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A5B5B697-A5B8-44D0-973D-390AD39068A0}" xr6:coauthVersionLast="47" xr6:coauthVersionMax="47" xr10:uidLastSave="{00000000-0000-0000-0000-000000000000}"/>
  <bookViews>
    <workbookView xWindow="-98" yWindow="-98" windowWidth="22695" windowHeight="14476" xr2:uid="{31F72117-2B20-4DFB-9680-05CC40598586}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Sheet1!$AQ$5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1" l="1"/>
  <c r="AC33" i="1"/>
  <c r="W15" i="1"/>
  <c r="W224" i="1"/>
  <c r="W18" i="1"/>
  <c r="W43" i="1"/>
  <c r="W151" i="1"/>
  <c r="W6" i="1"/>
  <c r="W233" i="1"/>
  <c r="W183" i="1"/>
  <c r="W173" i="1"/>
  <c r="W42" i="1"/>
  <c r="W49" i="1"/>
  <c r="W156" i="1"/>
  <c r="W13" i="1"/>
  <c r="W27" i="1"/>
  <c r="W48" i="1"/>
  <c r="W221" i="1"/>
  <c r="W161" i="1"/>
  <c r="W65" i="1"/>
  <c r="W230" i="1"/>
  <c r="W88" i="1"/>
  <c r="W226" i="1"/>
  <c r="W61" i="1"/>
  <c r="W114" i="1"/>
  <c r="W8" i="1"/>
  <c r="W55" i="1"/>
  <c r="W62" i="1"/>
  <c r="W170" i="1"/>
  <c r="W225" i="1"/>
  <c r="W91" i="1"/>
  <c r="W244" i="1"/>
  <c r="W174" i="1"/>
  <c r="W658" i="1"/>
  <c r="W195" i="1"/>
  <c r="W56" i="1"/>
  <c r="W157" i="1"/>
  <c r="W131" i="1"/>
  <c r="W169" i="1"/>
  <c r="W160" i="1"/>
  <c r="W150" i="1"/>
  <c r="W181" i="1"/>
  <c r="W4" i="1"/>
  <c r="W3" i="1"/>
  <c r="W60" i="1"/>
  <c r="W229" i="1"/>
  <c r="W25" i="1"/>
  <c r="W22" i="1"/>
  <c r="W41" i="1"/>
  <c r="W95" i="1"/>
  <c r="W148" i="1"/>
  <c r="W112" i="1"/>
  <c r="W203" i="1"/>
  <c r="W21" i="1"/>
  <c r="W39" i="1"/>
  <c r="W29" i="1"/>
  <c r="W82" i="1"/>
  <c r="W130" i="1"/>
  <c r="W64" i="1"/>
  <c r="W178" i="1"/>
  <c r="W113" i="1"/>
  <c r="W85" i="1"/>
  <c r="W239" i="1"/>
  <c r="W211" i="1"/>
  <c r="W167" i="1"/>
  <c r="W182" i="1"/>
  <c r="W172" i="1"/>
  <c r="W242" i="1"/>
  <c r="W144" i="1"/>
  <c r="W119" i="1"/>
  <c r="W143" i="1"/>
  <c r="W190" i="1"/>
  <c r="W199" i="1"/>
  <c r="W24" i="1"/>
  <c r="W38" i="1"/>
  <c r="W57" i="1"/>
  <c r="W94" i="1"/>
  <c r="W122" i="1"/>
  <c r="W159" i="1"/>
  <c r="W76" i="1"/>
  <c r="W109" i="1"/>
  <c r="W108" i="1"/>
  <c r="W84" i="1"/>
  <c r="W81" i="1"/>
  <c r="W90" i="1"/>
  <c r="W175" i="1"/>
  <c r="W78" i="1"/>
  <c r="W316" i="1"/>
  <c r="W5" i="1"/>
  <c r="W52" i="1"/>
  <c r="W40" i="1"/>
  <c r="W45" i="1"/>
  <c r="W53" i="1"/>
  <c r="W80" i="1"/>
  <c r="W218" i="1"/>
  <c r="W164" i="1"/>
  <c r="W227" i="1"/>
  <c r="W236" i="1"/>
  <c r="W152" i="1"/>
  <c r="W241" i="1"/>
  <c r="W147" i="1"/>
  <c r="W188" i="1"/>
  <c r="W205" i="1"/>
  <c r="W179" i="1"/>
  <c r="W228" i="1"/>
  <c r="W245" i="1"/>
  <c r="W196" i="1"/>
  <c r="W66" i="1"/>
  <c r="W146" i="1"/>
  <c r="W210" i="1"/>
  <c r="W213" i="1"/>
  <c r="W12" i="1"/>
  <c r="W32" i="1"/>
  <c r="W50" i="1"/>
  <c r="W238" i="1"/>
  <c r="W123" i="1"/>
  <c r="W73" i="1"/>
  <c r="W107" i="1"/>
  <c r="W67" i="1"/>
  <c r="W142" i="1"/>
  <c r="W185" i="1"/>
  <c r="W69" i="1"/>
  <c r="W177" i="1"/>
  <c r="W808" i="1"/>
  <c r="W20" i="1"/>
  <c r="W46" i="1"/>
  <c r="W158" i="1"/>
  <c r="W127" i="1"/>
  <c r="W93" i="1"/>
  <c r="W216" i="1"/>
  <c r="W231" i="1"/>
  <c r="W129" i="1"/>
  <c r="W209" i="1"/>
  <c r="W92" i="1"/>
  <c r="W176" i="1"/>
  <c r="W101" i="1"/>
  <c r="W120" i="1"/>
  <c r="W166" i="1"/>
  <c r="W548" i="1"/>
  <c r="W285" i="1"/>
  <c r="W642" i="1"/>
  <c r="W590" i="1"/>
  <c r="W576" i="1"/>
  <c r="W733" i="1"/>
  <c r="W7" i="1"/>
  <c r="W9" i="1"/>
  <c r="W16" i="1"/>
  <c r="W47" i="1"/>
  <c r="W115" i="1"/>
  <c r="W63" i="1"/>
  <c r="W186" i="1"/>
  <c r="W187" i="1"/>
  <c r="W194" i="1"/>
  <c r="W240" i="1"/>
  <c r="W79" i="1"/>
  <c r="W103" i="1"/>
  <c r="W243" i="1"/>
  <c r="W106" i="1"/>
  <c r="W89" i="1"/>
  <c r="W153" i="1"/>
  <c r="W208" i="1"/>
  <c r="W193" i="1"/>
  <c r="W768" i="1"/>
  <c r="W671" i="1"/>
  <c r="W2" i="1"/>
  <c r="W171" i="1"/>
  <c r="W145" i="1"/>
  <c r="W155" i="1"/>
  <c r="W198" i="1"/>
  <c r="W235" i="1"/>
  <c r="W58" i="1"/>
  <c r="W102" i="1"/>
  <c r="W124" i="1"/>
  <c r="W134" i="1"/>
  <c r="W204" i="1"/>
  <c r="W71" i="1"/>
  <c r="W154" i="1"/>
  <c r="W490" i="1"/>
  <c r="W654" i="1"/>
  <c r="W410" i="1"/>
  <c r="W582" i="1"/>
  <c r="W23" i="1"/>
  <c r="W11" i="1"/>
  <c r="W36" i="1"/>
  <c r="W30" i="1"/>
  <c r="W222" i="1"/>
  <c r="W223" i="1"/>
  <c r="W72" i="1"/>
  <c r="W116" i="1"/>
  <c r="W162" i="1"/>
  <c r="W220" i="1"/>
  <c r="W140" i="1"/>
  <c r="W121" i="1"/>
  <c r="W77" i="1"/>
  <c r="W97" i="1"/>
  <c r="W279" i="1"/>
  <c r="W639" i="1"/>
  <c r="W251" i="1"/>
  <c r="W318" i="1"/>
  <c r="W774" i="1"/>
  <c r="W260" i="1"/>
  <c r="W653" i="1"/>
  <c r="W588" i="1"/>
  <c r="W470" i="1"/>
  <c r="W670" i="1"/>
  <c r="W31" i="1"/>
  <c r="W168" i="1"/>
  <c r="W34" i="1"/>
  <c r="W44" i="1"/>
  <c r="W201" i="1"/>
  <c r="W137" i="1"/>
  <c r="W184" i="1"/>
  <c r="W217" i="1"/>
  <c r="W200" i="1"/>
  <c r="W214" i="1"/>
  <c r="W700" i="1"/>
  <c r="W604" i="1"/>
  <c r="W704" i="1"/>
  <c r="W487" i="1"/>
  <c r="W783" i="1"/>
  <c r="W734" i="1"/>
  <c r="W809" i="1"/>
  <c r="W341" i="1"/>
  <c r="W543" i="1"/>
  <c r="W661" i="1"/>
  <c r="W383" i="1"/>
  <c r="W656" i="1"/>
  <c r="W499" i="1"/>
  <c r="W10" i="1"/>
  <c r="W19" i="1"/>
  <c r="W51" i="1"/>
  <c r="W219" i="1"/>
  <c r="W83" i="1"/>
  <c r="W100" i="1"/>
  <c r="W165" i="1"/>
  <c r="W125" i="1"/>
  <c r="W192" i="1"/>
  <c r="W163" i="1"/>
  <c r="W212" i="1"/>
  <c r="W197" i="1"/>
  <c r="W408" i="1"/>
  <c r="W613" i="1"/>
  <c r="W594" i="1"/>
  <c r="W496" i="1"/>
  <c r="W321" i="1"/>
  <c r="W581" i="1"/>
  <c r="W648" i="1"/>
  <c r="W690" i="1"/>
  <c r="W367" i="1"/>
  <c r="W659" i="1"/>
  <c r="W495" i="1"/>
  <c r="W616" i="1"/>
  <c r="W623" i="1"/>
  <c r="W26" i="1"/>
  <c r="W54" i="1"/>
  <c r="W126" i="1"/>
  <c r="W105" i="1"/>
  <c r="W189" i="1"/>
  <c r="W215" i="1"/>
  <c r="W234" i="1"/>
  <c r="W87" i="1"/>
  <c r="W420" i="1"/>
  <c r="W262" i="1"/>
  <c r="W431" i="1"/>
  <c r="W458" i="1"/>
  <c r="W400" i="1"/>
  <c r="W512" i="1"/>
  <c r="W273" i="1"/>
  <c r="W68" i="1"/>
  <c r="W139" i="1"/>
  <c r="W99" i="1"/>
  <c r="W397" i="1"/>
  <c r="W614" i="1"/>
  <c r="W281" i="1"/>
  <c r="W574" i="1"/>
  <c r="W628" i="1"/>
  <c r="W758" i="1"/>
  <c r="W419" i="1"/>
  <c r="W559" i="1"/>
  <c r="W795" i="1"/>
  <c r="W666" i="1"/>
  <c r="W722" i="1"/>
  <c r="W531" i="1"/>
  <c r="W558" i="1"/>
  <c r="W664" i="1"/>
  <c r="W503" i="1"/>
  <c r="W570" i="1"/>
  <c r="W579" i="1"/>
  <c r="W746" i="1"/>
  <c r="W681" i="1"/>
  <c r="W356" i="1"/>
  <c r="W358" i="1"/>
  <c r="W516" i="1"/>
  <c r="W327" i="1"/>
  <c r="W773" i="1"/>
  <c r="W753" i="1"/>
  <c r="W477" i="1"/>
  <c r="W104" i="1"/>
  <c r="W485" i="1"/>
  <c r="W566" i="1"/>
  <c r="W333" i="1"/>
  <c r="W500" i="1"/>
  <c r="W811" i="1"/>
  <c r="W633" i="1"/>
  <c r="W344" i="1"/>
  <c r="W569" i="1"/>
  <c r="W640" i="1"/>
  <c r="W600" i="1"/>
  <c r="W625" i="1"/>
  <c r="W742" i="1"/>
  <c r="W254" i="1"/>
  <c r="W428" i="1"/>
  <c r="W721" i="1"/>
  <c r="W726" i="1"/>
  <c r="W511" i="1"/>
  <c r="W33" i="1"/>
  <c r="W98" i="1"/>
  <c r="W207" i="1"/>
  <c r="W775" i="1"/>
  <c r="W778" i="1"/>
  <c r="W364" i="1"/>
  <c r="W755" i="1"/>
  <c r="W740" i="1"/>
  <c r="W810" i="1"/>
  <c r="W366" i="1"/>
  <c r="W248" i="1"/>
  <c r="W560" i="1"/>
  <c r="W612" i="1"/>
  <c r="W493" i="1"/>
  <c r="W474" i="1"/>
  <c r="W14" i="1"/>
  <c r="W571" i="1"/>
  <c r="W253" i="1"/>
  <c r="W523" i="1"/>
  <c r="W527" i="1"/>
  <c r="W463" i="1"/>
  <c r="W736" i="1"/>
  <c r="W647" i="1"/>
  <c r="W525" i="1"/>
  <c r="W537" i="1"/>
  <c r="W749" i="1"/>
  <c r="W449" i="1"/>
  <c r="W534" i="1"/>
  <c r="W403" i="1"/>
  <c r="W440" i="1"/>
  <c r="W717" i="1"/>
  <c r="W324" i="1"/>
  <c r="W504" i="1"/>
  <c r="W308" i="1"/>
  <c r="W376" i="1"/>
  <c r="W309" i="1"/>
  <c r="W542" i="1"/>
  <c r="W434" i="1"/>
  <c r="W620" i="1"/>
  <c r="W678" i="1"/>
  <c r="W133" i="1"/>
  <c r="W287" i="1"/>
  <c r="W763" i="1"/>
  <c r="W787" i="1"/>
  <c r="W766" i="1"/>
  <c r="W346" i="1"/>
  <c r="W557" i="1"/>
  <c r="W739" i="1"/>
  <c r="W529" i="1"/>
  <c r="W586" i="1"/>
  <c r="W389" i="1"/>
  <c r="W695" i="1"/>
  <c r="W687" i="1"/>
  <c r="W735" i="1"/>
  <c r="W786" i="1"/>
  <c r="W508" i="1"/>
  <c r="W595" i="1"/>
  <c r="W615" i="1"/>
  <c r="W677" i="1"/>
  <c r="W592" i="1"/>
  <c r="W552" i="1"/>
  <c r="W277" i="1"/>
  <c r="W505" i="1"/>
  <c r="W409" i="1"/>
  <c r="W361" i="1"/>
  <c r="W802" i="1"/>
  <c r="W355" i="1"/>
  <c r="W335" i="1"/>
  <c r="W714" i="1"/>
  <c r="W476" i="1"/>
  <c r="W302" i="1"/>
  <c r="W349" i="1"/>
  <c r="W457" i="1"/>
  <c r="W267" i="1"/>
  <c r="W379" i="1"/>
  <c r="W686" i="1"/>
  <c r="W329" i="1"/>
  <c r="W540" i="1"/>
  <c r="W729" i="1"/>
  <c r="W297" i="1"/>
  <c r="W294" i="1"/>
  <c r="W380" i="1"/>
  <c r="W337" i="1"/>
  <c r="W580" i="1"/>
  <c r="W638" i="1"/>
  <c r="W480" i="1"/>
  <c r="W425" i="1"/>
  <c r="W482" i="1"/>
  <c r="W338" i="1"/>
  <c r="W289" i="1"/>
  <c r="W465" i="1"/>
  <c r="W651" i="1"/>
  <c r="W521" i="1"/>
  <c r="W649" i="1"/>
  <c r="W708" i="1"/>
  <c r="W322" i="1"/>
  <c r="W299" i="1"/>
  <c r="W402" i="1"/>
  <c r="W544" i="1"/>
  <c r="W391" i="1"/>
  <c r="W448" i="1"/>
  <c r="W724" i="1"/>
  <c r="W760" i="1"/>
  <c r="W621" i="1"/>
  <c r="W417" i="1"/>
  <c r="W475" i="1"/>
  <c r="W652" i="1"/>
  <c r="W421" i="1"/>
  <c r="W667" i="1"/>
  <c r="W339" i="1"/>
  <c r="W331" i="1"/>
  <c r="W259" i="1"/>
  <c r="W610" i="1"/>
  <c r="W618" i="1"/>
  <c r="W800" i="1"/>
  <c r="W432" i="1"/>
  <c r="W663" i="1"/>
  <c r="W460" i="1"/>
  <c r="W748" i="1"/>
  <c r="W443" i="1"/>
  <c r="W468" i="1"/>
  <c r="W713" i="1"/>
  <c r="W781" i="1"/>
  <c r="W350" i="1"/>
  <c r="W517" i="1"/>
  <c r="W771" i="1"/>
  <c r="W636" i="1"/>
  <c r="W478" i="1"/>
  <c r="W626" i="1"/>
  <c r="W246" i="1"/>
  <c r="W401" i="1"/>
  <c r="W646" i="1"/>
  <c r="W416" i="1"/>
  <c r="W365" i="1"/>
  <c r="W650" i="1"/>
  <c r="W292" i="1"/>
  <c r="W790" i="1"/>
  <c r="W362" i="1"/>
  <c r="W780" i="1"/>
  <c r="W785" i="1"/>
  <c r="W732" i="1"/>
  <c r="W692" i="1"/>
  <c r="W479" i="1"/>
  <c r="W261" i="1"/>
  <c r="W375" i="1"/>
  <c r="W382" i="1"/>
  <c r="W789" i="1"/>
  <c r="W509" i="1"/>
  <c r="W491" i="1"/>
  <c r="W645" i="1"/>
  <c r="W274" i="1"/>
  <c r="W352" i="1"/>
  <c r="W797" i="1"/>
  <c r="W313" i="1"/>
  <c r="W675" i="1"/>
  <c r="W280" i="1"/>
  <c r="W288" i="1"/>
  <c r="W683" i="1"/>
  <c r="W545" i="1"/>
  <c r="W630" i="1"/>
  <c r="W536" i="1"/>
  <c r="W353" i="1"/>
  <c r="W741" i="1"/>
  <c r="W328" i="1"/>
  <c r="W603" i="1"/>
  <c r="W563" i="1"/>
  <c r="W312" i="1"/>
  <c r="W445" i="1"/>
  <c r="W669" i="1"/>
  <c r="W381" i="1"/>
  <c r="W319" i="1"/>
  <c r="W578" i="1"/>
  <c r="W716" i="1"/>
  <c r="W747" i="1"/>
  <c r="W488" i="1"/>
  <c r="W265" i="1"/>
  <c r="W456" i="1"/>
  <c r="W707" i="1"/>
  <c r="W415" i="1"/>
  <c r="W464" i="1"/>
  <c r="W798" i="1"/>
  <c r="W323" i="1"/>
  <c r="W411" i="1"/>
  <c r="W541" i="1"/>
  <c r="W315" i="1"/>
  <c r="W377" i="1"/>
  <c r="W484" i="1"/>
  <c r="W438" i="1"/>
  <c r="W710" i="1"/>
  <c r="W451" i="1"/>
  <c r="W761" i="1"/>
  <c r="W422" i="1"/>
  <c r="W305" i="1"/>
  <c r="W593" i="1"/>
  <c r="W501" i="1"/>
  <c r="W342" i="1"/>
  <c r="W589" i="1"/>
  <c r="W424" i="1"/>
  <c r="W453" i="1"/>
  <c r="W665" i="1"/>
  <c r="W622" i="1"/>
  <c r="W767" i="1"/>
  <c r="W384" i="1"/>
  <c r="W413" i="1"/>
  <c r="W494" i="1"/>
  <c r="W696" i="1"/>
  <c r="W565" i="1"/>
  <c r="W412" i="1"/>
  <c r="W676" i="1"/>
  <c r="W455" i="1"/>
  <c r="W492" i="1"/>
  <c r="W794" i="1"/>
  <c r="W619" i="1"/>
  <c r="W577" i="1"/>
  <c r="W685" i="1"/>
  <c r="W779" i="1"/>
  <c r="W520" i="1"/>
  <c r="W607" i="1"/>
  <c r="W303" i="1"/>
  <c r="W473" i="1"/>
  <c r="W772" i="1"/>
  <c r="W727" i="1"/>
  <c r="W617" i="1"/>
  <c r="W682" i="1"/>
  <c r="W796" i="1"/>
  <c r="W272" i="1"/>
  <c r="W320" i="1"/>
  <c r="W461" i="1"/>
  <c r="W799" i="1"/>
  <c r="W776" i="1"/>
  <c r="W510" i="1"/>
  <c r="W585" i="1"/>
  <c r="W284" i="1"/>
  <c r="W643" i="1"/>
  <c r="W519" i="1"/>
  <c r="W513" i="1"/>
  <c r="W662" i="1"/>
  <c r="W759" i="1"/>
  <c r="W395" i="1"/>
  <c r="W359" i="1"/>
  <c r="W711" i="1"/>
  <c r="W562" i="1"/>
  <c r="W370" i="1"/>
  <c r="W295" i="1"/>
  <c r="W357" i="1"/>
  <c r="W532" i="1"/>
  <c r="W689" i="1"/>
  <c r="W507" i="1"/>
  <c r="W752" i="1"/>
  <c r="W293" i="1"/>
  <c r="W407" i="1"/>
  <c r="W368" i="1"/>
  <c r="W803" i="1"/>
  <c r="W572" i="1"/>
  <c r="W731" i="1"/>
  <c r="W549" i="1"/>
  <c r="W390" i="1"/>
  <c r="W688" i="1"/>
  <c r="W723" i="1"/>
  <c r="W679" i="1"/>
  <c r="W266" i="1"/>
  <c r="W414" i="1"/>
  <c r="W348" i="1"/>
  <c r="W720" i="1"/>
  <c r="W462" i="1"/>
  <c r="W269" i="1"/>
  <c r="W301" i="1"/>
  <c r="W782" i="1"/>
  <c r="W264" i="1"/>
  <c r="W673" i="1"/>
  <c r="W506" i="1"/>
  <c r="W602" i="1"/>
  <c r="W697" i="1"/>
  <c r="W792" i="1"/>
  <c r="W655" i="1"/>
  <c r="W788" i="1"/>
  <c r="W744" i="1"/>
  <c r="W423" i="1"/>
  <c r="W769" i="1"/>
  <c r="W270" i="1"/>
  <c r="W483" i="1"/>
  <c r="W522" i="1"/>
  <c r="W806" i="1"/>
  <c r="W599" i="1"/>
  <c r="W286" i="1"/>
  <c r="W691" i="1"/>
  <c r="W405" i="1"/>
  <c r="W326" i="1"/>
  <c r="W343" i="1"/>
  <c r="W291" i="1"/>
  <c r="W393" i="1"/>
  <c r="W694" i="1"/>
  <c r="W709" i="1"/>
  <c r="W605" i="1"/>
  <c r="W418" i="1"/>
  <c r="W466" i="1"/>
  <c r="W528" i="1"/>
  <c r="W705" i="1"/>
  <c r="W738" i="1"/>
  <c r="W546" i="1"/>
  <c r="W257" i="1"/>
  <c r="W345" i="1"/>
  <c r="W706" i="1"/>
  <c r="W459" i="1"/>
  <c r="W497" i="1"/>
  <c r="W263" i="1"/>
  <c r="W551" i="1"/>
  <c r="W587" i="1"/>
  <c r="W631" i="1"/>
  <c r="W374" i="1"/>
  <c r="W271" i="1"/>
  <c r="W278" i="1"/>
  <c r="W372" i="1"/>
  <c r="W394" i="1"/>
  <c r="W334" i="1"/>
  <c r="W363" i="1"/>
  <c r="W515" i="1"/>
  <c r="W530" i="1"/>
  <c r="W481" i="1"/>
  <c r="W304" i="1"/>
  <c r="W624" i="1"/>
  <c r="W360" i="1"/>
  <c r="W442" i="1"/>
  <c r="W340" i="1"/>
  <c r="W429" i="1"/>
  <c r="W268" i="1"/>
  <c r="W252" i="1"/>
  <c r="W314" i="1"/>
  <c r="W467" i="1"/>
  <c r="W538" i="1"/>
  <c r="W486" i="1"/>
  <c r="W568" i="1"/>
  <c r="W730" i="1"/>
  <c r="W609" i="1"/>
  <c r="W535" i="1"/>
  <c r="W347" i="1"/>
  <c r="W388" i="1"/>
  <c r="W283" i="1"/>
  <c r="W336" i="1"/>
  <c r="W426" i="1"/>
  <c r="W276" i="1"/>
  <c r="W378" i="1"/>
  <c r="W469" i="1"/>
  <c r="W637" i="1"/>
  <c r="W715" i="1"/>
  <c r="W373" i="1"/>
  <c r="W762" i="1"/>
  <c r="W597" i="1"/>
  <c r="W472" i="1"/>
  <c r="W430" i="1"/>
  <c r="W575" i="1"/>
  <c r="W396" i="1"/>
  <c r="W427" i="1"/>
  <c r="W674" i="1"/>
  <c r="W611" i="1"/>
  <c r="W256" i="1"/>
  <c r="W757" i="1"/>
  <c r="W807" i="1"/>
  <c r="W404" i="1"/>
  <c r="W502" i="1"/>
  <c r="W553" i="1"/>
  <c r="W441" i="1"/>
  <c r="W804" i="1"/>
  <c r="W450" i="1"/>
  <c r="W573" i="1"/>
  <c r="W632" i="1"/>
  <c r="W354" i="1"/>
  <c r="W583" i="1"/>
  <c r="W712" i="1"/>
  <c r="W250" i="1"/>
  <c r="W369" i="1"/>
  <c r="W518" i="1"/>
  <c r="W591" i="1"/>
  <c r="W627" i="1"/>
  <c r="W793" i="1"/>
  <c r="W635" i="1"/>
  <c r="W555" i="1"/>
  <c r="W539" i="1"/>
  <c r="W526" i="1"/>
  <c r="W439" i="1"/>
  <c r="W296" i="1"/>
  <c r="W351" i="1"/>
  <c r="W454" i="1"/>
  <c r="W601" i="1"/>
  <c r="W550" i="1"/>
  <c r="W765" i="1"/>
  <c r="W584" i="1"/>
  <c r="W764" i="1"/>
  <c r="W255" i="1"/>
  <c r="W745" i="1"/>
  <c r="W310" i="1"/>
  <c r="W444" i="1"/>
  <c r="W547" i="1"/>
  <c r="W258" i="1"/>
  <c r="W606" i="1"/>
  <c r="W398" i="1"/>
  <c r="W249" i="1"/>
  <c r="W385" i="1"/>
  <c r="W435" i="1"/>
  <c r="W498" i="1"/>
  <c r="W629" i="1"/>
  <c r="W634" i="1"/>
  <c r="W660" i="1"/>
  <c r="W307" i="1"/>
  <c r="W641" i="1"/>
  <c r="W680" i="1"/>
  <c r="W801" i="1"/>
  <c r="W325" i="1"/>
  <c r="W290" i="1"/>
  <c r="W406" i="1"/>
  <c r="W728" i="1"/>
  <c r="W564" i="1"/>
  <c r="W567" i="1"/>
  <c r="W524" i="1"/>
  <c r="W452" i="1"/>
  <c r="W37" i="1"/>
  <c r="W96" i="1"/>
  <c r="W719" i="1"/>
  <c r="W556" i="1"/>
  <c r="W533" i="1"/>
  <c r="W436" i="1"/>
  <c r="W317" i="1"/>
  <c r="W668" i="1"/>
  <c r="W446" i="1"/>
  <c r="W596" i="1"/>
  <c r="W392" i="1"/>
  <c r="W598" i="1"/>
  <c r="W111" i="1"/>
  <c r="W725" i="1"/>
  <c r="W311" i="1"/>
  <c r="W399" i="1"/>
  <c r="W657" i="1"/>
  <c r="W180" i="1"/>
  <c r="W514" i="1"/>
  <c r="W751" i="1"/>
  <c r="W433" i="1"/>
  <c r="W644" i="1"/>
  <c r="W149" i="1"/>
  <c r="W206" i="1"/>
  <c r="W300" i="1"/>
  <c r="W554" i="1"/>
  <c r="W247" i="1"/>
  <c r="W777" i="1"/>
  <c r="W371" i="1"/>
  <c r="W489" i="1"/>
  <c r="W754" i="1"/>
  <c r="W298" i="1"/>
  <c r="W387" i="1"/>
  <c r="W737" i="1"/>
  <c r="W59" i="1"/>
  <c r="W275" i="1"/>
  <c r="W110" i="1"/>
  <c r="W132" i="1"/>
  <c r="W684" i="1"/>
  <c r="W703" i="1"/>
  <c r="W698" i="1"/>
  <c r="W805" i="1"/>
  <c r="W756" i="1"/>
  <c r="W306" i="1"/>
  <c r="W718" i="1"/>
  <c r="W17" i="1"/>
  <c r="W702" i="1"/>
  <c r="W561" i="1"/>
  <c r="W28" i="1"/>
  <c r="W138" i="1"/>
  <c r="W35" i="1"/>
  <c r="W75" i="1"/>
  <c r="W136" i="1"/>
  <c r="W86" i="1"/>
  <c r="W118" i="1"/>
  <c r="W135" i="1"/>
  <c r="W202" i="1"/>
  <c r="W608" i="1"/>
  <c r="W232" i="1"/>
  <c r="W386" i="1"/>
  <c r="W74" i="1"/>
  <c r="W70" i="1"/>
  <c r="W141" i="1"/>
  <c r="W191" i="1"/>
  <c r="W128" i="1"/>
  <c r="W237" i="1"/>
  <c r="W672" i="1"/>
  <c r="W743" i="1"/>
  <c r="W437" i="1"/>
  <c r="W693" i="1"/>
  <c r="W332" i="1"/>
  <c r="W701" i="1"/>
  <c r="W750" i="1"/>
  <c r="W770" i="1"/>
  <c r="W784" i="1"/>
  <c r="W282" i="1"/>
  <c r="W447" i="1"/>
  <c r="W791" i="1"/>
  <c r="W471" i="1"/>
  <c r="W699" i="1"/>
  <c r="W330" i="1"/>
  <c r="W117" i="1"/>
  <c r="AS27" i="1"/>
  <c r="AZ23" i="1"/>
  <c r="AY23" i="1"/>
  <c r="AY27" i="1"/>
  <c r="AM3" i="1" l="1"/>
  <c r="Y62" i="1"/>
  <c r="Y195" i="1"/>
  <c r="Y60" i="1"/>
  <c r="Y115" i="1"/>
  <c r="Y222" i="1"/>
  <c r="Y223" i="1"/>
  <c r="Y201" i="1"/>
  <c r="Y126" i="1"/>
  <c r="Y98" i="1"/>
  <c r="Y224" i="1"/>
  <c r="Y170" i="1"/>
  <c r="Y225" i="1"/>
  <c r="Y229" i="1"/>
  <c r="Y158" i="1"/>
  <c r="Y63" i="1"/>
  <c r="Y186" i="1"/>
  <c r="Y72" i="1"/>
  <c r="Y68" i="1"/>
  <c r="Y139" i="1"/>
  <c r="Y151" i="1"/>
  <c r="Y233" i="1"/>
  <c r="Y56" i="1"/>
  <c r="Y80" i="1"/>
  <c r="Y127" i="1"/>
  <c r="Y187" i="1"/>
  <c r="Y138" i="1"/>
  <c r="Y75" i="1"/>
  <c r="Y136" i="1"/>
  <c r="Y86" i="1"/>
  <c r="Y118" i="1"/>
  <c r="Y135" i="1"/>
  <c r="Y202" i="1"/>
  <c r="Y232" i="1"/>
  <c r="Y74" i="1"/>
  <c r="Y70" i="1"/>
  <c r="Y141" i="1"/>
  <c r="Y191" i="1"/>
  <c r="Y128" i="1"/>
  <c r="Y237" i="1"/>
  <c r="Y183" i="1"/>
  <c r="Y221" i="1"/>
  <c r="Y91" i="1"/>
  <c r="Y82" i="1"/>
  <c r="Y130" i="1"/>
  <c r="Y57" i="1"/>
  <c r="Y171" i="1"/>
  <c r="Y137" i="1"/>
  <c r="Y161" i="1"/>
  <c r="Y157" i="1"/>
  <c r="Y64" i="1"/>
  <c r="Y94" i="1"/>
  <c r="Y218" i="1"/>
  <c r="Y145" i="1"/>
  <c r="Y155" i="1"/>
  <c r="Y116" i="1"/>
  <c r="Y88" i="1"/>
  <c r="Y178" i="1"/>
  <c r="Y93" i="1"/>
  <c r="Y216" i="1"/>
  <c r="Y194" i="1"/>
  <c r="Y198" i="1"/>
  <c r="Y105" i="1"/>
  <c r="Y104" i="1"/>
  <c r="Y164" i="1"/>
  <c r="Y227" i="1"/>
  <c r="Y231" i="1"/>
  <c r="Y235" i="1"/>
  <c r="Y184" i="1"/>
  <c r="Y217" i="1"/>
  <c r="Y189" i="1"/>
  <c r="Y215" i="1"/>
  <c r="Y131" i="1"/>
  <c r="Y95" i="1"/>
  <c r="Y113" i="1"/>
  <c r="Y129" i="1"/>
  <c r="Y240" i="1"/>
  <c r="Y219" i="1"/>
  <c r="Y234" i="1"/>
  <c r="Y99" i="1"/>
  <c r="Y148" i="1"/>
  <c r="Y122" i="1"/>
  <c r="Y159" i="1"/>
  <c r="Y238" i="1"/>
  <c r="Y162" i="1"/>
  <c r="Y220" i="1"/>
  <c r="Y83" i="1"/>
  <c r="Y100" i="1"/>
  <c r="Y76" i="1"/>
  <c r="Y109" i="1"/>
  <c r="Y123" i="1"/>
  <c r="Y209" i="1"/>
  <c r="Y79" i="1"/>
  <c r="Y103" i="1"/>
  <c r="Y243" i="1"/>
  <c r="Y140" i="1"/>
  <c r="Y112" i="1"/>
  <c r="Y85" i="1"/>
  <c r="Y236" i="1"/>
  <c r="Y73" i="1"/>
  <c r="Y107" i="1"/>
  <c r="Y92" i="1"/>
  <c r="Y176" i="1"/>
  <c r="Y165" i="1"/>
  <c r="Y226" i="1"/>
  <c r="Y239" i="1"/>
  <c r="Y108" i="1"/>
  <c r="Y152" i="1"/>
  <c r="Y67" i="1"/>
  <c r="Y58" i="1"/>
  <c r="Y211" i="1"/>
  <c r="Y84" i="1"/>
  <c r="Y241" i="1"/>
  <c r="Y142" i="1"/>
  <c r="Y102" i="1"/>
  <c r="Y124" i="1"/>
  <c r="Y167" i="1"/>
  <c r="Y147" i="1"/>
  <c r="Y188" i="1"/>
  <c r="Y106" i="1"/>
  <c r="Y134" i="1"/>
  <c r="Y87" i="1"/>
  <c r="Y169" i="1"/>
  <c r="Y182" i="1"/>
  <c r="Y205" i="1"/>
  <c r="Y121" i="1"/>
  <c r="Y200" i="1"/>
  <c r="Y207" i="1"/>
  <c r="Y81" i="1"/>
  <c r="Y185" i="1"/>
  <c r="Y77" i="1"/>
  <c r="Y172" i="1"/>
  <c r="Y242" i="1"/>
  <c r="Y90" i="1"/>
  <c r="Y101" i="1"/>
  <c r="Y125" i="1"/>
  <c r="Y192" i="1"/>
  <c r="Y160" i="1"/>
  <c r="Y179" i="1"/>
  <c r="Y228" i="1"/>
  <c r="Y245" i="1"/>
  <c r="Y133" i="1"/>
  <c r="Y244" i="1"/>
  <c r="Y175" i="1"/>
  <c r="Y89" i="1"/>
  <c r="Y153" i="1"/>
  <c r="Y208" i="1"/>
  <c r="Y150" i="1"/>
  <c r="Y78" i="1"/>
  <c r="Y196" i="1"/>
  <c r="Y97" i="1"/>
  <c r="Y163" i="1"/>
  <c r="Y65" i="1"/>
  <c r="Y230" i="1"/>
  <c r="Y174" i="1"/>
  <c r="Y203" i="1"/>
  <c r="Y144" i="1"/>
  <c r="Y69" i="1"/>
  <c r="Y117" i="1"/>
  <c r="Y61" i="1"/>
  <c r="Y120" i="1"/>
  <c r="Y166" i="1"/>
  <c r="Y204" i="1"/>
  <c r="Y212" i="1"/>
  <c r="Y119" i="1"/>
  <c r="Y66" i="1"/>
  <c r="Y146" i="1"/>
  <c r="Y210" i="1"/>
  <c r="Y71" i="1"/>
  <c r="Y154" i="1"/>
  <c r="Y181" i="1"/>
  <c r="Y143" i="1"/>
  <c r="Y190" i="1"/>
  <c r="Y199" i="1"/>
  <c r="Y213" i="1"/>
  <c r="Y177" i="1"/>
  <c r="Y173" i="1"/>
  <c r="Y114" i="1"/>
  <c r="Y193" i="1"/>
  <c r="Y168" i="1"/>
  <c r="Y214" i="1"/>
  <c r="Y197" i="1"/>
  <c r="Y33" i="1"/>
  <c r="Y54" i="1"/>
  <c r="Y52" i="1"/>
  <c r="Y28" i="1"/>
  <c r="Y43" i="1"/>
  <c r="Y47" i="1"/>
  <c r="Y49" i="1"/>
  <c r="Y32" i="1"/>
  <c r="Y36" i="1"/>
  <c r="Y34" i="1"/>
  <c r="Y39" i="1"/>
  <c r="Y51" i="1"/>
  <c r="Y38" i="1"/>
  <c r="Y30" i="1"/>
  <c r="Y46" i="1"/>
  <c r="Y29" i="1"/>
  <c r="Y31" i="1"/>
  <c r="Y40" i="1"/>
  <c r="Y44" i="1"/>
  <c r="Y42" i="1"/>
  <c r="Y55" i="1"/>
  <c r="Y45" i="1"/>
  <c r="Y53" i="1"/>
  <c r="Y50" i="1"/>
  <c r="Y48" i="1"/>
  <c r="Y41" i="1"/>
  <c r="Y23" i="1"/>
  <c r="Y6" i="1"/>
  <c r="Y10" i="1"/>
  <c r="Y17" i="1"/>
  <c r="Y20" i="1"/>
  <c r="Y18" i="1"/>
  <c r="Y8" i="1"/>
  <c r="Y13" i="1"/>
  <c r="Y5" i="1"/>
  <c r="Y19" i="1"/>
  <c r="Y21" i="1"/>
  <c r="Y12" i="1"/>
  <c r="Y11" i="1"/>
  <c r="Y7" i="1"/>
  <c r="Y27" i="1"/>
  <c r="Y9" i="1"/>
  <c r="Y24" i="1"/>
  <c r="Y14" i="1"/>
  <c r="Y4" i="1"/>
  <c r="Y25" i="1"/>
  <c r="Y2" i="1"/>
  <c r="Y3" i="1"/>
  <c r="Y16" i="1"/>
  <c r="Y26" i="1"/>
  <c r="Y22" i="1"/>
  <c r="Y15" i="1"/>
  <c r="Y547" i="1"/>
  <c r="Y37" i="1"/>
  <c r="Y96" i="1"/>
  <c r="Y719" i="1"/>
  <c r="Y668" i="1"/>
  <c r="Y111" i="1"/>
  <c r="Y180" i="1"/>
  <c r="Y433" i="1"/>
  <c r="Y644" i="1"/>
  <c r="Y149" i="1"/>
  <c r="Y206" i="1"/>
  <c r="Y371" i="1"/>
  <c r="Y489" i="1"/>
  <c r="Y754" i="1"/>
  <c r="Y387" i="1"/>
  <c r="Y737" i="1"/>
  <c r="Y59" i="1"/>
  <c r="Y275" i="1"/>
  <c r="Y110" i="1"/>
  <c r="Y132" i="1"/>
  <c r="Y684" i="1"/>
  <c r="Y703" i="1"/>
  <c r="Y756" i="1"/>
  <c r="Y306" i="1"/>
  <c r="Y718" i="1"/>
  <c r="Y561" i="1"/>
  <c r="Y35" i="1"/>
  <c r="Y608" i="1"/>
  <c r="Y386" i="1"/>
  <c r="Y693" i="1"/>
  <c r="Y408" i="1"/>
  <c r="Y571" i="1"/>
  <c r="Y287" i="1"/>
  <c r="Y763" i="1"/>
  <c r="Y787" i="1"/>
  <c r="Y649" i="1"/>
  <c r="Y432" i="1"/>
  <c r="Y663" i="1"/>
  <c r="Y280" i="1"/>
  <c r="Y288" i="1"/>
  <c r="Y747" i="1"/>
  <c r="Y772" i="1"/>
  <c r="Y390" i="1"/>
  <c r="Y688" i="1"/>
  <c r="Y660" i="1"/>
  <c r="Y728" i="1"/>
  <c r="Y446" i="1"/>
  <c r="Y298" i="1"/>
  <c r="Y700" i="1"/>
  <c r="Y253" i="1"/>
  <c r="Y615" i="1"/>
  <c r="Y677" i="1"/>
  <c r="Y460" i="1"/>
  <c r="Y748" i="1"/>
  <c r="Y342" i="1"/>
  <c r="Y589" i="1"/>
  <c r="Y727" i="1"/>
  <c r="Y326" i="1"/>
  <c r="Y551" i="1"/>
  <c r="Y587" i="1"/>
  <c r="Y597" i="1"/>
  <c r="Y441" i="1"/>
  <c r="Y258" i="1"/>
  <c r="Y606" i="1"/>
  <c r="Y290" i="1"/>
  <c r="Y725" i="1"/>
  <c r="Y768" i="1"/>
  <c r="Y490" i="1"/>
  <c r="Y279" i="1"/>
  <c r="Y639" i="1"/>
  <c r="Y397" i="1"/>
  <c r="Y523" i="1"/>
  <c r="Y766" i="1"/>
  <c r="Y267" i="1"/>
  <c r="Y708" i="1"/>
  <c r="Y362" i="1"/>
  <c r="Y780" i="1"/>
  <c r="Y785" i="1"/>
  <c r="Y424" i="1"/>
  <c r="Y453" i="1"/>
  <c r="Y617" i="1"/>
  <c r="Y723" i="1"/>
  <c r="Y252" i="1"/>
  <c r="Y804" i="1"/>
  <c r="Y307" i="1"/>
  <c r="Y406" i="1"/>
  <c r="Y300" i="1"/>
  <c r="Y554" i="1"/>
  <c r="Y672" i="1"/>
  <c r="Y743" i="1"/>
  <c r="Y437" i="1"/>
  <c r="Y332" i="1"/>
  <c r="Y701" i="1"/>
  <c r="Y750" i="1"/>
  <c r="Y770" i="1"/>
  <c r="Y784" i="1"/>
  <c r="Y282" i="1"/>
  <c r="Y447" i="1"/>
  <c r="Y791" i="1"/>
  <c r="Y471" i="1"/>
  <c r="Y699" i="1"/>
  <c r="Y330" i="1"/>
  <c r="Y548" i="1"/>
  <c r="Y614" i="1"/>
  <c r="Y485" i="1"/>
  <c r="Y775" i="1"/>
  <c r="Y778" i="1"/>
  <c r="Y592" i="1"/>
  <c r="Y443" i="1"/>
  <c r="Y732" i="1"/>
  <c r="Y488" i="1"/>
  <c r="Y359" i="1"/>
  <c r="Y711" i="1"/>
  <c r="Y679" i="1"/>
  <c r="Y423" i="1"/>
  <c r="Y343" i="1"/>
  <c r="Y631" i="1"/>
  <c r="Y314" i="1"/>
  <c r="Y564" i="1"/>
  <c r="Y436" i="1"/>
  <c r="Y514" i="1"/>
  <c r="Y698" i="1"/>
  <c r="Y251" i="1"/>
  <c r="Y604" i="1"/>
  <c r="Y613" i="1"/>
  <c r="Y346" i="1"/>
  <c r="Y557" i="1"/>
  <c r="Y739" i="1"/>
  <c r="Y379" i="1"/>
  <c r="Y686" i="1"/>
  <c r="Y468" i="1"/>
  <c r="Y692" i="1"/>
  <c r="Y682" i="1"/>
  <c r="Y796" i="1"/>
  <c r="Y467" i="1"/>
  <c r="Y538" i="1"/>
  <c r="Y472" i="1"/>
  <c r="Y591" i="1"/>
  <c r="Y454" i="1"/>
  <c r="Y398" i="1"/>
  <c r="Y556" i="1"/>
  <c r="Y805" i="1"/>
  <c r="Y281" i="1"/>
  <c r="Y527" i="1"/>
  <c r="Y329" i="1"/>
  <c r="Y540" i="1"/>
  <c r="Y729" i="1"/>
  <c r="Y713" i="1"/>
  <c r="Y781" i="1"/>
  <c r="Y479" i="1"/>
  <c r="Y683" i="1"/>
  <c r="Y265" i="1"/>
  <c r="Y456" i="1"/>
  <c r="Y707" i="1"/>
  <c r="Y562" i="1"/>
  <c r="Y266" i="1"/>
  <c r="Y769" i="1"/>
  <c r="Y374" i="1"/>
  <c r="Y486" i="1"/>
  <c r="Y430" i="1"/>
  <c r="Y627" i="1"/>
  <c r="Y793" i="1"/>
  <c r="Y574" i="1"/>
  <c r="Y628" i="1"/>
  <c r="Y758" i="1"/>
  <c r="Y364" i="1"/>
  <c r="Y755" i="1"/>
  <c r="Y552" i="1"/>
  <c r="Y322" i="1"/>
  <c r="Y350" i="1"/>
  <c r="Y517" i="1"/>
  <c r="Y415" i="1"/>
  <c r="Y665" i="1"/>
  <c r="Y272" i="1"/>
  <c r="Y414" i="1"/>
  <c r="Y291" i="1"/>
  <c r="Y393" i="1"/>
  <c r="Y271" i="1"/>
  <c r="Y278" i="1"/>
  <c r="Y372" i="1"/>
  <c r="Y394" i="1"/>
  <c r="Y567" i="1"/>
  <c r="Y566" i="1"/>
  <c r="Y740" i="1"/>
  <c r="Y463" i="1"/>
  <c r="Y736" i="1"/>
  <c r="Y277" i="1"/>
  <c r="Y505" i="1"/>
  <c r="Y297" i="1"/>
  <c r="Y299" i="1"/>
  <c r="Y771" i="1"/>
  <c r="Y545" i="1"/>
  <c r="Y630" i="1"/>
  <c r="Y622" i="1"/>
  <c r="Y767" i="1"/>
  <c r="Y348" i="1"/>
  <c r="Y334" i="1"/>
  <c r="Y363" i="1"/>
  <c r="Y515" i="1"/>
  <c r="Y568" i="1"/>
  <c r="Y635" i="1"/>
  <c r="Y601" i="1"/>
  <c r="Y420" i="1"/>
  <c r="Y333" i="1"/>
  <c r="Y810" i="1"/>
  <c r="Y647" i="1"/>
  <c r="Y529" i="1"/>
  <c r="Y402" i="1"/>
  <c r="Y544" i="1"/>
  <c r="Y261" i="1"/>
  <c r="Y375" i="1"/>
  <c r="Y382" i="1"/>
  <c r="Y536" i="1"/>
  <c r="Y320" i="1"/>
  <c r="Y461" i="1"/>
  <c r="Y799" i="1"/>
  <c r="Y720" i="1"/>
  <c r="Y270" i="1"/>
  <c r="Y483" i="1"/>
  <c r="Y730" i="1"/>
  <c r="Y575" i="1"/>
  <c r="Y555" i="1"/>
  <c r="Y654" i="1"/>
  <c r="Y419" i="1"/>
  <c r="Y559" i="1"/>
  <c r="Y500" i="1"/>
  <c r="Y811" i="1"/>
  <c r="Y409" i="1"/>
  <c r="Y636" i="1"/>
  <c r="Y353" i="1"/>
  <c r="Y741" i="1"/>
  <c r="Y384" i="1"/>
  <c r="Y413" i="1"/>
  <c r="Y494" i="1"/>
  <c r="Y696" i="1"/>
  <c r="Y776" i="1"/>
  <c r="Y462" i="1"/>
  <c r="Y396" i="1"/>
  <c r="Y427" i="1"/>
  <c r="Y550" i="1"/>
  <c r="Y249" i="1"/>
  <c r="Y247" i="1"/>
  <c r="Y318" i="1"/>
  <c r="Y704" i="1"/>
  <c r="Y795" i="1"/>
  <c r="Y633" i="1"/>
  <c r="Y525" i="1"/>
  <c r="Y361" i="1"/>
  <c r="Y802" i="1"/>
  <c r="Y391" i="1"/>
  <c r="Y328" i="1"/>
  <c r="Y464" i="1"/>
  <c r="Y565" i="1"/>
  <c r="Y510" i="1"/>
  <c r="Y370" i="1"/>
  <c r="Y694" i="1"/>
  <c r="Y709" i="1"/>
  <c r="Y530" i="1"/>
  <c r="Y674" i="1"/>
  <c r="Y539" i="1"/>
  <c r="Y641" i="1"/>
  <c r="Y311" i="1"/>
  <c r="Y774" i="1"/>
  <c r="Y487" i="1"/>
  <c r="Y666" i="1"/>
  <c r="Y722" i="1"/>
  <c r="Y586" i="1"/>
  <c r="Y355" i="1"/>
  <c r="Y294" i="1"/>
  <c r="Y380" i="1"/>
  <c r="Y448" i="1"/>
  <c r="Y724" i="1"/>
  <c r="Y789" i="1"/>
  <c r="Y412" i="1"/>
  <c r="Y585" i="1"/>
  <c r="Y295" i="1"/>
  <c r="Y357" i="1"/>
  <c r="Y269" i="1"/>
  <c r="Y301" i="1"/>
  <c r="Y782" i="1"/>
  <c r="Y605" i="1"/>
  <c r="Y609" i="1"/>
  <c r="Y765" i="1"/>
  <c r="Y596" i="1"/>
  <c r="Y260" i="1"/>
  <c r="Y783" i="1"/>
  <c r="Y594" i="1"/>
  <c r="Y531" i="1"/>
  <c r="Y344" i="1"/>
  <c r="Y537" i="1"/>
  <c r="Y335" i="1"/>
  <c r="Y714" i="1"/>
  <c r="Y337" i="1"/>
  <c r="Y580" i="1"/>
  <c r="Y638" i="1"/>
  <c r="Y760" i="1"/>
  <c r="Y509" i="1"/>
  <c r="Y603" i="1"/>
  <c r="Y798" i="1"/>
  <c r="Y418" i="1"/>
  <c r="Y466" i="1"/>
  <c r="Y535" i="1"/>
  <c r="Y611" i="1"/>
  <c r="Y450" i="1"/>
  <c r="Y680" i="1"/>
  <c r="Y317" i="1"/>
  <c r="Y496" i="1"/>
  <c r="Y262" i="1"/>
  <c r="Y431" i="1"/>
  <c r="Y558" i="1"/>
  <c r="Y664" i="1"/>
  <c r="Y569" i="1"/>
  <c r="Y366" i="1"/>
  <c r="Y749" i="1"/>
  <c r="Y480" i="1"/>
  <c r="Y621" i="1"/>
  <c r="Y478" i="1"/>
  <c r="Y323" i="1"/>
  <c r="Y411" i="1"/>
  <c r="Y541" i="1"/>
  <c r="Y676" i="1"/>
  <c r="Y522" i="1"/>
  <c r="Y806" i="1"/>
  <c r="Y573" i="1"/>
  <c r="Y632" i="1"/>
  <c r="Y526" i="1"/>
  <c r="Y385" i="1"/>
  <c r="Y524" i="1"/>
  <c r="Y734" i="1"/>
  <c r="Y809" i="1"/>
  <c r="Y321" i="1"/>
  <c r="Y503" i="1"/>
  <c r="Y570" i="1"/>
  <c r="Y579" i="1"/>
  <c r="Y248" i="1"/>
  <c r="Y389" i="1"/>
  <c r="Y476" i="1"/>
  <c r="Y417" i="1"/>
  <c r="Y315" i="1"/>
  <c r="Y377" i="1"/>
  <c r="Y455" i="1"/>
  <c r="Y492" i="1"/>
  <c r="Y794" i="1"/>
  <c r="Y532" i="1"/>
  <c r="Y689" i="1"/>
  <c r="Y481" i="1"/>
  <c r="Y347" i="1"/>
  <c r="Y584" i="1"/>
  <c r="Y801" i="1"/>
  <c r="Y452" i="1"/>
  <c r="Y808" i="1"/>
  <c r="Y341" i="1"/>
  <c r="Y543" i="1"/>
  <c r="Y581" i="1"/>
  <c r="Y648" i="1"/>
  <c r="Y690" i="1"/>
  <c r="Y640" i="1"/>
  <c r="Y560" i="1"/>
  <c r="Y449" i="1"/>
  <c r="Y534" i="1"/>
  <c r="Y695" i="1"/>
  <c r="Y475" i="1"/>
  <c r="Y626" i="1"/>
  <c r="Y563" i="1"/>
  <c r="Y484" i="1"/>
  <c r="Y284" i="1"/>
  <c r="Y643" i="1"/>
  <c r="Y507" i="1"/>
  <c r="Y752" i="1"/>
  <c r="Y264" i="1"/>
  <c r="Y673" i="1"/>
  <c r="Y528" i="1"/>
  <c r="Y705" i="1"/>
  <c r="Y304" i="1"/>
  <c r="Y256" i="1"/>
  <c r="Y653" i="1"/>
  <c r="Y661" i="1"/>
  <c r="Y458" i="1"/>
  <c r="Y746" i="1"/>
  <c r="Y600" i="1"/>
  <c r="Y687" i="1"/>
  <c r="Y425" i="1"/>
  <c r="Y482" i="1"/>
  <c r="Y652" i="1"/>
  <c r="Y246" i="1"/>
  <c r="Y401" i="1"/>
  <c r="Y646" i="1"/>
  <c r="Y312" i="1"/>
  <c r="Y445" i="1"/>
  <c r="Y669" i="1"/>
  <c r="Y438" i="1"/>
  <c r="Y506" i="1"/>
  <c r="Y599" i="1"/>
  <c r="Y388" i="1"/>
  <c r="Y757" i="1"/>
  <c r="Y435" i="1"/>
  <c r="Y325" i="1"/>
  <c r="Y285" i="1"/>
  <c r="Y588" i="1"/>
  <c r="Y367" i="1"/>
  <c r="Y659" i="1"/>
  <c r="Y403" i="1"/>
  <c r="Y440" i="1"/>
  <c r="Y717" i="1"/>
  <c r="Y302" i="1"/>
  <c r="Y349" i="1"/>
  <c r="Y338" i="1"/>
  <c r="Y421" i="1"/>
  <c r="Y667" i="1"/>
  <c r="Y491" i="1"/>
  <c r="Y710" i="1"/>
  <c r="Y619" i="1"/>
  <c r="Y519" i="1"/>
  <c r="Y602" i="1"/>
  <c r="Y697" i="1"/>
  <c r="Y738" i="1"/>
  <c r="Y283" i="1"/>
  <c r="Y336" i="1"/>
  <c r="Y426" i="1"/>
  <c r="Y392" i="1"/>
  <c r="Y642" i="1"/>
  <c r="Y410" i="1"/>
  <c r="Y582" i="1"/>
  <c r="Y383" i="1"/>
  <c r="Y656" i="1"/>
  <c r="Y400" i="1"/>
  <c r="Y681" i="1"/>
  <c r="Y324" i="1"/>
  <c r="Y504" i="1"/>
  <c r="Y289" i="1"/>
  <c r="Y416" i="1"/>
  <c r="Y381" i="1"/>
  <c r="Y293" i="1"/>
  <c r="Y407" i="1"/>
  <c r="Y792" i="1"/>
  <c r="Y286" i="1"/>
  <c r="Y624" i="1"/>
  <c r="Y276" i="1"/>
  <c r="Y378" i="1"/>
  <c r="Y469" i="1"/>
  <c r="Y764" i="1"/>
  <c r="Y533" i="1"/>
  <c r="Y777" i="1"/>
  <c r="Y658" i="1"/>
  <c r="Y590" i="1"/>
  <c r="Y512" i="1"/>
  <c r="Y356" i="1"/>
  <c r="Y358" i="1"/>
  <c r="Y516" i="1"/>
  <c r="Y625" i="1"/>
  <c r="Y742" i="1"/>
  <c r="Y612" i="1"/>
  <c r="Y308" i="1"/>
  <c r="Y376" i="1"/>
  <c r="Y645" i="1"/>
  <c r="Y451" i="1"/>
  <c r="Y577" i="1"/>
  <c r="Y655" i="1"/>
  <c r="Y788" i="1"/>
  <c r="Y546" i="1"/>
  <c r="Y360" i="1"/>
  <c r="Y442" i="1"/>
  <c r="Y807" i="1"/>
  <c r="Y439" i="1"/>
  <c r="Y255" i="1"/>
  <c r="Y702" i="1"/>
  <c r="Y576" i="1"/>
  <c r="Y733" i="1"/>
  <c r="Y671" i="1"/>
  <c r="Y493" i="1"/>
  <c r="Y309" i="1"/>
  <c r="Y457" i="1"/>
  <c r="Y465" i="1"/>
  <c r="Y339" i="1"/>
  <c r="Y365" i="1"/>
  <c r="Y650" i="1"/>
  <c r="Y761" i="1"/>
  <c r="Y685" i="1"/>
  <c r="Y513" i="1"/>
  <c r="Y368" i="1"/>
  <c r="Y803" i="1"/>
  <c r="Y637" i="1"/>
  <c r="Y715" i="1"/>
  <c r="Y404" i="1"/>
  <c r="Y498" i="1"/>
  <c r="Y598" i="1"/>
  <c r="Y399" i="1"/>
  <c r="Y657" i="1"/>
  <c r="Y470" i="1"/>
  <c r="Y495" i="1"/>
  <c r="Y327" i="1"/>
  <c r="Y773" i="1"/>
  <c r="Y254" i="1"/>
  <c r="Y542" i="1"/>
  <c r="Y735" i="1"/>
  <c r="Y786" i="1"/>
  <c r="Y651" i="1"/>
  <c r="Y331" i="1"/>
  <c r="Y319" i="1"/>
  <c r="Y422" i="1"/>
  <c r="Y662" i="1"/>
  <c r="Y759" i="1"/>
  <c r="Y340" i="1"/>
  <c r="Y429" i="1"/>
  <c r="Y502" i="1"/>
  <c r="Y553" i="1"/>
  <c r="Y354" i="1"/>
  <c r="Y745" i="1"/>
  <c r="Y629" i="1"/>
  <c r="Y634" i="1"/>
  <c r="Y670" i="1"/>
  <c r="Y753" i="1"/>
  <c r="Y428" i="1"/>
  <c r="Y721" i="1"/>
  <c r="Y726" i="1"/>
  <c r="Y434" i="1"/>
  <c r="Y508" i="1"/>
  <c r="Y595" i="1"/>
  <c r="Y259" i="1"/>
  <c r="Y610" i="1"/>
  <c r="Y274" i="1"/>
  <c r="Y578" i="1"/>
  <c r="Y779" i="1"/>
  <c r="Y395" i="1"/>
  <c r="Y572" i="1"/>
  <c r="Y744" i="1"/>
  <c r="Y257" i="1"/>
  <c r="Y345" i="1"/>
  <c r="Y706" i="1"/>
  <c r="Y373" i="1"/>
  <c r="Y583" i="1"/>
  <c r="Y712" i="1"/>
  <c r="Y316" i="1"/>
  <c r="Y273" i="1"/>
  <c r="Y477" i="1"/>
  <c r="Y474" i="1"/>
  <c r="Y618" i="1"/>
  <c r="Y292" i="1"/>
  <c r="Y790" i="1"/>
  <c r="Y352" i="1"/>
  <c r="Y797" i="1"/>
  <c r="Y305" i="1"/>
  <c r="Y593" i="1"/>
  <c r="Y520" i="1"/>
  <c r="Y607" i="1"/>
  <c r="Y731" i="1"/>
  <c r="Y691" i="1"/>
  <c r="Y459" i="1"/>
  <c r="Y497" i="1"/>
  <c r="Y268" i="1"/>
  <c r="Y762" i="1"/>
  <c r="Y296" i="1"/>
  <c r="Y351" i="1"/>
  <c r="Y310" i="1"/>
  <c r="Y499" i="1"/>
  <c r="Y616" i="1"/>
  <c r="Y623" i="1"/>
  <c r="Y511" i="1"/>
  <c r="Y620" i="1"/>
  <c r="Y678" i="1"/>
  <c r="Y521" i="1"/>
  <c r="Y800" i="1"/>
  <c r="Y313" i="1"/>
  <c r="Y675" i="1"/>
  <c r="Y716" i="1"/>
  <c r="Y501" i="1"/>
  <c r="Y303" i="1"/>
  <c r="Y473" i="1"/>
  <c r="Y549" i="1"/>
  <c r="Y405" i="1"/>
  <c r="Y263" i="1"/>
  <c r="Y250" i="1"/>
  <c r="Y369" i="1"/>
  <c r="Y518" i="1"/>
  <c r="Y444" i="1"/>
  <c r="Y751" i="1"/>
  <c r="Y156" i="1"/>
  <c r="AI29" i="1"/>
  <c r="AJ29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30" i="1"/>
  <c r="AJ30" i="1" s="1"/>
  <c r="AI31" i="1"/>
  <c r="AJ31" i="1" s="1"/>
  <c r="AI32" i="1"/>
  <c r="AJ32" i="1" s="1"/>
  <c r="AI3" i="1"/>
  <c r="AJ3" i="1" s="1"/>
  <c r="AI4" i="1"/>
  <c r="AJ4" i="1" s="1"/>
  <c r="AI2" i="1"/>
  <c r="AJ2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AT5" i="1" l="1"/>
  <c r="AT4" i="1"/>
  <c r="AT6" i="1"/>
  <c r="AT7" i="1"/>
  <c r="AP4" i="1"/>
  <c r="AQ4" i="1" s="1"/>
  <c r="AT3" i="1"/>
  <c r="AP5" i="1"/>
  <c r="AQ5" i="1" s="1"/>
  <c r="AN7" i="1"/>
  <c r="AO7" i="1" s="1"/>
  <c r="AN6" i="1"/>
  <c r="AO6" i="1" s="1"/>
  <c r="AN4" i="1"/>
  <c r="AO4" i="1" s="1"/>
  <c r="AN5" i="1"/>
  <c r="AO5" i="1" s="1"/>
  <c r="AP7" i="1"/>
  <c r="AQ7" i="1" s="1"/>
  <c r="AP6" i="1"/>
  <c r="AQ6" i="1" s="1"/>
  <c r="AY2" i="1"/>
  <c r="AZ2" i="1" s="1"/>
  <c r="AY3" i="1"/>
  <c r="AZ3" i="1" s="1"/>
  <c r="AD2" i="1"/>
  <c r="AC3" i="1"/>
  <c r="AC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2" i="2"/>
  <c r="AU7" i="1" l="1"/>
  <c r="AV7" i="1" s="1"/>
  <c r="AU6" i="1"/>
  <c r="AV6" i="1" s="1"/>
  <c r="AU4" i="1"/>
  <c r="AV4" i="1" s="1"/>
  <c r="AU5" i="1"/>
  <c r="AV5" i="1" s="1"/>
  <c r="AC5" i="1"/>
  <c r="AD4" i="1"/>
  <c r="AD3" i="1"/>
  <c r="AC6" i="1" l="1"/>
  <c r="AD5" i="1"/>
  <c r="AC7" i="1" l="1"/>
  <c r="AD6" i="1"/>
  <c r="AC8" i="1" l="1"/>
  <c r="AD7" i="1"/>
  <c r="AC9" i="1" l="1"/>
  <c r="AD8" i="1"/>
  <c r="AC10" i="1" l="1"/>
  <c r="AD9" i="1"/>
  <c r="AC11" i="1" l="1"/>
  <c r="AD10" i="1"/>
  <c r="AC12" i="1" l="1"/>
  <c r="AD11" i="1"/>
  <c r="AC13" i="1" l="1"/>
  <c r="AD12" i="1"/>
  <c r="AC14" i="1" l="1"/>
  <c r="AD13" i="1"/>
  <c r="AC15" i="1" l="1"/>
  <c r="AD14" i="1"/>
  <c r="AC16" i="1" l="1"/>
  <c r="AD15" i="1"/>
  <c r="AC17" i="1" l="1"/>
  <c r="AD16" i="1"/>
  <c r="AC18" i="1" l="1"/>
  <c r="AD17" i="1"/>
  <c r="AC19" i="1" l="1"/>
  <c r="AD18" i="1"/>
  <c r="AC20" i="1" l="1"/>
  <c r="AD19" i="1"/>
  <c r="AC21" i="1" l="1"/>
  <c r="AD20" i="1"/>
  <c r="AC22" i="1" l="1"/>
  <c r="AD21" i="1"/>
  <c r="AC23" i="1" l="1"/>
  <c r="AD22" i="1"/>
  <c r="AC24" i="1" l="1"/>
  <c r="AD23" i="1"/>
  <c r="AC25" i="1" l="1"/>
  <c r="AD24" i="1"/>
  <c r="AD25" i="1" l="1"/>
  <c r="AC26" i="1"/>
  <c r="AD26" i="1" l="1"/>
  <c r="AC27" i="1"/>
  <c r="AD27" i="1" l="1"/>
  <c r="AC28" i="1"/>
  <c r="AD28" i="1" s="1"/>
</calcChain>
</file>

<file path=xl/sharedStrings.xml><?xml version="1.0" encoding="utf-8"?>
<sst xmlns="http://schemas.openxmlformats.org/spreadsheetml/2006/main" count="3509" uniqueCount="994">
  <si>
    <t>Tm</t>
  </si>
  <si>
    <t>Attendance</t>
  </si>
  <si>
    <t>Attend/G</t>
  </si>
  <si>
    <t>BatAge</t>
  </si>
  <si>
    <t>PAge</t>
  </si>
  <si>
    <t>BPF</t>
  </si>
  <si>
    <t>PPF</t>
  </si>
  <si>
    <t>#HOF</t>
  </si>
  <si>
    <t>#A-S</t>
  </si>
  <si>
    <t>#a-tA-S</t>
  </si>
  <si>
    <t>Est. Payroll</t>
  </si>
  <si>
    <t>Time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</si>
  <si>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</si>
  <si>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</si>
  <si>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</si>
  <si>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</si>
  <si>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</si>
  <si>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</si>
  <si>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</si>
  <si>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</si>
  <si>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</si>
  <si>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</si>
  <si>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</si>
  <si>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</si>
  <si>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</si>
  <si>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</si>
  <si>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</si>
  <si>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</si>
  <si>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</si>
  <si>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</si>
  <si>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</si>
  <si>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</si>
  <si>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</si>
  <si>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</si>
  <si>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</si>
  <si>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</si>
  <si>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</si>
  <si>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</si>
  <si>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</si>
  <si>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</si>
  <si>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</si>
  <si>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</si>
  <si>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Year</t>
  </si>
  <si>
    <t>Cleveland Indians</t>
  </si>
  <si>
    <t>Los Angeles Angels of Anaheim</t>
  </si>
  <si>
    <t>Florida Marlins</t>
  </si>
  <si>
    <t>Tampa Bay Devil Rays</t>
  </si>
  <si>
    <t>Anaheim Angels</t>
  </si>
  <si>
    <t>Montreal Expos</t>
  </si>
  <si>
    <t>SEA</t>
  </si>
  <si>
    <t>ATL</t>
  </si>
  <si>
    <t>CHC</t>
  </si>
  <si>
    <t>FLA</t>
  </si>
  <si>
    <t>HOU</t>
  </si>
  <si>
    <t>MIN</t>
  </si>
  <si>
    <t>NYM</t>
  </si>
  <si>
    <t>OAK</t>
  </si>
  <si>
    <t>TEX</t>
  </si>
  <si>
    <t>BAL</t>
  </si>
  <si>
    <t>CIN</t>
  </si>
  <si>
    <t>CLE</t>
  </si>
  <si>
    <t>PHI</t>
  </si>
  <si>
    <t>KCR</t>
  </si>
  <si>
    <t>MON</t>
  </si>
  <si>
    <t>COL</t>
  </si>
  <si>
    <t>LAD</t>
  </si>
  <si>
    <t>PIT</t>
  </si>
  <si>
    <t>SDP</t>
  </si>
  <si>
    <t>STL</t>
  </si>
  <si>
    <t>BOS</t>
  </si>
  <si>
    <t>CHW</t>
  </si>
  <si>
    <t>DET</t>
  </si>
  <si>
    <t>MIL</t>
  </si>
  <si>
    <t>NYY</t>
  </si>
  <si>
    <t>TOR</t>
  </si>
  <si>
    <t>SFG</t>
  </si>
  <si>
    <t>Payroll Rank</t>
  </si>
  <si>
    <t>#</t>
  </si>
  <si>
    <t>Season</t>
  </si>
  <si>
    <t>Team</t>
  </si>
  <si>
    <t>TG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</si>
  <si>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</si>
  <si>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</si>
  <si>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</si>
  <si>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</si>
  <si>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</si>
  <si>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</si>
  <si>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</si>
  <si>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</si>
  <si>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</si>
  <si>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</si>
  <si>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</si>
  <si>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</si>
  <si>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</si>
  <si>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 (pi)</t>
  </si>
  <si>
    <t>ERA</t>
  </si>
  <si>
    <t>xERA</t>
  </si>
  <si>
    <t>FIP</t>
  </si>
  <si>
    <t>xFIP</t>
  </si>
  <si>
    <t>WAR</t>
  </si>
  <si>
    <t>LAA</t>
  </si>
  <si>
    <t>TBR</t>
  </si>
  <si>
    <t>ARI</t>
  </si>
  <si>
    <t>MIA</t>
  </si>
  <si>
    <t>WSN</t>
  </si>
  <si>
    <t>TBD</t>
  </si>
  <si>
    <t>ANA</t>
  </si>
  <si>
    <t>of 1</t>
  </si>
  <si>
    <t>Page Size:</t>
  </si>
  <si>
    <t>Name</t>
  </si>
  <si>
    <t>Abbrv</t>
  </si>
  <si>
    <t>Abbr</t>
  </si>
  <si>
    <t>ID</t>
  </si>
  <si>
    <t>Win-Los%</t>
  </si>
  <si>
    <t>Win-Los% Rank</t>
  </si>
  <si>
    <t>Payroll % of League</t>
  </si>
  <si>
    <t>Average League Payroll</t>
  </si>
  <si>
    <t>Scaled to 2024</t>
  </si>
  <si>
    <t>Projected Wins</t>
  </si>
  <si>
    <t>ARI2024</t>
  </si>
  <si>
    <t>ATL2024</t>
  </si>
  <si>
    <t>BAL2024</t>
  </si>
  <si>
    <t>BOS2024</t>
  </si>
  <si>
    <t>CHC2024</t>
  </si>
  <si>
    <t>CHW2024</t>
  </si>
  <si>
    <t>CIN2024</t>
  </si>
  <si>
    <t>CLE2024</t>
  </si>
  <si>
    <t>COL2024</t>
  </si>
  <si>
    <t>DET2024</t>
  </si>
  <si>
    <t>HOU2024</t>
  </si>
  <si>
    <t>KCR2024</t>
  </si>
  <si>
    <t>LAA2024</t>
  </si>
  <si>
    <t>LAD2024</t>
  </si>
  <si>
    <t>MIA2024</t>
  </si>
  <si>
    <t>MIL2024</t>
  </si>
  <si>
    <t>MIN2024</t>
  </si>
  <si>
    <t>NYM2024</t>
  </si>
  <si>
    <t>NYY2024</t>
  </si>
  <si>
    <t>OAK2024</t>
  </si>
  <si>
    <t>PHI2024</t>
  </si>
  <si>
    <t>PIT2024</t>
  </si>
  <si>
    <t>SDP2024</t>
  </si>
  <si>
    <t>SEA2024</t>
  </si>
  <si>
    <t>SFG2024</t>
  </si>
  <si>
    <t>STL2024</t>
  </si>
  <si>
    <t>TBR2024</t>
  </si>
  <si>
    <t>TEX2024</t>
  </si>
  <si>
    <t>TOR2024</t>
  </si>
  <si>
    <t>WSN2024</t>
  </si>
  <si>
    <t>ARI2023</t>
  </si>
  <si>
    <t>ATL2023</t>
  </si>
  <si>
    <t>BAL2023</t>
  </si>
  <si>
    <t>BOS2023</t>
  </si>
  <si>
    <t>CHC2023</t>
  </si>
  <si>
    <t>CHW2023</t>
  </si>
  <si>
    <t>CIN2023</t>
  </si>
  <si>
    <t>CLE2023</t>
  </si>
  <si>
    <t>COL2023</t>
  </si>
  <si>
    <t>DET2023</t>
  </si>
  <si>
    <t>HOU2023</t>
  </si>
  <si>
    <t>KCR2023</t>
  </si>
  <si>
    <t>LAA2023</t>
  </si>
  <si>
    <t>LAD2023</t>
  </si>
  <si>
    <t>MIA2023</t>
  </si>
  <si>
    <t>MIL2023</t>
  </si>
  <si>
    <t>MIN2023</t>
  </si>
  <si>
    <t>NYM2023</t>
  </si>
  <si>
    <t>NYY2023</t>
  </si>
  <si>
    <t>OAK2023</t>
  </si>
  <si>
    <t>PHI2023</t>
  </si>
  <si>
    <t>PIT2023</t>
  </si>
  <si>
    <t>SDP2023</t>
  </si>
  <si>
    <t>SEA2023</t>
  </si>
  <si>
    <t>SFG2023</t>
  </si>
  <si>
    <t>STL2023</t>
  </si>
  <si>
    <t>TBR2023</t>
  </si>
  <si>
    <t>TEX2023</t>
  </si>
  <si>
    <t>TOR2023</t>
  </si>
  <si>
    <t>WSN2023</t>
  </si>
  <si>
    <t>ARI2022</t>
  </si>
  <si>
    <t>ATL2022</t>
  </si>
  <si>
    <t>BAL2022</t>
  </si>
  <si>
    <t>BOS2022</t>
  </si>
  <si>
    <t>CHC2022</t>
  </si>
  <si>
    <t>CHW2022</t>
  </si>
  <si>
    <t>CIN2022</t>
  </si>
  <si>
    <t>CLE2022</t>
  </si>
  <si>
    <t>COL2022</t>
  </si>
  <si>
    <t>DET2022</t>
  </si>
  <si>
    <t>HOU2022</t>
  </si>
  <si>
    <t>KCR2022</t>
  </si>
  <si>
    <t>LAA2022</t>
  </si>
  <si>
    <t>LAD2022</t>
  </si>
  <si>
    <t>MIA2022</t>
  </si>
  <si>
    <t>MIL2022</t>
  </si>
  <si>
    <t>MIN2022</t>
  </si>
  <si>
    <t>NYM2022</t>
  </si>
  <si>
    <t>NYY2022</t>
  </si>
  <si>
    <t>OAK2022</t>
  </si>
  <si>
    <t>PHI2022</t>
  </si>
  <si>
    <t>PIT2022</t>
  </si>
  <si>
    <t>SDP2022</t>
  </si>
  <si>
    <t>SEA2022</t>
  </si>
  <si>
    <t>SFG2022</t>
  </si>
  <si>
    <t>STL2022</t>
  </si>
  <si>
    <t>TBR2022</t>
  </si>
  <si>
    <t>TEX2022</t>
  </si>
  <si>
    <t>TOR2022</t>
  </si>
  <si>
    <t>WSN2022</t>
  </si>
  <si>
    <t>ARI2021</t>
  </si>
  <si>
    <t>ATL2021</t>
  </si>
  <si>
    <t>BAL2021</t>
  </si>
  <si>
    <t>BOS2021</t>
  </si>
  <si>
    <t>CHC2021</t>
  </si>
  <si>
    <t>CHW2021</t>
  </si>
  <si>
    <t>CIN2021</t>
  </si>
  <si>
    <t>CLE2021</t>
  </si>
  <si>
    <t>COL2021</t>
  </si>
  <si>
    <t>DET2021</t>
  </si>
  <si>
    <t>HOU2021</t>
  </si>
  <si>
    <t>KCR2021</t>
  </si>
  <si>
    <t>LAA2021</t>
  </si>
  <si>
    <t>LAD2021</t>
  </si>
  <si>
    <t>MIA2021</t>
  </si>
  <si>
    <t>MIL2021</t>
  </si>
  <si>
    <t>MIN2021</t>
  </si>
  <si>
    <t>NYM2021</t>
  </si>
  <si>
    <t>NYY2021</t>
  </si>
  <si>
    <t>OAK2021</t>
  </si>
  <si>
    <t>PHI2021</t>
  </si>
  <si>
    <t>PIT2021</t>
  </si>
  <si>
    <t>SDP2021</t>
  </si>
  <si>
    <t>SEA2021</t>
  </si>
  <si>
    <t>SFG2021</t>
  </si>
  <si>
    <t>STL2021</t>
  </si>
  <si>
    <t>TBR2021</t>
  </si>
  <si>
    <t>TEX2021</t>
  </si>
  <si>
    <t>TOR2021</t>
  </si>
  <si>
    <t>WSN2021</t>
  </si>
  <si>
    <t>ARI2020</t>
  </si>
  <si>
    <t>ATL2020</t>
  </si>
  <si>
    <t>BAL2020</t>
  </si>
  <si>
    <t>BOS2020</t>
  </si>
  <si>
    <t>CHC2020</t>
  </si>
  <si>
    <t>CHW2020</t>
  </si>
  <si>
    <t>CIN2020</t>
  </si>
  <si>
    <t>CLE2020</t>
  </si>
  <si>
    <t>COL2020</t>
  </si>
  <si>
    <t>DET2020</t>
  </si>
  <si>
    <t>HOU2020</t>
  </si>
  <si>
    <t>KCR2020</t>
  </si>
  <si>
    <t>LAA2020</t>
  </si>
  <si>
    <t>LAD2020</t>
  </si>
  <si>
    <t>MIA2020</t>
  </si>
  <si>
    <t>MIL2020</t>
  </si>
  <si>
    <t>MIN2020</t>
  </si>
  <si>
    <t>NYM2020</t>
  </si>
  <si>
    <t>NYY2020</t>
  </si>
  <si>
    <t>OAK2020</t>
  </si>
  <si>
    <t>PHI2020</t>
  </si>
  <si>
    <t>PIT2020</t>
  </si>
  <si>
    <t>SDP2020</t>
  </si>
  <si>
    <t>SEA2020</t>
  </si>
  <si>
    <t>SFG2020</t>
  </si>
  <si>
    <t>STL2020</t>
  </si>
  <si>
    <t>TBR2020</t>
  </si>
  <si>
    <t>TEX2020</t>
  </si>
  <si>
    <t>TOR2020</t>
  </si>
  <si>
    <t>WSN2020</t>
  </si>
  <si>
    <t>ARI2019</t>
  </si>
  <si>
    <t>ATL2019</t>
  </si>
  <si>
    <t>BAL2019</t>
  </si>
  <si>
    <t>BOS2019</t>
  </si>
  <si>
    <t>CHC2019</t>
  </si>
  <si>
    <t>CHW2019</t>
  </si>
  <si>
    <t>CIN2019</t>
  </si>
  <si>
    <t>CLE2019</t>
  </si>
  <si>
    <t>COL2019</t>
  </si>
  <si>
    <t>DET2019</t>
  </si>
  <si>
    <t>HOU2019</t>
  </si>
  <si>
    <t>KCR2019</t>
  </si>
  <si>
    <t>LAA2019</t>
  </si>
  <si>
    <t>LAD2019</t>
  </si>
  <si>
    <t>MIA2019</t>
  </si>
  <si>
    <t>MIL2019</t>
  </si>
  <si>
    <t>MIN2019</t>
  </si>
  <si>
    <t>NYM2019</t>
  </si>
  <si>
    <t>NYY2019</t>
  </si>
  <si>
    <t>OAK2019</t>
  </si>
  <si>
    <t>PHI2019</t>
  </si>
  <si>
    <t>PIT2019</t>
  </si>
  <si>
    <t>SDP2019</t>
  </si>
  <si>
    <t>SEA2019</t>
  </si>
  <si>
    <t>SFG2019</t>
  </si>
  <si>
    <t>STL2019</t>
  </si>
  <si>
    <t>TBR2019</t>
  </si>
  <si>
    <t>TEX2019</t>
  </si>
  <si>
    <t>TOR2019</t>
  </si>
  <si>
    <t>WSN2019</t>
  </si>
  <si>
    <t>ARI2018</t>
  </si>
  <si>
    <t>ATL2018</t>
  </si>
  <si>
    <t>BAL2018</t>
  </si>
  <si>
    <t>BOS2018</t>
  </si>
  <si>
    <t>CHC2018</t>
  </si>
  <si>
    <t>CHW2018</t>
  </si>
  <si>
    <t>CIN2018</t>
  </si>
  <si>
    <t>CLE2018</t>
  </si>
  <si>
    <t>COL2018</t>
  </si>
  <si>
    <t>DET2018</t>
  </si>
  <si>
    <t>HOU2018</t>
  </si>
  <si>
    <t>KCR2018</t>
  </si>
  <si>
    <t>LAA2018</t>
  </si>
  <si>
    <t>LAD2018</t>
  </si>
  <si>
    <t>MIA2018</t>
  </si>
  <si>
    <t>MIL2018</t>
  </si>
  <si>
    <t>MIN2018</t>
  </si>
  <si>
    <t>NYM2018</t>
  </si>
  <si>
    <t>NYY2018</t>
  </si>
  <si>
    <t>OAK2018</t>
  </si>
  <si>
    <t>PHI2018</t>
  </si>
  <si>
    <t>PIT2018</t>
  </si>
  <si>
    <t>SDP2018</t>
  </si>
  <si>
    <t>SEA2018</t>
  </si>
  <si>
    <t>SFG2018</t>
  </si>
  <si>
    <t>STL2018</t>
  </si>
  <si>
    <t>TBR2018</t>
  </si>
  <si>
    <t>TEX2018</t>
  </si>
  <si>
    <t>TOR2018</t>
  </si>
  <si>
    <t>WSN2018</t>
  </si>
  <si>
    <t>ARI2017</t>
  </si>
  <si>
    <t>ATL2017</t>
  </si>
  <si>
    <t>BAL2017</t>
  </si>
  <si>
    <t>BOS2017</t>
  </si>
  <si>
    <t>CHC2017</t>
  </si>
  <si>
    <t>CHW2017</t>
  </si>
  <si>
    <t>CIN2017</t>
  </si>
  <si>
    <t>CLE2017</t>
  </si>
  <si>
    <t>COL2017</t>
  </si>
  <si>
    <t>DET2017</t>
  </si>
  <si>
    <t>HOU2017</t>
  </si>
  <si>
    <t>KCR2017</t>
  </si>
  <si>
    <t>LAA2017</t>
  </si>
  <si>
    <t>LAD2017</t>
  </si>
  <si>
    <t>MIA2017</t>
  </si>
  <si>
    <t>MIL2017</t>
  </si>
  <si>
    <t>MIN2017</t>
  </si>
  <si>
    <t>NYM2017</t>
  </si>
  <si>
    <t>NYY2017</t>
  </si>
  <si>
    <t>OAK2017</t>
  </si>
  <si>
    <t>PHI2017</t>
  </si>
  <si>
    <t>PIT2017</t>
  </si>
  <si>
    <t>SDP2017</t>
  </si>
  <si>
    <t>SEA2017</t>
  </si>
  <si>
    <t>SFG2017</t>
  </si>
  <si>
    <t>STL2017</t>
  </si>
  <si>
    <t>TBR2017</t>
  </si>
  <si>
    <t>TEX2017</t>
  </si>
  <si>
    <t>TOR2017</t>
  </si>
  <si>
    <t>WSN2017</t>
  </si>
  <si>
    <t>ARI2016</t>
  </si>
  <si>
    <t>ATL2016</t>
  </si>
  <si>
    <t>BAL2016</t>
  </si>
  <si>
    <t>BOS2016</t>
  </si>
  <si>
    <t>CHC2016</t>
  </si>
  <si>
    <t>CHW2016</t>
  </si>
  <si>
    <t>CIN2016</t>
  </si>
  <si>
    <t>CLE2016</t>
  </si>
  <si>
    <t>COL2016</t>
  </si>
  <si>
    <t>DET2016</t>
  </si>
  <si>
    <t>HOU2016</t>
  </si>
  <si>
    <t>KCR2016</t>
  </si>
  <si>
    <t>LAA2016</t>
  </si>
  <si>
    <t>LAD2016</t>
  </si>
  <si>
    <t>MIA2016</t>
  </si>
  <si>
    <t>MIL2016</t>
  </si>
  <si>
    <t>MIN2016</t>
  </si>
  <si>
    <t>NYM2016</t>
  </si>
  <si>
    <t>NYY2016</t>
  </si>
  <si>
    <t>OAK2016</t>
  </si>
  <si>
    <t>PHI2016</t>
  </si>
  <si>
    <t>PIT2016</t>
  </si>
  <si>
    <t>SDP2016</t>
  </si>
  <si>
    <t>SEA2016</t>
  </si>
  <si>
    <t>SFG2016</t>
  </si>
  <si>
    <t>STL2016</t>
  </si>
  <si>
    <t>TBR2016</t>
  </si>
  <si>
    <t>TEX2016</t>
  </si>
  <si>
    <t>TOR2016</t>
  </si>
  <si>
    <t>WSN2016</t>
  </si>
  <si>
    <t>ARI2015</t>
  </si>
  <si>
    <t>ATL2015</t>
  </si>
  <si>
    <t>BAL2015</t>
  </si>
  <si>
    <t>BOS2015</t>
  </si>
  <si>
    <t>CHC2015</t>
  </si>
  <si>
    <t>CHW2015</t>
  </si>
  <si>
    <t>CIN2015</t>
  </si>
  <si>
    <t>CLE2015</t>
  </si>
  <si>
    <t>COL2015</t>
  </si>
  <si>
    <t>DET2015</t>
  </si>
  <si>
    <t>HOU2015</t>
  </si>
  <si>
    <t>KCR2015</t>
  </si>
  <si>
    <t>LAA2015</t>
  </si>
  <si>
    <t>LAD2015</t>
  </si>
  <si>
    <t>MIA2015</t>
  </si>
  <si>
    <t>MIL2015</t>
  </si>
  <si>
    <t>MIN2015</t>
  </si>
  <si>
    <t>NYM2015</t>
  </si>
  <si>
    <t>NYY2015</t>
  </si>
  <si>
    <t>OAK2015</t>
  </si>
  <si>
    <t>PHI2015</t>
  </si>
  <si>
    <t>PIT2015</t>
  </si>
  <si>
    <t>SDP2015</t>
  </si>
  <si>
    <t>SEA2015</t>
  </si>
  <si>
    <t>SFG2015</t>
  </si>
  <si>
    <t>STL2015</t>
  </si>
  <si>
    <t>TBR2015</t>
  </si>
  <si>
    <t>TEX2015</t>
  </si>
  <si>
    <t>TOR2015</t>
  </si>
  <si>
    <t>WSN2015</t>
  </si>
  <si>
    <t>ARI2014</t>
  </si>
  <si>
    <t>ATL2014</t>
  </si>
  <si>
    <t>BAL2014</t>
  </si>
  <si>
    <t>BOS2014</t>
  </si>
  <si>
    <t>CHC2014</t>
  </si>
  <si>
    <t>CHW2014</t>
  </si>
  <si>
    <t>CIN2014</t>
  </si>
  <si>
    <t>CLE2014</t>
  </si>
  <si>
    <t>COL2014</t>
  </si>
  <si>
    <t>DET2014</t>
  </si>
  <si>
    <t>HOU2014</t>
  </si>
  <si>
    <t>KCR2014</t>
  </si>
  <si>
    <t>LAA2014</t>
  </si>
  <si>
    <t>LAD2014</t>
  </si>
  <si>
    <t>MIA2014</t>
  </si>
  <si>
    <t>MIL2014</t>
  </si>
  <si>
    <t>MIN2014</t>
  </si>
  <si>
    <t>NYM2014</t>
  </si>
  <si>
    <t>NYY2014</t>
  </si>
  <si>
    <t>OAK2014</t>
  </si>
  <si>
    <t>PHI2014</t>
  </si>
  <si>
    <t>PIT2014</t>
  </si>
  <si>
    <t>SDP2014</t>
  </si>
  <si>
    <t>SEA2014</t>
  </si>
  <si>
    <t>SFG2014</t>
  </si>
  <si>
    <t>STL2014</t>
  </si>
  <si>
    <t>TBR2014</t>
  </si>
  <si>
    <t>TEX2014</t>
  </si>
  <si>
    <t>TOR2014</t>
  </si>
  <si>
    <t>WSN2014</t>
  </si>
  <si>
    <t>ARI2013</t>
  </si>
  <si>
    <t>ATL2013</t>
  </si>
  <si>
    <t>BAL2013</t>
  </si>
  <si>
    <t>BOS2013</t>
  </si>
  <si>
    <t>CHC2013</t>
  </si>
  <si>
    <t>CHW2013</t>
  </si>
  <si>
    <t>CIN2013</t>
  </si>
  <si>
    <t>CLE2013</t>
  </si>
  <si>
    <t>COL2013</t>
  </si>
  <si>
    <t>DET2013</t>
  </si>
  <si>
    <t>HOU2013</t>
  </si>
  <si>
    <t>KCR2013</t>
  </si>
  <si>
    <t>LAA2013</t>
  </si>
  <si>
    <t>LAD2013</t>
  </si>
  <si>
    <t>MIA2013</t>
  </si>
  <si>
    <t>MIL2013</t>
  </si>
  <si>
    <t>MIN2013</t>
  </si>
  <si>
    <t>NYM2013</t>
  </si>
  <si>
    <t>NYY2013</t>
  </si>
  <si>
    <t>OAK2013</t>
  </si>
  <si>
    <t>PHI2013</t>
  </si>
  <si>
    <t>PIT2013</t>
  </si>
  <si>
    <t>SDP2013</t>
  </si>
  <si>
    <t>SEA2013</t>
  </si>
  <si>
    <t>SFG2013</t>
  </si>
  <si>
    <t>STL2013</t>
  </si>
  <si>
    <t>TBR2013</t>
  </si>
  <si>
    <t>TEX2013</t>
  </si>
  <si>
    <t>TOR2013</t>
  </si>
  <si>
    <t>WSN2013</t>
  </si>
  <si>
    <t>ARI2012</t>
  </si>
  <si>
    <t>ATL2012</t>
  </si>
  <si>
    <t>BAL2012</t>
  </si>
  <si>
    <t>BOS2012</t>
  </si>
  <si>
    <t>CHC2012</t>
  </si>
  <si>
    <t>CHW2012</t>
  </si>
  <si>
    <t>CIN2012</t>
  </si>
  <si>
    <t>CLE2012</t>
  </si>
  <si>
    <t>COL2012</t>
  </si>
  <si>
    <t>DET2012</t>
  </si>
  <si>
    <t>HOU2012</t>
  </si>
  <si>
    <t>KCR2012</t>
  </si>
  <si>
    <t>LAA2012</t>
  </si>
  <si>
    <t>LAD2012</t>
  </si>
  <si>
    <t>MIA2012</t>
  </si>
  <si>
    <t>MIL2012</t>
  </si>
  <si>
    <t>MIN2012</t>
  </si>
  <si>
    <t>NYM2012</t>
  </si>
  <si>
    <t>NYY2012</t>
  </si>
  <si>
    <t>OAK2012</t>
  </si>
  <si>
    <t>PHI2012</t>
  </si>
  <si>
    <t>PIT2012</t>
  </si>
  <si>
    <t>SDP2012</t>
  </si>
  <si>
    <t>SEA2012</t>
  </si>
  <si>
    <t>SFG2012</t>
  </si>
  <si>
    <t>STL2012</t>
  </si>
  <si>
    <t>TBR2012</t>
  </si>
  <si>
    <t>TEX2012</t>
  </si>
  <si>
    <t>TOR2012</t>
  </si>
  <si>
    <t>WSN2012</t>
  </si>
  <si>
    <t>ARI2011</t>
  </si>
  <si>
    <t>ATL2011</t>
  </si>
  <si>
    <t>BAL2011</t>
  </si>
  <si>
    <t>BOS2011</t>
  </si>
  <si>
    <t>CHC2011</t>
  </si>
  <si>
    <t>CHW2011</t>
  </si>
  <si>
    <t>CIN2011</t>
  </si>
  <si>
    <t>CLE2011</t>
  </si>
  <si>
    <t>COL2011</t>
  </si>
  <si>
    <t>DET2011</t>
  </si>
  <si>
    <t>FLA2011</t>
  </si>
  <si>
    <t>HOU2011</t>
  </si>
  <si>
    <t>KCR2011</t>
  </si>
  <si>
    <t>LAA2011</t>
  </si>
  <si>
    <t>LAD2011</t>
  </si>
  <si>
    <t>MIL2011</t>
  </si>
  <si>
    <t>MIN2011</t>
  </si>
  <si>
    <t>NYM2011</t>
  </si>
  <si>
    <t>NYY2011</t>
  </si>
  <si>
    <t>OAK2011</t>
  </si>
  <si>
    <t>PHI2011</t>
  </si>
  <si>
    <t>PIT2011</t>
  </si>
  <si>
    <t>SDP2011</t>
  </si>
  <si>
    <t>SEA2011</t>
  </si>
  <si>
    <t>SFG2011</t>
  </si>
  <si>
    <t>STL2011</t>
  </si>
  <si>
    <t>TBR2011</t>
  </si>
  <si>
    <t>TEX2011</t>
  </si>
  <si>
    <t>TOR2011</t>
  </si>
  <si>
    <t>WSN2011</t>
  </si>
  <si>
    <t>ARI2010</t>
  </si>
  <si>
    <t>ATL2010</t>
  </si>
  <si>
    <t>BAL2010</t>
  </si>
  <si>
    <t>BOS2010</t>
  </si>
  <si>
    <t>CHC2010</t>
  </si>
  <si>
    <t>CHW2010</t>
  </si>
  <si>
    <t>CIN2010</t>
  </si>
  <si>
    <t>CLE2010</t>
  </si>
  <si>
    <t>COL2010</t>
  </si>
  <si>
    <t>DET2010</t>
  </si>
  <si>
    <t>FLA2010</t>
  </si>
  <si>
    <t>HOU2010</t>
  </si>
  <si>
    <t>KCR2010</t>
  </si>
  <si>
    <t>LAA2010</t>
  </si>
  <si>
    <t>LAD2010</t>
  </si>
  <si>
    <t>MIL2010</t>
  </si>
  <si>
    <t>MIN2010</t>
  </si>
  <si>
    <t>NYM2010</t>
  </si>
  <si>
    <t>NYY2010</t>
  </si>
  <si>
    <t>OAK2010</t>
  </si>
  <si>
    <t>PHI2010</t>
  </si>
  <si>
    <t>PIT2010</t>
  </si>
  <si>
    <t>SDP2010</t>
  </si>
  <si>
    <t>SEA2010</t>
  </si>
  <si>
    <t>SFG2010</t>
  </si>
  <si>
    <t>STL2010</t>
  </si>
  <si>
    <t>TBR2010</t>
  </si>
  <si>
    <t>TEX2010</t>
  </si>
  <si>
    <t>TOR2010</t>
  </si>
  <si>
    <t>WSN2010</t>
  </si>
  <si>
    <t>ARI2009</t>
  </si>
  <si>
    <t>ATL2009</t>
  </si>
  <si>
    <t>BAL2009</t>
  </si>
  <si>
    <t>BOS2009</t>
  </si>
  <si>
    <t>CHC2009</t>
  </si>
  <si>
    <t>CHW2009</t>
  </si>
  <si>
    <t>CIN2009</t>
  </si>
  <si>
    <t>CLE2009</t>
  </si>
  <si>
    <t>COL2009</t>
  </si>
  <si>
    <t>DET2009</t>
  </si>
  <si>
    <t>FLA2009</t>
  </si>
  <si>
    <t>HOU2009</t>
  </si>
  <si>
    <t>KCR2009</t>
  </si>
  <si>
    <t>LAA2009</t>
  </si>
  <si>
    <t>LAD2009</t>
  </si>
  <si>
    <t>MIL2009</t>
  </si>
  <si>
    <t>MIN2009</t>
  </si>
  <si>
    <t>NYM2009</t>
  </si>
  <si>
    <t>NYY2009</t>
  </si>
  <si>
    <t>OAK2009</t>
  </si>
  <si>
    <t>PHI2009</t>
  </si>
  <si>
    <t>PIT2009</t>
  </si>
  <si>
    <t>SDP2009</t>
  </si>
  <si>
    <t>SEA2009</t>
  </si>
  <si>
    <t>SFG2009</t>
  </si>
  <si>
    <t>STL2009</t>
  </si>
  <si>
    <t>TBR2009</t>
  </si>
  <si>
    <t>TEX2009</t>
  </si>
  <si>
    <t>TOR2009</t>
  </si>
  <si>
    <t>WSN2009</t>
  </si>
  <si>
    <t>ARI2008</t>
  </si>
  <si>
    <t>ATL2008</t>
  </si>
  <si>
    <t>BAL2008</t>
  </si>
  <si>
    <t>BOS2008</t>
  </si>
  <si>
    <t>CHC2008</t>
  </si>
  <si>
    <t>CHW2008</t>
  </si>
  <si>
    <t>CIN2008</t>
  </si>
  <si>
    <t>CLE2008</t>
  </si>
  <si>
    <t>COL2008</t>
  </si>
  <si>
    <t>DET2008</t>
  </si>
  <si>
    <t>FLA2008</t>
  </si>
  <si>
    <t>HOU2008</t>
  </si>
  <si>
    <t>KCR2008</t>
  </si>
  <si>
    <t>LAA2008</t>
  </si>
  <si>
    <t>LAD2008</t>
  </si>
  <si>
    <t>MIL2008</t>
  </si>
  <si>
    <t>MIN2008</t>
  </si>
  <si>
    <t>NYM2008</t>
  </si>
  <si>
    <t>NYY2008</t>
  </si>
  <si>
    <t>OAK2008</t>
  </si>
  <si>
    <t>PHI2008</t>
  </si>
  <si>
    <t>PIT2008</t>
  </si>
  <si>
    <t>SDP2008</t>
  </si>
  <si>
    <t>SEA2008</t>
  </si>
  <si>
    <t>SFG2008</t>
  </si>
  <si>
    <t>STL2008</t>
  </si>
  <si>
    <t>TBR2008</t>
  </si>
  <si>
    <t>TEX2008</t>
  </si>
  <si>
    <t>TOR2008</t>
  </si>
  <si>
    <t>WSN2008</t>
  </si>
  <si>
    <t>ARI2007</t>
  </si>
  <si>
    <t>ATL2007</t>
  </si>
  <si>
    <t>BAL2007</t>
  </si>
  <si>
    <t>BOS2007</t>
  </si>
  <si>
    <t>CHC2007</t>
  </si>
  <si>
    <t>CHW2007</t>
  </si>
  <si>
    <t>CIN2007</t>
  </si>
  <si>
    <t>CLE2007</t>
  </si>
  <si>
    <t>COL2007</t>
  </si>
  <si>
    <t>DET2007</t>
  </si>
  <si>
    <t>FLA2007</t>
  </si>
  <si>
    <t>HOU2007</t>
  </si>
  <si>
    <t>KCR2007</t>
  </si>
  <si>
    <t>LAA2007</t>
  </si>
  <si>
    <t>LAD2007</t>
  </si>
  <si>
    <t>MIL2007</t>
  </si>
  <si>
    <t>MIN2007</t>
  </si>
  <si>
    <t>NYM2007</t>
  </si>
  <si>
    <t>NYY2007</t>
  </si>
  <si>
    <t>OAK2007</t>
  </si>
  <si>
    <t>PHI2007</t>
  </si>
  <si>
    <t>PIT2007</t>
  </si>
  <si>
    <t>SDP2007</t>
  </si>
  <si>
    <t>SEA2007</t>
  </si>
  <si>
    <t>SFG2007</t>
  </si>
  <si>
    <t>STL2007</t>
  </si>
  <si>
    <t>TBD2007</t>
  </si>
  <si>
    <t>TEX2007</t>
  </si>
  <si>
    <t>TOR2007</t>
  </si>
  <si>
    <t>WSN2007</t>
  </si>
  <si>
    <t>ARI2006</t>
  </si>
  <si>
    <t>ATL2006</t>
  </si>
  <si>
    <t>BAL2006</t>
  </si>
  <si>
    <t>BOS2006</t>
  </si>
  <si>
    <t>CHC2006</t>
  </si>
  <si>
    <t>CHW2006</t>
  </si>
  <si>
    <t>CIN2006</t>
  </si>
  <si>
    <t>CLE2006</t>
  </si>
  <si>
    <t>COL2006</t>
  </si>
  <si>
    <t>DET2006</t>
  </si>
  <si>
    <t>FLA2006</t>
  </si>
  <si>
    <t>HOU2006</t>
  </si>
  <si>
    <t>KCR2006</t>
  </si>
  <si>
    <t>LAA2006</t>
  </si>
  <si>
    <t>LAD2006</t>
  </si>
  <si>
    <t>MIL2006</t>
  </si>
  <si>
    <t>MIN2006</t>
  </si>
  <si>
    <t>NYM2006</t>
  </si>
  <si>
    <t>NYY2006</t>
  </si>
  <si>
    <t>OAK2006</t>
  </si>
  <si>
    <t>PHI2006</t>
  </si>
  <si>
    <t>PIT2006</t>
  </si>
  <si>
    <t>SDP2006</t>
  </si>
  <si>
    <t>SEA2006</t>
  </si>
  <si>
    <t>SFG2006</t>
  </si>
  <si>
    <t>STL2006</t>
  </si>
  <si>
    <t>TBD2006</t>
  </si>
  <si>
    <t>TEX2006</t>
  </si>
  <si>
    <t>TOR2006</t>
  </si>
  <si>
    <t>WSN2006</t>
  </si>
  <si>
    <t>ARI2005</t>
  </si>
  <si>
    <t>ATL2005</t>
  </si>
  <si>
    <t>BAL2005</t>
  </si>
  <si>
    <t>BOS2005</t>
  </si>
  <si>
    <t>CHC2005</t>
  </si>
  <si>
    <t>CHW2005</t>
  </si>
  <si>
    <t>CIN2005</t>
  </si>
  <si>
    <t>CLE2005</t>
  </si>
  <si>
    <t>COL2005</t>
  </si>
  <si>
    <t>DET2005</t>
  </si>
  <si>
    <t>FLA2005</t>
  </si>
  <si>
    <t>HOU2005</t>
  </si>
  <si>
    <t>KCR2005</t>
  </si>
  <si>
    <t>LAA2005</t>
  </si>
  <si>
    <t>LAD2005</t>
  </si>
  <si>
    <t>MIL2005</t>
  </si>
  <si>
    <t>MIN2005</t>
  </si>
  <si>
    <t>NYM2005</t>
  </si>
  <si>
    <t>NYY2005</t>
  </si>
  <si>
    <t>OAK2005</t>
  </si>
  <si>
    <t>PHI2005</t>
  </si>
  <si>
    <t>PIT2005</t>
  </si>
  <si>
    <t>SDP2005</t>
  </si>
  <si>
    <t>SEA2005</t>
  </si>
  <si>
    <t>SFG2005</t>
  </si>
  <si>
    <t>STL2005</t>
  </si>
  <si>
    <t>TBD2005</t>
  </si>
  <si>
    <t>TEX2005</t>
  </si>
  <si>
    <t>TOR2005</t>
  </si>
  <si>
    <t>WSN2005</t>
  </si>
  <si>
    <t>ANA2004</t>
  </si>
  <si>
    <t>ARI2004</t>
  </si>
  <si>
    <t>ATL2004</t>
  </si>
  <si>
    <t>BAL2004</t>
  </si>
  <si>
    <t>BOS2004</t>
  </si>
  <si>
    <t>CHC2004</t>
  </si>
  <si>
    <t>CHW2004</t>
  </si>
  <si>
    <t>CIN2004</t>
  </si>
  <si>
    <t>CLE2004</t>
  </si>
  <si>
    <t>COL2004</t>
  </si>
  <si>
    <t>DET2004</t>
  </si>
  <si>
    <t>FLA2004</t>
  </si>
  <si>
    <t>HOU2004</t>
  </si>
  <si>
    <t>KCR2004</t>
  </si>
  <si>
    <t>LAD2004</t>
  </si>
  <si>
    <t>MIL2004</t>
  </si>
  <si>
    <t>MIN2004</t>
  </si>
  <si>
    <t>MON2004</t>
  </si>
  <si>
    <t>NYM2004</t>
  </si>
  <si>
    <t>NYY2004</t>
  </si>
  <si>
    <t>OAK2004</t>
  </si>
  <si>
    <t>PHI2004</t>
  </si>
  <si>
    <t>PIT2004</t>
  </si>
  <si>
    <t>SDP2004</t>
  </si>
  <si>
    <t>SEA2004</t>
  </si>
  <si>
    <t>SFG2004</t>
  </si>
  <si>
    <t>STL2004</t>
  </si>
  <si>
    <t>TBD2004</t>
  </si>
  <si>
    <t>TEX2004</t>
  </si>
  <si>
    <t>TOR2004</t>
  </si>
  <si>
    <t>ANA2003</t>
  </si>
  <si>
    <t>ARI2003</t>
  </si>
  <si>
    <t>ATL2003</t>
  </si>
  <si>
    <t>BAL2003</t>
  </si>
  <si>
    <t>BOS2003</t>
  </si>
  <si>
    <t>CHC2003</t>
  </si>
  <si>
    <t>CHW2003</t>
  </si>
  <si>
    <t>CIN2003</t>
  </si>
  <si>
    <t>CLE2003</t>
  </si>
  <si>
    <t>COL2003</t>
  </si>
  <si>
    <t>DET2003</t>
  </si>
  <si>
    <t>FLA2003</t>
  </si>
  <si>
    <t>HOU2003</t>
  </si>
  <si>
    <t>KCR2003</t>
  </si>
  <si>
    <t>LAD2003</t>
  </si>
  <si>
    <t>MIL2003</t>
  </si>
  <si>
    <t>MIN2003</t>
  </si>
  <si>
    <t>MON2003</t>
  </si>
  <si>
    <t>NYM2003</t>
  </si>
  <si>
    <t>NYY2003</t>
  </si>
  <si>
    <t>OAK2003</t>
  </si>
  <si>
    <t>PHI2003</t>
  </si>
  <si>
    <t>PIT2003</t>
  </si>
  <si>
    <t>SDP2003</t>
  </si>
  <si>
    <t>SEA2003</t>
  </si>
  <si>
    <t>SFG2003</t>
  </si>
  <si>
    <t>STL2003</t>
  </si>
  <si>
    <t>TBD2003</t>
  </si>
  <si>
    <t>TEX2003</t>
  </si>
  <si>
    <t>TOR2003</t>
  </si>
  <si>
    <t>ANA2002</t>
  </si>
  <si>
    <t>ARI2002</t>
  </si>
  <si>
    <t>ATL2002</t>
  </si>
  <si>
    <t>BAL2002</t>
  </si>
  <si>
    <t>BOS2002</t>
  </si>
  <si>
    <t>CHC2002</t>
  </si>
  <si>
    <t>CHW2002</t>
  </si>
  <si>
    <t>CIN2002</t>
  </si>
  <si>
    <t>CLE2002</t>
  </si>
  <si>
    <t>COL2002</t>
  </si>
  <si>
    <t>DET2002</t>
  </si>
  <si>
    <t>FLA2002</t>
  </si>
  <si>
    <t>HOU2002</t>
  </si>
  <si>
    <t>KCR2002</t>
  </si>
  <si>
    <t>LAD2002</t>
  </si>
  <si>
    <t>MIL2002</t>
  </si>
  <si>
    <t>MIN2002</t>
  </si>
  <si>
    <t>MON2002</t>
  </si>
  <si>
    <t>NYM2002</t>
  </si>
  <si>
    <t>NYY2002</t>
  </si>
  <si>
    <t>OAK2002</t>
  </si>
  <si>
    <t>PHI2002</t>
  </si>
  <si>
    <t>PIT2002</t>
  </si>
  <si>
    <t>SDP2002</t>
  </si>
  <si>
    <t>SEA2002</t>
  </si>
  <si>
    <t>SFG2002</t>
  </si>
  <si>
    <t>STL2002</t>
  </si>
  <si>
    <t>TBD2002</t>
  </si>
  <si>
    <t>TEX2002</t>
  </si>
  <si>
    <t>TOR2002</t>
  </si>
  <si>
    <t>ANA2001</t>
  </si>
  <si>
    <t>ARI2001</t>
  </si>
  <si>
    <t>ATL2001</t>
  </si>
  <si>
    <t>BAL2001</t>
  </si>
  <si>
    <t>BOS2001</t>
  </si>
  <si>
    <t>CHC2001</t>
  </si>
  <si>
    <t>CHW2001</t>
  </si>
  <si>
    <t>CIN2001</t>
  </si>
  <si>
    <t>CLE2001</t>
  </si>
  <si>
    <t>COL2001</t>
  </si>
  <si>
    <t>DET2001</t>
  </si>
  <si>
    <t>FLA2001</t>
  </si>
  <si>
    <t>HOU2001</t>
  </si>
  <si>
    <t>KCR2001</t>
  </si>
  <si>
    <t>LAD2001</t>
  </si>
  <si>
    <t>MIL2001</t>
  </si>
  <si>
    <t>MIN2001</t>
  </si>
  <si>
    <t>MON2001</t>
  </si>
  <si>
    <t>NYM2001</t>
  </si>
  <si>
    <t>NYY2001</t>
  </si>
  <si>
    <t>OAK2001</t>
  </si>
  <si>
    <t>PHI2001</t>
  </si>
  <si>
    <t>PIT2001</t>
  </si>
  <si>
    <t>SDP2001</t>
  </si>
  <si>
    <t>SEA2001</t>
  </si>
  <si>
    <t>SFG2001</t>
  </si>
  <si>
    <t>STL2001</t>
  </si>
  <si>
    <t>TBD2001</t>
  </si>
  <si>
    <t>TEX2001</t>
  </si>
  <si>
    <t>TOR2001</t>
  </si>
  <si>
    <t>ANA2000</t>
  </si>
  <si>
    <t>ARI2000</t>
  </si>
  <si>
    <t>ATL2000</t>
  </si>
  <si>
    <t>BAL2000</t>
  </si>
  <si>
    <t>BOS2000</t>
  </si>
  <si>
    <t>CHC2000</t>
  </si>
  <si>
    <t>CHW2000</t>
  </si>
  <si>
    <t>CIN2000</t>
  </si>
  <si>
    <t>CLE2000</t>
  </si>
  <si>
    <t>COL2000</t>
  </si>
  <si>
    <t>DET2000</t>
  </si>
  <si>
    <t>FLA2000</t>
  </si>
  <si>
    <t>HOU2000</t>
  </si>
  <si>
    <t>KCR2000</t>
  </si>
  <si>
    <t>LAD2000</t>
  </si>
  <si>
    <t>MIL2000</t>
  </si>
  <si>
    <t>MIN2000</t>
  </si>
  <si>
    <t>MON2000</t>
  </si>
  <si>
    <t>NYM2000</t>
  </si>
  <si>
    <t>NYY2000</t>
  </si>
  <si>
    <t>OAK2000</t>
  </si>
  <si>
    <t>PHI2000</t>
  </si>
  <si>
    <t>PIT2000</t>
  </si>
  <si>
    <t>SDP2000</t>
  </si>
  <si>
    <t>SEA2000</t>
  </si>
  <si>
    <t>SFG2000</t>
  </si>
  <si>
    <t>STL2000</t>
  </si>
  <si>
    <t>TBD2000</t>
  </si>
  <si>
    <t>TEX2000</t>
  </si>
  <si>
    <t>TOR2000</t>
  </si>
  <si>
    <t>ANA1999</t>
  </si>
  <si>
    <t>ARI1999</t>
  </si>
  <si>
    <t>ATL1999</t>
  </si>
  <si>
    <t>BAL1999</t>
  </si>
  <si>
    <t>BOS1999</t>
  </si>
  <si>
    <t>CHC1999</t>
  </si>
  <si>
    <t>CHW1999</t>
  </si>
  <si>
    <t>CIN1999</t>
  </si>
  <si>
    <t>CLE1999</t>
  </si>
  <si>
    <t>COL1999</t>
  </si>
  <si>
    <t>DET1999</t>
  </si>
  <si>
    <t>FLA1999</t>
  </si>
  <si>
    <t>HOU1999</t>
  </si>
  <si>
    <t>KCR1999</t>
  </si>
  <si>
    <t>LAD1999</t>
  </si>
  <si>
    <t>MIL1999</t>
  </si>
  <si>
    <t>MIN1999</t>
  </si>
  <si>
    <t>MON1999</t>
  </si>
  <si>
    <t>NYM1999</t>
  </si>
  <si>
    <t>NYY1999</t>
  </si>
  <si>
    <t>OAK1999</t>
  </si>
  <si>
    <t>PHI1999</t>
  </si>
  <si>
    <t>PIT1999</t>
  </si>
  <si>
    <t>SDP1999</t>
  </si>
  <si>
    <t>SEA1999</t>
  </si>
  <si>
    <t>SFG1999</t>
  </si>
  <si>
    <t>STL1999</t>
  </si>
  <si>
    <t>TBD1999</t>
  </si>
  <si>
    <t>TEX1999</t>
  </si>
  <si>
    <t>TOR1999</t>
  </si>
  <si>
    <t>ANA1998</t>
  </si>
  <si>
    <t>ARI1998</t>
  </si>
  <si>
    <t>ATL1998</t>
  </si>
  <si>
    <t>BAL1998</t>
  </si>
  <si>
    <t>BOS1998</t>
  </si>
  <si>
    <t>CHC1998</t>
  </si>
  <si>
    <t>CHW1998</t>
  </si>
  <si>
    <t>CIN1998</t>
  </si>
  <si>
    <t>CLE1998</t>
  </si>
  <si>
    <t>COL1998</t>
  </si>
  <si>
    <t>DET1998</t>
  </si>
  <si>
    <t>FLA1998</t>
  </si>
  <si>
    <t>HOU1998</t>
  </si>
  <si>
    <t>KCR1998</t>
  </si>
  <si>
    <t>LAD1998</t>
  </si>
  <si>
    <t>MIL1998</t>
  </si>
  <si>
    <t>MIN1998</t>
  </si>
  <si>
    <t>MON1998</t>
  </si>
  <si>
    <t>NYM1998</t>
  </si>
  <si>
    <t>NYY1998</t>
  </si>
  <si>
    <t>OAK1998</t>
  </si>
  <si>
    <t>PHI1998</t>
  </si>
  <si>
    <t>PIT1998</t>
  </si>
  <si>
    <t>SDP1998</t>
  </si>
  <si>
    <t>SEA1998</t>
  </si>
  <si>
    <t>SFG1998</t>
  </si>
  <si>
    <t>STL1998</t>
  </si>
  <si>
    <t>TBD1998</t>
  </si>
  <si>
    <t>TEX1998</t>
  </si>
  <si>
    <t>TOR1998</t>
  </si>
  <si>
    <t>Correlations</t>
  </si>
  <si>
    <t>Win-Loss% vs. Payroll</t>
  </si>
  <si>
    <t>R-sq</t>
  </si>
  <si>
    <t>Win-Loss% Rank vs. Payroll Rank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</si>
  <si>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</si>
  <si>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</si>
  <si>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</si>
  <si>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</si>
  <si>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</si>
  <si>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</si>
  <si>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</si>
  <si>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</si>
  <si>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</si>
  <si>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</si>
  <si>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</si>
  <si>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</si>
  <si>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</si>
  <si>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</si>
  <si>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</si>
  <si>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</si>
  <si>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</si>
  <si>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</si>
  <si>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</si>
  <si>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</si>
  <si>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</si>
  <si>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</si>
  <si>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</si>
  <si>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</si>
  <si>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</si>
  <si>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$/Win</t>
  </si>
  <si>
    <t>Winning %</t>
  </si>
  <si>
    <t>Average Wins</t>
  </si>
  <si>
    <t>Playoffs</t>
  </si>
  <si>
    <t>Dollars +C:Wper Win</t>
  </si>
  <si>
    <t>Win League</t>
  </si>
  <si>
    <t>Make Playoffs</t>
  </si>
  <si>
    <t>Win World Series</t>
  </si>
  <si>
    <t>Average Payroll</t>
  </si>
  <si>
    <t>All Teams</t>
  </si>
  <si>
    <t>t-Test: Two-Sample Assuming Equal Variances</t>
  </si>
  <si>
    <t>Mean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</si>
  <si>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</si>
  <si>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</si>
  <si>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</si>
  <si>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</si>
  <si>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</si>
  <si>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</si>
  <si>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</si>
  <si>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Did Not Make Playoffs</t>
  </si>
  <si>
    <t>Difference from WS Winning Payroll</t>
  </si>
  <si>
    <t>% Difference from WS Winning Payroll</t>
  </si>
  <si>
    <t>Change from Next Level</t>
  </si>
  <si>
    <t>% Change from Next Level</t>
  </si>
  <si>
    <t>Win Thresholds</t>
  </si>
  <si>
    <t>100+</t>
  </si>
  <si>
    <t>90-99</t>
  </si>
  <si>
    <t>80-89</t>
  </si>
  <si>
    <t>70-79</t>
  </si>
  <si>
    <t>&lt;70</t>
  </si>
  <si>
    <t>Number of Wins</t>
  </si>
  <si>
    <t>Variable 1</t>
  </si>
  <si>
    <t>Variable 2</t>
  </si>
  <si>
    <t>&lt;100 Wins</t>
  </si>
  <si>
    <t>% Change from Next Win Level</t>
  </si>
  <si>
    <t>Change from Next Win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</si>
</sst>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6" fontId="0" fillId="0" borderId="0" xfId="0" applyNumberFormat="1"/>
    <xf numFmtId="2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3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3" applyNumberFormat="1" applyFont="1"/>
    <xf numFmtId="0" fontId="0" fillId="0" borderId="1" xfId="0" applyBorder="1"/>
    <xf numFmtId="2" fontId="0" fillId="0" borderId="0" xfId="3" applyNumberFormat="1" applyFont="1"/>
    <xf numFmtId="44" fontId="0" fillId="0" borderId="0" xfId="2" applyFont="1"/>
    <xf numFmtId="43" fontId="0" fillId="0" borderId="0" xfId="1" applyFont="1"/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3" xfId="0" applyNumberFormat="1" applyBorder="1"/>
    <xf numFmtId="165" fontId="0" fillId="0" borderId="3" xfId="3" applyNumberFormat="1" applyFont="1" applyBorder="1"/>
    <xf numFmtId="0" fontId="3" fillId="2" borderId="5" xfId="0" applyFont="1" applyFill="1" applyBorder="1" applyAlignment="1">
      <alignment horizontal="center" wrapText="1"/>
    </xf>
    <xf numFmtId="165" fontId="0" fillId="0" borderId="9" xfId="3" applyNumberFormat="1" applyFont="1" applyBorder="1"/>
    <xf numFmtId="166" fontId="0" fillId="0" borderId="15" xfId="0" applyNumberFormat="1" applyBorder="1"/>
    <xf numFmtId="165" fontId="0" fillId="0" borderId="15" xfId="3" applyNumberFormat="1" applyFont="1" applyBorder="1"/>
    <xf numFmtId="165" fontId="0" fillId="0" borderId="11" xfId="3" applyNumberFormat="1" applyFont="1" applyBorder="1"/>
    <xf numFmtId="166" fontId="0" fillId="3" borderId="14" xfId="0" applyNumberFormat="1" applyFill="1" applyBorder="1"/>
    <xf numFmtId="0" fontId="0" fillId="3" borderId="7" xfId="0" applyFill="1" applyBorder="1"/>
    <xf numFmtId="165" fontId="0" fillId="3" borderId="14" xfId="3" applyNumberFormat="1" applyFont="1" applyFill="1" applyBorder="1"/>
    <xf numFmtId="165" fontId="0" fillId="0" borderId="0" xfId="3" applyNumberFormat="1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6" fontId="0" fillId="0" borderId="16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numFmt numFmtId="2" formatCode="0.00"/>
    </dxf>
    <dxf>
      <numFmt numFmtId="3" formatCode="#,##0"/>
    </dxf>
    <dxf>
      <numFmt numFmtId="3" formatCode="#,##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ADF5F-5167-4DA8-AB1B-984455F72BAA}" name="Table2" displayName="Table2" ref="A1:Z811" totalsRowShown="0">
  <autoFilter ref="A1:Z811" xr:uid="{D77ADF5F-5167-4DA8-AB1B-984455F72BAA}">
    <filterColumn colId="0">
      <filters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sortState xmlns:xlrd2="http://schemas.microsoft.com/office/spreadsheetml/2017/richdata2" ref="A2:Z811">
    <sortCondition ref="X1:X811"/>
  </sortState>
  <tableColumns count="26">
    <tableColumn id="1" xr3:uid="{C6100195-74C5-4034-B69F-3888D1145DA3}" name="Year"/>
    <tableColumn id="2" xr3:uid="{05961ABD-556B-4640-BEC3-B9871DF55A24}" name="Tm"/>
    <tableColumn id="3" xr3:uid="{A281E970-F2AA-4870-8B2E-2A084BA205AB}" name="Abbr"/>
    <tableColumn id="4" xr3:uid="{8F1A2DD8-5A7E-41C7-A49A-D30BF48B3DFF}" name="ID"/>
    <tableColumn id="5" xr3:uid="{D2C9F777-6EFF-4F92-8BC6-4ABC3C5AA143}" name="W"/>
    <tableColumn id="6" xr3:uid="{CAD240EC-CD60-4557-8A9C-A670FBC225F7}" name="L"/>
    <tableColumn id="7" xr3:uid="{35E91B77-3F51-452C-A0AF-58806B4C737A}" name="Win-Los%"/>
    <tableColumn id="8" xr3:uid="{BC7C9226-7DB4-4373-A5D4-F7EF7835846C}" name="Win-Los% Rank"/>
    <tableColumn id="9" xr3:uid="{301585FB-26C5-40BC-9FCF-0601AD31F99F}" name="Projected Wins" dataDxfId="10"/>
    <tableColumn id="10" xr3:uid="{95090363-A2C9-471C-A270-16A06E1813AB}" name="Attendance" dataDxfId="9"/>
    <tableColumn id="11" xr3:uid="{F72D3E9E-BE37-43BE-8D8C-3366DD74B554}" name="Attend/G" dataDxfId="8"/>
    <tableColumn id="12" xr3:uid="{75D05A81-39DC-487A-9473-8892534D2CBF}" name="BatAge"/>
    <tableColumn id="13" xr3:uid="{95CDD99D-6D0F-4EBA-B24D-D6FF5792BD6C}" name="PAge"/>
    <tableColumn id="14" xr3:uid="{2B0BC82B-6BC0-4D40-82D2-83169FAC8550}" name="BPF"/>
    <tableColumn id="15" xr3:uid="{2C97CF22-C3BE-4A8C-8C9F-96EA74A99BCB}" name="PPF"/>
    <tableColumn id="16" xr3:uid="{B662EC7C-A00A-40D8-A1AB-7225CADC2AF3}" name="#HOF"/>
    <tableColumn id="17" xr3:uid="{840641C7-DA50-4A97-89A7-C1372AA33370}" name="#A-S"/>
    <tableColumn id="18" xr3:uid="{70988AF8-4727-4015-A6F3-97FA1930C21F}" name="#a-tA-S"/>
    <tableColumn id="19" xr3:uid="{F702D450-48BD-425E-9833-69BA8CA7F6A7}" name="Est. Payroll" dataDxfId="7"/>
    <tableColumn id="20" xr3:uid="{E34DEAF0-3489-4208-B897-27D893446923}" name="Payroll Rank" dataDxfId="6" dataCellStyle="Comma"/>
    <tableColumn id="21" xr3:uid="{43FBF59E-5293-4008-A997-38A9E6583997}" name="Payroll % of League" dataDxfId="5" dataCellStyle="Percent"/>
    <tableColumn id="22" xr3:uid="{053C052E-E13B-4AB0-A069-B9E76E881DEF}" name="Scaled to 2024" dataDxfId="4" dataCellStyle="Percent"/>
    <tableColumn id="23" xr3:uid="{EC9B339F-206A-49A2-A470-A9139450E397}" name="Dollars +C:Wper Win" dataDxfId="3" dataCellStyle="Percent">
      <calculatedColumnFormula>Table2[[#This Row],[Scaled to 2024]]/Table2[[#This Row],[Projected Wins]]</calculatedColumnFormula>
    </tableColumn>
    <tableColumn id="24" xr3:uid="{0FB5E829-5ED3-4569-8BE3-4A0E564B1425}" name="Playoffs" dataDxfId="2" dataCellStyle="Percent"/>
    <tableColumn id="26" xr3:uid="{0655F28A-1DDA-47BE-BCB5-F18CAEE51236}" name="Win Thresholds" dataDxfId="0" dataCellStyle="Percent">
      <calculatedColumnFormula>IF(Table2[[#This Row],[Projected Wins]]&gt;=100, 1, IF(Table2[[#This Row],[Projected Wins]]&gt;=90, 2, IF(Table2[[#This Row],[Projected Wins]]&gt;=80, 3, IF(Table2[[#This Row],[Projected Wins]]&gt;=70, 4,5))))</calculatedColumnFormula>
    </tableColumn>
    <tableColumn id="25" xr3:uid="{B1946CD5-41AE-4A3C-976F-BED45CBF8CC6}" name="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AD06-45AC-43EB-85FE-FE671BC479AC}">
  <dimension ref="A1:BF983"/>
  <sheetViews>
    <sheetView showGridLines="0" tabSelected="1" topLeftCell="AF1" zoomScale="90" zoomScaleNormal="90" workbookViewId="0">
      <selection activeCell="AO29" sqref="AO29"/>
    </sheetView>
  </sheetViews>
  <sheetFormatPr defaultRowHeight="14.25" x14ac:dyDescent="0.45"/>
  <cols>
    <col min="2" max="2" width="17.06640625" customWidth="1"/>
    <col min="3" max="6" width="9.06640625" customWidth="1"/>
    <col min="7" max="7" width="10.46484375" customWidth="1"/>
    <col min="8" max="8" width="14.796875" customWidth="1"/>
    <col min="9" max="9" width="14.59765625" customWidth="1"/>
    <col min="10" max="10" width="11.73046875" customWidth="1"/>
    <col min="11" max="11" width="9.796875" customWidth="1"/>
    <col min="12" max="18" width="9.06640625" customWidth="1"/>
    <col min="19" max="21" width="19.265625" customWidth="1"/>
    <col min="22" max="25" width="16.3984375" customWidth="1"/>
    <col min="28" max="28" width="14.59765625" bestFit="1" customWidth="1"/>
    <col min="30" max="30" width="15.9296875" bestFit="1" customWidth="1"/>
    <col min="32" max="32" width="9.33203125" customWidth="1"/>
    <col min="33" max="33" width="18.06640625" customWidth="1"/>
    <col min="34" max="34" width="12.53125" bestFit="1" customWidth="1"/>
    <col min="38" max="38" width="19.46484375" customWidth="1"/>
    <col min="39" max="39" width="16.19921875" customWidth="1"/>
    <col min="40" max="41" width="16.1328125" customWidth="1"/>
    <col min="42" max="44" width="14.86328125" customWidth="1"/>
    <col min="45" max="45" width="17.73046875" customWidth="1"/>
    <col min="46" max="46" width="14.86328125" customWidth="1"/>
    <col min="47" max="48" width="14.265625" customWidth="1"/>
    <col min="50" max="50" width="21.9296875" customWidth="1"/>
    <col min="51" max="51" width="19.9296875" customWidth="1"/>
  </cols>
  <sheetData>
    <row r="1" spans="1:55" ht="14.65" thickBot="1" x14ac:dyDescent="0.5">
      <c r="A1" t="s">
        <v>42</v>
      </c>
      <c r="B1" t="s">
        <v>0</v>
      </c>
      <c r="C1" t="s">
        <v>111</v>
      </c>
      <c r="D1" t="s">
        <v>112</v>
      </c>
      <c r="E1" t="s">
        <v>81</v>
      </c>
      <c r="F1" t="s">
        <v>82</v>
      </c>
      <c r="G1" t="s">
        <v>113</v>
      </c>
      <c r="H1" t="s">
        <v>114</v>
      </c>
      <c r="I1" t="s">
        <v>118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76</v>
      </c>
      <c r="U1" t="s">
        <v>115</v>
      </c>
      <c r="V1" t="s">
        <v>117</v>
      </c>
      <c r="W1" t="s">
        <v>962</v>
      </c>
      <c r="X1" t="s">
        <v>961</v>
      </c>
      <c r="Y1" t="s">
        <v>982</v>
      </c>
      <c r="Z1" t="s">
        <v>11</v>
      </c>
      <c r="AC1" t="s">
        <v>116</v>
      </c>
      <c r="AG1" t="s">
        <v>79</v>
      </c>
      <c r="AH1" t="s">
        <v>958</v>
      </c>
      <c r="AI1" t="s">
        <v>959</v>
      </c>
      <c r="AJ1" t="s">
        <v>960</v>
      </c>
      <c r="AR1" s="32"/>
      <c r="AS1" s="32"/>
      <c r="AT1" s="32"/>
      <c r="AX1" t="s">
        <v>929</v>
      </c>
      <c r="AY1" t="s">
        <v>933</v>
      </c>
      <c r="AZ1" t="s">
        <v>931</v>
      </c>
    </row>
    <row r="2" spans="1:55" ht="42" customHeight="1" thickBot="1" x14ac:dyDescent="0.5">
      <c r="A2">
        <v>2003</v>
      </c>
      <c r="B2" t="s">
        <v>45</v>
      </c>
      <c r="C2" t="s">
        <v>52</v>
      </c>
      <c r="D2" t="s">
        <v>760</v>
      </c>
      <c r="E2">
        <v>91</v>
      </c>
      <c r="F2">
        <v>71</v>
      </c>
      <c r="G2">
        <v>0.56172839506172845</v>
      </c>
      <c r="H2">
        <v>7</v>
      </c>
      <c r="I2" s="9">
        <v>91.000000000000014</v>
      </c>
      <c r="J2" s="3">
        <v>1303215</v>
      </c>
      <c r="K2" s="3">
        <v>16089</v>
      </c>
      <c r="L2">
        <v>27.7</v>
      </c>
      <c r="M2">
        <v>26.3</v>
      </c>
      <c r="N2">
        <v>98</v>
      </c>
      <c r="O2">
        <v>98</v>
      </c>
      <c r="P2">
        <v>1</v>
      </c>
      <c r="Q2">
        <v>3</v>
      </c>
      <c r="R2">
        <v>14</v>
      </c>
      <c r="S2" s="8">
        <v>49450000</v>
      </c>
      <c r="T2" s="4">
        <v>24</v>
      </c>
      <c r="U2" s="6">
        <v>2.3228371320812936E-2</v>
      </c>
      <c r="V2" s="10">
        <v>118662089.2021665</v>
      </c>
      <c r="W2" s="12">
        <f>Table2[[#This Row],[Scaled to 2024]]/Table2[[#This Row],[Projected Wins]]</f>
        <v>1303979.0022216097</v>
      </c>
      <c r="X2" s="10">
        <v>1</v>
      </c>
      <c r="Y2" s="10">
        <f>IF(Table2[[#This Row],[Projected Wins]]&gt;=100, 1, IF(Table2[[#This Row],[Projected Wins]]&gt;=90, 2, IF(Table2[[#This Row],[Projected Wins]]&gt;=80, 3, IF(Table2[[#This Row],[Projected Wins]]&gt;=70, 4,5))))</f>
        <v>2</v>
      </c>
      <c r="Z2" s="2">
        <v>0.11805555555555555</v>
      </c>
      <c r="AB2" s="13"/>
      <c r="AC2">
        <v>2024</v>
      </c>
      <c r="AD2" s="7">
        <f t="shared" ref="AD2:AD28" si="0">SUMIF($A$2:$A$811, AC2, $S$2:$S$811)</f>
        <v>5108498033</v>
      </c>
      <c r="AG2" t="s">
        <v>22</v>
      </c>
      <c r="AH2" s="14">
        <v>2071917.6706017614</v>
      </c>
      <c r="AI2">
        <f>AVERAGEIFS(Table2[Win-Los%], Table2[Tm], AG2)</f>
        <v>0.51993807990184804</v>
      </c>
      <c r="AJ2" s="9">
        <f>AI2*162</f>
        <v>84.229968944099383</v>
      </c>
      <c r="AM2" s="24" t="s">
        <v>966</v>
      </c>
      <c r="AN2" s="24" t="s">
        <v>978</v>
      </c>
      <c r="AO2" s="24" t="s">
        <v>979</v>
      </c>
      <c r="AP2" s="24" t="s">
        <v>980</v>
      </c>
      <c r="AQ2" s="24" t="s">
        <v>981</v>
      </c>
      <c r="AR2" s="32"/>
      <c r="AS2" s="24" t="s">
        <v>988</v>
      </c>
      <c r="AT2" s="24" t="s">
        <v>966</v>
      </c>
      <c r="AU2" s="24" t="s">
        <v>993</v>
      </c>
      <c r="AV2" s="24" t="s">
        <v>992</v>
      </c>
      <c r="AX2" t="s">
        <v>930</v>
      </c>
      <c r="AY2">
        <f>CORREL(Table2[Win-Los%], Table2[Scaled to 2024])</f>
        <v>0.42930696595246909</v>
      </c>
      <c r="AZ2">
        <f>AY2^2</f>
        <v>0.18430447101531444</v>
      </c>
    </row>
    <row r="3" spans="1:55" ht="14.65" thickBot="1" x14ac:dyDescent="0.5">
      <c r="A3">
        <v>2002</v>
      </c>
      <c r="B3" t="s">
        <v>47</v>
      </c>
      <c r="C3" t="s">
        <v>106</v>
      </c>
      <c r="D3" t="s">
        <v>779</v>
      </c>
      <c r="E3">
        <v>99</v>
      </c>
      <c r="F3">
        <v>63</v>
      </c>
      <c r="G3">
        <v>0.61111111111111116</v>
      </c>
      <c r="H3">
        <v>4</v>
      </c>
      <c r="I3" s="9">
        <v>99.000000000000014</v>
      </c>
      <c r="J3" s="3">
        <v>2305547</v>
      </c>
      <c r="K3" s="3">
        <v>28464</v>
      </c>
      <c r="L3">
        <v>28.3</v>
      </c>
      <c r="M3">
        <v>30.2</v>
      </c>
      <c r="N3">
        <v>100</v>
      </c>
      <c r="O3">
        <v>99</v>
      </c>
      <c r="P3">
        <v>0</v>
      </c>
      <c r="Q3">
        <v>1</v>
      </c>
      <c r="R3">
        <v>11</v>
      </c>
      <c r="S3" s="8">
        <v>61721667</v>
      </c>
      <c r="T3" s="4">
        <v>16</v>
      </c>
      <c r="U3" s="6">
        <v>3.0421583526223324E-2</v>
      </c>
      <c r="V3" s="10">
        <v>155408599.60445705</v>
      </c>
      <c r="W3" s="12">
        <f>Table2[[#This Row],[Scaled to 2024]]/Table2[[#This Row],[Projected Wins]]</f>
        <v>1569783.8343884549</v>
      </c>
      <c r="X3" s="10">
        <v>1</v>
      </c>
      <c r="Y3" s="10">
        <f>IF(Table2[[#This Row],[Projected Wins]]&gt;=100, 1, IF(Table2[[#This Row],[Projected Wins]]&gt;=90, 2, IF(Table2[[#This Row],[Projected Wins]]&gt;=80, 3, IF(Table2[[#This Row],[Projected Wins]]&gt;=70, 4,5))))</f>
        <v>2</v>
      </c>
      <c r="Z3" s="2">
        <v>0.12430555555555556</v>
      </c>
      <c r="AC3">
        <f>AC2-1</f>
        <v>2023</v>
      </c>
      <c r="AD3" s="7">
        <f t="shared" si="0"/>
        <v>4648236381</v>
      </c>
      <c r="AG3" t="s">
        <v>26</v>
      </c>
      <c r="AH3" s="14">
        <v>1325002.675601694</v>
      </c>
      <c r="AI3">
        <f>(SUMIF(Table2[Tm], AG3, Table2[Win-Los%])+SUMIF(Table2[Tm], "Florida Marlins", Table2[Win-Los%]))/27</f>
        <v>0.45662595106033116</v>
      </c>
      <c r="AJ3" s="9">
        <f t="shared" ref="AJ3:AJ32" si="1">AI3*162</f>
        <v>73.973404071773643</v>
      </c>
      <c r="AL3" s="15" t="s">
        <v>965</v>
      </c>
      <c r="AM3" s="19">
        <f>AVERAGEIF(Table2[Playoffs],1,Table2[Scaled to 2024])</f>
        <v>234359397.26728281</v>
      </c>
      <c r="AN3" s="29"/>
      <c r="AO3" s="31"/>
      <c r="AP3" s="29"/>
      <c r="AQ3" s="30"/>
      <c r="AR3" s="32"/>
      <c r="AS3" s="15" t="s">
        <v>983</v>
      </c>
      <c r="AT3" s="19">
        <f>AVERAGEIF(Table2[Win Thresholds],1,Table2[Scaled to 2024])</f>
        <v>232391479.83927336</v>
      </c>
      <c r="AU3" s="29"/>
      <c r="AV3" s="30"/>
      <c r="AX3" t="s">
        <v>932</v>
      </c>
      <c r="AY3">
        <f>CORREL(Table2[Win-Los% Rank], Table2[Payroll Rank])</f>
        <v>0.42351998735597857</v>
      </c>
      <c r="AZ3">
        <f>AY3^2</f>
        <v>0.17936917969000823</v>
      </c>
    </row>
    <row r="4" spans="1:55" ht="14.65" thickBot="1" x14ac:dyDescent="0.5">
      <c r="A4">
        <v>2005</v>
      </c>
      <c r="B4" t="s">
        <v>17</v>
      </c>
      <c r="C4" t="s">
        <v>70</v>
      </c>
      <c r="D4" t="s">
        <v>694</v>
      </c>
      <c r="E4">
        <v>99</v>
      </c>
      <c r="F4">
        <v>63</v>
      </c>
      <c r="G4">
        <v>0.61111111111111116</v>
      </c>
      <c r="H4">
        <v>2</v>
      </c>
      <c r="I4" s="9">
        <v>99.000000000000014</v>
      </c>
      <c r="J4" s="3">
        <v>2342833</v>
      </c>
      <c r="K4" s="3">
        <v>28924</v>
      </c>
      <c r="L4">
        <v>29.3</v>
      </c>
      <c r="M4">
        <v>29.3</v>
      </c>
      <c r="N4">
        <v>103</v>
      </c>
      <c r="O4">
        <v>103</v>
      </c>
      <c r="P4">
        <v>1</v>
      </c>
      <c r="Q4">
        <v>4</v>
      </c>
      <c r="R4">
        <v>13</v>
      </c>
      <c r="S4" s="8">
        <v>75178000</v>
      </c>
      <c r="T4" s="4">
        <v>13</v>
      </c>
      <c r="U4" s="6">
        <v>3.4343325659261223E-2</v>
      </c>
      <c r="V4" s="10">
        <v>175442811.57701439</v>
      </c>
      <c r="W4" s="12">
        <f>Table2[[#This Row],[Scaled to 2024]]/Table2[[#This Row],[Projected Wins]]</f>
        <v>1772149.611889034</v>
      </c>
      <c r="X4" s="10">
        <v>1</v>
      </c>
      <c r="Y4" s="10">
        <f>IF(Table2[[#This Row],[Projected Wins]]&gt;=100, 1, IF(Table2[[#This Row],[Projected Wins]]&gt;=90, 2, IF(Table2[[#This Row],[Projected Wins]]&gt;=80, 3, IF(Table2[[#This Row],[Projected Wins]]&gt;=70, 4,5))))</f>
        <v>2</v>
      </c>
      <c r="Z4" s="2">
        <v>0.11736111111111111</v>
      </c>
      <c r="AC4">
        <f t="shared" ref="AC4:AC27" si="2">AC3-1</f>
        <v>2022</v>
      </c>
      <c r="AD4" s="7">
        <f t="shared" si="0"/>
        <v>4034596925</v>
      </c>
      <c r="AG4" t="s">
        <v>48</v>
      </c>
      <c r="AH4" s="14">
        <v>1223579.2958658535</v>
      </c>
      <c r="AI4">
        <f>AVERAGEIFS(Table2[Win-Los%], Table2[Tm], AG4)</f>
        <v>0.44179894179894186</v>
      </c>
      <c r="AJ4" s="9">
        <f t="shared" si="1"/>
        <v>71.571428571428584</v>
      </c>
      <c r="AL4" s="16" t="s">
        <v>963</v>
      </c>
      <c r="AM4" s="20">
        <v>208355356.07619131</v>
      </c>
      <c r="AN4" s="22">
        <f t="shared" ref="AN4:AN7" si="3">AM4-$AM$3</f>
        <v>-26004041.191091508</v>
      </c>
      <c r="AO4" s="23">
        <f t="shared" ref="AO4:AO7" si="4">AN4/$AM$3</f>
        <v>-0.11095796240435946</v>
      </c>
      <c r="AP4" s="22">
        <f>AM4-AM3</f>
        <v>-26004041.191091508</v>
      </c>
      <c r="AQ4" s="25">
        <f>AP4/AM3</f>
        <v>-0.11095796240435946</v>
      </c>
      <c r="AR4" s="32"/>
      <c r="AS4" s="16" t="s">
        <v>984</v>
      </c>
      <c r="AT4" s="19">
        <f>AVERAGEIF(Table2[Win Thresholds],2,Table2[Scaled to 2024])</f>
        <v>196952681.32061815</v>
      </c>
      <c r="AU4" s="22">
        <f>AT4-AT3</f>
        <v>-35438798.518655211</v>
      </c>
      <c r="AV4" s="25">
        <f>AU4/AT3</f>
        <v>-0.15249611794358983</v>
      </c>
    </row>
    <row r="5" spans="1:55" ht="14.65" thickBot="1" x14ac:dyDescent="0.5">
      <c r="A5">
        <v>2015</v>
      </c>
      <c r="B5" t="s">
        <v>23</v>
      </c>
      <c r="C5" t="s">
        <v>62</v>
      </c>
      <c r="D5" t="s">
        <v>400</v>
      </c>
      <c r="E5">
        <v>95</v>
      </c>
      <c r="F5">
        <v>67</v>
      </c>
      <c r="G5">
        <v>0.5864197530864198</v>
      </c>
      <c r="H5">
        <v>4</v>
      </c>
      <c r="I5" s="9">
        <v>95.000000000000014</v>
      </c>
      <c r="J5" s="3">
        <v>2708549</v>
      </c>
      <c r="K5" s="3">
        <v>33439</v>
      </c>
      <c r="L5">
        <v>29.1</v>
      </c>
      <c r="M5">
        <v>30</v>
      </c>
      <c r="N5">
        <v>104</v>
      </c>
      <c r="O5">
        <v>104</v>
      </c>
      <c r="P5">
        <v>0</v>
      </c>
      <c r="Q5">
        <v>7</v>
      </c>
      <c r="R5">
        <v>16</v>
      </c>
      <c r="S5" s="8">
        <v>121590475</v>
      </c>
      <c r="T5" s="4">
        <v>12</v>
      </c>
      <c r="U5" s="6">
        <v>3.3032926084179501E-2</v>
      </c>
      <c r="V5" s="10">
        <v>168748637.92526537</v>
      </c>
      <c r="W5" s="12">
        <f>Table2[[#This Row],[Scaled to 2024]]/Table2[[#This Row],[Projected Wins]]</f>
        <v>1776301.4518448983</v>
      </c>
      <c r="X5" s="10">
        <v>1</v>
      </c>
      <c r="Y5" s="10">
        <f>IF(Table2[[#This Row],[Projected Wins]]&gt;=100, 1, IF(Table2[[#This Row],[Projected Wins]]&gt;=90, 2, IF(Table2[[#This Row],[Projected Wins]]&gt;=80, 3, IF(Table2[[#This Row],[Projected Wins]]&gt;=70, 4,5))))</f>
        <v>2</v>
      </c>
      <c r="Z5" s="2">
        <v>0.125</v>
      </c>
      <c r="AC5">
        <f t="shared" si="2"/>
        <v>2021</v>
      </c>
      <c r="AD5" s="7">
        <f t="shared" si="0"/>
        <v>3619337893</v>
      </c>
      <c r="AG5" t="s">
        <v>38</v>
      </c>
      <c r="AH5" s="14">
        <v>1243206.9434725507</v>
      </c>
      <c r="AI5">
        <f>(SUMIF(Table2[Tm], AG5, Table2[Win-Los%])+SUMIF(Table2[Tm], "Tampa Bay Devil Rays", Table2[Win-Los%]))/27</f>
        <v>0.49397360579931082</v>
      </c>
      <c r="AJ5" s="9">
        <f t="shared" si="1"/>
        <v>80.023724139488351</v>
      </c>
      <c r="AL5" s="16" t="s">
        <v>964</v>
      </c>
      <c r="AM5" s="20">
        <v>198147674.17900801</v>
      </c>
      <c r="AN5" s="22">
        <f t="shared" si="3"/>
        <v>-36211723.088274807</v>
      </c>
      <c r="AO5" s="23">
        <f t="shared" si="4"/>
        <v>-0.15451363807262214</v>
      </c>
      <c r="AP5" s="22">
        <f>AM5-AM4</f>
        <v>-10207681.897183299</v>
      </c>
      <c r="AQ5" s="25">
        <f>AP5/AM4</f>
        <v>-4.8991694235355092E-2</v>
      </c>
      <c r="AR5" s="32"/>
      <c r="AS5" s="16" t="s">
        <v>985</v>
      </c>
      <c r="AT5" s="19">
        <f>AVERAGEIF(Table2[Win Thresholds],3,Table2[Scaled to 2024])</f>
        <v>179813298.78429294</v>
      </c>
      <c r="AU5" s="22">
        <f>AT5-AT4</f>
        <v>-17139382.536325216</v>
      </c>
      <c r="AV5" s="25">
        <f>AU5/AT4</f>
        <v>-8.7022844377650857E-2</v>
      </c>
      <c r="AX5" t="s">
        <v>934</v>
      </c>
    </row>
    <row r="6" spans="1:55" ht="14.65" thickBot="1" x14ac:dyDescent="0.5">
      <c r="A6">
        <v>2022</v>
      </c>
      <c r="B6" t="s">
        <v>22</v>
      </c>
      <c r="C6" t="s">
        <v>53</v>
      </c>
      <c r="D6" t="s">
        <v>189</v>
      </c>
      <c r="E6">
        <v>106</v>
      </c>
      <c r="F6">
        <v>56</v>
      </c>
      <c r="G6">
        <v>0.65432098765432101</v>
      </c>
      <c r="H6">
        <v>2</v>
      </c>
      <c r="I6" s="9">
        <v>106</v>
      </c>
      <c r="J6" s="3">
        <v>2688998</v>
      </c>
      <c r="K6" s="3">
        <v>33198</v>
      </c>
      <c r="L6">
        <v>29.3</v>
      </c>
      <c r="M6">
        <v>29.4</v>
      </c>
      <c r="N6">
        <v>100</v>
      </c>
      <c r="O6">
        <v>98</v>
      </c>
      <c r="P6">
        <v>0</v>
      </c>
      <c r="Q6">
        <v>5</v>
      </c>
      <c r="R6">
        <v>13</v>
      </c>
      <c r="S6" s="8">
        <v>164789600</v>
      </c>
      <c r="T6" s="4">
        <v>11</v>
      </c>
      <c r="U6" s="6">
        <v>4.0844129677216762E-2</v>
      </c>
      <c r="V6" s="10">
        <v>208652156.11565876</v>
      </c>
      <c r="W6" s="12">
        <f>Table2[[#This Row],[Scaled to 2024]]/Table2[[#This Row],[Projected Wins]]</f>
        <v>1968416.5671288562</v>
      </c>
      <c r="X6" s="10">
        <v>1</v>
      </c>
      <c r="Y6" s="10">
        <f>IF(Table2[[#This Row],[Projected Wins]]&gt;=100, 1, IF(Table2[[#This Row],[Projected Wins]]&gt;=90, 2, IF(Table2[[#This Row],[Projected Wins]]&gt;=80, 3, IF(Table2[[#This Row],[Projected Wins]]&gt;=70, 4,5))))</f>
        <v>1</v>
      </c>
      <c r="Z6" s="2">
        <v>0.12916666666666668</v>
      </c>
      <c r="AC6">
        <f t="shared" si="2"/>
        <v>2020</v>
      </c>
      <c r="AD6" s="7">
        <f t="shared" si="0"/>
        <v>3843549833</v>
      </c>
      <c r="AG6" t="s">
        <v>33</v>
      </c>
      <c r="AH6" s="14">
        <v>1356635.2127063202</v>
      </c>
      <c r="AI6">
        <f>AVERAGEIFS(Table2[Win-Los%], Table2[Tm], AG6)</f>
        <v>0.44674388751146676</v>
      </c>
      <c r="AJ6" s="9">
        <f t="shared" si="1"/>
        <v>72.372509776857612</v>
      </c>
      <c r="AL6" s="16" t="s">
        <v>967</v>
      </c>
      <c r="AM6" s="20">
        <f>AVERAGE(Table2[Scaled to 2024])</f>
        <v>170283267.76666662</v>
      </c>
      <c r="AN6" s="22">
        <f t="shared" si="3"/>
        <v>-64076129.500616193</v>
      </c>
      <c r="AO6" s="23">
        <f t="shared" si="4"/>
        <v>-0.27340968720592196</v>
      </c>
      <c r="AP6" s="22">
        <f>AM6-AM5</f>
        <v>-27864406.412341386</v>
      </c>
      <c r="AQ6" s="25">
        <f>AP6/AM5</f>
        <v>-0.14062444350049996</v>
      </c>
      <c r="AR6" s="32"/>
      <c r="AS6" s="16" t="s">
        <v>986</v>
      </c>
      <c r="AT6" s="19">
        <f>AVERAGEIF(Table2[Win Thresholds],4,Table2[Scaled to 2024])</f>
        <v>160753793.9520734</v>
      </c>
      <c r="AU6" s="22">
        <f>AT6-AT5</f>
        <v>-19059504.832219541</v>
      </c>
      <c r="AV6" s="25">
        <f>AU6/AT5</f>
        <v>-0.10599608016247811</v>
      </c>
    </row>
    <row r="7" spans="1:55" ht="14.65" thickBot="1" x14ac:dyDescent="0.5">
      <c r="A7">
        <v>2010</v>
      </c>
      <c r="B7" t="s">
        <v>36</v>
      </c>
      <c r="C7" t="s">
        <v>75</v>
      </c>
      <c r="D7" t="s">
        <v>563</v>
      </c>
      <c r="E7">
        <v>92</v>
      </c>
      <c r="F7">
        <v>70</v>
      </c>
      <c r="G7">
        <v>0.5679012345679012</v>
      </c>
      <c r="H7">
        <v>5</v>
      </c>
      <c r="I7" s="9">
        <v>92</v>
      </c>
      <c r="J7" s="3">
        <v>3037443</v>
      </c>
      <c r="K7" s="3">
        <v>37499</v>
      </c>
      <c r="L7">
        <v>29.6</v>
      </c>
      <c r="M7">
        <v>27.9</v>
      </c>
      <c r="N7">
        <v>97</v>
      </c>
      <c r="O7">
        <v>97</v>
      </c>
      <c r="P7">
        <v>0</v>
      </c>
      <c r="Q7">
        <v>2</v>
      </c>
      <c r="R7">
        <v>11</v>
      </c>
      <c r="S7" s="8">
        <v>98641333</v>
      </c>
      <c r="T7" s="4">
        <v>9</v>
      </c>
      <c r="U7" s="6">
        <v>3.5767084133338477E-2</v>
      </c>
      <c r="V7" s="10">
        <v>182716078.94130513</v>
      </c>
      <c r="W7" s="12">
        <f>Table2[[#This Row],[Scaled to 2024]]/Table2[[#This Row],[Projected Wins]]</f>
        <v>1986044.3363185341</v>
      </c>
      <c r="X7" s="10">
        <v>1</v>
      </c>
      <c r="Y7" s="10">
        <f>IF(Table2[[#This Row],[Projected Wins]]&gt;=100, 1, IF(Table2[[#This Row],[Projected Wins]]&gt;=90, 2, IF(Table2[[#This Row],[Projected Wins]]&gt;=80, 3, IF(Table2[[#This Row],[Projected Wins]]&gt;=70, 4,5))))</f>
        <v>2</v>
      </c>
      <c r="Z7" s="2">
        <v>0.11944444444444445</v>
      </c>
      <c r="AC7">
        <f t="shared" si="2"/>
        <v>2019</v>
      </c>
      <c r="AD7" s="7">
        <f t="shared" si="0"/>
        <v>3981486706</v>
      </c>
      <c r="AG7" t="s">
        <v>28</v>
      </c>
      <c r="AH7" s="14">
        <v>1663653.7550996232</v>
      </c>
      <c r="AI7">
        <f>AVERAGEIFS(Table2[Win-Los%], Table2[Tm], AG7)</f>
        <v>0.50014237112477689</v>
      </c>
      <c r="AJ7" s="9">
        <f t="shared" si="1"/>
        <v>81.023064122213853</v>
      </c>
      <c r="AL7" s="17" t="s">
        <v>977</v>
      </c>
      <c r="AM7" s="21">
        <v>158271050.16134638</v>
      </c>
      <c r="AN7" s="26">
        <f t="shared" si="3"/>
        <v>-76088347.105936438</v>
      </c>
      <c r="AO7" s="27">
        <f t="shared" si="4"/>
        <v>-0.32466522782169049</v>
      </c>
      <c r="AP7" s="26">
        <f>AM7-AM6</f>
        <v>-12012217.605320245</v>
      </c>
      <c r="AQ7" s="28">
        <f>AP7/AM6</f>
        <v>-7.05425598349462E-2</v>
      </c>
      <c r="AR7" s="32"/>
      <c r="AS7" s="17" t="s">
        <v>987</v>
      </c>
      <c r="AT7" s="37">
        <f>AVERAGEIF(Table2[Win Thresholds],5,Table2[Scaled to 2024])</f>
        <v>123175675.89326827</v>
      </c>
      <c r="AU7" s="26">
        <f>AT7-AT6</f>
        <v>-37578118.058805123</v>
      </c>
      <c r="AV7" s="28">
        <f>AU7/AT6</f>
        <v>-0.23376193578366516</v>
      </c>
      <c r="AX7" s="36" t="s">
        <v>935</v>
      </c>
      <c r="AY7" s="36"/>
    </row>
    <row r="8" spans="1:55" x14ac:dyDescent="0.45">
      <c r="A8">
        <v>2017</v>
      </c>
      <c r="B8" t="s">
        <v>22</v>
      </c>
      <c r="C8" t="s">
        <v>53</v>
      </c>
      <c r="D8" t="s">
        <v>339</v>
      </c>
      <c r="E8">
        <v>101</v>
      </c>
      <c r="F8">
        <v>61</v>
      </c>
      <c r="G8">
        <v>0.62345679012345678</v>
      </c>
      <c r="H8">
        <v>3</v>
      </c>
      <c r="I8" s="9">
        <v>101</v>
      </c>
      <c r="J8" s="3">
        <v>2403671</v>
      </c>
      <c r="K8" s="3">
        <v>29675</v>
      </c>
      <c r="L8">
        <v>28.8</v>
      </c>
      <c r="M8">
        <v>28.5</v>
      </c>
      <c r="N8">
        <v>94</v>
      </c>
      <c r="O8">
        <v>93</v>
      </c>
      <c r="P8">
        <v>0</v>
      </c>
      <c r="Q8">
        <v>6</v>
      </c>
      <c r="R8">
        <v>16</v>
      </c>
      <c r="S8" s="8">
        <v>157656400</v>
      </c>
      <c r="T8" s="4">
        <v>13</v>
      </c>
      <c r="U8" s="6">
        <v>3.9573456035060406E-2</v>
      </c>
      <c r="V8" s="10">
        <v>202160922.31411806</v>
      </c>
      <c r="W8" s="12">
        <f>Table2[[#This Row],[Scaled to 2024]]/Table2[[#This Row],[Projected Wins]]</f>
        <v>2001593.2902387925</v>
      </c>
      <c r="X8" s="10">
        <v>1</v>
      </c>
      <c r="Y8" s="10">
        <f>IF(Table2[[#This Row],[Projected Wins]]&gt;=100, 1, IF(Table2[[#This Row],[Projected Wins]]&gt;=90, 2, IF(Table2[[#This Row],[Projected Wins]]&gt;=80, 3, IF(Table2[[#This Row],[Projected Wins]]&gt;=70, 4,5))))</f>
        <v>1</v>
      </c>
      <c r="Z8" s="2">
        <v>0.13194444444444445</v>
      </c>
      <c r="AC8">
        <f t="shared" si="2"/>
        <v>2018</v>
      </c>
      <c r="AD8" s="7">
        <f t="shared" si="0"/>
        <v>3964555103</v>
      </c>
      <c r="AG8" t="s">
        <v>31</v>
      </c>
      <c r="AH8" s="14">
        <v>1259352.9784190997</v>
      </c>
      <c r="AI8">
        <f>AVERAGEIFS(Table2[Win-Los%], Table2[Tm], AG8)</f>
        <v>0.51335032492152344</v>
      </c>
      <c r="AJ8" s="9">
        <f t="shared" si="1"/>
        <v>83.1627526372868</v>
      </c>
      <c r="AX8" s="33" t="s">
        <v>936</v>
      </c>
      <c r="AY8" s="33">
        <v>0.94083820599466805</v>
      </c>
    </row>
    <row r="9" spans="1:55" x14ac:dyDescent="0.45">
      <c r="A9">
        <v>2008</v>
      </c>
      <c r="B9" t="s">
        <v>32</v>
      </c>
      <c r="C9" t="s">
        <v>61</v>
      </c>
      <c r="D9" t="s">
        <v>619</v>
      </c>
      <c r="E9">
        <v>92</v>
      </c>
      <c r="F9">
        <v>70</v>
      </c>
      <c r="G9">
        <v>0.5679012345679012</v>
      </c>
      <c r="H9">
        <v>5</v>
      </c>
      <c r="I9" s="9">
        <v>92</v>
      </c>
      <c r="J9" s="3">
        <v>3422583</v>
      </c>
      <c r="K9" s="3">
        <v>42254</v>
      </c>
      <c r="L9">
        <v>30.1</v>
      </c>
      <c r="M9">
        <v>30.6</v>
      </c>
      <c r="N9">
        <v>102</v>
      </c>
      <c r="O9">
        <v>101</v>
      </c>
      <c r="P9">
        <v>0</v>
      </c>
      <c r="Q9">
        <v>2</v>
      </c>
      <c r="R9">
        <v>12</v>
      </c>
      <c r="S9" s="8">
        <v>97879880</v>
      </c>
      <c r="T9" s="4">
        <v>12</v>
      </c>
      <c r="U9" s="6">
        <v>3.6331331808189815E-2</v>
      </c>
      <c r="V9" s="10">
        <v>185598537.078408</v>
      </c>
      <c r="W9" s="12">
        <f>Table2[[#This Row],[Scaled to 2024]]/Table2[[#This Row],[Projected Wins]]</f>
        <v>2017375.4030261741</v>
      </c>
      <c r="X9" s="10">
        <v>1</v>
      </c>
      <c r="Y9" s="10">
        <f>IF(Table2[[#This Row],[Projected Wins]]&gt;=100, 1, IF(Table2[[#This Row],[Projected Wins]]&gt;=90, 2, IF(Table2[[#This Row],[Projected Wins]]&gt;=80, 3, IF(Table2[[#This Row],[Projected Wins]]&gt;=70, 4,5))))</f>
        <v>2</v>
      </c>
      <c r="Z9" s="2">
        <v>0.12152777777777778</v>
      </c>
      <c r="AC9">
        <f t="shared" si="2"/>
        <v>2017</v>
      </c>
      <c r="AD9" s="7">
        <f t="shared" si="0"/>
        <v>3983892634</v>
      </c>
      <c r="AG9" t="s">
        <v>14</v>
      </c>
      <c r="AH9" s="14">
        <v>2181030.7935026879</v>
      </c>
      <c r="AI9">
        <f>AVERAGEIFS(Table2[Win-Los%], Table2[Tm], AG9)</f>
        <v>0.4600339882478906</v>
      </c>
      <c r="AJ9" s="9">
        <f t="shared" si="1"/>
        <v>74.525506096158281</v>
      </c>
      <c r="AL9" t="s">
        <v>968</v>
      </c>
      <c r="AS9" t="s">
        <v>968</v>
      </c>
      <c r="AX9" s="33" t="s">
        <v>937</v>
      </c>
      <c r="AY9" s="33">
        <v>0.88517652985926554</v>
      </c>
    </row>
    <row r="10" spans="1:55" ht="14.65" thickBot="1" x14ac:dyDescent="0.5">
      <c r="A10">
        <v>2021</v>
      </c>
      <c r="B10" t="s">
        <v>13</v>
      </c>
      <c r="C10" t="s">
        <v>50</v>
      </c>
      <c r="D10" t="s">
        <v>210</v>
      </c>
      <c r="E10">
        <v>88</v>
      </c>
      <c r="F10">
        <v>73</v>
      </c>
      <c r="G10">
        <v>0.54658385093167705</v>
      </c>
      <c r="H10">
        <v>12</v>
      </c>
      <c r="I10" s="9">
        <v>88.546583850931682</v>
      </c>
      <c r="J10" s="3">
        <v>2299647</v>
      </c>
      <c r="K10" s="3">
        <v>28746</v>
      </c>
      <c r="L10">
        <v>28.2</v>
      </c>
      <c r="M10">
        <v>29.5</v>
      </c>
      <c r="N10">
        <v>104</v>
      </c>
      <c r="O10">
        <v>103</v>
      </c>
      <c r="P10">
        <v>0</v>
      </c>
      <c r="Q10">
        <v>3</v>
      </c>
      <c r="R10">
        <v>21</v>
      </c>
      <c r="S10" s="8">
        <v>127230000</v>
      </c>
      <c r="T10" s="4">
        <v>13</v>
      </c>
      <c r="U10" s="6">
        <v>3.5152838381315506E-2</v>
      </c>
      <c r="V10" s="10">
        <v>179578205.72531715</v>
      </c>
      <c r="W10" s="12">
        <f>Table2[[#This Row],[Scaled to 2024]]/Table2[[#This Row],[Projected Wins]]</f>
        <v>2028064.753211003</v>
      </c>
      <c r="X10" s="10">
        <v>1</v>
      </c>
      <c r="Y10" s="10">
        <f>IF(Table2[[#This Row],[Projected Wins]]&gt;=100, 1, IF(Table2[[#This Row],[Projected Wins]]&gt;=90, 2, IF(Table2[[#This Row],[Projected Wins]]&gt;=80, 3, IF(Table2[[#This Row],[Projected Wins]]&gt;=70, 4,5))))</f>
        <v>3</v>
      </c>
      <c r="Z10" s="2">
        <v>0.13055555555555556</v>
      </c>
      <c r="AC10">
        <f t="shared" si="2"/>
        <v>2016</v>
      </c>
      <c r="AD10" s="7">
        <f t="shared" si="0"/>
        <v>3761011880</v>
      </c>
      <c r="AG10" t="s">
        <v>34</v>
      </c>
      <c r="AH10" s="14">
        <v>1747751.100875265</v>
      </c>
      <c r="AI10">
        <f>AVERAGEIFS(Table2[Win-Los%], Table2[Tm], AG10)</f>
        <v>0.48266396194518579</v>
      </c>
      <c r="AJ10" s="9">
        <f t="shared" si="1"/>
        <v>78.191561835120098</v>
      </c>
      <c r="AO10" s="18"/>
      <c r="AX10" s="33" t="s">
        <v>938</v>
      </c>
      <c r="AY10" s="33">
        <v>0.88394043591612581</v>
      </c>
    </row>
    <row r="11" spans="1:55" x14ac:dyDescent="0.45">
      <c r="A11">
        <v>2011</v>
      </c>
      <c r="B11" t="s">
        <v>37</v>
      </c>
      <c r="C11" t="s">
        <v>68</v>
      </c>
      <c r="D11" t="s">
        <v>534</v>
      </c>
      <c r="E11">
        <v>90</v>
      </c>
      <c r="F11">
        <v>72</v>
      </c>
      <c r="G11">
        <v>0.55555555555555558</v>
      </c>
      <c r="H11">
        <v>8</v>
      </c>
      <c r="I11" s="9">
        <v>90</v>
      </c>
      <c r="J11" s="3">
        <v>3093954</v>
      </c>
      <c r="K11" s="3">
        <v>38197</v>
      </c>
      <c r="L11">
        <v>29.3</v>
      </c>
      <c r="M11">
        <v>30.2</v>
      </c>
      <c r="N11">
        <v>98</v>
      </c>
      <c r="O11">
        <v>97</v>
      </c>
      <c r="P11">
        <v>0</v>
      </c>
      <c r="Q11">
        <v>3</v>
      </c>
      <c r="R11">
        <v>14</v>
      </c>
      <c r="S11" s="8">
        <v>105433572</v>
      </c>
      <c r="T11" s="4">
        <v>11</v>
      </c>
      <c r="U11" s="6">
        <v>3.6707574848653612E-2</v>
      </c>
      <c r="V11" s="10">
        <v>187520573.91054726</v>
      </c>
      <c r="W11" s="12">
        <f>Table2[[#This Row],[Scaled to 2024]]/Table2[[#This Row],[Projected Wins]]</f>
        <v>2083561.932339414</v>
      </c>
      <c r="X11" s="10">
        <v>1</v>
      </c>
      <c r="Y11" s="10">
        <f>IF(Table2[[#This Row],[Projected Wins]]&gt;=100, 1, IF(Table2[[#This Row],[Projected Wins]]&gt;=90, 2, IF(Table2[[#This Row],[Projected Wins]]&gt;=80, 3, IF(Table2[[#This Row],[Projected Wins]]&gt;=70, 4,5))))</f>
        <v>2</v>
      </c>
      <c r="Z11" s="2">
        <v>0.12152777777777778</v>
      </c>
      <c r="AC11">
        <f t="shared" si="2"/>
        <v>2015</v>
      </c>
      <c r="AD11" s="7">
        <f t="shared" si="0"/>
        <v>3680887206</v>
      </c>
      <c r="AG11" t="s">
        <v>23</v>
      </c>
      <c r="AH11" s="14">
        <v>1682330.1560506041</v>
      </c>
      <c r="AI11">
        <f>AVERAGEIFS(Table2[Win-Los%], Table2[Tm], AG11)</f>
        <v>0.43870372229575605</v>
      </c>
      <c r="AJ11" s="9">
        <f t="shared" si="1"/>
        <v>71.070003011912476</v>
      </c>
      <c r="AL11" s="35"/>
      <c r="AM11" s="35" t="s">
        <v>989</v>
      </c>
      <c r="AN11" s="35" t="s">
        <v>990</v>
      </c>
      <c r="AS11" s="35"/>
      <c r="AT11" s="35" t="s">
        <v>983</v>
      </c>
      <c r="AU11" s="35" t="s">
        <v>991</v>
      </c>
      <c r="AX11" s="33" t="s">
        <v>939</v>
      </c>
      <c r="AY11" s="33">
        <v>27.777279181391552</v>
      </c>
    </row>
    <row r="12" spans="1:55" ht="14.65" thickBot="1" x14ac:dyDescent="0.5">
      <c r="A12">
        <v>2012</v>
      </c>
      <c r="B12" t="s">
        <v>36</v>
      </c>
      <c r="C12" t="s">
        <v>75</v>
      </c>
      <c r="D12" t="s">
        <v>503</v>
      </c>
      <c r="E12">
        <v>94</v>
      </c>
      <c r="F12">
        <v>68</v>
      </c>
      <c r="G12">
        <v>0.58024691358024694</v>
      </c>
      <c r="H12">
        <v>4</v>
      </c>
      <c r="I12" s="9">
        <v>94</v>
      </c>
      <c r="J12" s="3">
        <v>3377371</v>
      </c>
      <c r="K12" s="3">
        <v>41696</v>
      </c>
      <c r="L12">
        <v>27.8</v>
      </c>
      <c r="M12">
        <v>30</v>
      </c>
      <c r="N12">
        <v>89</v>
      </c>
      <c r="O12">
        <v>89</v>
      </c>
      <c r="P12">
        <v>0</v>
      </c>
      <c r="Q12">
        <v>4</v>
      </c>
      <c r="R12">
        <v>15</v>
      </c>
      <c r="S12" s="8">
        <v>117637350</v>
      </c>
      <c r="T12" s="4">
        <v>8</v>
      </c>
      <c r="U12" s="6">
        <v>3.9875817372080735E-2</v>
      </c>
      <c r="V12" s="10">
        <v>203705534.60954165</v>
      </c>
      <c r="W12" s="12">
        <f>Table2[[#This Row],[Scaled to 2024]]/Table2[[#This Row],[Projected Wins]]</f>
        <v>2167080.1554206559</v>
      </c>
      <c r="X12" s="10">
        <v>1</v>
      </c>
      <c r="Y12" s="10">
        <f>IF(Table2[[#This Row],[Projected Wins]]&gt;=100, 1, IF(Table2[[#This Row],[Projected Wins]]&gt;=90, 2, IF(Table2[[#This Row],[Projected Wins]]&gt;=80, 3, IF(Table2[[#This Row],[Projected Wins]]&gt;=70, 4,5))))</f>
        <v>2</v>
      </c>
      <c r="Z12" s="2">
        <v>0.12638888888888888</v>
      </c>
      <c r="AC12">
        <f t="shared" si="2"/>
        <v>2014</v>
      </c>
      <c r="AD12" s="7">
        <f t="shared" si="0"/>
        <v>3398869156</v>
      </c>
      <c r="AG12" t="s">
        <v>27</v>
      </c>
      <c r="AH12" s="14">
        <v>1627737.0047918067</v>
      </c>
      <c r="AI12">
        <f>AVERAGEIFS(Table2[Win-Los%], Table2[Tm], AG12)</f>
        <v>0.49301382931993448</v>
      </c>
      <c r="AJ12" s="9">
        <f t="shared" si="1"/>
        <v>79.868240349829392</v>
      </c>
      <c r="AL12" s="33" t="s">
        <v>969</v>
      </c>
      <c r="AM12" s="33">
        <v>234359397.26728281</v>
      </c>
      <c r="AN12" s="33">
        <v>168158294.08424824</v>
      </c>
      <c r="AS12" s="33" t="s">
        <v>969</v>
      </c>
      <c r="AT12" s="33">
        <v>232391479.83927336</v>
      </c>
      <c r="AU12" s="33">
        <v>166715694.2272481</v>
      </c>
      <c r="AX12" s="34" t="s">
        <v>940</v>
      </c>
      <c r="AY12" s="34">
        <v>810</v>
      </c>
    </row>
    <row r="13" spans="1:55" x14ac:dyDescent="0.45">
      <c r="A13">
        <v>2016</v>
      </c>
      <c r="B13" t="s">
        <v>16</v>
      </c>
      <c r="C13" t="s">
        <v>51</v>
      </c>
      <c r="D13" t="s">
        <v>363</v>
      </c>
      <c r="E13">
        <v>103</v>
      </c>
      <c r="F13">
        <v>58</v>
      </c>
      <c r="G13">
        <v>0.63975155279503104</v>
      </c>
      <c r="H13">
        <v>1</v>
      </c>
      <c r="I13" s="9">
        <v>103.63975155279503</v>
      </c>
      <c r="J13" s="3">
        <v>3232420</v>
      </c>
      <c r="K13" s="3">
        <v>39906</v>
      </c>
      <c r="L13">
        <v>27.4</v>
      </c>
      <c r="M13">
        <v>29.9</v>
      </c>
      <c r="N13">
        <v>101</v>
      </c>
      <c r="O13">
        <v>100</v>
      </c>
      <c r="P13">
        <v>0</v>
      </c>
      <c r="Q13">
        <v>7</v>
      </c>
      <c r="R13">
        <v>19</v>
      </c>
      <c r="S13" s="8">
        <v>176097333</v>
      </c>
      <c r="T13" s="4">
        <v>8</v>
      </c>
      <c r="U13" s="6">
        <v>4.6821796532054559E-2</v>
      </c>
      <c r="V13" s="10">
        <v>239189055.48552695</v>
      </c>
      <c r="W13" s="12">
        <f>Table2[[#This Row],[Scaled to 2024]]/Table2[[#This Row],[Projected Wins]]</f>
        <v>2307889.1246056478</v>
      </c>
      <c r="X13" s="10">
        <v>1</v>
      </c>
      <c r="Y13" s="10">
        <f>IF(Table2[[#This Row],[Projected Wins]]&gt;=100, 1, IF(Table2[[#This Row],[Projected Wins]]&gt;=90, 2, IF(Table2[[#This Row],[Projected Wins]]&gt;=80, 3, IF(Table2[[#This Row],[Projected Wins]]&gt;=70, 4,5))))</f>
        <v>1</v>
      </c>
      <c r="Z13" s="2">
        <v>0.12847222222222221</v>
      </c>
      <c r="AC13">
        <f t="shared" si="2"/>
        <v>2013</v>
      </c>
      <c r="AD13" s="7">
        <f t="shared" si="0"/>
        <v>3150727861</v>
      </c>
      <c r="AG13" t="s">
        <v>19</v>
      </c>
      <c r="AH13" s="14">
        <v>1663904.2114634186</v>
      </c>
      <c r="AI13">
        <f>AVERAGEIFS(Table2[Win-Los%], Table2[Tm], AG13)</f>
        <v>0.54918778427550352</v>
      </c>
      <c r="AJ13" s="9">
        <f t="shared" si="1"/>
        <v>88.96842105263157</v>
      </c>
      <c r="AL13" s="33" t="s">
        <v>970</v>
      </c>
      <c r="AM13" s="33">
        <v>3664881446160537.5</v>
      </c>
      <c r="AN13" s="33">
        <v>4636336249491383</v>
      </c>
      <c r="AS13" s="33" t="s">
        <v>970</v>
      </c>
      <c r="AT13" s="33">
        <v>6541502279355356</v>
      </c>
      <c r="AU13" s="33">
        <v>4407061628959060</v>
      </c>
    </row>
    <row r="14" spans="1:55" ht="14.65" thickBot="1" x14ac:dyDescent="0.5">
      <c r="A14">
        <v>2006</v>
      </c>
      <c r="B14" t="s">
        <v>37</v>
      </c>
      <c r="C14" t="s">
        <v>68</v>
      </c>
      <c r="D14" t="s">
        <v>684</v>
      </c>
      <c r="E14">
        <v>83</v>
      </c>
      <c r="F14">
        <v>78</v>
      </c>
      <c r="G14">
        <v>0.51552795031055898</v>
      </c>
      <c r="H14">
        <v>13</v>
      </c>
      <c r="I14" s="9">
        <v>83.515527950310556</v>
      </c>
      <c r="J14" s="3">
        <v>3407104</v>
      </c>
      <c r="K14" s="3">
        <v>42589</v>
      </c>
      <c r="L14">
        <v>29.6</v>
      </c>
      <c r="M14">
        <v>28.6</v>
      </c>
      <c r="N14">
        <v>99</v>
      </c>
      <c r="O14">
        <v>99</v>
      </c>
      <c r="P14">
        <v>1</v>
      </c>
      <c r="Q14">
        <v>4</v>
      </c>
      <c r="R14">
        <v>12</v>
      </c>
      <c r="S14" s="8">
        <v>88891371</v>
      </c>
      <c r="T14" s="4">
        <v>11</v>
      </c>
      <c r="U14" s="6">
        <v>3.8022300406369482E-2</v>
      </c>
      <c r="V14" s="10">
        <v>194236846.83607361</v>
      </c>
      <c r="W14" s="12">
        <f>Table2[[#This Row],[Scaled to 2024]]/Table2[[#This Row],[Projected Wins]]</f>
        <v>2325757.2765586684</v>
      </c>
      <c r="X14" s="10">
        <v>1</v>
      </c>
      <c r="Y14" s="10">
        <f>IF(Table2[[#This Row],[Projected Wins]]&gt;=100, 1, IF(Table2[[#This Row],[Projected Wins]]&gt;=90, 2, IF(Table2[[#This Row],[Projected Wins]]&gt;=80, 3, IF(Table2[[#This Row],[Projected Wins]]&gt;=70, 4,5))))</f>
        <v>3</v>
      </c>
      <c r="Z14" s="2">
        <v>0.11874999999999999</v>
      </c>
      <c r="AC14">
        <f t="shared" si="2"/>
        <v>2012</v>
      </c>
      <c r="AD14" s="7">
        <f t="shared" si="0"/>
        <v>2950092506</v>
      </c>
      <c r="AG14" t="s">
        <v>41</v>
      </c>
      <c r="AH14" s="14">
        <v>2190353.7311654845</v>
      </c>
      <c r="AI14">
        <f>AVERAGEIFS(Table2[Win-Los%], Table2[Tm], AG14)</f>
        <v>0.48072465744436454</v>
      </c>
      <c r="AJ14" s="9">
        <f t="shared" si="1"/>
        <v>77.877394505987056</v>
      </c>
      <c r="AL14" s="33" t="s">
        <v>940</v>
      </c>
      <c r="AM14" s="33">
        <v>26</v>
      </c>
      <c r="AN14" s="33">
        <v>784</v>
      </c>
      <c r="AS14" s="33" t="s">
        <v>940</v>
      </c>
      <c r="AT14" s="33">
        <v>44</v>
      </c>
      <c r="AU14" s="33">
        <v>766</v>
      </c>
      <c r="AX14" t="s">
        <v>941</v>
      </c>
    </row>
    <row r="15" spans="1:55" x14ac:dyDescent="0.45">
      <c r="A15">
        <v>1998</v>
      </c>
      <c r="B15" t="s">
        <v>30</v>
      </c>
      <c r="C15" t="s">
        <v>73</v>
      </c>
      <c r="D15" t="s">
        <v>918</v>
      </c>
      <c r="E15">
        <v>114</v>
      </c>
      <c r="F15">
        <v>48</v>
      </c>
      <c r="G15">
        <v>0.70370370370370372</v>
      </c>
      <c r="H15">
        <v>1</v>
      </c>
      <c r="I15" s="9">
        <v>114</v>
      </c>
      <c r="J15" s="3">
        <v>2955193</v>
      </c>
      <c r="K15" s="3">
        <v>36484</v>
      </c>
      <c r="L15">
        <v>30.5</v>
      </c>
      <c r="M15">
        <v>30.2</v>
      </c>
      <c r="N15">
        <v>97</v>
      </c>
      <c r="O15">
        <v>95</v>
      </c>
      <c r="P15">
        <v>3</v>
      </c>
      <c r="Q15">
        <v>5</v>
      </c>
      <c r="R15">
        <v>18</v>
      </c>
      <c r="S15" s="8">
        <v>66806867</v>
      </c>
      <c r="T15" s="4">
        <v>2</v>
      </c>
      <c r="U15" s="6">
        <v>5.197581016534427E-2</v>
      </c>
      <c r="V15" s="10">
        <v>265518323.99324262</v>
      </c>
      <c r="W15" s="12">
        <f>Table2[[#This Row],[Scaled to 2024]]/Table2[[#This Row],[Projected Wins]]</f>
        <v>2329108.1052038828</v>
      </c>
      <c r="X15" s="10">
        <v>1</v>
      </c>
      <c r="Y15" s="10">
        <f>IF(Table2[[#This Row],[Projected Wins]]&gt;=100, 1, IF(Table2[[#This Row],[Projected Wins]]&gt;=90, 2, IF(Table2[[#This Row],[Projected Wins]]&gt;=80, 3, IF(Table2[[#This Row],[Projected Wins]]&gt;=70, 4,5))))</f>
        <v>1</v>
      </c>
      <c r="Z15" s="2">
        <v>0.12916666666666668</v>
      </c>
      <c r="AC15">
        <f t="shared" si="2"/>
        <v>2011</v>
      </c>
      <c r="AD15" s="7">
        <f t="shared" si="0"/>
        <v>2872256542</v>
      </c>
      <c r="AG15" t="s">
        <v>40</v>
      </c>
      <c r="AH15" s="14">
        <v>2056774.378903108</v>
      </c>
      <c r="AI15">
        <f>AVERAGEIFS(Table2[Win-Los%], Table2[Tm], AG15)</f>
        <v>0.5039017258958215</v>
      </c>
      <c r="AJ15" s="9">
        <f t="shared" si="1"/>
        <v>81.632079595123088</v>
      </c>
      <c r="AL15" s="33" t="s">
        <v>971</v>
      </c>
      <c r="AM15" s="33">
        <v>4606278860774463</v>
      </c>
      <c r="AN15" s="33"/>
      <c r="AS15" s="33" t="s">
        <v>971</v>
      </c>
      <c r="AT15" s="33">
        <v>4520651911096487</v>
      </c>
      <c r="AU15" s="33"/>
      <c r="AX15" s="35"/>
      <c r="AY15" s="35" t="s">
        <v>946</v>
      </c>
      <c r="AZ15" s="35" t="s">
        <v>947</v>
      </c>
      <c r="BA15" s="35" t="s">
        <v>948</v>
      </c>
      <c r="BB15" s="35" t="s">
        <v>949</v>
      </c>
      <c r="BC15" s="35" t="s">
        <v>950</v>
      </c>
    </row>
    <row r="16" spans="1:55" x14ac:dyDescent="0.45">
      <c r="A16">
        <v>2001</v>
      </c>
      <c r="B16" t="s">
        <v>12</v>
      </c>
      <c r="C16" t="s">
        <v>102</v>
      </c>
      <c r="D16" t="s">
        <v>810</v>
      </c>
      <c r="E16">
        <v>92</v>
      </c>
      <c r="F16">
        <v>70</v>
      </c>
      <c r="G16">
        <v>0.5679012345679012</v>
      </c>
      <c r="H16">
        <v>6</v>
      </c>
      <c r="I16" s="9">
        <v>92</v>
      </c>
      <c r="J16" s="3">
        <v>2736451</v>
      </c>
      <c r="K16" s="3">
        <v>33783</v>
      </c>
      <c r="L16">
        <v>31.9</v>
      </c>
      <c r="M16">
        <v>30.9</v>
      </c>
      <c r="N16">
        <v>108</v>
      </c>
      <c r="O16">
        <v>107</v>
      </c>
      <c r="P16">
        <v>1</v>
      </c>
      <c r="Q16">
        <v>3</v>
      </c>
      <c r="R16">
        <v>14</v>
      </c>
      <c r="S16" s="8">
        <v>85082999</v>
      </c>
      <c r="T16" s="4">
        <v>8</v>
      </c>
      <c r="U16" s="6">
        <v>4.3209380126344926E-2</v>
      </c>
      <c r="V16" s="10">
        <v>220735033.38258234</v>
      </c>
      <c r="W16" s="12">
        <f>Table2[[#This Row],[Scaled to 2024]]/Table2[[#This Row],[Projected Wins]]</f>
        <v>2399293.8411150253</v>
      </c>
      <c r="X16" s="10">
        <v>1</v>
      </c>
      <c r="Y16" s="10">
        <f>IF(Table2[[#This Row],[Projected Wins]]&gt;=100, 1, IF(Table2[[#This Row],[Projected Wins]]&gt;=90, 2, IF(Table2[[#This Row],[Projected Wins]]&gt;=80, 3, IF(Table2[[#This Row],[Projected Wins]]&gt;=70, 4,5))))</f>
        <v>2</v>
      </c>
      <c r="Z16" s="2">
        <v>0.12361111111111112</v>
      </c>
      <c r="AC16">
        <f t="shared" si="2"/>
        <v>2010</v>
      </c>
      <c r="AD16" s="7">
        <f t="shared" si="0"/>
        <v>2757880196</v>
      </c>
      <c r="AG16" t="s">
        <v>18</v>
      </c>
      <c r="AH16" s="14">
        <v>1727937.1061684371</v>
      </c>
      <c r="AI16">
        <f>AVERAGEIFS(Table2[Win-Los%], Table2[Tm], AG16)</f>
        <v>0.47727615187599681</v>
      </c>
      <c r="AJ16" s="9">
        <f t="shared" si="1"/>
        <v>77.318736603911489</v>
      </c>
      <c r="AL16" s="33" t="s">
        <v>972</v>
      </c>
      <c r="AM16" s="33">
        <v>0</v>
      </c>
      <c r="AN16" s="33"/>
      <c r="AS16" s="33" t="s">
        <v>972</v>
      </c>
      <c r="AT16" s="33">
        <v>0</v>
      </c>
      <c r="AU16" s="33"/>
      <c r="AX16" s="33" t="s">
        <v>942</v>
      </c>
      <c r="AY16" s="33">
        <v>1</v>
      </c>
      <c r="AZ16" s="33">
        <v>4812016.9860615144</v>
      </c>
      <c r="BA16" s="33">
        <v>4812016.9860615144</v>
      </c>
      <c r="BB16" s="33">
        <v>6236.5978991789852</v>
      </c>
      <c r="BC16" s="33">
        <v>0</v>
      </c>
    </row>
    <row r="17" spans="1:58" x14ac:dyDescent="0.45">
      <c r="A17">
        <v>2020</v>
      </c>
      <c r="B17" t="s">
        <v>25</v>
      </c>
      <c r="C17" t="s">
        <v>65</v>
      </c>
      <c r="D17" t="s">
        <v>252</v>
      </c>
      <c r="E17">
        <v>43</v>
      </c>
      <c r="F17">
        <v>17</v>
      </c>
      <c r="G17">
        <v>0.71666666666666667</v>
      </c>
      <c r="H17">
        <v>1</v>
      </c>
      <c r="I17" s="9">
        <v>116.1</v>
      </c>
      <c r="L17">
        <v>28</v>
      </c>
      <c r="M17">
        <v>27.6</v>
      </c>
      <c r="N17">
        <v>99</v>
      </c>
      <c r="O17">
        <v>97</v>
      </c>
      <c r="P17">
        <v>0</v>
      </c>
      <c r="Q17">
        <v>0</v>
      </c>
      <c r="R17">
        <v>16</v>
      </c>
      <c r="S17" s="8">
        <v>216508333</v>
      </c>
      <c r="T17" s="4">
        <v>3</v>
      </c>
      <c r="U17" s="6">
        <v>5.6330304642104534E-2</v>
      </c>
      <c r="V17" s="10">
        <v>287763250.4624818</v>
      </c>
      <c r="W17" s="12">
        <f>Table2[[#This Row],[Scaled to 2024]]/Table2[[#This Row],[Projected Wins]]</f>
        <v>2478580.9686690941</v>
      </c>
      <c r="X17" s="10">
        <v>1</v>
      </c>
      <c r="Y17" s="10">
        <f>IF(Table2[[#This Row],[Projected Wins]]&gt;=100, 1, IF(Table2[[#This Row],[Projected Wins]]&gt;=90, 2, IF(Table2[[#This Row],[Projected Wins]]&gt;=80, 3, IF(Table2[[#This Row],[Projected Wins]]&gt;=70, 4,5))))</f>
        <v>1</v>
      </c>
      <c r="Z17" s="2">
        <v>0.13125000000000001</v>
      </c>
      <c r="AC17">
        <f t="shared" si="2"/>
        <v>2009</v>
      </c>
      <c r="AD17" s="7">
        <f t="shared" si="0"/>
        <v>2791645244</v>
      </c>
      <c r="AG17" t="s">
        <v>17</v>
      </c>
      <c r="AH17" s="14">
        <v>2054177.2649402926</v>
      </c>
      <c r="AI17">
        <f>AVERAGEIFS(Table2[Win-Los%], Table2[Tm], AG17)</f>
        <v>0.48685406590524627</v>
      </c>
      <c r="AJ17" s="9">
        <f t="shared" si="1"/>
        <v>78.8703586766499</v>
      </c>
      <c r="AL17" s="33" t="s">
        <v>946</v>
      </c>
      <c r="AM17" s="33">
        <v>808</v>
      </c>
      <c r="AN17" s="33"/>
      <c r="AS17" s="33" t="s">
        <v>946</v>
      </c>
      <c r="AT17" s="33">
        <v>808</v>
      </c>
      <c r="AU17" s="33"/>
      <c r="AX17" s="33" t="s">
        <v>943</v>
      </c>
      <c r="AY17" s="33">
        <v>809</v>
      </c>
      <c r="AZ17" s="33">
        <v>624205.9861252635</v>
      </c>
      <c r="BA17" s="33">
        <v>771.57723872096847</v>
      </c>
      <c r="BB17" s="33"/>
      <c r="BC17" s="33"/>
    </row>
    <row r="18" spans="1:58" ht="14.65" thickBot="1" x14ac:dyDescent="0.5">
      <c r="A18">
        <v>2018</v>
      </c>
      <c r="B18" t="s">
        <v>15</v>
      </c>
      <c r="C18" t="s">
        <v>69</v>
      </c>
      <c r="D18" t="s">
        <v>302</v>
      </c>
      <c r="E18">
        <v>108</v>
      </c>
      <c r="F18">
        <v>54</v>
      </c>
      <c r="G18">
        <v>0.66666666666666663</v>
      </c>
      <c r="H18">
        <v>1</v>
      </c>
      <c r="I18" s="9">
        <v>108</v>
      </c>
      <c r="J18" s="3">
        <v>2895575</v>
      </c>
      <c r="K18" s="3">
        <v>35748</v>
      </c>
      <c r="L18">
        <v>27.7</v>
      </c>
      <c r="M18">
        <v>28.9</v>
      </c>
      <c r="N18">
        <v>104</v>
      </c>
      <c r="O18">
        <v>103</v>
      </c>
      <c r="P18">
        <v>0</v>
      </c>
      <c r="Q18">
        <v>5</v>
      </c>
      <c r="R18">
        <v>20</v>
      </c>
      <c r="S18" s="8">
        <v>222205000</v>
      </c>
      <c r="T18" s="4">
        <v>1</v>
      </c>
      <c r="U18" s="6">
        <v>5.6047903037558057E-2</v>
      </c>
      <c r="V18" s="10">
        <v>286320602.42114007</v>
      </c>
      <c r="W18" s="12">
        <f>Table2[[#This Row],[Scaled to 2024]]/Table2[[#This Row],[Projected Wins]]</f>
        <v>2651116.6890846305</v>
      </c>
      <c r="X18" s="10">
        <v>1</v>
      </c>
      <c r="Y18" s="10">
        <f>IF(Table2[[#This Row],[Projected Wins]]&gt;=100, 1, IF(Table2[[#This Row],[Projected Wins]]&gt;=90, 2, IF(Table2[[#This Row],[Projected Wins]]&gt;=80, 3, IF(Table2[[#This Row],[Projected Wins]]&gt;=70, 4,5))))</f>
        <v>1</v>
      </c>
      <c r="Z18" s="2">
        <v>0.13402777777777777</v>
      </c>
      <c r="AC18">
        <f t="shared" si="2"/>
        <v>2008</v>
      </c>
      <c r="AD18" s="7">
        <f t="shared" si="0"/>
        <v>2694090063</v>
      </c>
      <c r="AG18" t="s">
        <v>12</v>
      </c>
      <c r="AH18" s="14">
        <v>1888052.8826053541</v>
      </c>
      <c r="AI18">
        <f>AVERAGEIFS(Table2[Win-Los%], Table2[Tm], AG18)</f>
        <v>0.48521606116744204</v>
      </c>
      <c r="AJ18" s="9">
        <f t="shared" si="1"/>
        <v>78.605001909125605</v>
      </c>
      <c r="AL18" s="33" t="s">
        <v>952</v>
      </c>
      <c r="AM18" s="33">
        <v>4.8931925898378363</v>
      </c>
      <c r="AN18" s="33"/>
      <c r="AS18" s="33" t="s">
        <v>952</v>
      </c>
      <c r="AT18" s="33">
        <v>6.300905355788248</v>
      </c>
      <c r="AU18" s="33"/>
      <c r="AX18" s="34" t="s">
        <v>944</v>
      </c>
      <c r="AY18" s="34">
        <v>810</v>
      </c>
      <c r="AZ18" s="34">
        <v>5436222.9721867777</v>
      </c>
      <c r="BA18" s="34"/>
      <c r="BB18" s="34"/>
      <c r="BC18" s="34"/>
    </row>
    <row r="19" spans="1:58" ht="14.65" thickBot="1" x14ac:dyDescent="0.5">
      <c r="A19">
        <v>2014</v>
      </c>
      <c r="B19" t="s">
        <v>36</v>
      </c>
      <c r="C19" t="s">
        <v>75</v>
      </c>
      <c r="D19" t="s">
        <v>443</v>
      </c>
      <c r="E19">
        <v>88</v>
      </c>
      <c r="F19">
        <v>74</v>
      </c>
      <c r="G19">
        <v>0.54320987654320985</v>
      </c>
      <c r="H19">
        <v>8</v>
      </c>
      <c r="I19" s="9">
        <v>88</v>
      </c>
      <c r="J19" s="3">
        <v>3368697</v>
      </c>
      <c r="K19" s="3">
        <v>41589</v>
      </c>
      <c r="L19">
        <v>28.6</v>
      </c>
      <c r="M19">
        <v>31.7</v>
      </c>
      <c r="N19">
        <v>95</v>
      </c>
      <c r="O19">
        <v>94</v>
      </c>
      <c r="P19">
        <v>0</v>
      </c>
      <c r="Q19">
        <v>3</v>
      </c>
      <c r="R19">
        <v>16</v>
      </c>
      <c r="S19" s="8">
        <v>163510167</v>
      </c>
      <c r="T19" s="4">
        <v>5</v>
      </c>
      <c r="U19" s="6">
        <v>4.8107226108235632E-2</v>
      </c>
      <c r="V19" s="10">
        <v>245755669.94700798</v>
      </c>
      <c r="W19" s="12">
        <f>Table2[[#This Row],[Scaled to 2024]]/Table2[[#This Row],[Projected Wins]]</f>
        <v>2792678.0675796364</v>
      </c>
      <c r="X19" s="10">
        <v>1</v>
      </c>
      <c r="Y19" s="10">
        <f>IF(Table2[[#This Row],[Projected Wins]]&gt;=100, 1, IF(Table2[[#This Row],[Projected Wins]]&gt;=90, 2, IF(Table2[[#This Row],[Projected Wins]]&gt;=80, 3, IF(Table2[[#This Row],[Projected Wins]]&gt;=70, 4,5))))</f>
        <v>3</v>
      </c>
      <c r="Z19" s="2">
        <v>0.12847222222222221</v>
      </c>
      <c r="AC19">
        <f t="shared" si="2"/>
        <v>2007</v>
      </c>
      <c r="AD19" s="7">
        <f t="shared" si="0"/>
        <v>2499198987</v>
      </c>
      <c r="AG19" t="s">
        <v>16</v>
      </c>
      <c r="AH19" s="14">
        <v>2554651.4072555634</v>
      </c>
      <c r="AI19">
        <f>AVERAGEIFS(Table2[Win-Los%], Table2[Tm], AG19)</f>
        <v>0.49819768454527269</v>
      </c>
      <c r="AJ19" s="9">
        <f t="shared" si="1"/>
        <v>80.70802489633418</v>
      </c>
      <c r="AL19" s="33" t="s">
        <v>973</v>
      </c>
      <c r="AM19" s="33">
        <v>5.9886047084245597E-7</v>
      </c>
      <c r="AN19" s="33"/>
      <c r="AS19" s="33" t="s">
        <v>973</v>
      </c>
      <c r="AT19" s="33">
        <v>2.4296528797433497E-10</v>
      </c>
      <c r="AU19" s="33"/>
    </row>
    <row r="20" spans="1:58" x14ac:dyDescent="0.45">
      <c r="A20">
        <v>2019</v>
      </c>
      <c r="B20" t="s">
        <v>41</v>
      </c>
      <c r="C20" t="s">
        <v>104</v>
      </c>
      <c r="D20" t="s">
        <v>298</v>
      </c>
      <c r="E20">
        <v>93</v>
      </c>
      <c r="F20">
        <v>69</v>
      </c>
      <c r="G20">
        <v>0.57407407407407407</v>
      </c>
      <c r="H20">
        <v>8</v>
      </c>
      <c r="I20" s="9">
        <v>93</v>
      </c>
      <c r="J20" s="3">
        <v>2259781</v>
      </c>
      <c r="K20" s="3">
        <v>27899</v>
      </c>
      <c r="L20">
        <v>28.7</v>
      </c>
      <c r="M20">
        <v>30.8</v>
      </c>
      <c r="N20">
        <v>102</v>
      </c>
      <c r="O20">
        <v>102</v>
      </c>
      <c r="P20">
        <v>0</v>
      </c>
      <c r="Q20">
        <v>2</v>
      </c>
      <c r="R20">
        <v>16</v>
      </c>
      <c r="S20" s="8">
        <v>203016595</v>
      </c>
      <c r="T20" s="4">
        <v>4</v>
      </c>
      <c r="U20" s="6">
        <v>5.0990147648630628E-2</v>
      </c>
      <c r="V20" s="10">
        <v>260483068.96540913</v>
      </c>
      <c r="W20" s="12">
        <f>Table2[[#This Row],[Scaled to 2024]]/Table2[[#This Row],[Projected Wins]]</f>
        <v>2800893.2146818186</v>
      </c>
      <c r="X20" s="10">
        <v>1</v>
      </c>
      <c r="Y20" s="10">
        <f>IF(Table2[[#This Row],[Projected Wins]]&gt;=100, 1, IF(Table2[[#This Row],[Projected Wins]]&gt;=90, 2, IF(Table2[[#This Row],[Projected Wins]]&gt;=80, 3, IF(Table2[[#This Row],[Projected Wins]]&gt;=70, 4,5))))</f>
        <v>2</v>
      </c>
      <c r="Z20" s="2">
        <v>0.13333333333333333</v>
      </c>
      <c r="AC20">
        <f t="shared" si="2"/>
        <v>2006</v>
      </c>
      <c r="AD20" s="7">
        <f t="shared" si="0"/>
        <v>2337874617</v>
      </c>
      <c r="AG20" t="s">
        <v>20</v>
      </c>
      <c r="AH20" s="14">
        <v>2080203.6415443122</v>
      </c>
      <c r="AI20">
        <f>AVERAGEIFS(Table2[Win-Los%], Table2[Tm], AG20)</f>
        <v>0.45663756356561019</v>
      </c>
      <c r="AJ20" s="9">
        <f t="shared" si="1"/>
        <v>73.975285297628858</v>
      </c>
      <c r="AL20" s="33" t="s">
        <v>974</v>
      </c>
      <c r="AM20" s="33">
        <v>1.6467416570640927</v>
      </c>
      <c r="AN20" s="33"/>
      <c r="AS20" s="33" t="s">
        <v>974</v>
      </c>
      <c r="AT20" s="33">
        <v>1.6467416570640927</v>
      </c>
      <c r="AU20" s="33"/>
      <c r="AX20" s="35"/>
      <c r="AY20" s="35" t="s">
        <v>951</v>
      </c>
      <c r="AZ20" s="35" t="s">
        <v>939</v>
      </c>
      <c r="BA20" s="35" t="s">
        <v>952</v>
      </c>
      <c r="BB20" s="35" t="s">
        <v>953</v>
      </c>
      <c r="BC20" s="35" t="s">
        <v>954</v>
      </c>
      <c r="BD20" s="35" t="s">
        <v>955</v>
      </c>
      <c r="BE20" s="35" t="s">
        <v>956</v>
      </c>
      <c r="BF20" s="35" t="s">
        <v>957</v>
      </c>
    </row>
    <row r="21" spans="1:58" x14ac:dyDescent="0.45">
      <c r="A21">
        <v>2013</v>
      </c>
      <c r="B21" t="s">
        <v>15</v>
      </c>
      <c r="C21" t="s">
        <v>69</v>
      </c>
      <c r="D21" t="s">
        <v>452</v>
      </c>
      <c r="E21">
        <v>97</v>
      </c>
      <c r="F21">
        <v>65</v>
      </c>
      <c r="G21">
        <v>0.59876543209876543</v>
      </c>
      <c r="H21">
        <v>1</v>
      </c>
      <c r="I21" s="9">
        <v>97</v>
      </c>
      <c r="J21" s="3">
        <v>2833333</v>
      </c>
      <c r="K21" s="3">
        <v>34979</v>
      </c>
      <c r="L21">
        <v>29.6</v>
      </c>
      <c r="M21">
        <v>30.2</v>
      </c>
      <c r="N21">
        <v>103</v>
      </c>
      <c r="O21">
        <v>103</v>
      </c>
      <c r="P21">
        <v>1</v>
      </c>
      <c r="Q21">
        <v>3</v>
      </c>
      <c r="R21">
        <v>20</v>
      </c>
      <c r="S21" s="8">
        <v>175395500</v>
      </c>
      <c r="T21" s="4">
        <v>3</v>
      </c>
      <c r="U21" s="6">
        <v>5.5668248016930204E-2</v>
      </c>
      <c r="V21" s="10">
        <v>284381135.49504411</v>
      </c>
      <c r="W21" s="12">
        <f>Table2[[#This Row],[Scaled to 2024]]/Table2[[#This Row],[Projected Wins]]</f>
        <v>2931764.2834540629</v>
      </c>
      <c r="X21" s="10">
        <v>1</v>
      </c>
      <c r="Y21" s="10">
        <f>IF(Table2[[#This Row],[Projected Wins]]&gt;=100, 1, IF(Table2[[#This Row],[Projected Wins]]&gt;=90, 2, IF(Table2[[#This Row],[Projected Wins]]&gt;=80, 3, IF(Table2[[#This Row],[Projected Wins]]&gt;=70, 4,5))))</f>
        <v>2</v>
      </c>
      <c r="Z21" s="2">
        <v>0.13541666666666666</v>
      </c>
      <c r="AC21">
        <f t="shared" si="2"/>
        <v>2005</v>
      </c>
      <c r="AD21" s="7">
        <f t="shared" si="0"/>
        <v>2189013398</v>
      </c>
      <c r="AG21" t="s">
        <v>35</v>
      </c>
      <c r="AH21" s="14">
        <v>2197680.9393935576</v>
      </c>
      <c r="AI21">
        <f>AVERAGEIFS(Table2[Win-Los%], Table2[Tm], AG21)</f>
        <v>0.49778949093802249</v>
      </c>
      <c r="AJ21" s="9">
        <f t="shared" si="1"/>
        <v>80.641897531959643</v>
      </c>
      <c r="AL21" s="33" t="s">
        <v>975</v>
      </c>
      <c r="AM21" s="33">
        <v>1.1977209416849119E-6</v>
      </c>
      <c r="AN21" s="33"/>
      <c r="AS21" s="33" t="s">
        <v>975</v>
      </c>
      <c r="AT21" s="33">
        <v>4.8593057594866995E-10</v>
      </c>
      <c r="AU21" s="33"/>
      <c r="AX21" s="33" t="s">
        <v>945</v>
      </c>
      <c r="AY21" s="33">
        <v>0</v>
      </c>
      <c r="AZ21" s="33" t="e">
        <v>#N/A</v>
      </c>
      <c r="BA21" s="33" t="e">
        <v>#N/A</v>
      </c>
      <c r="BB21" s="33" t="e">
        <v>#N/A</v>
      </c>
      <c r="BC21" s="33" t="e">
        <v>#N/A</v>
      </c>
      <c r="BD21" s="33" t="e">
        <v>#N/A</v>
      </c>
      <c r="BE21" s="33" t="e">
        <v>#N/A</v>
      </c>
      <c r="BF21" s="33" t="e">
        <v>#N/A</v>
      </c>
    </row>
    <row r="22" spans="1:58" ht="14.65" thickBot="1" x14ac:dyDescent="0.5">
      <c r="A22">
        <v>1999</v>
      </c>
      <c r="B22" t="s">
        <v>30</v>
      </c>
      <c r="C22" t="s">
        <v>73</v>
      </c>
      <c r="D22" t="s">
        <v>888</v>
      </c>
      <c r="E22">
        <v>98</v>
      </c>
      <c r="F22">
        <v>64</v>
      </c>
      <c r="G22">
        <v>0.60493827160493829</v>
      </c>
      <c r="H22">
        <v>3</v>
      </c>
      <c r="I22" s="9">
        <v>98</v>
      </c>
      <c r="J22" s="3">
        <v>3292736</v>
      </c>
      <c r="K22" s="3">
        <v>40651</v>
      </c>
      <c r="L22">
        <v>31</v>
      </c>
      <c r="M22">
        <v>31.2</v>
      </c>
      <c r="N22">
        <v>98</v>
      </c>
      <c r="O22">
        <v>96</v>
      </c>
      <c r="P22">
        <v>2</v>
      </c>
      <c r="Q22">
        <v>4</v>
      </c>
      <c r="R22">
        <v>17</v>
      </c>
      <c r="S22" s="8">
        <v>86934359</v>
      </c>
      <c r="T22" s="4">
        <v>1</v>
      </c>
      <c r="U22" s="6">
        <v>5.7817890757066802E-2</v>
      </c>
      <c r="V22" s="10">
        <v>295362581.20468462</v>
      </c>
      <c r="W22" s="12">
        <f>Table2[[#This Row],[Scaled to 2024]]/Table2[[#This Row],[Projected Wins]]</f>
        <v>3013903.8898437205</v>
      </c>
      <c r="X22" s="10">
        <v>1</v>
      </c>
      <c r="Y22" s="10">
        <f>IF(Table2[[#This Row],[Projected Wins]]&gt;=100, 1, IF(Table2[[#This Row],[Projected Wins]]&gt;=90, 2, IF(Table2[[#This Row],[Projected Wins]]&gt;=80, 3, IF(Table2[[#This Row],[Projected Wins]]&gt;=70, 4,5))))</f>
        <v>2</v>
      </c>
      <c r="Z22" s="2">
        <v>0.13263888888888889</v>
      </c>
      <c r="AC22">
        <f t="shared" si="2"/>
        <v>2004</v>
      </c>
      <c r="AD22" s="7">
        <f t="shared" si="0"/>
        <v>2078657943</v>
      </c>
      <c r="AG22" t="s">
        <v>39</v>
      </c>
      <c r="AH22" s="14">
        <v>2423043.3061403772</v>
      </c>
      <c r="AI22">
        <f>AVERAGEIFS(Table2[Win-Los%], Table2[Tm], AG22)</f>
        <v>0.49301936849369266</v>
      </c>
      <c r="AJ22" s="9">
        <f t="shared" si="1"/>
        <v>79.86913769597821</v>
      </c>
      <c r="AL22" s="34" t="s">
        <v>976</v>
      </c>
      <c r="AM22" s="34">
        <v>1.9629042918909327</v>
      </c>
      <c r="AN22" s="34"/>
      <c r="AS22" s="34" t="s">
        <v>976</v>
      </c>
      <c r="AT22" s="34">
        <v>1.9629042918909327</v>
      </c>
      <c r="AU22" s="34"/>
      <c r="AX22" s="34" t="s">
        <v>117</v>
      </c>
      <c r="AY22" s="34">
        <v>4.1969062653505707E-7</v>
      </c>
      <c r="AZ22" s="34">
        <v>5.3144141729163665E-9</v>
      </c>
      <c r="BA22" s="34">
        <v>78.972133687643208</v>
      </c>
      <c r="BB22" s="34">
        <v>0</v>
      </c>
      <c r="BC22" s="34">
        <v>4.0925895948979964E-7</v>
      </c>
      <c r="BD22" s="34">
        <v>4.301222935803145E-7</v>
      </c>
      <c r="BE22" s="34">
        <v>4.0925895948979964E-7</v>
      </c>
      <c r="BF22" s="34">
        <v>4.301222935803145E-7</v>
      </c>
    </row>
    <row r="23" spans="1:58" x14ac:dyDescent="0.45">
      <c r="A23">
        <v>2023</v>
      </c>
      <c r="B23" t="s">
        <v>39</v>
      </c>
      <c r="C23" t="s">
        <v>57</v>
      </c>
      <c r="D23" t="s">
        <v>176</v>
      </c>
      <c r="E23">
        <v>90</v>
      </c>
      <c r="F23">
        <v>72</v>
      </c>
      <c r="G23">
        <v>0.55555555555555558</v>
      </c>
      <c r="H23">
        <v>6</v>
      </c>
      <c r="I23" s="9">
        <v>90</v>
      </c>
      <c r="J23" s="3">
        <v>2533044</v>
      </c>
      <c r="K23" s="3">
        <v>31272</v>
      </c>
      <c r="L23">
        <v>28.3</v>
      </c>
      <c r="M23">
        <v>30.4</v>
      </c>
      <c r="N23">
        <v>100</v>
      </c>
      <c r="O23">
        <v>99</v>
      </c>
      <c r="P23">
        <v>0</v>
      </c>
      <c r="Q23">
        <v>6</v>
      </c>
      <c r="R23">
        <v>12</v>
      </c>
      <c r="S23" s="8">
        <v>248537867</v>
      </c>
      <c r="T23" s="4">
        <v>2</v>
      </c>
      <c r="U23" s="6">
        <v>5.3469283106151053E-2</v>
      </c>
      <c r="V23" s="10">
        <v>273147727.5736928</v>
      </c>
      <c r="W23" s="12">
        <f>Table2[[#This Row],[Scaled to 2024]]/Table2[[#This Row],[Projected Wins]]</f>
        <v>3034974.750818809</v>
      </c>
      <c r="X23" s="10">
        <v>1</v>
      </c>
      <c r="Y23" s="10">
        <f>IF(Table2[[#This Row],[Projected Wins]]&gt;=100, 1, IF(Table2[[#This Row],[Projected Wins]]&gt;=90, 2, IF(Table2[[#This Row],[Projected Wins]]&gt;=80, 3, IF(Table2[[#This Row],[Projected Wins]]&gt;=70, 4,5))))</f>
        <v>2</v>
      </c>
      <c r="Z23" s="2">
        <v>0.1111111111111111</v>
      </c>
      <c r="AC23">
        <f t="shared" si="2"/>
        <v>2003</v>
      </c>
      <c r="AD23" s="7">
        <f t="shared" si="0"/>
        <v>2128862128</v>
      </c>
      <c r="AG23" t="s">
        <v>21</v>
      </c>
      <c r="AH23" s="14">
        <v>2303677.5745690921</v>
      </c>
      <c r="AI23">
        <f>AVERAGEIFS(Table2[Win-Los%], Table2[Tm], AG23)</f>
        <v>0.45959408274584462</v>
      </c>
      <c r="AJ23" s="9">
        <f t="shared" si="1"/>
        <v>74.454241404826831</v>
      </c>
      <c r="AY23">
        <f>AY22*2500000</f>
        <v>1.0492265663376428</v>
      </c>
      <c r="AZ23">
        <f>2.5*5</f>
        <v>12.5</v>
      </c>
    </row>
    <row r="24" spans="1:58" x14ac:dyDescent="0.45">
      <c r="A24">
        <v>2007</v>
      </c>
      <c r="B24" t="s">
        <v>15</v>
      </c>
      <c r="C24" t="s">
        <v>69</v>
      </c>
      <c r="D24" t="s">
        <v>632</v>
      </c>
      <c r="E24">
        <v>96</v>
      </c>
      <c r="F24">
        <v>66</v>
      </c>
      <c r="G24">
        <v>0.59259259259259256</v>
      </c>
      <c r="H24">
        <v>1</v>
      </c>
      <c r="I24" s="9">
        <v>96</v>
      </c>
      <c r="J24" s="3">
        <v>2970755</v>
      </c>
      <c r="K24" s="3">
        <v>36676</v>
      </c>
      <c r="L24">
        <v>30.1</v>
      </c>
      <c r="M24">
        <v>31.1</v>
      </c>
      <c r="N24">
        <v>106</v>
      </c>
      <c r="O24">
        <v>105</v>
      </c>
      <c r="P24">
        <v>1</v>
      </c>
      <c r="Q24">
        <v>6</v>
      </c>
      <c r="R24">
        <v>19</v>
      </c>
      <c r="S24" s="8">
        <v>143026214</v>
      </c>
      <c r="T24" s="4">
        <v>2</v>
      </c>
      <c r="U24" s="6">
        <v>5.7228822012162568E-2</v>
      </c>
      <c r="V24" s="10">
        <v>292353324.68003958</v>
      </c>
      <c r="W24" s="12">
        <f>Table2[[#This Row],[Scaled to 2024]]/Table2[[#This Row],[Projected Wins]]</f>
        <v>3045347.1320837457</v>
      </c>
      <c r="X24" s="10">
        <v>1</v>
      </c>
      <c r="Y24" s="10">
        <f>IF(Table2[[#This Row],[Projected Wins]]&gt;=100, 1, IF(Table2[[#This Row],[Projected Wins]]&gt;=90, 2, IF(Table2[[#This Row],[Projected Wins]]&gt;=80, 3, IF(Table2[[#This Row],[Projected Wins]]&gt;=70, 4,5))))</f>
        <v>2</v>
      </c>
      <c r="Z24" s="2">
        <v>0.13125000000000001</v>
      </c>
      <c r="AC24">
        <f t="shared" si="2"/>
        <v>2002</v>
      </c>
      <c r="AD24" s="7">
        <f t="shared" si="0"/>
        <v>2028877522</v>
      </c>
      <c r="AG24" t="s">
        <v>13</v>
      </c>
      <c r="AH24" s="14">
        <v>2143841.1689825007</v>
      </c>
      <c r="AI24">
        <f>AVERAGEIFS(Table2[Win-Los%], Table2[Tm], AG24)</f>
        <v>0.55420905154727951</v>
      </c>
      <c r="AJ24" s="9">
        <f t="shared" si="1"/>
        <v>89.781866350659286</v>
      </c>
      <c r="AL24" t="s">
        <v>968</v>
      </c>
    </row>
    <row r="25" spans="1:58" ht="14.65" thickBot="1" x14ac:dyDescent="0.5">
      <c r="A25">
        <v>2004</v>
      </c>
      <c r="B25" t="s">
        <v>15</v>
      </c>
      <c r="C25" t="s">
        <v>69</v>
      </c>
      <c r="D25" t="s">
        <v>723</v>
      </c>
      <c r="E25">
        <v>98</v>
      </c>
      <c r="F25">
        <v>64</v>
      </c>
      <c r="G25">
        <v>0.60493827160493829</v>
      </c>
      <c r="H25">
        <v>3</v>
      </c>
      <c r="I25" s="9">
        <v>98</v>
      </c>
      <c r="J25" s="3">
        <v>2837294</v>
      </c>
      <c r="K25" s="3">
        <v>35028</v>
      </c>
      <c r="L25">
        <v>30.4</v>
      </c>
      <c r="M25">
        <v>32.5</v>
      </c>
      <c r="N25">
        <v>106</v>
      </c>
      <c r="O25">
        <v>104</v>
      </c>
      <c r="P25">
        <v>2</v>
      </c>
      <c r="Q25">
        <v>3</v>
      </c>
      <c r="R25">
        <v>15</v>
      </c>
      <c r="S25" s="8">
        <v>127298500</v>
      </c>
      <c r="T25" s="4">
        <v>2</v>
      </c>
      <c r="U25" s="6">
        <v>6.1240715639956547E-2</v>
      </c>
      <c r="V25" s="10">
        <v>312848075.38623035</v>
      </c>
      <c r="W25" s="12">
        <f>Table2[[#This Row],[Scaled to 2024]]/Table2[[#This Row],[Projected Wins]]</f>
        <v>3192327.2998594935</v>
      </c>
      <c r="X25" s="10">
        <v>1</v>
      </c>
      <c r="Y25" s="10">
        <f>IF(Table2[[#This Row],[Projected Wins]]&gt;=100, 1, IF(Table2[[#This Row],[Projected Wins]]&gt;=90, 2, IF(Table2[[#This Row],[Projected Wins]]&gt;=80, 3, IF(Table2[[#This Row],[Projected Wins]]&gt;=70, 4,5))))</f>
        <v>2</v>
      </c>
      <c r="Z25" s="2">
        <v>0.12430555555555556</v>
      </c>
      <c r="AC25">
        <f t="shared" si="2"/>
        <v>2001</v>
      </c>
      <c r="AD25" s="7">
        <f t="shared" si="0"/>
        <v>1969086313</v>
      </c>
      <c r="AG25" t="s">
        <v>32</v>
      </c>
      <c r="AH25" s="14">
        <v>2394751.5399121377</v>
      </c>
      <c r="AI25">
        <f>AVERAGEIFS(Table2[Win-Los%], Table2[Tm], AG25)</f>
        <v>0.50953861326244576</v>
      </c>
      <c r="AJ25" s="9">
        <f t="shared" si="1"/>
        <v>82.545255348516207</v>
      </c>
      <c r="AY25">
        <v>160000000</v>
      </c>
    </row>
    <row r="26" spans="1:58" x14ac:dyDescent="0.45">
      <c r="A26">
        <v>2000</v>
      </c>
      <c r="B26" t="s">
        <v>30</v>
      </c>
      <c r="C26" t="s">
        <v>73</v>
      </c>
      <c r="D26" t="s">
        <v>858</v>
      </c>
      <c r="E26">
        <v>87</v>
      </c>
      <c r="F26">
        <v>74</v>
      </c>
      <c r="G26">
        <v>0.54037267080745344</v>
      </c>
      <c r="H26">
        <v>9</v>
      </c>
      <c r="I26" s="9">
        <v>87.540372670807457</v>
      </c>
      <c r="J26" s="3">
        <v>3055435</v>
      </c>
      <c r="K26" s="3">
        <v>38193</v>
      </c>
      <c r="L26">
        <v>31.4</v>
      </c>
      <c r="M26">
        <v>32</v>
      </c>
      <c r="N26">
        <v>99</v>
      </c>
      <c r="O26">
        <v>98</v>
      </c>
      <c r="P26">
        <v>2</v>
      </c>
      <c r="Q26">
        <v>4</v>
      </c>
      <c r="R26">
        <v>23</v>
      </c>
      <c r="S26" s="8">
        <v>93113260</v>
      </c>
      <c r="T26" s="4">
        <v>1</v>
      </c>
      <c r="U26" s="6">
        <v>5.5234932673715008E-2</v>
      </c>
      <c r="V26" s="10">
        <v>282167544.91656053</v>
      </c>
      <c r="W26" s="12">
        <f>Table2[[#This Row],[Scaled to 2024]]/Table2[[#This Row],[Projected Wins]]</f>
        <v>3223284.7120452849</v>
      </c>
      <c r="X26" s="10">
        <v>1</v>
      </c>
      <c r="Y26" s="10">
        <f>IF(Table2[[#This Row],[Projected Wins]]&gt;=100, 1, IF(Table2[[#This Row],[Projected Wins]]&gt;=90, 2, IF(Table2[[#This Row],[Projected Wins]]&gt;=80, 3, IF(Table2[[#This Row],[Projected Wins]]&gt;=70, 4,5))))</f>
        <v>3</v>
      </c>
      <c r="Z26" s="2">
        <v>0.13125000000000001</v>
      </c>
      <c r="AC26">
        <f>AC25-1</f>
        <v>2000</v>
      </c>
      <c r="AD26" s="7">
        <f t="shared" si="0"/>
        <v>1685767602</v>
      </c>
      <c r="AG26" t="s">
        <v>29</v>
      </c>
      <c r="AH26" s="14">
        <v>2804614.9504534793</v>
      </c>
      <c r="AI26">
        <f>AVERAGEIFS(Table2[Win-Los%], Table2[Tm], AG26)</f>
        <v>0.50298092800864602</v>
      </c>
      <c r="AJ26" s="9">
        <f t="shared" si="1"/>
        <v>81.482910337400654</v>
      </c>
      <c r="AL26" s="35"/>
      <c r="AM26" s="35" t="s">
        <v>989</v>
      </c>
      <c r="AN26" s="35" t="s">
        <v>990</v>
      </c>
      <c r="AO26" s="18"/>
      <c r="AY26">
        <v>10</v>
      </c>
    </row>
    <row r="27" spans="1:58" x14ac:dyDescent="0.45">
      <c r="A27">
        <v>2009</v>
      </c>
      <c r="B27" t="s">
        <v>30</v>
      </c>
      <c r="C27" t="s">
        <v>73</v>
      </c>
      <c r="D27" t="s">
        <v>587</v>
      </c>
      <c r="E27">
        <v>103</v>
      </c>
      <c r="F27">
        <v>59</v>
      </c>
      <c r="G27">
        <v>0.63580246913580252</v>
      </c>
      <c r="H27">
        <v>1</v>
      </c>
      <c r="I27" s="9">
        <v>103.00000000000001</v>
      </c>
      <c r="J27" s="3">
        <v>3719358</v>
      </c>
      <c r="K27" s="3">
        <v>45918</v>
      </c>
      <c r="L27">
        <v>30.7</v>
      </c>
      <c r="M27">
        <v>29.3</v>
      </c>
      <c r="N27">
        <v>105</v>
      </c>
      <c r="O27">
        <v>103</v>
      </c>
      <c r="P27">
        <v>2</v>
      </c>
      <c r="Q27">
        <v>3</v>
      </c>
      <c r="R27">
        <v>17</v>
      </c>
      <c r="S27" s="8">
        <v>210330039</v>
      </c>
      <c r="T27" s="4">
        <v>1</v>
      </c>
      <c r="U27" s="6">
        <v>7.5342681686384069E-2</v>
      </c>
      <c r="V27" s="10">
        <v>384887941.19583815</v>
      </c>
      <c r="W27" s="12">
        <f>Table2[[#This Row],[Scaled to 2024]]/Table2[[#This Row],[Projected Wins]]</f>
        <v>3736776.1281149331</v>
      </c>
      <c r="X27" s="10">
        <v>1</v>
      </c>
      <c r="Y27" s="10">
        <f>IF(Table2[[#This Row],[Projected Wins]]&gt;=100, 1, IF(Table2[[#This Row],[Projected Wins]]&gt;=90, 2, IF(Table2[[#This Row],[Projected Wins]]&gt;=80, 3, IF(Table2[[#This Row],[Projected Wins]]&gt;=70, 4,5))))</f>
        <v>1</v>
      </c>
      <c r="Z27" s="2">
        <v>0.13263888888888889</v>
      </c>
      <c r="AC27">
        <f t="shared" si="2"/>
        <v>1999</v>
      </c>
      <c r="AD27" s="7">
        <f t="shared" si="0"/>
        <v>1503589250</v>
      </c>
      <c r="AG27" t="s">
        <v>36</v>
      </c>
      <c r="AH27" s="14">
        <v>2446166.9660966699</v>
      </c>
      <c r="AI27">
        <f>AVERAGEIFS(Table2[Win-Los%], Table2[Tm], AG27)</f>
        <v>0.5203319759726911</v>
      </c>
      <c r="AJ27" s="9">
        <f t="shared" si="1"/>
        <v>84.293780107575955</v>
      </c>
      <c r="AL27" s="33" t="s">
        <v>969</v>
      </c>
      <c r="AM27" s="33">
        <v>208355356.07619131</v>
      </c>
      <c r="AN27" s="33">
        <v>167563832.88741487</v>
      </c>
      <c r="AS27">
        <f>2024-1998</f>
        <v>26</v>
      </c>
      <c r="AY27">
        <f>AY22*AY25+AY26</f>
        <v>77.150500245609138</v>
      </c>
    </row>
    <row r="28" spans="1:58" x14ac:dyDescent="0.45">
      <c r="A28">
        <v>2020</v>
      </c>
      <c r="B28" t="s">
        <v>38</v>
      </c>
      <c r="C28" t="s">
        <v>101</v>
      </c>
      <c r="D28" t="s">
        <v>265</v>
      </c>
      <c r="E28">
        <v>40</v>
      </c>
      <c r="F28">
        <v>20</v>
      </c>
      <c r="G28">
        <v>0.66666666666666663</v>
      </c>
      <c r="H28">
        <v>2</v>
      </c>
      <c r="I28" s="9">
        <v>108</v>
      </c>
      <c r="L28">
        <v>27.1</v>
      </c>
      <c r="M28">
        <v>28.1</v>
      </c>
      <c r="N28">
        <v>94</v>
      </c>
      <c r="O28">
        <v>92</v>
      </c>
      <c r="P28">
        <v>0</v>
      </c>
      <c r="Q28">
        <v>0</v>
      </c>
      <c r="R28">
        <v>10</v>
      </c>
      <c r="S28" s="8">
        <v>56351667</v>
      </c>
      <c r="T28" s="4">
        <v>28</v>
      </c>
      <c r="U28" s="6">
        <v>1.4661359797178933E-2</v>
      </c>
      <c r="V28" s="10">
        <v>74897527.684993863</v>
      </c>
      <c r="W28" s="12">
        <f>Table2[[#This Row],[Scaled to 2024]]/Table2[[#This Row],[Projected Wins]]</f>
        <v>693495.62671290617</v>
      </c>
      <c r="X28" s="10">
        <v>2</v>
      </c>
      <c r="Y28" s="10">
        <f>IF(Table2[[#This Row],[Projected Wins]]&gt;=100, 1, IF(Table2[[#This Row],[Projected Wins]]&gt;=90, 2, IF(Table2[[#This Row],[Projected Wins]]&gt;=80, 3, IF(Table2[[#This Row],[Projected Wins]]&gt;=70, 4,5))))</f>
        <v>1</v>
      </c>
      <c r="Z28" s="2">
        <v>0.13194444444444445</v>
      </c>
      <c r="AC28">
        <f>AC27-1</f>
        <v>1998</v>
      </c>
      <c r="AD28" s="7">
        <f t="shared" si="0"/>
        <v>1285345371</v>
      </c>
      <c r="AG28" t="s">
        <v>37</v>
      </c>
      <c r="AH28" s="14">
        <v>2193786.5890787235</v>
      </c>
      <c r="AI28">
        <f>AVERAGEIFS(Table2[Win-Los%], Table2[Tm], AG28)</f>
        <v>0.54713065155644791</v>
      </c>
      <c r="AJ28" s="9">
        <f t="shared" si="1"/>
        <v>88.635165552144557</v>
      </c>
      <c r="AL28" s="33" t="s">
        <v>970</v>
      </c>
      <c r="AM28" s="33">
        <v>5125199891413601</v>
      </c>
      <c r="AN28" s="33">
        <v>4604853509521625</v>
      </c>
    </row>
    <row r="29" spans="1:58" x14ac:dyDescent="0.45">
      <c r="A29">
        <v>2008</v>
      </c>
      <c r="B29" t="s">
        <v>38</v>
      </c>
      <c r="C29" t="s">
        <v>101</v>
      </c>
      <c r="D29" t="s">
        <v>625</v>
      </c>
      <c r="E29">
        <v>97</v>
      </c>
      <c r="F29">
        <v>65</v>
      </c>
      <c r="G29">
        <v>0.59876543209876543</v>
      </c>
      <c r="H29">
        <v>3</v>
      </c>
      <c r="I29" s="9">
        <v>97</v>
      </c>
      <c r="J29" s="3">
        <v>1811986</v>
      </c>
      <c r="K29" s="3">
        <v>22370</v>
      </c>
      <c r="L29">
        <v>27</v>
      </c>
      <c r="M29">
        <v>27.5</v>
      </c>
      <c r="N29">
        <v>101</v>
      </c>
      <c r="O29">
        <v>101</v>
      </c>
      <c r="P29">
        <v>0</v>
      </c>
      <c r="Q29">
        <v>3</v>
      </c>
      <c r="R29">
        <v>13</v>
      </c>
      <c r="S29" s="8">
        <v>44970597</v>
      </c>
      <c r="T29" s="4">
        <v>29</v>
      </c>
      <c r="U29" s="6">
        <v>1.6692313897599644E-2</v>
      </c>
      <c r="V29" s="10">
        <v>85272652.712106347</v>
      </c>
      <c r="W29" s="12">
        <f>Table2[[#This Row],[Scaled to 2024]]/Table2[[#This Row],[Projected Wins]]</f>
        <v>879099.51249594172</v>
      </c>
      <c r="X29" s="10">
        <v>2</v>
      </c>
      <c r="Y29" s="10">
        <f>IF(Table2[[#This Row],[Projected Wins]]&gt;=100, 1, IF(Table2[[#This Row],[Projected Wins]]&gt;=90, 2, IF(Table2[[#This Row],[Projected Wins]]&gt;=80, 3, IF(Table2[[#This Row],[Projected Wins]]&gt;=70, 4,5))))</f>
        <v>2</v>
      </c>
      <c r="Z29" s="2">
        <v>0.12638888888888888</v>
      </c>
      <c r="AG29" t="s">
        <v>24</v>
      </c>
      <c r="AH29" s="14">
        <v>2509557.3362062234</v>
      </c>
      <c r="AI29">
        <f>(SUMIF(Table2[Tm], AG29, Table2[Win-Los%])+SUMIF(Table2[Tm], "Anaheim Angels", Table2[Win-Los%])+SUMIF(Table2[Tm], "Los Angeles Angels of Anaheim", Table2[Win-Los%]))/27</f>
        <v>0.51197702331961592</v>
      </c>
      <c r="AJ29" s="9">
        <f t="shared" si="1"/>
        <v>82.94027777777778</v>
      </c>
      <c r="AL29" s="33" t="s">
        <v>940</v>
      </c>
      <c r="AM29" s="33">
        <v>54</v>
      </c>
      <c r="AN29" s="33">
        <v>756</v>
      </c>
    </row>
    <row r="30" spans="1:58" x14ac:dyDescent="0.45">
      <c r="A30">
        <v>2010</v>
      </c>
      <c r="B30" t="s">
        <v>39</v>
      </c>
      <c r="C30" t="s">
        <v>57</v>
      </c>
      <c r="D30" t="s">
        <v>566</v>
      </c>
      <c r="E30">
        <v>90</v>
      </c>
      <c r="F30">
        <v>72</v>
      </c>
      <c r="G30">
        <v>0.55555555555555558</v>
      </c>
      <c r="H30">
        <v>8</v>
      </c>
      <c r="I30" s="9">
        <v>90</v>
      </c>
      <c r="J30" s="3">
        <v>2505171</v>
      </c>
      <c r="K30" s="3">
        <v>30928</v>
      </c>
      <c r="L30">
        <v>28.3</v>
      </c>
      <c r="M30">
        <v>27.6</v>
      </c>
      <c r="N30">
        <v>109</v>
      </c>
      <c r="O30">
        <v>108</v>
      </c>
      <c r="P30">
        <v>1</v>
      </c>
      <c r="Q30">
        <v>6</v>
      </c>
      <c r="R30">
        <v>16</v>
      </c>
      <c r="S30" s="8">
        <v>56474374</v>
      </c>
      <c r="T30" s="4">
        <v>28</v>
      </c>
      <c r="U30" s="6">
        <v>2.047745731736637E-2</v>
      </c>
      <c r="V30" s="10">
        <v>104609050.42660756</v>
      </c>
      <c r="W30" s="12">
        <f>Table2[[#This Row],[Scaled to 2024]]/Table2[[#This Row],[Projected Wins]]</f>
        <v>1162322.7825178618</v>
      </c>
      <c r="X30" s="10">
        <v>2</v>
      </c>
      <c r="Y30" s="10">
        <f>IF(Table2[[#This Row],[Projected Wins]]&gt;=100, 1, IF(Table2[[#This Row],[Projected Wins]]&gt;=90, 2, IF(Table2[[#This Row],[Projected Wins]]&gt;=80, 3, IF(Table2[[#This Row],[Projected Wins]]&gt;=70, 4,5))))</f>
        <v>2</v>
      </c>
      <c r="Z30" s="2">
        <v>0.12291666666666666</v>
      </c>
      <c r="AG30" t="s">
        <v>25</v>
      </c>
      <c r="AH30" s="14">
        <v>2879871.4631139548</v>
      </c>
      <c r="AI30">
        <f>AVERAGEIFS(Table2[Win-Los%], Table2[Tm], AG30)</f>
        <v>0.56414510123185846</v>
      </c>
      <c r="AJ30" s="9">
        <f t="shared" si="1"/>
        <v>91.391506399561067</v>
      </c>
      <c r="AL30" s="33" t="s">
        <v>971</v>
      </c>
      <c r="AM30" s="33">
        <v>4638985141007114</v>
      </c>
      <c r="AN30" s="33"/>
    </row>
    <row r="31" spans="1:58" x14ac:dyDescent="0.45">
      <c r="A31">
        <v>2007</v>
      </c>
      <c r="B31" t="s">
        <v>20</v>
      </c>
      <c r="C31" t="s">
        <v>64</v>
      </c>
      <c r="D31" t="s">
        <v>637</v>
      </c>
      <c r="E31">
        <v>90</v>
      </c>
      <c r="F31">
        <v>73</v>
      </c>
      <c r="G31">
        <v>0.55214723926380371</v>
      </c>
      <c r="H31">
        <v>6</v>
      </c>
      <c r="I31" s="9">
        <v>89.447852760736197</v>
      </c>
      <c r="J31" s="3">
        <v>2376250</v>
      </c>
      <c r="K31" s="3">
        <v>28979</v>
      </c>
      <c r="L31">
        <v>27.9</v>
      </c>
      <c r="M31">
        <v>28.1</v>
      </c>
      <c r="N31">
        <v>107</v>
      </c>
      <c r="O31">
        <v>108</v>
      </c>
      <c r="P31">
        <v>1</v>
      </c>
      <c r="Q31">
        <v>2</v>
      </c>
      <c r="R31">
        <v>10</v>
      </c>
      <c r="S31" s="8">
        <v>54041000</v>
      </c>
      <c r="T31" s="4">
        <v>25</v>
      </c>
      <c r="U31" s="6">
        <v>2.1623328226805176E-2</v>
      </c>
      <c r="V31" s="10">
        <v>110462729.71354762</v>
      </c>
      <c r="W31" s="12">
        <f>Table2[[#This Row],[Scaled to 2024]]/Table2[[#This Row],[Projected Wins]]</f>
        <v>1234939.9823942566</v>
      </c>
      <c r="X31" s="10">
        <v>2</v>
      </c>
      <c r="Y31" s="10">
        <f>IF(Table2[[#This Row],[Projected Wins]]&gt;=100, 1, IF(Table2[[#This Row],[Projected Wins]]&gt;=90, 2, IF(Table2[[#This Row],[Projected Wins]]&gt;=80, 3, IF(Table2[[#This Row],[Projected Wins]]&gt;=70, 4,5))))</f>
        <v>3</v>
      </c>
      <c r="Z31" s="2">
        <v>0.12222222222222222</v>
      </c>
      <c r="AG31" t="s">
        <v>15</v>
      </c>
      <c r="AH31" s="14">
        <v>2891243.2693525315</v>
      </c>
      <c r="AI31">
        <f>AVERAGEIFS(Table2[Win-Los%], Table2[Tm], AG31)</f>
        <v>0.54451034845418556</v>
      </c>
      <c r="AJ31" s="9">
        <f t="shared" si="1"/>
        <v>88.21067644957806</v>
      </c>
      <c r="AL31" s="33" t="s">
        <v>972</v>
      </c>
      <c r="AM31" s="33">
        <v>0</v>
      </c>
      <c r="AN31" s="33"/>
    </row>
    <row r="32" spans="1:58" x14ac:dyDescent="0.45">
      <c r="A32">
        <v>2016</v>
      </c>
      <c r="B32" t="s">
        <v>43</v>
      </c>
      <c r="C32" t="s">
        <v>60</v>
      </c>
      <c r="D32" t="s">
        <v>366</v>
      </c>
      <c r="E32">
        <v>94</v>
      </c>
      <c r="F32">
        <v>67</v>
      </c>
      <c r="G32">
        <v>0.58385093167701863</v>
      </c>
      <c r="H32">
        <v>4</v>
      </c>
      <c r="I32" s="9">
        <v>94.58385093167702</v>
      </c>
      <c r="J32" s="3">
        <v>1591667</v>
      </c>
      <c r="K32" s="3">
        <v>19650</v>
      </c>
      <c r="L32">
        <v>29</v>
      </c>
      <c r="M32">
        <v>28.1</v>
      </c>
      <c r="N32">
        <v>109</v>
      </c>
      <c r="O32">
        <v>107</v>
      </c>
      <c r="P32">
        <v>0</v>
      </c>
      <c r="Q32">
        <v>3</v>
      </c>
      <c r="R32">
        <v>13</v>
      </c>
      <c r="S32" s="8">
        <v>94511067</v>
      </c>
      <c r="T32" s="4">
        <v>17</v>
      </c>
      <c r="U32" s="6">
        <v>2.5129159389945879E-2</v>
      </c>
      <c r="V32" s="10">
        <v>128372261.314482</v>
      </c>
      <c r="W32" s="12">
        <f>Table2[[#This Row],[Scaled to 2024]]/Table2[[#This Row],[Projected Wins]]</f>
        <v>1357232.3398759917</v>
      </c>
      <c r="X32" s="10">
        <v>2</v>
      </c>
      <c r="Y32" s="10">
        <f>IF(Table2[[#This Row],[Projected Wins]]&gt;=100, 1, IF(Table2[[#This Row],[Projected Wins]]&gt;=90, 2, IF(Table2[[#This Row],[Projected Wins]]&gt;=80, 3, IF(Table2[[#This Row],[Projected Wins]]&gt;=70, 4,5))))</f>
        <v>2</v>
      </c>
      <c r="Z32" s="2">
        <v>0.12708333333333333</v>
      </c>
      <c r="AG32" t="s">
        <v>30</v>
      </c>
      <c r="AH32" s="14">
        <v>3553412.3490608912</v>
      </c>
      <c r="AI32">
        <f>AVERAGEIFS(Table2[Win-Los%], Table2[Tm], AG32)</f>
        <v>0.58489830252492248</v>
      </c>
      <c r="AJ32" s="9">
        <f t="shared" si="1"/>
        <v>94.753525009037446</v>
      </c>
      <c r="AL32" s="33" t="s">
        <v>946</v>
      </c>
      <c r="AM32" s="33">
        <v>808</v>
      </c>
      <c r="AN32" s="33"/>
    </row>
    <row r="33" spans="1:41" x14ac:dyDescent="0.45">
      <c r="A33">
        <v>2023</v>
      </c>
      <c r="B33" t="s">
        <v>12</v>
      </c>
      <c r="C33" t="s">
        <v>102</v>
      </c>
      <c r="D33" t="s">
        <v>149</v>
      </c>
      <c r="E33">
        <v>84</v>
      </c>
      <c r="F33">
        <v>78</v>
      </c>
      <c r="G33">
        <v>0.51851851851851849</v>
      </c>
      <c r="H33">
        <v>12</v>
      </c>
      <c r="I33" s="9">
        <v>84</v>
      </c>
      <c r="J33" s="3">
        <v>1961182</v>
      </c>
      <c r="K33" s="3">
        <v>24212</v>
      </c>
      <c r="L33">
        <v>27.4</v>
      </c>
      <c r="M33">
        <v>28.5</v>
      </c>
      <c r="N33">
        <v>98</v>
      </c>
      <c r="O33">
        <v>98</v>
      </c>
      <c r="P33">
        <v>0</v>
      </c>
      <c r="Q33">
        <v>4</v>
      </c>
      <c r="R33">
        <v>8</v>
      </c>
      <c r="S33" s="8">
        <v>115247571</v>
      </c>
      <c r="T33" s="4">
        <v>21</v>
      </c>
      <c r="U33" s="6">
        <v>2.4793827497904951E-2</v>
      </c>
      <c r="V33" s="10">
        <v>126659219.00358875</v>
      </c>
      <c r="W33" s="12">
        <f>Table2[[#This Row],[Scaled to 2024]]/Table2[[#This Row],[Projected Wins]]</f>
        <v>1507847.8452808184</v>
      </c>
      <c r="X33" s="10">
        <v>2</v>
      </c>
      <c r="Y33" s="10">
        <f>IF(Table2[[#This Row],[Projected Wins]]&gt;=100, 1, IF(Table2[[#This Row],[Projected Wins]]&gt;=90, 2, IF(Table2[[#This Row],[Projected Wins]]&gt;=80, 3, IF(Table2[[#This Row],[Projected Wins]]&gt;=70, 4,5))))</f>
        <v>3</v>
      </c>
      <c r="Z33" s="2">
        <v>0.11319444444444444</v>
      </c>
      <c r="AC33">
        <f>108/162</f>
        <v>0.66666666666666663</v>
      </c>
      <c r="AL33" s="33" t="s">
        <v>952</v>
      </c>
      <c r="AM33" s="33">
        <v>4.2518085412509468</v>
      </c>
      <c r="AN33" s="33"/>
    </row>
    <row r="34" spans="1:41" x14ac:dyDescent="0.45">
      <c r="A34">
        <v>2014</v>
      </c>
      <c r="B34" t="s">
        <v>23</v>
      </c>
      <c r="C34" t="s">
        <v>62</v>
      </c>
      <c r="D34" t="s">
        <v>430</v>
      </c>
      <c r="E34">
        <v>89</v>
      </c>
      <c r="F34">
        <v>73</v>
      </c>
      <c r="G34">
        <v>0.54938271604938271</v>
      </c>
      <c r="H34">
        <v>7</v>
      </c>
      <c r="I34" s="9">
        <v>89</v>
      </c>
      <c r="J34" s="3">
        <v>1956482</v>
      </c>
      <c r="K34" s="3">
        <v>24154</v>
      </c>
      <c r="L34">
        <v>28.2</v>
      </c>
      <c r="M34">
        <v>28.9</v>
      </c>
      <c r="N34">
        <v>104</v>
      </c>
      <c r="O34">
        <v>103</v>
      </c>
      <c r="P34">
        <v>0</v>
      </c>
      <c r="Q34">
        <v>3</v>
      </c>
      <c r="R34">
        <v>16</v>
      </c>
      <c r="S34" s="8">
        <v>89804075</v>
      </c>
      <c r="T34" s="4">
        <v>19</v>
      </c>
      <c r="U34" s="6">
        <v>2.6421751140807963E-2</v>
      </c>
      <c r="V34" s="10">
        <v>134975463.73123297</v>
      </c>
      <c r="W34" s="12">
        <f>Table2[[#This Row],[Scaled to 2024]]/Table2[[#This Row],[Projected Wins]]</f>
        <v>1516578.244171157</v>
      </c>
      <c r="X34" s="10">
        <v>2</v>
      </c>
      <c r="Y34" s="10">
        <f>IF(Table2[[#This Row],[Projected Wins]]&gt;=100, 1, IF(Table2[[#This Row],[Projected Wins]]&gt;=90, 2, IF(Table2[[#This Row],[Projected Wins]]&gt;=80, 3, IF(Table2[[#This Row],[Projected Wins]]&gt;=70, 4,5))))</f>
        <v>3</v>
      </c>
      <c r="Z34" s="2">
        <v>0.12638888888888888</v>
      </c>
      <c r="AL34" s="33" t="s">
        <v>973</v>
      </c>
      <c r="AM34" s="33">
        <v>1.1841132757155215E-5</v>
      </c>
      <c r="AN34" s="33"/>
    </row>
    <row r="35" spans="1:41" hidden="1" x14ac:dyDescent="0.45">
      <c r="A35">
        <v>2024</v>
      </c>
      <c r="B35" t="s">
        <v>31</v>
      </c>
      <c r="C35" t="s">
        <v>56</v>
      </c>
      <c r="D35" t="s">
        <v>138</v>
      </c>
      <c r="E35">
        <v>37</v>
      </c>
      <c r="F35">
        <v>61</v>
      </c>
      <c r="G35">
        <v>0.37755102040816324</v>
      </c>
      <c r="H35">
        <v>27</v>
      </c>
      <c r="I35" s="9">
        <v>61.163265306122447</v>
      </c>
      <c r="J35">
        <v>363374</v>
      </c>
      <c r="K35">
        <v>7731</v>
      </c>
      <c r="L35">
        <v>26.6</v>
      </c>
      <c r="M35">
        <v>29</v>
      </c>
      <c r="N35">
        <v>95</v>
      </c>
      <c r="O35">
        <v>98</v>
      </c>
      <c r="P35">
        <v>0</v>
      </c>
      <c r="Q35">
        <v>1</v>
      </c>
      <c r="R35">
        <v>6</v>
      </c>
      <c r="S35" s="8">
        <v>55690000</v>
      </c>
      <c r="T35" s="4">
        <v>30</v>
      </c>
      <c r="U35" s="6">
        <v>1.0901442976047438E-2</v>
      </c>
      <c r="V35" s="10">
        <v>55690000</v>
      </c>
      <c r="W35" s="12">
        <f>Table2[[#This Row],[Scaled to 2024]]/Table2[[#This Row],[Projected Wins]]</f>
        <v>910513.8471805139</v>
      </c>
      <c r="X35" s="10"/>
      <c r="Y35" s="10">
        <f>IF(Table2[[#This Row],[Projected Wins]]&gt;=100, 1, IF(Table2[[#This Row],[Projected Wins]]&gt;=90, 2, IF(Table2[[#This Row],[Projected Wins]]&gt;=80, 3, IF(Table2[[#This Row],[Projected Wins]]&gt;=70, 4,5))))</f>
        <v>5</v>
      </c>
      <c r="Z35" s="2">
        <v>0.10694444444444444</v>
      </c>
      <c r="AL35" s="33" t="s">
        <v>974</v>
      </c>
      <c r="AM35" s="33">
        <v>1.6467416570640927</v>
      </c>
      <c r="AN35" s="33"/>
    </row>
    <row r="36" spans="1:41" x14ac:dyDescent="0.45">
      <c r="A36">
        <v>2015</v>
      </c>
      <c r="B36" t="s">
        <v>29</v>
      </c>
      <c r="C36" t="s">
        <v>55</v>
      </c>
      <c r="D36" t="s">
        <v>406</v>
      </c>
      <c r="E36">
        <v>90</v>
      </c>
      <c r="F36">
        <v>72</v>
      </c>
      <c r="G36">
        <v>0.55555555555555558</v>
      </c>
      <c r="H36">
        <v>7</v>
      </c>
      <c r="I36" s="9">
        <v>90</v>
      </c>
      <c r="J36" s="3">
        <v>2569753</v>
      </c>
      <c r="K36" s="3">
        <v>31725</v>
      </c>
      <c r="L36">
        <v>28.6</v>
      </c>
      <c r="M36">
        <v>28.2</v>
      </c>
      <c r="N36">
        <v>97</v>
      </c>
      <c r="O36">
        <v>97</v>
      </c>
      <c r="P36">
        <v>0</v>
      </c>
      <c r="Q36">
        <v>1</v>
      </c>
      <c r="R36">
        <v>13</v>
      </c>
      <c r="S36" s="8">
        <v>98874473</v>
      </c>
      <c r="T36" s="4">
        <v>22</v>
      </c>
      <c r="U36" s="6">
        <v>2.686158729309349E-2</v>
      </c>
      <c r="V36" s="10">
        <v>137222365.85002589</v>
      </c>
      <c r="W36" s="12">
        <f>Table2[[#This Row],[Scaled to 2024]]/Table2[[#This Row],[Projected Wins]]</f>
        <v>1524692.9538891765</v>
      </c>
      <c r="X36" s="10">
        <v>2</v>
      </c>
      <c r="Y36" s="10">
        <f>IF(Table2[[#This Row],[Projected Wins]]&gt;=100, 1, IF(Table2[[#This Row],[Projected Wins]]&gt;=90, 2, IF(Table2[[#This Row],[Projected Wins]]&gt;=80, 3, IF(Table2[[#This Row],[Projected Wins]]&gt;=70, 4,5))))</f>
        <v>2</v>
      </c>
      <c r="Z36" s="2">
        <v>0.12222222222222222</v>
      </c>
      <c r="AL36" s="33" t="s">
        <v>975</v>
      </c>
      <c r="AM36" s="33">
        <v>2.3682265514310429E-5</v>
      </c>
      <c r="AN36" s="33"/>
    </row>
    <row r="37" spans="1:41" ht="14.65" hidden="1" thickBot="1" x14ac:dyDescent="0.5">
      <c r="A37">
        <v>2024</v>
      </c>
      <c r="B37" t="s">
        <v>19</v>
      </c>
      <c r="C37" t="s">
        <v>60</v>
      </c>
      <c r="D37" t="s">
        <v>126</v>
      </c>
      <c r="E37">
        <v>58</v>
      </c>
      <c r="F37">
        <v>37</v>
      </c>
      <c r="G37">
        <v>0.61052631578947369</v>
      </c>
      <c r="H37">
        <v>2</v>
      </c>
      <c r="I37" s="9">
        <v>98.905263157894737</v>
      </c>
      <c r="J37">
        <v>1027517</v>
      </c>
      <c r="K37">
        <v>25061</v>
      </c>
      <c r="L37">
        <v>26.2</v>
      </c>
      <c r="M37">
        <v>27.9</v>
      </c>
      <c r="N37">
        <v>101</v>
      </c>
      <c r="O37">
        <v>100</v>
      </c>
      <c r="P37">
        <v>0</v>
      </c>
      <c r="Q37">
        <v>5</v>
      </c>
      <c r="R37">
        <v>7</v>
      </c>
      <c r="S37" s="8">
        <v>94230728</v>
      </c>
      <c r="T37" s="4">
        <v>28</v>
      </c>
      <c r="U37" s="6">
        <v>1.8445877318790386E-2</v>
      </c>
      <c r="V37" s="10">
        <v>94230728</v>
      </c>
      <c r="W37" s="12">
        <f>Table2[[#This Row],[Scaled to 2024]]/Table2[[#This Row],[Projected Wins]]</f>
        <v>952737.24563644105</v>
      </c>
      <c r="X37" s="10"/>
      <c r="Y37" s="10">
        <f>IF(Table2[[#This Row],[Projected Wins]]&gt;=100, 1, IF(Table2[[#This Row],[Projected Wins]]&gt;=90, 2, IF(Table2[[#This Row],[Projected Wins]]&gt;=80, 3, IF(Table2[[#This Row],[Projected Wins]]&gt;=70, 4,5))))</f>
        <v>2</v>
      </c>
      <c r="Z37" s="2">
        <v>0.10833333333333334</v>
      </c>
      <c r="AL37" s="34" t="s">
        <v>976</v>
      </c>
      <c r="AM37" s="34">
        <v>1.9629042918909327</v>
      </c>
      <c r="AN37" s="34"/>
    </row>
    <row r="38" spans="1:41" x14ac:dyDescent="0.45">
      <c r="A38">
        <v>2011</v>
      </c>
      <c r="B38" t="s">
        <v>39</v>
      </c>
      <c r="C38" t="s">
        <v>57</v>
      </c>
      <c r="D38" t="s">
        <v>536</v>
      </c>
      <c r="E38">
        <v>96</v>
      </c>
      <c r="F38">
        <v>66</v>
      </c>
      <c r="G38">
        <v>0.59259259259259256</v>
      </c>
      <c r="H38">
        <v>3</v>
      </c>
      <c r="I38" s="9">
        <v>96</v>
      </c>
      <c r="J38" s="3">
        <v>2946949</v>
      </c>
      <c r="K38" s="3">
        <v>36382</v>
      </c>
      <c r="L38">
        <v>29.1</v>
      </c>
      <c r="M38">
        <v>28.8</v>
      </c>
      <c r="N38">
        <v>109</v>
      </c>
      <c r="O38">
        <v>108</v>
      </c>
      <c r="P38">
        <v>1</v>
      </c>
      <c r="Q38">
        <v>5</v>
      </c>
      <c r="R38">
        <v>16</v>
      </c>
      <c r="S38" s="8">
        <v>93799264</v>
      </c>
      <c r="T38" s="4">
        <v>14</v>
      </c>
      <c r="U38" s="6">
        <v>3.2656993770718686E-2</v>
      </c>
      <c r="V38" s="10">
        <v>166828188.44140965</v>
      </c>
      <c r="W38" s="12">
        <f>Table2[[#This Row],[Scaled to 2024]]/Table2[[#This Row],[Projected Wins]]</f>
        <v>1737793.6295980171</v>
      </c>
      <c r="X38" s="10">
        <v>2</v>
      </c>
      <c r="Y38" s="10">
        <f>IF(Table2[[#This Row],[Projected Wins]]&gt;=100, 1, IF(Table2[[#This Row],[Projected Wins]]&gt;=90, 2, IF(Table2[[#This Row],[Projected Wins]]&gt;=80, 3, IF(Table2[[#This Row],[Projected Wins]]&gt;=70, 4,5))))</f>
        <v>2</v>
      </c>
      <c r="Z38" s="2">
        <v>0.12152777777777778</v>
      </c>
    </row>
    <row r="39" spans="1:41" x14ac:dyDescent="0.45">
      <c r="A39">
        <v>2013</v>
      </c>
      <c r="B39" t="s">
        <v>37</v>
      </c>
      <c r="C39" t="s">
        <v>68</v>
      </c>
      <c r="D39" t="s">
        <v>474</v>
      </c>
      <c r="E39">
        <v>97</v>
      </c>
      <c r="F39">
        <v>65</v>
      </c>
      <c r="G39">
        <v>0.59876543209876543</v>
      </c>
      <c r="H39">
        <v>1</v>
      </c>
      <c r="I39" s="9">
        <v>97</v>
      </c>
      <c r="J39" s="3">
        <v>3369769</v>
      </c>
      <c r="K39" s="3">
        <v>41602</v>
      </c>
      <c r="L39">
        <v>28.7</v>
      </c>
      <c r="M39">
        <v>26.9</v>
      </c>
      <c r="N39">
        <v>101</v>
      </c>
      <c r="O39">
        <v>100</v>
      </c>
      <c r="P39">
        <v>0</v>
      </c>
      <c r="Q39">
        <v>6</v>
      </c>
      <c r="R39">
        <v>15</v>
      </c>
      <c r="S39" s="8">
        <v>112583000</v>
      </c>
      <c r="T39" s="4">
        <v>10</v>
      </c>
      <c r="U39" s="6">
        <v>3.5732378347734427E-2</v>
      </c>
      <c r="V39" s="10">
        <v>182538784.50381312</v>
      </c>
      <c r="W39" s="12">
        <f>Table2[[#This Row],[Scaled to 2024]]/Table2[[#This Row],[Projected Wins]]</f>
        <v>1881843.1392145683</v>
      </c>
      <c r="X39" s="10">
        <v>2</v>
      </c>
      <c r="Y39" s="10">
        <f>IF(Table2[[#This Row],[Projected Wins]]&gt;=100, 1, IF(Table2[[#This Row],[Projected Wins]]&gt;=90, 2, IF(Table2[[#This Row],[Projected Wins]]&gt;=80, 3, IF(Table2[[#This Row],[Projected Wins]]&gt;=70, 4,5))))</f>
        <v>2</v>
      </c>
      <c r="Z39" s="2">
        <v>0.12569444444444444</v>
      </c>
      <c r="AL39" t="s">
        <v>968</v>
      </c>
    </row>
    <row r="40" spans="1:41" ht="14.65" thickBot="1" x14ac:dyDescent="0.5">
      <c r="A40">
        <v>2006</v>
      </c>
      <c r="B40" t="s">
        <v>21</v>
      </c>
      <c r="C40" t="s">
        <v>71</v>
      </c>
      <c r="D40" t="s">
        <v>668</v>
      </c>
      <c r="E40">
        <v>95</v>
      </c>
      <c r="F40">
        <v>67</v>
      </c>
      <c r="G40">
        <v>0.5864197530864198</v>
      </c>
      <c r="H40">
        <v>4</v>
      </c>
      <c r="I40" s="9">
        <v>95.000000000000014</v>
      </c>
      <c r="J40" s="3">
        <v>2595937</v>
      </c>
      <c r="K40" s="3">
        <v>32049</v>
      </c>
      <c r="L40">
        <v>29.3</v>
      </c>
      <c r="M40">
        <v>28.8</v>
      </c>
      <c r="N40">
        <v>100</v>
      </c>
      <c r="O40">
        <v>99</v>
      </c>
      <c r="P40">
        <v>1</v>
      </c>
      <c r="Q40">
        <v>3</v>
      </c>
      <c r="R40">
        <v>15</v>
      </c>
      <c r="S40" s="8">
        <v>82612866</v>
      </c>
      <c r="T40" s="4">
        <v>14</v>
      </c>
      <c r="U40" s="6">
        <v>3.5336739361159678E-2</v>
      </c>
      <c r="V40" s="10">
        <v>180517663.51911789</v>
      </c>
      <c r="W40" s="12">
        <f>Table2[[#This Row],[Scaled to 2024]]/Table2[[#This Row],[Projected Wins]]</f>
        <v>1900185.9317801881</v>
      </c>
      <c r="X40" s="10">
        <v>2</v>
      </c>
      <c r="Y40" s="10">
        <f>IF(Table2[[#This Row],[Projected Wins]]&gt;=100, 1, IF(Table2[[#This Row],[Projected Wins]]&gt;=90, 2, IF(Table2[[#This Row],[Projected Wins]]&gt;=80, 3, IF(Table2[[#This Row],[Projected Wins]]&gt;=70, 4,5))))</f>
        <v>2</v>
      </c>
      <c r="Z40" s="2">
        <v>0.11527777777777778</v>
      </c>
    </row>
    <row r="41" spans="1:41" x14ac:dyDescent="0.45">
      <c r="A41">
        <v>1998</v>
      </c>
      <c r="B41" t="s">
        <v>34</v>
      </c>
      <c r="C41" t="s">
        <v>67</v>
      </c>
      <c r="D41" t="s">
        <v>922</v>
      </c>
      <c r="E41">
        <v>98</v>
      </c>
      <c r="F41">
        <v>64</v>
      </c>
      <c r="G41">
        <v>0.60493827160493829</v>
      </c>
      <c r="H41">
        <v>4</v>
      </c>
      <c r="I41" s="9">
        <v>98</v>
      </c>
      <c r="J41" s="3">
        <v>2555874</v>
      </c>
      <c r="K41" s="3">
        <v>31554</v>
      </c>
      <c r="L41">
        <v>31.1</v>
      </c>
      <c r="M41">
        <v>29.8</v>
      </c>
      <c r="N41">
        <v>92</v>
      </c>
      <c r="O41">
        <v>92</v>
      </c>
      <c r="P41">
        <v>2</v>
      </c>
      <c r="Q41">
        <v>5</v>
      </c>
      <c r="R41">
        <v>11</v>
      </c>
      <c r="S41" s="8">
        <v>46861500</v>
      </c>
      <c r="T41" s="4">
        <v>14</v>
      </c>
      <c r="U41" s="6">
        <v>3.645829444543898E-2</v>
      </c>
      <c r="V41" s="10">
        <v>186247125.46105984</v>
      </c>
      <c r="W41" s="12">
        <f>Table2[[#This Row],[Scaled to 2024]]/Table2[[#This Row],[Projected Wins]]</f>
        <v>1900480.8720516311</v>
      </c>
      <c r="X41" s="10">
        <v>2</v>
      </c>
      <c r="Y41" s="10">
        <f>IF(Table2[[#This Row],[Projected Wins]]&gt;=100, 1, IF(Table2[[#This Row],[Projected Wins]]&gt;=90, 2, IF(Table2[[#This Row],[Projected Wins]]&gt;=80, 3, IF(Table2[[#This Row],[Projected Wins]]&gt;=70, 4,5))))</f>
        <v>2</v>
      </c>
      <c r="Z41" s="2">
        <v>0.11388888888888889</v>
      </c>
      <c r="AL41" s="35"/>
      <c r="AM41" s="35" t="s">
        <v>989</v>
      </c>
      <c r="AN41" s="35" t="s">
        <v>990</v>
      </c>
      <c r="AO41" s="18"/>
    </row>
    <row r="42" spans="1:41" x14ac:dyDescent="0.45">
      <c r="A42">
        <v>2004</v>
      </c>
      <c r="B42" t="s">
        <v>37</v>
      </c>
      <c r="C42" t="s">
        <v>68</v>
      </c>
      <c r="D42" t="s">
        <v>745</v>
      </c>
      <c r="E42">
        <v>105</v>
      </c>
      <c r="F42">
        <v>57</v>
      </c>
      <c r="G42">
        <v>0.64814814814814814</v>
      </c>
      <c r="H42">
        <v>1</v>
      </c>
      <c r="I42" s="9">
        <v>105</v>
      </c>
      <c r="J42" s="3">
        <v>3048427</v>
      </c>
      <c r="K42" s="3">
        <v>37635</v>
      </c>
      <c r="L42">
        <v>30.6</v>
      </c>
      <c r="M42">
        <v>30.1</v>
      </c>
      <c r="N42">
        <v>99</v>
      </c>
      <c r="O42">
        <v>98</v>
      </c>
      <c r="P42">
        <v>2</v>
      </c>
      <c r="Q42">
        <v>3</v>
      </c>
      <c r="R42">
        <v>15</v>
      </c>
      <c r="S42" s="8">
        <v>84340333</v>
      </c>
      <c r="T42" s="4">
        <v>9</v>
      </c>
      <c r="U42" s="6">
        <v>4.0574416432497186E-2</v>
      </c>
      <c r="V42" s="10">
        <v>207274326.53553474</v>
      </c>
      <c r="W42" s="12">
        <f>Table2[[#This Row],[Scaled to 2024]]/Table2[[#This Row],[Projected Wins]]</f>
        <v>1974041.2051003308</v>
      </c>
      <c r="X42" s="10">
        <v>2</v>
      </c>
      <c r="Y42" s="10">
        <f>IF(Table2[[#This Row],[Projected Wins]]&gt;=100, 1, IF(Table2[[#This Row],[Projected Wins]]&gt;=90, 2, IF(Table2[[#This Row],[Projected Wins]]&gt;=80, 3, IF(Table2[[#This Row],[Projected Wins]]&gt;=70, 4,5))))</f>
        <v>1</v>
      </c>
      <c r="Z42" s="2">
        <v>0.11944444444444445</v>
      </c>
      <c r="AL42" s="33" t="s">
        <v>969</v>
      </c>
      <c r="AM42" s="33">
        <v>198147674.17900801</v>
      </c>
      <c r="AN42" s="33">
        <v>158271050.16134638</v>
      </c>
    </row>
    <row r="43" spans="1:41" x14ac:dyDescent="0.45">
      <c r="A43">
        <v>2019</v>
      </c>
      <c r="B43" t="s">
        <v>22</v>
      </c>
      <c r="C43" t="s">
        <v>53</v>
      </c>
      <c r="D43" t="s">
        <v>279</v>
      </c>
      <c r="E43">
        <v>107</v>
      </c>
      <c r="F43">
        <v>55</v>
      </c>
      <c r="G43">
        <v>0.66049382716049387</v>
      </c>
      <c r="H43">
        <v>1</v>
      </c>
      <c r="I43" s="9">
        <v>107.00000000000001</v>
      </c>
      <c r="J43" s="3">
        <v>2857367</v>
      </c>
      <c r="K43" s="3">
        <v>35276</v>
      </c>
      <c r="L43">
        <v>28.9</v>
      </c>
      <c r="M43">
        <v>29.9</v>
      </c>
      <c r="N43">
        <v>103</v>
      </c>
      <c r="O43">
        <v>100</v>
      </c>
      <c r="P43">
        <v>0</v>
      </c>
      <c r="Q43">
        <v>6</v>
      </c>
      <c r="R43">
        <v>18</v>
      </c>
      <c r="S43" s="8">
        <v>166042500</v>
      </c>
      <c r="T43" s="4">
        <v>7</v>
      </c>
      <c r="U43" s="6">
        <v>4.1703642950704355E-2</v>
      </c>
      <c r="V43" s="10">
        <v>213042977.98260751</v>
      </c>
      <c r="W43" s="12">
        <f>Table2[[#This Row],[Scaled to 2024]]/Table2[[#This Row],[Projected Wins]]</f>
        <v>1991055.8689963317</v>
      </c>
      <c r="X43" s="10">
        <v>2</v>
      </c>
      <c r="Y43" s="10">
        <f>IF(Table2[[#This Row],[Projected Wins]]&gt;=100, 1, IF(Table2[[#This Row],[Projected Wins]]&gt;=90, 2, IF(Table2[[#This Row],[Projected Wins]]&gt;=80, 3, IF(Table2[[#This Row],[Projected Wins]]&gt;=70, 4,5))))</f>
        <v>1</v>
      </c>
      <c r="Z43" s="2">
        <v>0.12847222222222221</v>
      </c>
      <c r="AL43" s="33" t="s">
        <v>970</v>
      </c>
      <c r="AM43" s="33">
        <v>5637051105455091</v>
      </c>
      <c r="AN43" s="33">
        <v>3878304051521391</v>
      </c>
    </row>
    <row r="44" spans="1:41" x14ac:dyDescent="0.45">
      <c r="A44">
        <v>2005</v>
      </c>
      <c r="B44" t="s">
        <v>22</v>
      </c>
      <c r="C44" t="s">
        <v>53</v>
      </c>
      <c r="D44" t="s">
        <v>700</v>
      </c>
      <c r="E44">
        <v>89</v>
      </c>
      <c r="F44">
        <v>73</v>
      </c>
      <c r="G44">
        <v>0.54938271604938271</v>
      </c>
      <c r="H44">
        <v>8</v>
      </c>
      <c r="I44" s="9">
        <v>89</v>
      </c>
      <c r="J44" s="3">
        <v>2804760</v>
      </c>
      <c r="K44" s="3">
        <v>34627</v>
      </c>
      <c r="L44">
        <v>30.3</v>
      </c>
      <c r="M44">
        <v>30.3</v>
      </c>
      <c r="N44">
        <v>101</v>
      </c>
      <c r="O44">
        <v>100</v>
      </c>
      <c r="P44">
        <v>2</v>
      </c>
      <c r="Q44">
        <v>4</v>
      </c>
      <c r="R44">
        <v>10</v>
      </c>
      <c r="S44" s="8">
        <v>76779000</v>
      </c>
      <c r="T44" s="4">
        <v>12</v>
      </c>
      <c r="U44" s="6">
        <v>3.5074705376472073E-2</v>
      </c>
      <c r="V44" s="10">
        <v>179179063.42376211</v>
      </c>
      <c r="W44" s="12">
        <f>Table2[[#This Row],[Scaled to 2024]]/Table2[[#This Row],[Projected Wins]]</f>
        <v>2013247.9036377766</v>
      </c>
      <c r="X44" s="10">
        <v>2</v>
      </c>
      <c r="Y44" s="10">
        <f>IF(Table2[[#This Row],[Projected Wins]]&gt;=100, 1, IF(Table2[[#This Row],[Projected Wins]]&gt;=90, 2, IF(Table2[[#This Row],[Projected Wins]]&gt;=80, 3, IF(Table2[[#This Row],[Projected Wins]]&gt;=70, 4,5))))</f>
        <v>3</v>
      </c>
      <c r="Z44" s="2">
        <v>0.11319444444444444</v>
      </c>
      <c r="AL44" s="33" t="s">
        <v>940</v>
      </c>
      <c r="AM44" s="33">
        <v>244</v>
      </c>
      <c r="AN44" s="33">
        <v>566</v>
      </c>
    </row>
    <row r="45" spans="1:41" x14ac:dyDescent="0.45">
      <c r="A45">
        <v>2002</v>
      </c>
      <c r="B45" t="s">
        <v>36</v>
      </c>
      <c r="C45" t="s">
        <v>75</v>
      </c>
      <c r="D45" t="s">
        <v>804</v>
      </c>
      <c r="E45">
        <v>95</v>
      </c>
      <c r="F45">
        <v>66</v>
      </c>
      <c r="G45">
        <v>0.59006211180124224</v>
      </c>
      <c r="H45">
        <v>7</v>
      </c>
      <c r="I45" s="9">
        <v>95.590062111801245</v>
      </c>
      <c r="J45" s="3">
        <v>3253203</v>
      </c>
      <c r="K45" s="3">
        <v>40163</v>
      </c>
      <c r="L45">
        <v>32.1</v>
      </c>
      <c r="M45">
        <v>29.2</v>
      </c>
      <c r="N45">
        <v>95</v>
      </c>
      <c r="O45">
        <v>94</v>
      </c>
      <c r="P45">
        <v>0</v>
      </c>
      <c r="Q45">
        <v>3</v>
      </c>
      <c r="R45">
        <v>12</v>
      </c>
      <c r="S45" s="8">
        <v>78299835</v>
      </c>
      <c r="T45" s="4">
        <v>10</v>
      </c>
      <c r="U45" s="6">
        <v>3.8592686917253941E-2</v>
      </c>
      <c r="V45" s="10">
        <v>197150665.20497659</v>
      </c>
      <c r="W45" s="12">
        <f>Table2[[#This Row],[Scaled to 2024]]/Table2[[#This Row],[Projected Wins]]</f>
        <v>2062459.8504224322</v>
      </c>
      <c r="X45" s="10">
        <v>2</v>
      </c>
      <c r="Y45" s="10">
        <f>IF(Table2[[#This Row],[Projected Wins]]&gt;=100, 1, IF(Table2[[#This Row],[Projected Wins]]&gt;=90, 2, IF(Table2[[#This Row],[Projected Wins]]&gt;=80, 3, IF(Table2[[#This Row],[Projected Wins]]&gt;=70, 4,5))))</f>
        <v>2</v>
      </c>
      <c r="Z45" s="2">
        <v>0.12638888888888888</v>
      </c>
      <c r="AL45" s="33" t="s">
        <v>971</v>
      </c>
      <c r="AM45" s="33">
        <v>4407234167989075.5</v>
      </c>
      <c r="AN45" s="33"/>
    </row>
    <row r="46" spans="1:41" x14ac:dyDescent="0.45">
      <c r="A46">
        <v>2009</v>
      </c>
      <c r="B46" t="s">
        <v>32</v>
      </c>
      <c r="C46" t="s">
        <v>61</v>
      </c>
      <c r="D46" t="s">
        <v>589</v>
      </c>
      <c r="E46">
        <v>93</v>
      </c>
      <c r="F46">
        <v>69</v>
      </c>
      <c r="G46">
        <v>0.57407407407407407</v>
      </c>
      <c r="H46">
        <v>5</v>
      </c>
      <c r="I46" s="9">
        <v>93</v>
      </c>
      <c r="J46" s="3">
        <v>3600693</v>
      </c>
      <c r="K46" s="3">
        <v>44453</v>
      </c>
      <c r="L46">
        <v>31.3</v>
      </c>
      <c r="M46">
        <v>31.2</v>
      </c>
      <c r="N46">
        <v>101</v>
      </c>
      <c r="O46">
        <v>100</v>
      </c>
      <c r="P46">
        <v>1</v>
      </c>
      <c r="Q46">
        <v>5</v>
      </c>
      <c r="R46">
        <v>14</v>
      </c>
      <c r="S46" s="8">
        <v>115479046</v>
      </c>
      <c r="T46" s="4">
        <v>7</v>
      </c>
      <c r="U46" s="6">
        <v>4.1365945851535281E-2</v>
      </c>
      <c r="V46" s="10">
        <v>211317853.01575249</v>
      </c>
      <c r="W46" s="12">
        <f>Table2[[#This Row],[Scaled to 2024]]/Table2[[#This Row],[Projected Wins]]</f>
        <v>2272234.9786640052</v>
      </c>
      <c r="X46" s="10">
        <v>2</v>
      </c>
      <c r="Y46" s="10">
        <f>IF(Table2[[#This Row],[Projected Wins]]&gt;=100, 1, IF(Table2[[#This Row],[Projected Wins]]&gt;=90, 2, IF(Table2[[#This Row],[Projected Wins]]&gt;=80, 3, IF(Table2[[#This Row],[Projected Wins]]&gt;=70, 4,5))))</f>
        <v>2</v>
      </c>
      <c r="Z46" s="2">
        <v>0.12222222222222222</v>
      </c>
      <c r="AL46" s="33" t="s">
        <v>972</v>
      </c>
      <c r="AM46" s="33">
        <v>0</v>
      </c>
      <c r="AN46" s="33"/>
    </row>
    <row r="47" spans="1:41" x14ac:dyDescent="0.45">
      <c r="A47">
        <v>2018</v>
      </c>
      <c r="B47" t="s">
        <v>25</v>
      </c>
      <c r="C47" t="s">
        <v>65</v>
      </c>
      <c r="D47" t="s">
        <v>312</v>
      </c>
      <c r="E47">
        <v>92</v>
      </c>
      <c r="F47">
        <v>71</v>
      </c>
      <c r="G47">
        <v>0.56441717791411039</v>
      </c>
      <c r="H47">
        <v>7</v>
      </c>
      <c r="I47" s="9">
        <v>91.435582822085877</v>
      </c>
      <c r="J47" s="3">
        <v>3857500</v>
      </c>
      <c r="K47" s="3">
        <v>47043</v>
      </c>
      <c r="L47">
        <v>28.1</v>
      </c>
      <c r="M47">
        <v>29.2</v>
      </c>
      <c r="N47">
        <v>98</v>
      </c>
      <c r="O47">
        <v>96</v>
      </c>
      <c r="P47">
        <v>0</v>
      </c>
      <c r="Q47">
        <v>3</v>
      </c>
      <c r="R47">
        <v>19</v>
      </c>
      <c r="S47" s="8">
        <v>164703429</v>
      </c>
      <c r="T47" s="4">
        <v>7</v>
      </c>
      <c r="U47" s="6">
        <v>4.1543987842511773E-2</v>
      </c>
      <c r="V47" s="10">
        <v>212227380.1764473</v>
      </c>
      <c r="W47" s="12">
        <f>Table2[[#This Row],[Scaled to 2024]]/Table2[[#This Row],[Projected Wins]]</f>
        <v>2321058.9753596964</v>
      </c>
      <c r="X47" s="10">
        <v>2</v>
      </c>
      <c r="Y47" s="10">
        <f>IF(Table2[[#This Row],[Projected Wins]]&gt;=100, 1, IF(Table2[[#This Row],[Projected Wins]]&gt;=90, 2, IF(Table2[[#This Row],[Projected Wins]]&gt;=80, 3, IF(Table2[[#This Row],[Projected Wins]]&gt;=70, 4,5))))</f>
        <v>2</v>
      </c>
      <c r="Z47" s="2">
        <v>0.13402777777777777</v>
      </c>
      <c r="AL47" s="33" t="s">
        <v>946</v>
      </c>
      <c r="AM47" s="33">
        <v>808</v>
      </c>
      <c r="AN47" s="33"/>
    </row>
    <row r="48" spans="1:41" x14ac:dyDescent="0.45">
      <c r="A48">
        <v>1999</v>
      </c>
      <c r="B48" t="s">
        <v>13</v>
      </c>
      <c r="C48" t="s">
        <v>50</v>
      </c>
      <c r="D48" t="s">
        <v>871</v>
      </c>
      <c r="E48">
        <v>103</v>
      </c>
      <c r="F48">
        <v>59</v>
      </c>
      <c r="G48">
        <v>0.63580246913580252</v>
      </c>
      <c r="H48">
        <v>1</v>
      </c>
      <c r="I48" s="9">
        <v>103.00000000000001</v>
      </c>
      <c r="J48" s="3">
        <v>3284897</v>
      </c>
      <c r="K48" s="3">
        <v>40554</v>
      </c>
      <c r="L48">
        <v>29.6</v>
      </c>
      <c r="M48">
        <v>28.6</v>
      </c>
      <c r="N48">
        <v>99</v>
      </c>
      <c r="O48">
        <v>98</v>
      </c>
      <c r="P48">
        <v>4</v>
      </c>
      <c r="Q48">
        <v>2</v>
      </c>
      <c r="R48">
        <v>18</v>
      </c>
      <c r="S48" s="8">
        <v>73341000</v>
      </c>
      <c r="T48" s="4">
        <v>6</v>
      </c>
      <c r="U48" s="6">
        <v>4.8777284088723033E-2</v>
      </c>
      <c r="V48" s="10">
        <v>249178659.8223238</v>
      </c>
      <c r="W48" s="12">
        <f>Table2[[#This Row],[Scaled to 2024]]/Table2[[#This Row],[Projected Wins]]</f>
        <v>2419210.2895371239</v>
      </c>
      <c r="X48" s="10">
        <v>2</v>
      </c>
      <c r="Y48" s="10">
        <f>IF(Table2[[#This Row],[Projected Wins]]&gt;=100, 1, IF(Table2[[#This Row],[Projected Wins]]&gt;=90, 2, IF(Table2[[#This Row],[Projected Wins]]&gt;=80, 3, IF(Table2[[#This Row],[Projected Wins]]&gt;=70, 4,5))))</f>
        <v>1</v>
      </c>
      <c r="Z48" s="2">
        <v>0.11736111111111111</v>
      </c>
      <c r="AL48" s="33" t="s">
        <v>952</v>
      </c>
      <c r="AM48" s="33">
        <v>7.843247860195703</v>
      </c>
      <c r="AN48" s="33"/>
    </row>
    <row r="49" spans="1:40" x14ac:dyDescent="0.45">
      <c r="A49">
        <v>2017</v>
      </c>
      <c r="B49" t="s">
        <v>25</v>
      </c>
      <c r="C49" t="s">
        <v>65</v>
      </c>
      <c r="D49" t="s">
        <v>342</v>
      </c>
      <c r="E49">
        <v>104</v>
      </c>
      <c r="F49">
        <v>58</v>
      </c>
      <c r="G49">
        <v>0.64197530864197527</v>
      </c>
      <c r="H49">
        <v>1</v>
      </c>
      <c r="I49" s="9">
        <v>104</v>
      </c>
      <c r="J49" s="3">
        <v>3765856</v>
      </c>
      <c r="K49" s="3">
        <v>46492</v>
      </c>
      <c r="L49">
        <v>27.9</v>
      </c>
      <c r="M49">
        <v>29.7</v>
      </c>
      <c r="N49">
        <v>96</v>
      </c>
      <c r="O49">
        <v>95</v>
      </c>
      <c r="P49">
        <v>0</v>
      </c>
      <c r="Q49">
        <v>6</v>
      </c>
      <c r="R49">
        <v>20</v>
      </c>
      <c r="S49" s="8">
        <v>201466263</v>
      </c>
      <c r="T49" s="4">
        <v>2</v>
      </c>
      <c r="U49" s="6">
        <v>5.0570203945912863E-2</v>
      </c>
      <c r="V49" s="10">
        <v>258337787.3861047</v>
      </c>
      <c r="W49" s="12">
        <f>Table2[[#This Row],[Scaled to 2024]]/Table2[[#This Row],[Projected Wins]]</f>
        <v>2484017.1864048531</v>
      </c>
      <c r="X49" s="10">
        <v>2</v>
      </c>
      <c r="Y49" s="10">
        <f>IF(Table2[[#This Row],[Projected Wins]]&gt;=100, 1, IF(Table2[[#This Row],[Projected Wins]]&gt;=90, 2, IF(Table2[[#This Row],[Projected Wins]]&gt;=80, 3, IF(Table2[[#This Row],[Projected Wins]]&gt;=70, 4,5))))</f>
        <v>1</v>
      </c>
      <c r="Z49" s="2">
        <v>0.13263888888888889</v>
      </c>
      <c r="AL49" s="33" t="s">
        <v>973</v>
      </c>
      <c r="AM49" s="33">
        <v>6.9402455370904032E-15</v>
      </c>
      <c r="AN49" s="33"/>
    </row>
    <row r="50" spans="1:40" x14ac:dyDescent="0.45">
      <c r="A50">
        <v>2000</v>
      </c>
      <c r="B50" t="s">
        <v>29</v>
      </c>
      <c r="C50" t="s">
        <v>55</v>
      </c>
      <c r="D50" t="s">
        <v>857</v>
      </c>
      <c r="E50">
        <v>94</v>
      </c>
      <c r="F50">
        <v>68</v>
      </c>
      <c r="G50">
        <v>0.58024691358024694</v>
      </c>
      <c r="H50">
        <v>5</v>
      </c>
      <c r="I50" s="9">
        <v>94</v>
      </c>
      <c r="J50" s="3">
        <v>2820530</v>
      </c>
      <c r="K50" s="3">
        <v>34821</v>
      </c>
      <c r="L50">
        <v>30.4</v>
      </c>
      <c r="M50">
        <v>31</v>
      </c>
      <c r="N50">
        <v>96</v>
      </c>
      <c r="O50">
        <v>96</v>
      </c>
      <c r="P50">
        <v>2</v>
      </c>
      <c r="Q50">
        <v>3</v>
      </c>
      <c r="R50">
        <v>12</v>
      </c>
      <c r="S50" s="8">
        <v>79509776</v>
      </c>
      <c r="T50" s="4">
        <v>7</v>
      </c>
      <c r="U50" s="6">
        <v>4.7165324511913354E-2</v>
      </c>
      <c r="V50" s="10">
        <v>240943967.49491605</v>
      </c>
      <c r="W50" s="12">
        <f>Table2[[#This Row],[Scaled to 2024]]/Table2[[#This Row],[Projected Wins]]</f>
        <v>2563233.6967544262</v>
      </c>
      <c r="X50" s="10">
        <v>2</v>
      </c>
      <c r="Y50" s="10">
        <f>IF(Table2[[#This Row],[Projected Wins]]&gt;=100, 1, IF(Table2[[#This Row],[Projected Wins]]&gt;=90, 2, IF(Table2[[#This Row],[Projected Wins]]&gt;=80, 3, IF(Table2[[#This Row],[Projected Wins]]&gt;=70, 4,5))))</f>
        <v>2</v>
      </c>
      <c r="Z50" s="2">
        <v>0.12777777777777777</v>
      </c>
      <c r="AL50" s="33" t="s">
        <v>974</v>
      </c>
      <c r="AM50" s="33">
        <v>1.6467416570640927</v>
      </c>
      <c r="AN50" s="33"/>
    </row>
    <row r="51" spans="1:40" x14ac:dyDescent="0.45">
      <c r="A51">
        <v>2012</v>
      </c>
      <c r="B51" t="s">
        <v>21</v>
      </c>
      <c r="C51" t="s">
        <v>71</v>
      </c>
      <c r="D51" t="s">
        <v>488</v>
      </c>
      <c r="E51">
        <v>88</v>
      </c>
      <c r="F51">
        <v>74</v>
      </c>
      <c r="G51">
        <v>0.54320987654320985</v>
      </c>
      <c r="H51">
        <v>11</v>
      </c>
      <c r="I51" s="9">
        <v>88</v>
      </c>
      <c r="J51" s="3">
        <v>3028033</v>
      </c>
      <c r="K51" s="3">
        <v>37383</v>
      </c>
      <c r="L51">
        <v>27.9</v>
      </c>
      <c r="M51">
        <v>28.2</v>
      </c>
      <c r="N51">
        <v>105</v>
      </c>
      <c r="O51">
        <v>104</v>
      </c>
      <c r="P51">
        <v>0</v>
      </c>
      <c r="Q51">
        <v>3</v>
      </c>
      <c r="R51">
        <v>10</v>
      </c>
      <c r="S51" s="8">
        <v>131394000</v>
      </c>
      <c r="T51" s="4">
        <v>5</v>
      </c>
      <c r="U51" s="6">
        <v>4.4538942332406982E-2</v>
      </c>
      <c r="V51" s="10">
        <v>227527099.29700151</v>
      </c>
      <c r="W51" s="12">
        <f>Table2[[#This Row],[Scaled to 2024]]/Table2[[#This Row],[Projected Wins]]</f>
        <v>2585535.2192841079</v>
      </c>
      <c r="X51" s="10">
        <v>2</v>
      </c>
      <c r="Y51" s="10">
        <f>IF(Table2[[#This Row],[Projected Wins]]&gt;=100, 1, IF(Table2[[#This Row],[Projected Wins]]&gt;=90, 2, IF(Table2[[#This Row],[Projected Wins]]&gt;=80, 3, IF(Table2[[#This Row],[Projected Wins]]&gt;=70, 4,5))))</f>
        <v>3</v>
      </c>
      <c r="Z51" s="2">
        <v>0.12430555555555556</v>
      </c>
      <c r="AL51" s="33" t="s">
        <v>975</v>
      </c>
      <c r="AM51" s="33">
        <v>1.3880491074180806E-14</v>
      </c>
      <c r="AN51" s="33"/>
    </row>
    <row r="52" spans="1:40" ht="14.65" thickBot="1" x14ac:dyDescent="0.5">
      <c r="A52">
        <v>2021</v>
      </c>
      <c r="B52" t="s">
        <v>22</v>
      </c>
      <c r="C52" t="s">
        <v>53</v>
      </c>
      <c r="D52" t="s">
        <v>219</v>
      </c>
      <c r="E52">
        <v>95</v>
      </c>
      <c r="F52">
        <v>67</v>
      </c>
      <c r="G52">
        <v>0.5864197530864198</v>
      </c>
      <c r="H52">
        <v>4</v>
      </c>
      <c r="I52" s="9">
        <v>95.000000000000014</v>
      </c>
      <c r="J52" s="3">
        <v>2068509</v>
      </c>
      <c r="K52" s="3">
        <v>25537</v>
      </c>
      <c r="L52">
        <v>28.9</v>
      </c>
      <c r="M52">
        <v>28.7</v>
      </c>
      <c r="N52">
        <v>101</v>
      </c>
      <c r="O52">
        <v>99</v>
      </c>
      <c r="P52">
        <v>0</v>
      </c>
      <c r="Q52">
        <v>4</v>
      </c>
      <c r="R52">
        <v>13</v>
      </c>
      <c r="S52" s="8">
        <v>190400000</v>
      </c>
      <c r="T52" s="4">
        <v>3</v>
      </c>
      <c r="U52" s="6">
        <v>5.2606306907195415E-2</v>
      </c>
      <c r="V52" s="10">
        <v>268739215.35880208</v>
      </c>
      <c r="W52" s="12">
        <f>Table2[[#This Row],[Scaled to 2024]]/Table2[[#This Row],[Projected Wins]]</f>
        <v>2828833.8458821266</v>
      </c>
      <c r="X52" s="10">
        <v>2</v>
      </c>
      <c r="Y52" s="10">
        <f>IF(Table2[[#This Row],[Projected Wins]]&gt;=100, 1, IF(Table2[[#This Row],[Projected Wins]]&gt;=90, 2, IF(Table2[[#This Row],[Projected Wins]]&gt;=80, 3, IF(Table2[[#This Row],[Projected Wins]]&gt;=70, 4,5))))</f>
        <v>2</v>
      </c>
      <c r="Z52" s="2">
        <v>0.13819444444444445</v>
      </c>
      <c r="AL52" s="34" t="s">
        <v>976</v>
      </c>
      <c r="AM52" s="34">
        <v>1.9629042918909327</v>
      </c>
      <c r="AN52" s="34"/>
    </row>
    <row r="53" spans="1:40" x14ac:dyDescent="0.45">
      <c r="A53">
        <v>2001</v>
      </c>
      <c r="B53" t="s">
        <v>30</v>
      </c>
      <c r="C53" t="s">
        <v>73</v>
      </c>
      <c r="D53" t="s">
        <v>828</v>
      </c>
      <c r="E53">
        <v>95</v>
      </c>
      <c r="F53">
        <v>65</v>
      </c>
      <c r="G53">
        <v>0.59375</v>
      </c>
      <c r="H53">
        <v>3</v>
      </c>
      <c r="I53" s="9">
        <v>96.1875</v>
      </c>
      <c r="J53" s="3">
        <v>3264907</v>
      </c>
      <c r="K53" s="3">
        <v>40811</v>
      </c>
      <c r="L53">
        <v>31.3</v>
      </c>
      <c r="M53">
        <v>30.9</v>
      </c>
      <c r="N53">
        <v>101</v>
      </c>
      <c r="O53">
        <v>100</v>
      </c>
      <c r="P53">
        <v>3</v>
      </c>
      <c r="Q53">
        <v>7</v>
      </c>
      <c r="R53">
        <v>17</v>
      </c>
      <c r="S53" s="8">
        <v>112787143</v>
      </c>
      <c r="T53" s="4">
        <v>1</v>
      </c>
      <c r="U53" s="6">
        <v>5.7278922846283581E-2</v>
      </c>
      <c r="V53" s="10">
        <v>292609264.69259846</v>
      </c>
      <c r="W53" s="12">
        <f>Table2[[#This Row],[Scaled to 2024]]/Table2[[#This Row],[Projected Wins]]</f>
        <v>3042071.6277333172</v>
      </c>
      <c r="X53" s="10">
        <v>2</v>
      </c>
      <c r="Y53" s="10">
        <f>IF(Table2[[#This Row],[Projected Wins]]&gt;=100, 1, IF(Table2[[#This Row],[Projected Wins]]&gt;=90, 2, IF(Table2[[#This Row],[Projected Wins]]&gt;=80, 3, IF(Table2[[#This Row],[Projected Wins]]&gt;=70, 4,5))))</f>
        <v>2</v>
      </c>
      <c r="Z53" s="2">
        <v>0.13125000000000001</v>
      </c>
    </row>
    <row r="54" spans="1:40" x14ac:dyDescent="0.45">
      <c r="A54">
        <v>2022</v>
      </c>
      <c r="B54" t="s">
        <v>32</v>
      </c>
      <c r="C54" t="s">
        <v>61</v>
      </c>
      <c r="D54" t="s">
        <v>199</v>
      </c>
      <c r="E54">
        <v>87</v>
      </c>
      <c r="F54">
        <v>75</v>
      </c>
      <c r="G54">
        <v>0.53703703703703709</v>
      </c>
      <c r="H54">
        <v>11</v>
      </c>
      <c r="I54" s="9">
        <v>87.000000000000014</v>
      </c>
      <c r="J54" s="3">
        <v>2276736</v>
      </c>
      <c r="K54" s="3">
        <v>28108</v>
      </c>
      <c r="L54">
        <v>28.2</v>
      </c>
      <c r="M54">
        <v>29.2</v>
      </c>
      <c r="N54">
        <v>99</v>
      </c>
      <c r="O54">
        <v>98</v>
      </c>
      <c r="P54">
        <v>0</v>
      </c>
      <c r="Q54">
        <v>2</v>
      </c>
      <c r="R54">
        <v>17</v>
      </c>
      <c r="S54" s="8">
        <v>209488461</v>
      </c>
      <c r="T54" s="4">
        <v>4</v>
      </c>
      <c r="U54" s="6">
        <v>5.1923021033879364E-2</v>
      </c>
      <c r="V54" s="10">
        <v>265248650.81899035</v>
      </c>
      <c r="W54" s="12">
        <f>Table2[[#This Row],[Scaled to 2024]]/Table2[[#This Row],[Projected Wins]]</f>
        <v>3048835.0668849461</v>
      </c>
      <c r="X54" s="10">
        <v>2</v>
      </c>
      <c r="Y54" s="10">
        <f>IF(Table2[[#This Row],[Projected Wins]]&gt;=100, 1, IF(Table2[[#This Row],[Projected Wins]]&gt;=90, 2, IF(Table2[[#This Row],[Projected Wins]]&gt;=80, 3, IF(Table2[[#This Row],[Projected Wins]]&gt;=70, 4,5))))</f>
        <v>3</v>
      </c>
      <c r="Z54" s="2">
        <v>0.13263888888888889</v>
      </c>
    </row>
    <row r="55" spans="1:40" x14ac:dyDescent="0.45">
      <c r="A55">
        <v>2003</v>
      </c>
      <c r="B55" t="s">
        <v>30</v>
      </c>
      <c r="C55" t="s">
        <v>73</v>
      </c>
      <c r="D55" t="s">
        <v>768</v>
      </c>
      <c r="E55">
        <v>101</v>
      </c>
      <c r="F55">
        <v>61</v>
      </c>
      <c r="G55">
        <v>0.62345679012345678</v>
      </c>
      <c r="H55">
        <v>1</v>
      </c>
      <c r="I55" s="9">
        <v>101</v>
      </c>
      <c r="J55" s="3">
        <v>3465600</v>
      </c>
      <c r="K55" s="3">
        <v>42263</v>
      </c>
      <c r="L55">
        <v>30.4</v>
      </c>
      <c r="M55">
        <v>33.700000000000003</v>
      </c>
      <c r="N55">
        <v>98</v>
      </c>
      <c r="O55">
        <v>97</v>
      </c>
      <c r="P55">
        <v>3</v>
      </c>
      <c r="Q55">
        <v>5</v>
      </c>
      <c r="R55">
        <v>19</v>
      </c>
      <c r="S55" s="8">
        <v>152749814</v>
      </c>
      <c r="T55" s="4">
        <v>1</v>
      </c>
      <c r="U55" s="6">
        <v>7.1751858418141773E-2</v>
      </c>
      <c r="V55" s="10">
        <v>366544227.59317172</v>
      </c>
      <c r="W55" s="12">
        <f>Table2[[#This Row],[Scaled to 2024]]/Table2[[#This Row],[Projected Wins]]</f>
        <v>3629150.7682492249</v>
      </c>
      <c r="X55" s="10">
        <v>2</v>
      </c>
      <c r="Y55" s="10">
        <f>IF(Table2[[#This Row],[Projected Wins]]&gt;=100, 1, IF(Table2[[#This Row],[Projected Wins]]&gt;=90, 2, IF(Table2[[#This Row],[Projected Wins]]&gt;=80, 3, IF(Table2[[#This Row],[Projected Wins]]&gt;=70, 4,5))))</f>
        <v>1</v>
      </c>
      <c r="Z55" s="2">
        <v>0.125</v>
      </c>
    </row>
    <row r="56" spans="1:40" x14ac:dyDescent="0.45">
      <c r="A56">
        <v>2021</v>
      </c>
      <c r="B56" t="s">
        <v>38</v>
      </c>
      <c r="C56" t="s">
        <v>101</v>
      </c>
      <c r="D56" t="s">
        <v>235</v>
      </c>
      <c r="E56">
        <v>100</v>
      </c>
      <c r="F56">
        <v>62</v>
      </c>
      <c r="G56">
        <v>0.61728395061728392</v>
      </c>
      <c r="H56">
        <v>3</v>
      </c>
      <c r="I56" s="9">
        <v>100</v>
      </c>
      <c r="J56" s="3">
        <v>761072</v>
      </c>
      <c r="K56" s="3">
        <v>9396</v>
      </c>
      <c r="L56">
        <v>27.7</v>
      </c>
      <c r="M56">
        <v>28.8</v>
      </c>
      <c r="N56">
        <v>94</v>
      </c>
      <c r="O56">
        <v>93</v>
      </c>
      <c r="P56">
        <v>0</v>
      </c>
      <c r="Q56">
        <v>3</v>
      </c>
      <c r="R56">
        <v>14</v>
      </c>
      <c r="S56" s="8">
        <v>52937166</v>
      </c>
      <c r="T56" s="4">
        <v>26</v>
      </c>
      <c r="U56" s="6">
        <v>1.4626201687989235E-2</v>
      </c>
      <c r="V56" s="10">
        <v>74717922.553354293</v>
      </c>
      <c r="W56" s="12">
        <f>Table2[[#This Row],[Scaled to 2024]]/Table2[[#This Row],[Projected Wins]]</f>
        <v>747179.22553354292</v>
      </c>
      <c r="X56" s="10">
        <v>3</v>
      </c>
      <c r="Y56" s="10">
        <f>IF(Table2[[#This Row],[Projected Wins]]&gt;=100, 1, IF(Table2[[#This Row],[Projected Wins]]&gt;=90, 2, IF(Table2[[#This Row],[Projected Wins]]&gt;=80, 3, IF(Table2[[#This Row],[Projected Wins]]&gt;=70, 4,5))))</f>
        <v>1</v>
      </c>
      <c r="Z56" s="2">
        <v>0.12986111111111112</v>
      </c>
    </row>
    <row r="57" spans="1:40" x14ac:dyDescent="0.45">
      <c r="A57">
        <v>2019</v>
      </c>
      <c r="B57" t="s">
        <v>38</v>
      </c>
      <c r="C57" t="s">
        <v>101</v>
      </c>
      <c r="D57" t="s">
        <v>295</v>
      </c>
      <c r="E57">
        <v>96</v>
      </c>
      <c r="F57">
        <v>66</v>
      </c>
      <c r="G57">
        <v>0.59259259259259256</v>
      </c>
      <c r="H57">
        <v>7</v>
      </c>
      <c r="I57" s="9">
        <v>96</v>
      </c>
      <c r="J57" s="3">
        <v>1178735</v>
      </c>
      <c r="K57" s="3">
        <v>14552</v>
      </c>
      <c r="L57">
        <v>27.2</v>
      </c>
      <c r="M57">
        <v>27.8</v>
      </c>
      <c r="N57">
        <v>96</v>
      </c>
      <c r="O57">
        <v>95</v>
      </c>
      <c r="P57">
        <v>0</v>
      </c>
      <c r="Q57">
        <v>3</v>
      </c>
      <c r="R57">
        <v>12</v>
      </c>
      <c r="S57" s="8">
        <v>57098067</v>
      </c>
      <c r="T57" s="4">
        <v>30</v>
      </c>
      <c r="U57" s="6">
        <v>1.4340891032978875E-2</v>
      </c>
      <c r="V57" s="10">
        <v>73260413.633439913</v>
      </c>
      <c r="W57" s="12">
        <f>Table2[[#This Row],[Scaled to 2024]]/Table2[[#This Row],[Projected Wins]]</f>
        <v>763129.3086816658</v>
      </c>
      <c r="X57" s="10">
        <v>3</v>
      </c>
      <c r="Y57" s="10">
        <f>IF(Table2[[#This Row],[Projected Wins]]&gt;=100, 1, IF(Table2[[#This Row],[Projected Wins]]&gt;=90, 2, IF(Table2[[#This Row],[Projected Wins]]&gt;=80, 3, IF(Table2[[#This Row],[Projected Wins]]&gt;=70, 4,5))))</f>
        <v>2</v>
      </c>
      <c r="Z57" s="2">
        <v>0.13263888888888889</v>
      </c>
    </row>
    <row r="58" spans="1:40" x14ac:dyDescent="0.45">
      <c r="A58">
        <v>2011</v>
      </c>
      <c r="B58" t="s">
        <v>38</v>
      </c>
      <c r="C58" t="s">
        <v>101</v>
      </c>
      <c r="D58" t="s">
        <v>535</v>
      </c>
      <c r="E58">
        <v>91</v>
      </c>
      <c r="F58">
        <v>71</v>
      </c>
      <c r="G58">
        <v>0.56172839506172845</v>
      </c>
      <c r="H58">
        <v>7</v>
      </c>
      <c r="I58" s="9">
        <v>91.000000000000014</v>
      </c>
      <c r="J58" s="3">
        <v>1529188</v>
      </c>
      <c r="K58" s="3">
        <v>18879</v>
      </c>
      <c r="L58">
        <v>28.2</v>
      </c>
      <c r="M58">
        <v>27.8</v>
      </c>
      <c r="N58">
        <v>93</v>
      </c>
      <c r="O58">
        <v>92</v>
      </c>
      <c r="P58">
        <v>0</v>
      </c>
      <c r="Q58">
        <v>3</v>
      </c>
      <c r="R58">
        <v>11</v>
      </c>
      <c r="S58" s="8">
        <v>41053571</v>
      </c>
      <c r="T58" s="4">
        <v>29</v>
      </c>
      <c r="U58" s="6">
        <v>1.4293142133959148E-2</v>
      </c>
      <c r="V58" s="10">
        <v>73016488.476719722</v>
      </c>
      <c r="W58" s="12">
        <f>Table2[[#This Row],[Scaled to 2024]]/Table2[[#This Row],[Projected Wins]]</f>
        <v>802378.99424966716</v>
      </c>
      <c r="X58" s="10">
        <v>3</v>
      </c>
      <c r="Y58" s="10">
        <f>IF(Table2[[#This Row],[Projected Wins]]&gt;=100, 1, IF(Table2[[#This Row],[Projected Wins]]&gt;=90, 2, IF(Table2[[#This Row],[Projected Wins]]&gt;=80, 3, IF(Table2[[#This Row],[Projected Wins]]&gt;=70, 4,5))))</f>
        <v>2</v>
      </c>
      <c r="Z58" s="2">
        <v>0.12361111111111112</v>
      </c>
    </row>
    <row r="59" spans="1:40" hidden="1" x14ac:dyDescent="0.45">
      <c r="A59">
        <v>2024</v>
      </c>
      <c r="B59" t="s">
        <v>33</v>
      </c>
      <c r="C59" t="s">
        <v>66</v>
      </c>
      <c r="D59" t="s">
        <v>140</v>
      </c>
      <c r="E59">
        <v>48</v>
      </c>
      <c r="F59">
        <v>48</v>
      </c>
      <c r="G59">
        <v>0.5</v>
      </c>
      <c r="H59">
        <v>17</v>
      </c>
      <c r="I59" s="9">
        <v>81</v>
      </c>
      <c r="J59">
        <v>981659</v>
      </c>
      <c r="K59">
        <v>21340</v>
      </c>
      <c r="L59">
        <v>28.7</v>
      </c>
      <c r="M59">
        <v>27.4</v>
      </c>
      <c r="N59">
        <v>99</v>
      </c>
      <c r="O59">
        <v>99</v>
      </c>
      <c r="P59">
        <v>0</v>
      </c>
      <c r="Q59">
        <v>2</v>
      </c>
      <c r="R59">
        <v>8</v>
      </c>
      <c r="S59" s="8">
        <v>85226500</v>
      </c>
      <c r="T59" s="4">
        <v>29</v>
      </c>
      <c r="U59" s="6">
        <v>1.66832794002174E-2</v>
      </c>
      <c r="V59" s="10">
        <v>85226500</v>
      </c>
      <c r="W59" s="12">
        <f>Table2[[#This Row],[Scaled to 2024]]/Table2[[#This Row],[Projected Wins]]</f>
        <v>1052179.0123456791</v>
      </c>
      <c r="X59" s="10"/>
      <c r="Y59" s="10">
        <f>IF(Table2[[#This Row],[Projected Wins]]&gt;=100, 1, IF(Table2[[#This Row],[Projected Wins]]&gt;=90, 2, IF(Table2[[#This Row],[Projected Wins]]&gt;=80, 3, IF(Table2[[#This Row],[Projected Wins]]&gt;=70, 4,5))))</f>
        <v>3</v>
      </c>
      <c r="Z59" s="2">
        <v>0.10972222222222222</v>
      </c>
    </row>
    <row r="60" spans="1:40" x14ac:dyDescent="0.45">
      <c r="A60">
        <v>2023</v>
      </c>
      <c r="B60" t="s">
        <v>38</v>
      </c>
      <c r="C60" t="s">
        <v>101</v>
      </c>
      <c r="D60" t="s">
        <v>175</v>
      </c>
      <c r="E60">
        <v>99</v>
      </c>
      <c r="F60">
        <v>63</v>
      </c>
      <c r="G60">
        <v>0.61111111111111116</v>
      </c>
      <c r="H60">
        <v>4</v>
      </c>
      <c r="I60" s="9">
        <v>99.000000000000014</v>
      </c>
      <c r="J60" s="3">
        <v>1440301</v>
      </c>
      <c r="K60" s="3">
        <v>17781</v>
      </c>
      <c r="L60">
        <v>26.8</v>
      </c>
      <c r="M60">
        <v>28.5</v>
      </c>
      <c r="N60">
        <v>97</v>
      </c>
      <c r="O60">
        <v>97</v>
      </c>
      <c r="P60">
        <v>0</v>
      </c>
      <c r="Q60">
        <v>4</v>
      </c>
      <c r="R60">
        <v>9</v>
      </c>
      <c r="S60" s="8">
        <v>75441212</v>
      </c>
      <c r="T60" s="4">
        <v>27</v>
      </c>
      <c r="U60" s="6">
        <v>1.6230072185737233E-2</v>
      </c>
      <c r="V60" s="10">
        <v>82911291.836286664</v>
      </c>
      <c r="W60" s="12">
        <f>Table2[[#This Row],[Scaled to 2024]]/Table2[[#This Row],[Projected Wins]]</f>
        <v>837487.79632612783</v>
      </c>
      <c r="X60" s="10">
        <v>3</v>
      </c>
      <c r="Y60" s="10">
        <f>IF(Table2[[#This Row],[Projected Wins]]&gt;=100, 1, IF(Table2[[#This Row],[Projected Wins]]&gt;=90, 2, IF(Table2[[#This Row],[Projected Wins]]&gt;=80, 3, IF(Table2[[#This Row],[Projected Wins]]&gt;=70, 4,5))))</f>
        <v>2</v>
      </c>
      <c r="Z60" s="2">
        <v>0.10972222222222222</v>
      </c>
    </row>
    <row r="61" spans="1:40" x14ac:dyDescent="0.45">
      <c r="A61">
        <v>2001</v>
      </c>
      <c r="B61" t="s">
        <v>31</v>
      </c>
      <c r="C61" t="s">
        <v>56</v>
      </c>
      <c r="D61" t="s">
        <v>829</v>
      </c>
      <c r="E61">
        <v>102</v>
      </c>
      <c r="F61">
        <v>60</v>
      </c>
      <c r="G61">
        <v>0.62962962962962965</v>
      </c>
      <c r="H61">
        <v>2</v>
      </c>
      <c r="I61" s="9">
        <v>102</v>
      </c>
      <c r="J61" s="3">
        <v>2133277</v>
      </c>
      <c r="K61" s="3">
        <v>26337</v>
      </c>
      <c r="L61">
        <v>27.3</v>
      </c>
      <c r="M61">
        <v>28</v>
      </c>
      <c r="N61">
        <v>98</v>
      </c>
      <c r="O61">
        <v>97</v>
      </c>
      <c r="P61">
        <v>0</v>
      </c>
      <c r="Q61">
        <v>1</v>
      </c>
      <c r="R61">
        <v>11</v>
      </c>
      <c r="S61" s="8">
        <v>33810750</v>
      </c>
      <c r="T61" s="4">
        <v>29</v>
      </c>
      <c r="U61" s="6">
        <v>1.7170781075862365E-2</v>
      </c>
      <c r="V61" s="10">
        <v>87716901.351116508</v>
      </c>
      <c r="W61" s="12">
        <f>Table2[[#This Row],[Scaled to 2024]]/Table2[[#This Row],[Projected Wins]]</f>
        <v>859969.62108937756</v>
      </c>
      <c r="X61" s="10">
        <v>3</v>
      </c>
      <c r="Y61" s="10">
        <f>IF(Table2[[#This Row],[Projected Wins]]&gt;=100, 1, IF(Table2[[#This Row],[Projected Wins]]&gt;=90, 2, IF(Table2[[#This Row],[Projected Wins]]&gt;=80, 3, IF(Table2[[#This Row],[Projected Wins]]&gt;=70, 4,5))))</f>
        <v>1</v>
      </c>
      <c r="Z61" s="2">
        <v>0.12708333333333333</v>
      </c>
    </row>
    <row r="62" spans="1:40" x14ac:dyDescent="0.45">
      <c r="A62">
        <v>2023</v>
      </c>
      <c r="B62" t="s">
        <v>14</v>
      </c>
      <c r="C62" t="s">
        <v>58</v>
      </c>
      <c r="D62" t="s">
        <v>151</v>
      </c>
      <c r="E62">
        <v>101</v>
      </c>
      <c r="F62">
        <v>61</v>
      </c>
      <c r="G62">
        <v>0.62345679012345678</v>
      </c>
      <c r="H62">
        <v>2</v>
      </c>
      <c r="I62" s="9">
        <v>101</v>
      </c>
      <c r="J62" s="3">
        <v>1936798</v>
      </c>
      <c r="K62" s="3">
        <v>23911</v>
      </c>
      <c r="L62">
        <v>27.2</v>
      </c>
      <c r="M62">
        <v>28.4</v>
      </c>
      <c r="N62">
        <v>96</v>
      </c>
      <c r="O62">
        <v>95</v>
      </c>
      <c r="P62">
        <v>0</v>
      </c>
      <c r="Q62">
        <v>4</v>
      </c>
      <c r="R62">
        <v>13</v>
      </c>
      <c r="S62" s="8">
        <v>82758114</v>
      </c>
      <c r="T62" s="4">
        <v>25</v>
      </c>
      <c r="U62" s="6">
        <v>1.7804196520271588E-2</v>
      </c>
      <c r="V62" s="10">
        <v>90952702.90295285</v>
      </c>
      <c r="W62" s="12">
        <f>Table2[[#This Row],[Scaled to 2024]]/Table2[[#This Row],[Projected Wins]]</f>
        <v>900521.81092032522</v>
      </c>
      <c r="X62" s="10">
        <v>3</v>
      </c>
      <c r="Y62" s="10">
        <f>IF(Table2[[#This Row],[Projected Wins]]&gt;=100, 1, IF(Table2[[#This Row],[Projected Wins]]&gt;=90, 2, IF(Table2[[#This Row],[Projected Wins]]&gt;=80, 3, IF(Table2[[#This Row],[Projected Wins]]&gt;=70, 4,5))))</f>
        <v>1</v>
      </c>
      <c r="Z62" s="2">
        <v>0.11597222222222223</v>
      </c>
    </row>
    <row r="63" spans="1:40" x14ac:dyDescent="0.45">
      <c r="A63">
        <v>2022</v>
      </c>
      <c r="B63" t="s">
        <v>19</v>
      </c>
      <c r="C63" t="s">
        <v>60</v>
      </c>
      <c r="D63" t="s">
        <v>186</v>
      </c>
      <c r="E63">
        <v>92</v>
      </c>
      <c r="F63">
        <v>70</v>
      </c>
      <c r="G63">
        <v>0.5679012345679012</v>
      </c>
      <c r="H63">
        <v>7</v>
      </c>
      <c r="I63" s="9">
        <v>92</v>
      </c>
      <c r="J63" s="3">
        <v>1295870</v>
      </c>
      <c r="K63" s="3">
        <v>15998</v>
      </c>
      <c r="L63">
        <v>25.9</v>
      </c>
      <c r="M63">
        <v>26.3</v>
      </c>
      <c r="N63">
        <v>98</v>
      </c>
      <c r="O63">
        <v>97</v>
      </c>
      <c r="P63">
        <v>0</v>
      </c>
      <c r="Q63">
        <v>3</v>
      </c>
      <c r="R63">
        <v>6</v>
      </c>
      <c r="S63" s="8">
        <v>65960000</v>
      </c>
      <c r="T63" s="4">
        <v>27</v>
      </c>
      <c r="U63" s="6">
        <v>1.6348597202185199E-2</v>
      </c>
      <c r="V63" s="10">
        <v>83516776.649672389</v>
      </c>
      <c r="W63" s="12">
        <f>Table2[[#This Row],[Scaled to 2024]]/Table2[[#This Row],[Projected Wins]]</f>
        <v>907791.05053991731</v>
      </c>
      <c r="X63" s="10">
        <v>3</v>
      </c>
      <c r="Y63" s="10">
        <f>IF(Table2[[#This Row],[Projected Wins]]&gt;=100, 1, IF(Table2[[#This Row],[Projected Wins]]&gt;=90, 2, IF(Table2[[#This Row],[Projected Wins]]&gt;=80, 3, IF(Table2[[#This Row],[Projected Wins]]&gt;=70, 4,5))))</f>
        <v>2</v>
      </c>
      <c r="Z63" s="2">
        <v>0.12569444444444444</v>
      </c>
    </row>
    <row r="64" spans="1:40" x14ac:dyDescent="0.45">
      <c r="A64">
        <v>2018</v>
      </c>
      <c r="B64" t="s">
        <v>31</v>
      </c>
      <c r="C64" t="s">
        <v>56</v>
      </c>
      <c r="D64" t="s">
        <v>318</v>
      </c>
      <c r="E64">
        <v>97</v>
      </c>
      <c r="F64">
        <v>65</v>
      </c>
      <c r="G64">
        <v>0.59876543209876543</v>
      </c>
      <c r="H64">
        <v>4</v>
      </c>
      <c r="I64" s="9">
        <v>97</v>
      </c>
      <c r="J64" s="3">
        <v>1573616</v>
      </c>
      <c r="K64" s="3">
        <v>19427</v>
      </c>
      <c r="L64">
        <v>28</v>
      </c>
      <c r="M64">
        <v>29.2</v>
      </c>
      <c r="N64">
        <v>97</v>
      </c>
      <c r="O64">
        <v>97</v>
      </c>
      <c r="P64">
        <v>0</v>
      </c>
      <c r="Q64">
        <v>2</v>
      </c>
      <c r="R64">
        <v>14</v>
      </c>
      <c r="S64" s="8">
        <v>69883333</v>
      </c>
      <c r="T64" s="4">
        <v>29</v>
      </c>
      <c r="U64" s="6">
        <v>1.7627030318513901E-2</v>
      </c>
      <c r="V64" s="10">
        <v>90047649.709759623</v>
      </c>
      <c r="W64" s="12">
        <f>Table2[[#This Row],[Scaled to 2024]]/Table2[[#This Row],[Projected Wins]]</f>
        <v>928326.28566762502</v>
      </c>
      <c r="X64" s="10">
        <v>3</v>
      </c>
      <c r="Y64" s="10">
        <f>IF(Table2[[#This Row],[Projected Wins]]&gt;=100, 1, IF(Table2[[#This Row],[Projected Wins]]&gt;=90, 2, IF(Table2[[#This Row],[Projected Wins]]&gt;=80, 3, IF(Table2[[#This Row],[Projected Wins]]&gt;=70, 4,5))))</f>
        <v>2</v>
      </c>
      <c r="Z64" s="2">
        <v>0.12847222222222221</v>
      </c>
    </row>
    <row r="65" spans="1:26" x14ac:dyDescent="0.45">
      <c r="A65">
        <v>2002</v>
      </c>
      <c r="B65" t="s">
        <v>31</v>
      </c>
      <c r="C65" t="s">
        <v>56</v>
      </c>
      <c r="D65" t="s">
        <v>799</v>
      </c>
      <c r="E65">
        <v>103</v>
      </c>
      <c r="F65">
        <v>59</v>
      </c>
      <c r="G65">
        <v>0.63580246913580252</v>
      </c>
      <c r="H65">
        <v>2</v>
      </c>
      <c r="I65" s="9">
        <v>103.00000000000001</v>
      </c>
      <c r="J65" s="3">
        <v>2169811</v>
      </c>
      <c r="K65" s="3">
        <v>26788</v>
      </c>
      <c r="L65">
        <v>28.6</v>
      </c>
      <c r="M65">
        <v>27.4</v>
      </c>
      <c r="N65">
        <v>98</v>
      </c>
      <c r="O65">
        <v>97</v>
      </c>
      <c r="P65">
        <v>0</v>
      </c>
      <c r="Q65">
        <v>2</v>
      </c>
      <c r="R65">
        <v>10</v>
      </c>
      <c r="S65" s="8">
        <v>40004167</v>
      </c>
      <c r="T65" s="4">
        <v>28</v>
      </c>
      <c r="U65" s="6">
        <v>1.9717388835066407E-2</v>
      </c>
      <c r="V65" s="10">
        <v>100726242.0798329</v>
      </c>
      <c r="W65" s="12">
        <f>Table2[[#This Row],[Scaled to 2024]]/Table2[[#This Row],[Projected Wins]]</f>
        <v>977924.68038672698</v>
      </c>
      <c r="X65" s="10">
        <v>3</v>
      </c>
      <c r="Y65" s="10">
        <f>IF(Table2[[#This Row],[Projected Wins]]&gt;=100, 1, IF(Table2[[#This Row],[Projected Wins]]&gt;=90, 2, IF(Table2[[#This Row],[Projected Wins]]&gt;=80, 3, IF(Table2[[#This Row],[Projected Wins]]&gt;=70, 4,5))))</f>
        <v>1</v>
      </c>
      <c r="Z65" s="2">
        <v>0.12569444444444444</v>
      </c>
    </row>
    <row r="66" spans="1:26" x14ac:dyDescent="0.45">
      <c r="A66">
        <v>2000</v>
      </c>
      <c r="B66" t="s">
        <v>17</v>
      </c>
      <c r="C66" t="s">
        <v>70</v>
      </c>
      <c r="D66" t="s">
        <v>845</v>
      </c>
      <c r="E66">
        <v>95</v>
      </c>
      <c r="F66">
        <v>67</v>
      </c>
      <c r="G66">
        <v>0.5864197530864198</v>
      </c>
      <c r="H66">
        <v>2</v>
      </c>
      <c r="I66" s="9">
        <v>95.000000000000014</v>
      </c>
      <c r="J66" s="3">
        <v>1947799</v>
      </c>
      <c r="K66" s="3">
        <v>24047</v>
      </c>
      <c r="L66">
        <v>27.6</v>
      </c>
      <c r="M66">
        <v>26.5</v>
      </c>
      <c r="N66">
        <v>102</v>
      </c>
      <c r="O66">
        <v>102</v>
      </c>
      <c r="P66">
        <v>2</v>
      </c>
      <c r="Q66">
        <v>3</v>
      </c>
      <c r="R66">
        <v>13</v>
      </c>
      <c r="S66" s="8">
        <v>31743500</v>
      </c>
      <c r="T66" s="4">
        <v>26</v>
      </c>
      <c r="U66" s="6">
        <v>1.8830294260216776E-2</v>
      </c>
      <c r="V66" s="10">
        <v>96194521.189128593</v>
      </c>
      <c r="W66" s="12">
        <f>Table2[[#This Row],[Scaled to 2024]]/Table2[[#This Row],[Projected Wins]]</f>
        <v>1012573.9072539851</v>
      </c>
      <c r="X66" s="10">
        <v>3</v>
      </c>
      <c r="Y66" s="10">
        <f>IF(Table2[[#This Row],[Projected Wins]]&gt;=100, 1, IF(Table2[[#This Row],[Projected Wins]]&gt;=90, 2, IF(Table2[[#This Row],[Projected Wins]]&gt;=80, 3, IF(Table2[[#This Row],[Projected Wins]]&gt;=70, 4,5))))</f>
        <v>2</v>
      </c>
      <c r="Z66" s="2">
        <v>0.12708333333333333</v>
      </c>
    </row>
    <row r="67" spans="1:26" x14ac:dyDescent="0.45">
      <c r="A67">
        <v>2011</v>
      </c>
      <c r="B67" t="s">
        <v>12</v>
      </c>
      <c r="C67" t="s">
        <v>102</v>
      </c>
      <c r="D67" t="s">
        <v>509</v>
      </c>
      <c r="E67">
        <v>94</v>
      </c>
      <c r="F67">
        <v>68</v>
      </c>
      <c r="G67">
        <v>0.58024691358024694</v>
      </c>
      <c r="H67">
        <v>6</v>
      </c>
      <c r="I67" s="9">
        <v>94</v>
      </c>
      <c r="J67" s="3">
        <v>2105432</v>
      </c>
      <c r="K67" s="3">
        <v>25993</v>
      </c>
      <c r="L67">
        <v>28.2</v>
      </c>
      <c r="M67">
        <v>27.4</v>
      </c>
      <c r="N67">
        <v>103</v>
      </c>
      <c r="O67">
        <v>103</v>
      </c>
      <c r="P67">
        <v>0</v>
      </c>
      <c r="Q67">
        <v>2</v>
      </c>
      <c r="R67">
        <v>12</v>
      </c>
      <c r="S67" s="8">
        <v>54823166</v>
      </c>
      <c r="T67" s="4">
        <v>25</v>
      </c>
      <c r="U67" s="6">
        <v>1.9087141137408888E-2</v>
      </c>
      <c r="V67" s="10">
        <v>97506622.956046686</v>
      </c>
      <c r="W67" s="12">
        <f>Table2[[#This Row],[Scaled to 2024]]/Table2[[#This Row],[Projected Wins]]</f>
        <v>1037304.4995324116</v>
      </c>
      <c r="X67" s="10">
        <v>3</v>
      </c>
      <c r="Y67" s="10">
        <f>IF(Table2[[#This Row],[Projected Wins]]&gt;=100, 1, IF(Table2[[#This Row],[Projected Wins]]&gt;=90, 2, IF(Table2[[#This Row],[Projected Wins]]&gt;=80, 3, IF(Table2[[#This Row],[Projected Wins]]&gt;=70, 4,5))))</f>
        <v>2</v>
      </c>
      <c r="Z67" s="2">
        <v>0.12013888888888889</v>
      </c>
    </row>
    <row r="68" spans="1:26" x14ac:dyDescent="0.45">
      <c r="A68">
        <v>2022</v>
      </c>
      <c r="B68" t="s">
        <v>38</v>
      </c>
      <c r="C68" t="s">
        <v>101</v>
      </c>
      <c r="D68" t="s">
        <v>205</v>
      </c>
      <c r="E68">
        <v>86</v>
      </c>
      <c r="F68">
        <v>76</v>
      </c>
      <c r="G68">
        <v>0.53086419753086422</v>
      </c>
      <c r="H68">
        <v>12</v>
      </c>
      <c r="I68" s="9">
        <v>86</v>
      </c>
      <c r="J68" s="3">
        <v>1128127</v>
      </c>
      <c r="K68" s="3">
        <v>13927</v>
      </c>
      <c r="L68">
        <v>27</v>
      </c>
      <c r="M68">
        <v>29.1</v>
      </c>
      <c r="N68">
        <v>96</v>
      </c>
      <c r="O68">
        <v>94</v>
      </c>
      <c r="P68">
        <v>0</v>
      </c>
      <c r="Q68">
        <v>1</v>
      </c>
      <c r="R68">
        <v>10</v>
      </c>
      <c r="S68" s="8">
        <v>73004211</v>
      </c>
      <c r="T68" s="4">
        <v>25</v>
      </c>
      <c r="U68" s="6">
        <v>1.8094548812952364E-2</v>
      </c>
      <c r="V68" s="10">
        <v>92435967.018989637</v>
      </c>
      <c r="W68" s="12">
        <f>Table2[[#This Row],[Scaled to 2024]]/Table2[[#This Row],[Projected Wins]]</f>
        <v>1074836.8258022051</v>
      </c>
      <c r="X68" s="10">
        <v>3</v>
      </c>
      <c r="Y68" s="10">
        <f>IF(Table2[[#This Row],[Projected Wins]]&gt;=100, 1, IF(Table2[[#This Row],[Projected Wins]]&gt;=90, 2, IF(Table2[[#This Row],[Projected Wins]]&gt;=80, 3, IF(Table2[[#This Row],[Projected Wins]]&gt;=70, 4,5))))</f>
        <v>3</v>
      </c>
      <c r="Z68" s="2">
        <v>0.12708333333333333</v>
      </c>
    </row>
    <row r="69" spans="1:26" x14ac:dyDescent="0.45">
      <c r="A69">
        <v>2002</v>
      </c>
      <c r="B69" t="s">
        <v>28</v>
      </c>
      <c r="C69" t="s">
        <v>54</v>
      </c>
      <c r="D69" t="s">
        <v>795</v>
      </c>
      <c r="E69">
        <v>94</v>
      </c>
      <c r="F69">
        <v>67</v>
      </c>
      <c r="G69">
        <v>0.58385093167701863</v>
      </c>
      <c r="H69">
        <v>8</v>
      </c>
      <c r="I69" s="9">
        <v>94.58385093167702</v>
      </c>
      <c r="J69" s="3">
        <v>1924473</v>
      </c>
      <c r="K69" s="3">
        <v>23759</v>
      </c>
      <c r="L69">
        <v>26.6</v>
      </c>
      <c r="M69">
        <v>28.8</v>
      </c>
      <c r="N69">
        <v>100</v>
      </c>
      <c r="O69">
        <v>100</v>
      </c>
      <c r="P69">
        <v>1</v>
      </c>
      <c r="Q69">
        <v>3</v>
      </c>
      <c r="R69">
        <v>11</v>
      </c>
      <c r="S69" s="8">
        <v>40425000</v>
      </c>
      <c r="T69" s="4">
        <v>27</v>
      </c>
      <c r="U69" s="6">
        <v>1.9924810424313034E-2</v>
      </c>
      <c r="V69" s="10">
        <v>101785854.86050102</v>
      </c>
      <c r="W69" s="12">
        <f>Table2[[#This Row],[Scaled to 2024]]/Table2[[#This Row],[Projected Wins]]</f>
        <v>1076144.1182388144</v>
      </c>
      <c r="X69" s="10">
        <v>3</v>
      </c>
      <c r="Y69" s="10">
        <f>IF(Table2[[#This Row],[Projected Wins]]&gt;=100, 1, IF(Table2[[#This Row],[Projected Wins]]&gt;=90, 2, IF(Table2[[#This Row],[Projected Wins]]&gt;=80, 3, IF(Table2[[#This Row],[Projected Wins]]&gt;=70, 4,5))))</f>
        <v>2</v>
      </c>
      <c r="Z69" s="2">
        <v>0.12083333333333333</v>
      </c>
    </row>
    <row r="70" spans="1:26" x14ac:dyDescent="0.45">
      <c r="A70">
        <v>2020</v>
      </c>
      <c r="B70" t="s">
        <v>26</v>
      </c>
      <c r="C70" t="s">
        <v>103</v>
      </c>
      <c r="D70" t="s">
        <v>253</v>
      </c>
      <c r="E70">
        <v>31</v>
      </c>
      <c r="F70">
        <v>29</v>
      </c>
      <c r="G70">
        <v>0.51666666666666672</v>
      </c>
      <c r="H70">
        <v>13</v>
      </c>
      <c r="I70" s="9">
        <v>83.7</v>
      </c>
      <c r="L70">
        <v>29</v>
      </c>
      <c r="M70">
        <v>27.5</v>
      </c>
      <c r="N70">
        <v>100</v>
      </c>
      <c r="O70">
        <v>101</v>
      </c>
      <c r="P70">
        <v>0</v>
      </c>
      <c r="Q70">
        <v>0</v>
      </c>
      <c r="R70">
        <v>11</v>
      </c>
      <c r="S70" s="8">
        <v>68450000</v>
      </c>
      <c r="T70" s="4">
        <v>27</v>
      </c>
      <c r="U70" s="6">
        <v>1.7809057505200298E-2</v>
      </c>
      <c r="V70" s="10">
        <v>90977535.23489961</v>
      </c>
      <c r="W70" s="12">
        <f>Table2[[#This Row],[Scaled to 2024]]/Table2[[#This Row],[Projected Wins]]</f>
        <v>1086947.8522688125</v>
      </c>
      <c r="X70" s="10">
        <v>3</v>
      </c>
      <c r="Y70" s="10">
        <f>IF(Table2[[#This Row],[Projected Wins]]&gt;=100, 1, IF(Table2[[#This Row],[Projected Wins]]&gt;=90, 2, IF(Table2[[#This Row],[Projected Wins]]&gt;=80, 3, IF(Table2[[#This Row],[Projected Wins]]&gt;=70, 4,5))))</f>
        <v>3</v>
      </c>
      <c r="Z70" s="2">
        <v>0.12847222222222221</v>
      </c>
    </row>
    <row r="71" spans="1:26" x14ac:dyDescent="0.45">
      <c r="A71">
        <v>2000</v>
      </c>
      <c r="B71" t="s">
        <v>31</v>
      </c>
      <c r="C71" t="s">
        <v>56</v>
      </c>
      <c r="D71" t="s">
        <v>859</v>
      </c>
      <c r="E71">
        <v>91</v>
      </c>
      <c r="F71">
        <v>70</v>
      </c>
      <c r="G71">
        <v>0.56521739130434778</v>
      </c>
      <c r="H71">
        <v>6</v>
      </c>
      <c r="I71" s="9">
        <v>91.565217391304344</v>
      </c>
      <c r="J71" s="3">
        <v>1603744</v>
      </c>
      <c r="K71" s="3">
        <v>19799</v>
      </c>
      <c r="L71">
        <v>27.3</v>
      </c>
      <c r="M71">
        <v>29.5</v>
      </c>
      <c r="N71">
        <v>96</v>
      </c>
      <c r="O71">
        <v>95</v>
      </c>
      <c r="P71">
        <v>0</v>
      </c>
      <c r="Q71">
        <v>3</v>
      </c>
      <c r="R71">
        <v>12</v>
      </c>
      <c r="S71" s="8">
        <v>33172333</v>
      </c>
      <c r="T71" s="4">
        <v>24</v>
      </c>
      <c r="U71" s="6">
        <v>1.9677880249118703E-2</v>
      </c>
      <c r="V71" s="10">
        <v>100524412.54623245</v>
      </c>
      <c r="W71" s="12">
        <f>Table2[[#This Row],[Scaled to 2024]]/Table2[[#This Row],[Projected Wins]]</f>
        <v>1097844.9613311237</v>
      </c>
      <c r="X71" s="10">
        <v>3</v>
      </c>
      <c r="Y71" s="10">
        <f>IF(Table2[[#This Row],[Projected Wins]]&gt;=100, 1, IF(Table2[[#This Row],[Projected Wins]]&gt;=90, 2, IF(Table2[[#This Row],[Projected Wins]]&gt;=80, 3, IF(Table2[[#This Row],[Projected Wins]]&gt;=70, 4,5))))</f>
        <v>2</v>
      </c>
      <c r="Z71" s="2">
        <v>0.13055555555555556</v>
      </c>
    </row>
    <row r="72" spans="1:26" x14ac:dyDescent="0.45">
      <c r="A72">
        <v>2022</v>
      </c>
      <c r="B72" t="s">
        <v>35</v>
      </c>
      <c r="C72" t="s">
        <v>49</v>
      </c>
      <c r="D72" t="s">
        <v>202</v>
      </c>
      <c r="E72">
        <v>90</v>
      </c>
      <c r="F72">
        <v>72</v>
      </c>
      <c r="G72">
        <v>0.55555555555555558</v>
      </c>
      <c r="H72">
        <v>9</v>
      </c>
      <c r="I72" s="9">
        <v>90</v>
      </c>
      <c r="J72" s="3">
        <v>2287267</v>
      </c>
      <c r="K72" s="3">
        <v>28238</v>
      </c>
      <c r="L72">
        <v>27.6</v>
      </c>
      <c r="M72">
        <v>27.9</v>
      </c>
      <c r="N72">
        <v>95</v>
      </c>
      <c r="O72">
        <v>95</v>
      </c>
      <c r="P72">
        <v>0</v>
      </c>
      <c r="Q72">
        <v>2</v>
      </c>
      <c r="R72">
        <v>14</v>
      </c>
      <c r="S72" s="8">
        <v>78285000</v>
      </c>
      <c r="T72" s="4">
        <v>24</v>
      </c>
      <c r="U72" s="6">
        <v>1.9403425287645059E-2</v>
      </c>
      <c r="V72" s="10">
        <v>99122359.915397242</v>
      </c>
      <c r="W72" s="12">
        <f>Table2[[#This Row],[Scaled to 2024]]/Table2[[#This Row],[Projected Wins]]</f>
        <v>1101359.5546155248</v>
      </c>
      <c r="X72" s="10">
        <v>3</v>
      </c>
      <c r="Y72" s="10">
        <f>IF(Table2[[#This Row],[Projected Wins]]&gt;=100, 1, IF(Table2[[#This Row],[Projected Wins]]&gt;=90, 2, IF(Table2[[#This Row],[Projected Wins]]&gt;=80, 3, IF(Table2[[#This Row],[Projected Wins]]&gt;=70, 4,5))))</f>
        <v>2</v>
      </c>
      <c r="Z72" s="2">
        <v>0.12916666666666668</v>
      </c>
    </row>
    <row r="73" spans="1:26" x14ac:dyDescent="0.45">
      <c r="A73">
        <v>2012</v>
      </c>
      <c r="B73" t="s">
        <v>31</v>
      </c>
      <c r="C73" t="s">
        <v>56</v>
      </c>
      <c r="D73" t="s">
        <v>498</v>
      </c>
      <c r="E73">
        <v>94</v>
      </c>
      <c r="F73">
        <v>68</v>
      </c>
      <c r="G73">
        <v>0.58024691358024694</v>
      </c>
      <c r="H73">
        <v>4</v>
      </c>
      <c r="I73" s="9">
        <v>94</v>
      </c>
      <c r="J73" s="3">
        <v>1679013</v>
      </c>
      <c r="K73" s="3">
        <v>20729</v>
      </c>
      <c r="L73">
        <v>27.7</v>
      </c>
      <c r="M73">
        <v>27.9</v>
      </c>
      <c r="N73">
        <v>95</v>
      </c>
      <c r="O73">
        <v>95</v>
      </c>
      <c r="P73">
        <v>0</v>
      </c>
      <c r="Q73">
        <v>1</v>
      </c>
      <c r="R73">
        <v>13</v>
      </c>
      <c r="S73" s="8">
        <v>61202500</v>
      </c>
      <c r="T73" s="4">
        <v>28</v>
      </c>
      <c r="U73" s="6">
        <v>2.0745959618393064E-2</v>
      </c>
      <c r="V73" s="10">
        <v>105980693.9032584</v>
      </c>
      <c r="W73" s="12">
        <f>Table2[[#This Row],[Scaled to 2024]]/Table2[[#This Row],[Projected Wins]]</f>
        <v>1127454.1904601958</v>
      </c>
      <c r="X73" s="10">
        <v>3</v>
      </c>
      <c r="Y73" s="10">
        <f>IF(Table2[[#This Row],[Projected Wins]]&gt;=100, 1, IF(Table2[[#This Row],[Projected Wins]]&gt;=90, 2, IF(Table2[[#This Row],[Projected Wins]]&gt;=80, 3, IF(Table2[[#This Row],[Projected Wins]]&gt;=70, 4,5))))</f>
        <v>2</v>
      </c>
      <c r="Z73" s="2">
        <v>0.12638888888888888</v>
      </c>
    </row>
    <row r="74" spans="1:26" x14ac:dyDescent="0.45">
      <c r="A74">
        <v>2020</v>
      </c>
      <c r="B74" t="s">
        <v>40</v>
      </c>
      <c r="C74" t="s">
        <v>74</v>
      </c>
      <c r="D74" t="s">
        <v>267</v>
      </c>
      <c r="E74">
        <v>32</v>
      </c>
      <c r="F74">
        <v>28</v>
      </c>
      <c r="G74">
        <v>0.53333333333333333</v>
      </c>
      <c r="H74">
        <v>11</v>
      </c>
      <c r="I74" s="9">
        <v>86.4</v>
      </c>
      <c r="L74">
        <v>25.9</v>
      </c>
      <c r="M74">
        <v>29.5</v>
      </c>
      <c r="N74">
        <v>100</v>
      </c>
      <c r="O74">
        <v>99</v>
      </c>
      <c r="P74">
        <v>0</v>
      </c>
      <c r="Q74">
        <v>0</v>
      </c>
      <c r="R74">
        <v>13</v>
      </c>
      <c r="S74" s="8">
        <v>76078572</v>
      </c>
      <c r="T74" s="4">
        <v>25</v>
      </c>
      <c r="U74" s="6">
        <v>1.9793830002359698E-2</v>
      </c>
      <c r="V74" s="10">
        <v>101116741.6325909</v>
      </c>
      <c r="W74" s="12">
        <f>Table2[[#This Row],[Scaled to 2024]]/Table2[[#This Row],[Projected Wins]]</f>
        <v>1170332.6577846168</v>
      </c>
      <c r="X74" s="10">
        <v>3</v>
      </c>
      <c r="Y74" s="10">
        <f>IF(Table2[[#This Row],[Projected Wins]]&gt;=100, 1, IF(Table2[[#This Row],[Projected Wins]]&gt;=90, 2, IF(Table2[[#This Row],[Projected Wins]]&gt;=80, 3, IF(Table2[[#This Row],[Projected Wins]]&gt;=70, 4,5))))</f>
        <v>3</v>
      </c>
      <c r="Z74" s="2">
        <v>0.13541666666666666</v>
      </c>
    </row>
    <row r="75" spans="1:26" x14ac:dyDescent="0.45">
      <c r="A75">
        <v>2020</v>
      </c>
      <c r="B75" t="s">
        <v>31</v>
      </c>
      <c r="C75" t="s">
        <v>56</v>
      </c>
      <c r="D75" t="s">
        <v>258</v>
      </c>
      <c r="E75">
        <v>36</v>
      </c>
      <c r="F75">
        <v>24</v>
      </c>
      <c r="G75">
        <v>0.6</v>
      </c>
      <c r="H75">
        <v>4</v>
      </c>
      <c r="I75" s="9">
        <v>97.2</v>
      </c>
      <c r="L75">
        <v>28.1</v>
      </c>
      <c r="M75">
        <v>29.9</v>
      </c>
      <c r="N75">
        <v>96</v>
      </c>
      <c r="O75">
        <v>94</v>
      </c>
      <c r="P75">
        <v>0</v>
      </c>
      <c r="Q75">
        <v>0</v>
      </c>
      <c r="R75">
        <v>12</v>
      </c>
      <c r="S75" s="8">
        <v>85683333</v>
      </c>
      <c r="T75" s="4">
        <v>24</v>
      </c>
      <c r="U75" s="6">
        <v>2.2292759746299875E-2</v>
      </c>
      <c r="V75" s="10">
        <v>113882519.3141145</v>
      </c>
      <c r="W75" s="12">
        <f>Table2[[#This Row],[Scaled to 2024]]/Table2[[#This Row],[Projected Wins]]</f>
        <v>1171630.8571410957</v>
      </c>
      <c r="X75" s="10">
        <v>3</v>
      </c>
      <c r="Y75" s="10">
        <f>IF(Table2[[#This Row],[Projected Wins]]&gt;=100, 1, IF(Table2[[#This Row],[Projected Wins]]&gt;=90, 2, IF(Table2[[#This Row],[Projected Wins]]&gt;=80, 3, IF(Table2[[#This Row],[Projected Wins]]&gt;=70, 4,5))))</f>
        <v>2</v>
      </c>
      <c r="Z75" s="2">
        <v>0.12291666666666666</v>
      </c>
    </row>
    <row r="76" spans="1:26" x14ac:dyDescent="0.45">
      <c r="A76">
        <v>2013</v>
      </c>
      <c r="B76" t="s">
        <v>31</v>
      </c>
      <c r="C76" t="s">
        <v>56</v>
      </c>
      <c r="D76" t="s">
        <v>468</v>
      </c>
      <c r="E76">
        <v>96</v>
      </c>
      <c r="F76">
        <v>66</v>
      </c>
      <c r="G76">
        <v>0.59259259259259256</v>
      </c>
      <c r="H76">
        <v>3</v>
      </c>
      <c r="I76" s="9">
        <v>96</v>
      </c>
      <c r="J76" s="3">
        <v>1809302</v>
      </c>
      <c r="K76" s="3">
        <v>22337</v>
      </c>
      <c r="L76">
        <v>28.3</v>
      </c>
      <c r="M76">
        <v>28.3</v>
      </c>
      <c r="N76">
        <v>98</v>
      </c>
      <c r="O76">
        <v>97</v>
      </c>
      <c r="P76">
        <v>0</v>
      </c>
      <c r="Q76">
        <v>2</v>
      </c>
      <c r="R76">
        <v>15</v>
      </c>
      <c r="S76" s="8">
        <v>69440000</v>
      </c>
      <c r="T76" s="4">
        <v>24</v>
      </c>
      <c r="U76" s="6">
        <v>2.2039351877873911E-2</v>
      </c>
      <c r="V76" s="10">
        <v>112587985.71671373</v>
      </c>
      <c r="W76" s="12">
        <f>Table2[[#This Row],[Scaled to 2024]]/Table2[[#This Row],[Projected Wins]]</f>
        <v>1172791.5178824347</v>
      </c>
      <c r="X76" s="10">
        <v>3</v>
      </c>
      <c r="Y76" s="10">
        <f>IF(Table2[[#This Row],[Projected Wins]]&gt;=100, 1, IF(Table2[[#This Row],[Projected Wins]]&gt;=90, 2, IF(Table2[[#This Row],[Projected Wins]]&gt;=80, 3, IF(Table2[[#This Row],[Projected Wins]]&gt;=70, 4,5))))</f>
        <v>2</v>
      </c>
      <c r="Z76" s="2">
        <v>0.12847222222222221</v>
      </c>
    </row>
    <row r="77" spans="1:26" x14ac:dyDescent="0.45">
      <c r="A77">
        <v>2007</v>
      </c>
      <c r="B77" t="s">
        <v>12</v>
      </c>
      <c r="C77" t="s">
        <v>102</v>
      </c>
      <c r="D77" t="s">
        <v>629</v>
      </c>
      <c r="E77">
        <v>90</v>
      </c>
      <c r="F77">
        <v>72</v>
      </c>
      <c r="G77">
        <v>0.55555555555555558</v>
      </c>
      <c r="H77">
        <v>5</v>
      </c>
      <c r="I77" s="9">
        <v>90</v>
      </c>
      <c r="J77" s="3">
        <v>2325249</v>
      </c>
      <c r="K77" s="3">
        <v>28707</v>
      </c>
      <c r="L77">
        <v>26.6</v>
      </c>
      <c r="M77">
        <v>28.2</v>
      </c>
      <c r="N77">
        <v>107</v>
      </c>
      <c r="O77">
        <v>107</v>
      </c>
      <c r="P77">
        <v>1</v>
      </c>
      <c r="Q77">
        <v>3</v>
      </c>
      <c r="R77">
        <v>13</v>
      </c>
      <c r="S77" s="8">
        <v>52067546</v>
      </c>
      <c r="T77" s="4">
        <v>26</v>
      </c>
      <c r="U77" s="6">
        <v>2.0833693623772263E-2</v>
      </c>
      <c r="V77" s="10">
        <v>106428882.89716525</v>
      </c>
      <c r="W77" s="12">
        <f>Table2[[#This Row],[Scaled to 2024]]/Table2[[#This Row],[Projected Wins]]</f>
        <v>1182543.1433018362</v>
      </c>
      <c r="X77" s="10">
        <v>3</v>
      </c>
      <c r="Y77" s="10">
        <f>IF(Table2[[#This Row],[Projected Wins]]&gt;=100, 1, IF(Table2[[#This Row],[Projected Wins]]&gt;=90, 2, IF(Table2[[#This Row],[Projected Wins]]&gt;=80, 3, IF(Table2[[#This Row],[Projected Wins]]&gt;=70, 4,5))))</f>
        <v>2</v>
      </c>
      <c r="Z77" s="2">
        <v>0.12013888888888889</v>
      </c>
    </row>
    <row r="78" spans="1:26" x14ac:dyDescent="0.45">
      <c r="A78">
        <v>2003</v>
      </c>
      <c r="B78" t="s">
        <v>31</v>
      </c>
      <c r="C78" t="s">
        <v>56</v>
      </c>
      <c r="D78" t="s">
        <v>769</v>
      </c>
      <c r="E78">
        <v>96</v>
      </c>
      <c r="F78">
        <v>66</v>
      </c>
      <c r="G78">
        <v>0.59259259259259256</v>
      </c>
      <c r="H78">
        <v>4</v>
      </c>
      <c r="I78" s="9">
        <v>96</v>
      </c>
      <c r="J78" s="3">
        <v>2216596</v>
      </c>
      <c r="K78" s="3">
        <v>27365</v>
      </c>
      <c r="L78">
        <v>28.3</v>
      </c>
      <c r="M78">
        <v>27.4</v>
      </c>
      <c r="N78">
        <v>99</v>
      </c>
      <c r="O78">
        <v>98</v>
      </c>
      <c r="P78">
        <v>0</v>
      </c>
      <c r="Q78">
        <v>4</v>
      </c>
      <c r="R78">
        <v>10</v>
      </c>
      <c r="S78" s="8">
        <v>50260834</v>
      </c>
      <c r="T78" s="4">
        <v>23</v>
      </c>
      <c r="U78" s="6">
        <v>2.3609248029236397E-2</v>
      </c>
      <c r="V78" s="10">
        <v>120607797.11796327</v>
      </c>
      <c r="W78" s="12">
        <f>Table2[[#This Row],[Scaled to 2024]]/Table2[[#This Row],[Projected Wins]]</f>
        <v>1256331.219978784</v>
      </c>
      <c r="X78" s="10">
        <v>3</v>
      </c>
      <c r="Y78" s="10">
        <f>IF(Table2[[#This Row],[Projected Wins]]&gt;=100, 1, IF(Table2[[#This Row],[Projected Wins]]&gt;=90, 2, IF(Table2[[#This Row],[Projected Wins]]&gt;=80, 3, IF(Table2[[#This Row],[Projected Wins]]&gt;=70, 4,5))))</f>
        <v>2</v>
      </c>
      <c r="Z78" s="2">
        <v>0.11527777777777778</v>
      </c>
    </row>
    <row r="79" spans="1:26" x14ac:dyDescent="0.45">
      <c r="A79">
        <v>2013</v>
      </c>
      <c r="B79" t="s">
        <v>38</v>
      </c>
      <c r="C79" t="s">
        <v>101</v>
      </c>
      <c r="D79" t="s">
        <v>475</v>
      </c>
      <c r="E79">
        <v>92</v>
      </c>
      <c r="F79">
        <v>71</v>
      </c>
      <c r="G79">
        <v>0.56441717791411039</v>
      </c>
      <c r="H79">
        <v>9</v>
      </c>
      <c r="I79" s="9">
        <v>91.435582822085877</v>
      </c>
      <c r="J79" s="3">
        <v>1510300</v>
      </c>
      <c r="K79" s="3">
        <v>18646</v>
      </c>
      <c r="L79">
        <v>29.5</v>
      </c>
      <c r="M79">
        <v>29</v>
      </c>
      <c r="N79">
        <v>97</v>
      </c>
      <c r="O79">
        <v>96</v>
      </c>
      <c r="P79">
        <v>0</v>
      </c>
      <c r="Q79">
        <v>2</v>
      </c>
      <c r="R79">
        <v>12</v>
      </c>
      <c r="S79" s="8">
        <v>71163500</v>
      </c>
      <c r="T79" s="4">
        <v>23</v>
      </c>
      <c r="U79" s="6">
        <v>2.2586368337573156E-2</v>
      </c>
      <c r="V79" s="10">
        <v>115382418.22510594</v>
      </c>
      <c r="W79" s="12">
        <f>Table2[[#This Row],[Scaled to 2024]]/Table2[[#This Row],[Projected Wins]]</f>
        <v>1261898.427985257</v>
      </c>
      <c r="X79" s="10">
        <v>3</v>
      </c>
      <c r="Y79" s="10">
        <f>IF(Table2[[#This Row],[Projected Wins]]&gt;=100, 1, IF(Table2[[#This Row],[Projected Wins]]&gt;=90, 2, IF(Table2[[#This Row],[Projected Wins]]&gt;=80, 3, IF(Table2[[#This Row],[Projected Wins]]&gt;=70, 4,5))))</f>
        <v>2</v>
      </c>
      <c r="Z79" s="2">
        <v>0.13263888888888889</v>
      </c>
    </row>
    <row r="80" spans="1:26" x14ac:dyDescent="0.45">
      <c r="A80">
        <v>2021</v>
      </c>
      <c r="B80" t="s">
        <v>27</v>
      </c>
      <c r="C80" t="s">
        <v>72</v>
      </c>
      <c r="D80" t="s">
        <v>224</v>
      </c>
      <c r="E80">
        <v>95</v>
      </c>
      <c r="F80">
        <v>67</v>
      </c>
      <c r="G80">
        <v>0.5864197530864198</v>
      </c>
      <c r="H80">
        <v>4</v>
      </c>
      <c r="I80" s="9">
        <v>95.000000000000014</v>
      </c>
      <c r="J80" s="3">
        <v>1824282</v>
      </c>
      <c r="K80" s="3">
        <v>22522</v>
      </c>
      <c r="L80">
        <v>28.7</v>
      </c>
      <c r="M80">
        <v>28.1</v>
      </c>
      <c r="N80">
        <v>99</v>
      </c>
      <c r="O80">
        <v>98</v>
      </c>
      <c r="P80">
        <v>0</v>
      </c>
      <c r="Q80">
        <v>5</v>
      </c>
      <c r="R80">
        <v>15</v>
      </c>
      <c r="S80" s="8">
        <v>85517626</v>
      </c>
      <c r="T80" s="4">
        <v>21</v>
      </c>
      <c r="U80" s="6">
        <v>2.3627975206569087E-2</v>
      </c>
      <c r="V80" s="10">
        <v>120703464.86653095</v>
      </c>
      <c r="W80" s="12">
        <f>Table2[[#This Row],[Scaled to 2024]]/Table2[[#This Row],[Projected Wins]]</f>
        <v>1270562.7880687467</v>
      </c>
      <c r="X80" s="10">
        <v>3</v>
      </c>
      <c r="Y80" s="10">
        <f>IF(Table2[[#This Row],[Projected Wins]]&gt;=100, 1, IF(Table2[[#This Row],[Projected Wins]]&gt;=90, 2, IF(Table2[[#This Row],[Projected Wins]]&gt;=80, 3, IF(Table2[[#This Row],[Projected Wins]]&gt;=70, 4,5))))</f>
        <v>2</v>
      </c>
      <c r="Z80" s="2">
        <v>0.1361111111111111</v>
      </c>
    </row>
    <row r="81" spans="1:26" x14ac:dyDescent="0.45">
      <c r="A81">
        <v>2007</v>
      </c>
      <c r="B81" t="s">
        <v>43</v>
      </c>
      <c r="C81" t="s">
        <v>60</v>
      </c>
      <c r="D81" t="s">
        <v>636</v>
      </c>
      <c r="E81">
        <v>96</v>
      </c>
      <c r="F81">
        <v>66</v>
      </c>
      <c r="G81">
        <v>0.59259259259259256</v>
      </c>
      <c r="H81">
        <v>1</v>
      </c>
      <c r="I81" s="9">
        <v>96</v>
      </c>
      <c r="J81" s="3">
        <v>2275912</v>
      </c>
      <c r="K81" s="3">
        <v>28449</v>
      </c>
      <c r="L81">
        <v>28</v>
      </c>
      <c r="M81">
        <v>29.4</v>
      </c>
      <c r="N81">
        <v>101</v>
      </c>
      <c r="O81">
        <v>100</v>
      </c>
      <c r="P81">
        <v>0</v>
      </c>
      <c r="Q81">
        <v>3</v>
      </c>
      <c r="R81">
        <v>13</v>
      </c>
      <c r="S81" s="8">
        <v>61673267</v>
      </c>
      <c r="T81" s="4">
        <v>23</v>
      </c>
      <c r="U81" s="6">
        <v>2.4677213507529324E-2</v>
      </c>
      <c r="V81" s="10">
        <v>126063496.66313459</v>
      </c>
      <c r="W81" s="12">
        <f>Table2[[#This Row],[Scaled to 2024]]/Table2[[#This Row],[Projected Wins]]</f>
        <v>1313161.4235743186</v>
      </c>
      <c r="X81" s="10">
        <v>3</v>
      </c>
      <c r="Y81" s="10">
        <f>IF(Table2[[#This Row],[Projected Wins]]&gt;=100, 1, IF(Table2[[#This Row],[Projected Wins]]&gt;=90, 2, IF(Table2[[#This Row],[Projected Wins]]&gt;=80, 3, IF(Table2[[#This Row],[Projected Wins]]&gt;=70, 4,5))))</f>
        <v>2</v>
      </c>
      <c r="Z81" s="2">
        <v>0.12638888888888888</v>
      </c>
    </row>
    <row r="82" spans="1:26" x14ac:dyDescent="0.45">
      <c r="A82">
        <v>2019</v>
      </c>
      <c r="B82" t="s">
        <v>31</v>
      </c>
      <c r="C82" t="s">
        <v>56</v>
      </c>
      <c r="D82" t="s">
        <v>288</v>
      </c>
      <c r="E82">
        <v>97</v>
      </c>
      <c r="F82">
        <v>65</v>
      </c>
      <c r="G82">
        <v>0.59876543209876543</v>
      </c>
      <c r="H82">
        <v>5</v>
      </c>
      <c r="I82" s="9">
        <v>97</v>
      </c>
      <c r="J82" s="3">
        <v>1670734</v>
      </c>
      <c r="K82" s="3">
        <v>20626</v>
      </c>
      <c r="L82">
        <v>27.8</v>
      </c>
      <c r="M82">
        <v>30.8</v>
      </c>
      <c r="N82">
        <v>94</v>
      </c>
      <c r="O82">
        <v>93</v>
      </c>
      <c r="P82">
        <v>0</v>
      </c>
      <c r="Q82">
        <v>2</v>
      </c>
      <c r="R82">
        <v>12</v>
      </c>
      <c r="S82" s="8">
        <v>102935833</v>
      </c>
      <c r="T82" s="4">
        <v>21</v>
      </c>
      <c r="U82" s="6">
        <v>2.5853617153833088E-2</v>
      </c>
      <c r="V82" s="10">
        <v>132073152.37629138</v>
      </c>
      <c r="W82" s="12">
        <f>Table2[[#This Row],[Scaled to 2024]]/Table2[[#This Row],[Projected Wins]]</f>
        <v>1361578.8904772308</v>
      </c>
      <c r="X82" s="10">
        <v>3</v>
      </c>
      <c r="Y82" s="10">
        <f>IF(Table2[[#This Row],[Projected Wins]]&gt;=100, 1, IF(Table2[[#This Row],[Projected Wins]]&gt;=90, 2, IF(Table2[[#This Row],[Projected Wins]]&gt;=80, 3, IF(Table2[[#This Row],[Projected Wins]]&gt;=70, 4,5))))</f>
        <v>2</v>
      </c>
      <c r="Z82" s="2">
        <v>0.12986111111111112</v>
      </c>
    </row>
    <row r="83" spans="1:26" x14ac:dyDescent="0.45">
      <c r="A83">
        <v>2014</v>
      </c>
      <c r="B83" t="s">
        <v>33</v>
      </c>
      <c r="C83" t="s">
        <v>66</v>
      </c>
      <c r="D83" t="s">
        <v>440</v>
      </c>
      <c r="E83">
        <v>88</v>
      </c>
      <c r="F83">
        <v>74</v>
      </c>
      <c r="G83">
        <v>0.54320987654320985</v>
      </c>
      <c r="H83">
        <v>8</v>
      </c>
      <c r="I83" s="9">
        <v>88</v>
      </c>
      <c r="J83" s="3">
        <v>2442564</v>
      </c>
      <c r="K83" s="3">
        <v>30155</v>
      </c>
      <c r="L83">
        <v>27.3</v>
      </c>
      <c r="M83">
        <v>28.1</v>
      </c>
      <c r="N83">
        <v>99</v>
      </c>
      <c r="O83">
        <v>98</v>
      </c>
      <c r="P83">
        <v>0</v>
      </c>
      <c r="Q83">
        <v>3</v>
      </c>
      <c r="R83">
        <v>14</v>
      </c>
      <c r="S83" s="8">
        <v>80729000</v>
      </c>
      <c r="T83" s="4">
        <v>24</v>
      </c>
      <c r="U83" s="6">
        <v>2.3751723380551339E-2</v>
      </c>
      <c r="V83" s="10">
        <v>121335632.16990663</v>
      </c>
      <c r="W83" s="12">
        <f>Table2[[#This Row],[Scaled to 2024]]/Table2[[#This Row],[Projected Wins]]</f>
        <v>1378814.0019307572</v>
      </c>
      <c r="X83" s="10">
        <v>3</v>
      </c>
      <c r="Y83" s="10">
        <f>IF(Table2[[#This Row],[Projected Wins]]&gt;=100, 1, IF(Table2[[#This Row],[Projected Wins]]&gt;=90, 2, IF(Table2[[#This Row],[Projected Wins]]&gt;=80, 3, IF(Table2[[#This Row],[Projected Wins]]&gt;=70, 4,5))))</f>
        <v>3</v>
      </c>
      <c r="Z83" s="2">
        <v>0.13125000000000001</v>
      </c>
    </row>
    <row r="84" spans="1:26" x14ac:dyDescent="0.45">
      <c r="A84">
        <v>2010</v>
      </c>
      <c r="B84" t="s">
        <v>38</v>
      </c>
      <c r="C84" t="s">
        <v>101</v>
      </c>
      <c r="D84" t="s">
        <v>565</v>
      </c>
      <c r="E84">
        <v>96</v>
      </c>
      <c r="F84">
        <v>66</v>
      </c>
      <c r="G84">
        <v>0.59259259259259256</v>
      </c>
      <c r="H84">
        <v>2</v>
      </c>
      <c r="I84" s="9">
        <v>96</v>
      </c>
      <c r="J84" s="3">
        <v>1864999</v>
      </c>
      <c r="K84" s="3">
        <v>23025</v>
      </c>
      <c r="L84">
        <v>27.5</v>
      </c>
      <c r="M84">
        <v>28</v>
      </c>
      <c r="N84">
        <v>95</v>
      </c>
      <c r="O84">
        <v>94</v>
      </c>
      <c r="P84">
        <v>0</v>
      </c>
      <c r="Q84">
        <v>4</v>
      </c>
      <c r="R84">
        <v>14</v>
      </c>
      <c r="S84" s="8">
        <v>71923471</v>
      </c>
      <c r="T84" s="4">
        <v>21</v>
      </c>
      <c r="U84" s="6">
        <v>2.6079258665520366E-2</v>
      </c>
      <c r="V84" s="10">
        <v>133225841.594909</v>
      </c>
      <c r="W84" s="12">
        <f>Table2[[#This Row],[Scaled to 2024]]/Table2[[#This Row],[Projected Wins]]</f>
        <v>1387769.183280302</v>
      </c>
      <c r="X84" s="10">
        <v>3</v>
      </c>
      <c r="Y84" s="10">
        <f>IF(Table2[[#This Row],[Projected Wins]]&gt;=100, 1, IF(Table2[[#This Row],[Projected Wins]]&gt;=90, 2, IF(Table2[[#This Row],[Projected Wins]]&gt;=80, 3, IF(Table2[[#This Row],[Projected Wins]]&gt;=70, 4,5))))</f>
        <v>2</v>
      </c>
      <c r="Z84" s="2">
        <v>0.12638888888888888</v>
      </c>
    </row>
    <row r="85" spans="1:26" x14ac:dyDescent="0.45">
      <c r="A85">
        <v>2012</v>
      </c>
      <c r="B85" t="s">
        <v>18</v>
      </c>
      <c r="C85" t="s">
        <v>59</v>
      </c>
      <c r="D85" t="s">
        <v>485</v>
      </c>
      <c r="E85">
        <v>97</v>
      </c>
      <c r="F85">
        <v>65</v>
      </c>
      <c r="G85">
        <v>0.59876543209876543</v>
      </c>
      <c r="H85">
        <v>2</v>
      </c>
      <c r="I85" s="9">
        <v>97</v>
      </c>
      <c r="J85" s="3">
        <v>2347251</v>
      </c>
      <c r="K85" s="3">
        <v>28978</v>
      </c>
      <c r="L85">
        <v>28.8</v>
      </c>
      <c r="M85">
        <v>27.1</v>
      </c>
      <c r="N85">
        <v>104</v>
      </c>
      <c r="O85">
        <v>104</v>
      </c>
      <c r="P85">
        <v>1</v>
      </c>
      <c r="Q85">
        <v>3</v>
      </c>
      <c r="R85">
        <v>14</v>
      </c>
      <c r="S85" s="8">
        <v>80309500</v>
      </c>
      <c r="T85" s="4">
        <v>19</v>
      </c>
      <c r="U85" s="6">
        <v>2.7222705673352197E-2</v>
      </c>
      <c r="V85" s="10">
        <v>139067138.38525763</v>
      </c>
      <c r="W85" s="12">
        <f>Table2[[#This Row],[Scaled to 2024]]/Table2[[#This Row],[Projected Wins]]</f>
        <v>1433681.8390232746</v>
      </c>
      <c r="X85" s="10">
        <v>3</v>
      </c>
      <c r="Y85" s="10">
        <f>IF(Table2[[#This Row],[Projected Wins]]&gt;=100, 1, IF(Table2[[#This Row],[Projected Wins]]&gt;=90, 2, IF(Table2[[#This Row],[Projected Wins]]&gt;=80, 3, IF(Table2[[#This Row],[Projected Wins]]&gt;=70, 4,5))))</f>
        <v>2</v>
      </c>
      <c r="Z85" s="2">
        <v>0.125</v>
      </c>
    </row>
    <row r="86" spans="1:26" x14ac:dyDescent="0.45">
      <c r="A86">
        <v>2020</v>
      </c>
      <c r="B86" t="s">
        <v>43</v>
      </c>
      <c r="C86" t="s">
        <v>60</v>
      </c>
      <c r="D86" t="s">
        <v>246</v>
      </c>
      <c r="E86">
        <v>35</v>
      </c>
      <c r="F86">
        <v>25</v>
      </c>
      <c r="G86">
        <v>0.58333333333333337</v>
      </c>
      <c r="H86">
        <v>6</v>
      </c>
      <c r="I86" s="9">
        <v>94.5</v>
      </c>
      <c r="L86">
        <v>28</v>
      </c>
      <c r="M86">
        <v>27.6</v>
      </c>
      <c r="N86">
        <v>101</v>
      </c>
      <c r="O86">
        <v>100</v>
      </c>
      <c r="P86">
        <v>0</v>
      </c>
      <c r="Q86">
        <v>0</v>
      </c>
      <c r="R86">
        <v>6</v>
      </c>
      <c r="S86" s="8">
        <v>101991668</v>
      </c>
      <c r="T86" s="4">
        <v>20</v>
      </c>
      <c r="U86" s="6">
        <v>2.6535799568492287E-2</v>
      </c>
      <c r="V86" s="10">
        <v>135558079.89972511</v>
      </c>
      <c r="W86" s="12">
        <f>Table2[[#This Row],[Scaled to 2024]]/Table2[[#This Row],[Projected Wins]]</f>
        <v>1434477.035975927</v>
      </c>
      <c r="X86" s="10">
        <v>3</v>
      </c>
      <c r="Y86" s="10">
        <f>IF(Table2[[#This Row],[Projected Wins]]&gt;=100, 1, IF(Table2[[#This Row],[Projected Wins]]&gt;=90, 2, IF(Table2[[#This Row],[Projected Wins]]&gt;=80, 3, IF(Table2[[#This Row],[Projected Wins]]&gt;=70, 4,5))))</f>
        <v>2</v>
      </c>
      <c r="Z86" s="2">
        <v>0.12916666666666668</v>
      </c>
    </row>
    <row r="87" spans="1:26" x14ac:dyDescent="0.45">
      <c r="A87">
        <v>2009</v>
      </c>
      <c r="B87" t="s">
        <v>28</v>
      </c>
      <c r="C87" t="s">
        <v>54</v>
      </c>
      <c r="D87" t="s">
        <v>585</v>
      </c>
      <c r="E87">
        <v>87</v>
      </c>
      <c r="F87">
        <v>76</v>
      </c>
      <c r="G87">
        <v>0.53374233128834359</v>
      </c>
      <c r="H87">
        <v>11</v>
      </c>
      <c r="I87" s="9">
        <v>86.466257668711663</v>
      </c>
      <c r="J87" s="3">
        <v>2416237</v>
      </c>
      <c r="K87" s="3">
        <v>29466</v>
      </c>
      <c r="L87">
        <v>27.6</v>
      </c>
      <c r="M87">
        <v>27.9</v>
      </c>
      <c r="N87">
        <v>98</v>
      </c>
      <c r="O87">
        <v>98</v>
      </c>
      <c r="P87">
        <v>1</v>
      </c>
      <c r="Q87">
        <v>3</v>
      </c>
      <c r="R87">
        <v>11</v>
      </c>
      <c r="S87" s="8">
        <v>67804266</v>
      </c>
      <c r="T87" s="4">
        <v>24</v>
      </c>
      <c r="U87" s="6">
        <v>2.4288281666780438E-2</v>
      </c>
      <c r="V87" s="10">
        <v>124076639.11969782</v>
      </c>
      <c r="W87" s="12">
        <f>Table2[[#This Row],[Scaled to 2024]]/Table2[[#This Row],[Projected Wins]]</f>
        <v>1434971.7735568855</v>
      </c>
      <c r="X87" s="10">
        <v>3</v>
      </c>
      <c r="Y87" s="10">
        <f>IF(Table2[[#This Row],[Projected Wins]]&gt;=100, 1, IF(Table2[[#This Row],[Projected Wins]]&gt;=90, 2, IF(Table2[[#This Row],[Projected Wins]]&gt;=80, 3, IF(Table2[[#This Row],[Projected Wins]]&gt;=70, 4,5))))</f>
        <v>3</v>
      </c>
      <c r="Z87" s="2">
        <v>0.12222222222222222</v>
      </c>
    </row>
    <row r="88" spans="1:26" x14ac:dyDescent="0.45">
      <c r="A88">
        <v>2017</v>
      </c>
      <c r="B88" t="s">
        <v>43</v>
      </c>
      <c r="C88" t="s">
        <v>60</v>
      </c>
      <c r="D88" t="s">
        <v>336</v>
      </c>
      <c r="E88">
        <v>102</v>
      </c>
      <c r="F88">
        <v>60</v>
      </c>
      <c r="G88">
        <v>0.62962962962962965</v>
      </c>
      <c r="H88">
        <v>2</v>
      </c>
      <c r="I88" s="9">
        <v>102</v>
      </c>
      <c r="J88" s="3">
        <v>2048138</v>
      </c>
      <c r="K88" s="3">
        <v>25286</v>
      </c>
      <c r="L88">
        <v>28.1</v>
      </c>
      <c r="M88">
        <v>28.9</v>
      </c>
      <c r="N88">
        <v>106</v>
      </c>
      <c r="O88">
        <v>104</v>
      </c>
      <c r="P88">
        <v>0</v>
      </c>
      <c r="Q88">
        <v>5</v>
      </c>
      <c r="R88">
        <v>13</v>
      </c>
      <c r="S88" s="8">
        <v>114427167</v>
      </c>
      <c r="T88" s="4">
        <v>18</v>
      </c>
      <c r="U88" s="6">
        <v>2.8722452513764204E-2</v>
      </c>
      <c r="V88" s="10">
        <v>146728592.16950035</v>
      </c>
      <c r="W88" s="12">
        <f>Table2[[#This Row],[Scaled to 2024]]/Table2[[#This Row],[Projected Wins]]</f>
        <v>1438515.6095049053</v>
      </c>
      <c r="X88" s="10">
        <v>3</v>
      </c>
      <c r="Y88" s="10">
        <f>IF(Table2[[#This Row],[Projected Wins]]&gt;=100, 1, IF(Table2[[#This Row],[Projected Wins]]&gt;=90, 2, IF(Table2[[#This Row],[Projected Wins]]&gt;=80, 3, IF(Table2[[#This Row],[Projected Wins]]&gt;=70, 4,5))))</f>
        <v>1</v>
      </c>
      <c r="Z88" s="2">
        <v>0.12916666666666668</v>
      </c>
    </row>
    <row r="89" spans="1:26" x14ac:dyDescent="0.45">
      <c r="A89">
        <v>2004</v>
      </c>
      <c r="B89" t="s">
        <v>28</v>
      </c>
      <c r="C89" t="s">
        <v>54</v>
      </c>
      <c r="D89" t="s">
        <v>735</v>
      </c>
      <c r="E89">
        <v>92</v>
      </c>
      <c r="F89">
        <v>70</v>
      </c>
      <c r="G89">
        <v>0.5679012345679012</v>
      </c>
      <c r="H89">
        <v>6</v>
      </c>
      <c r="I89" s="9">
        <v>92</v>
      </c>
      <c r="J89" s="3">
        <v>1911490</v>
      </c>
      <c r="K89" s="3">
        <v>23599</v>
      </c>
      <c r="L89">
        <v>27.8</v>
      </c>
      <c r="M89">
        <v>28.2</v>
      </c>
      <c r="N89">
        <v>102</v>
      </c>
      <c r="O89">
        <v>102</v>
      </c>
      <c r="P89">
        <v>1</v>
      </c>
      <c r="Q89">
        <v>1</v>
      </c>
      <c r="R89">
        <v>13</v>
      </c>
      <c r="S89" s="8">
        <v>53890000</v>
      </c>
      <c r="T89" s="4">
        <v>19</v>
      </c>
      <c r="U89" s="6">
        <v>2.5925381413270842E-2</v>
      </c>
      <c r="V89" s="10">
        <v>132439759.95446886</v>
      </c>
      <c r="W89" s="12">
        <f>Table2[[#This Row],[Scaled to 2024]]/Table2[[#This Row],[Projected Wins]]</f>
        <v>1439562.6082007485</v>
      </c>
      <c r="X89" s="10">
        <v>3</v>
      </c>
      <c r="Y89" s="10">
        <f>IF(Table2[[#This Row],[Projected Wins]]&gt;=100, 1, IF(Table2[[#This Row],[Projected Wins]]&gt;=90, 2, IF(Table2[[#This Row],[Projected Wins]]&gt;=80, 3, IF(Table2[[#This Row],[Projected Wins]]&gt;=70, 4,5))))</f>
        <v>2</v>
      </c>
      <c r="Z89" s="2">
        <v>0.11666666666666667</v>
      </c>
    </row>
    <row r="90" spans="1:26" x14ac:dyDescent="0.45">
      <c r="A90">
        <v>2006</v>
      </c>
      <c r="B90" t="s">
        <v>28</v>
      </c>
      <c r="C90" t="s">
        <v>54</v>
      </c>
      <c r="D90" t="s">
        <v>675</v>
      </c>
      <c r="E90">
        <v>96</v>
      </c>
      <c r="F90">
        <v>66</v>
      </c>
      <c r="G90">
        <v>0.59259259259259256</v>
      </c>
      <c r="H90">
        <v>3</v>
      </c>
      <c r="I90" s="9">
        <v>96</v>
      </c>
      <c r="J90" s="3">
        <v>2285018</v>
      </c>
      <c r="K90" s="3">
        <v>28210</v>
      </c>
      <c r="L90">
        <v>28.3</v>
      </c>
      <c r="M90">
        <v>26.9</v>
      </c>
      <c r="N90">
        <v>98</v>
      </c>
      <c r="O90">
        <v>98</v>
      </c>
      <c r="P90">
        <v>1</v>
      </c>
      <c r="Q90">
        <v>3</v>
      </c>
      <c r="R90">
        <v>17</v>
      </c>
      <c r="S90" s="8">
        <v>63396006</v>
      </c>
      <c r="T90" s="4">
        <v>20</v>
      </c>
      <c r="U90" s="6">
        <v>2.7116940121173317E-2</v>
      </c>
      <c r="V90" s="10">
        <v>138526835.26999268</v>
      </c>
      <c r="W90" s="12">
        <f>Table2[[#This Row],[Scaled to 2024]]/Table2[[#This Row],[Projected Wins]]</f>
        <v>1442987.867395757</v>
      </c>
      <c r="X90" s="10">
        <v>3</v>
      </c>
      <c r="Y90" s="10">
        <f>IF(Table2[[#This Row],[Projected Wins]]&gt;=100, 1, IF(Table2[[#This Row],[Projected Wins]]&gt;=90, 2, IF(Table2[[#This Row],[Projected Wins]]&gt;=80, 3, IF(Table2[[#This Row],[Projected Wins]]&gt;=70, 4,5))))</f>
        <v>2</v>
      </c>
      <c r="Z90" s="2">
        <v>0.11527777777777778</v>
      </c>
    </row>
    <row r="91" spans="1:26" x14ac:dyDescent="0.45">
      <c r="A91">
        <v>2019</v>
      </c>
      <c r="B91" t="s">
        <v>28</v>
      </c>
      <c r="C91" t="s">
        <v>54</v>
      </c>
      <c r="D91" t="s">
        <v>285</v>
      </c>
      <c r="E91">
        <v>101</v>
      </c>
      <c r="F91">
        <v>61</v>
      </c>
      <c r="G91">
        <v>0.62345679012345678</v>
      </c>
      <c r="H91">
        <v>4</v>
      </c>
      <c r="I91" s="9">
        <v>101</v>
      </c>
      <c r="J91" s="3">
        <v>2303299</v>
      </c>
      <c r="K91" s="3">
        <v>28436</v>
      </c>
      <c r="L91">
        <v>27.8</v>
      </c>
      <c r="M91">
        <v>28.2</v>
      </c>
      <c r="N91">
        <v>99</v>
      </c>
      <c r="O91">
        <v>98</v>
      </c>
      <c r="P91">
        <v>0</v>
      </c>
      <c r="Q91">
        <v>3</v>
      </c>
      <c r="R91">
        <v>15</v>
      </c>
      <c r="S91" s="8">
        <v>113758333</v>
      </c>
      <c r="T91" s="4">
        <v>18</v>
      </c>
      <c r="U91" s="6">
        <v>2.8571822889316461E-2</v>
      </c>
      <c r="V91" s="10">
        <v>145959101.02929753</v>
      </c>
      <c r="W91" s="12">
        <f>Table2[[#This Row],[Scaled to 2024]]/Table2[[#This Row],[Projected Wins]]</f>
        <v>1445139.6141514606</v>
      </c>
      <c r="X91" s="10">
        <v>3</v>
      </c>
      <c r="Y91" s="10">
        <f>IF(Table2[[#This Row],[Projected Wins]]&gt;=100, 1, IF(Table2[[#This Row],[Projected Wins]]&gt;=90, 2, IF(Table2[[#This Row],[Projected Wins]]&gt;=80, 3, IF(Table2[[#This Row],[Projected Wins]]&gt;=70, 4,5))))</f>
        <v>1</v>
      </c>
      <c r="Z91" s="2">
        <v>0.13472222222222222</v>
      </c>
    </row>
    <row r="92" spans="1:26" x14ac:dyDescent="0.45">
      <c r="A92">
        <v>2012</v>
      </c>
      <c r="B92" t="s">
        <v>14</v>
      </c>
      <c r="C92" t="s">
        <v>58</v>
      </c>
      <c r="D92" t="s">
        <v>481</v>
      </c>
      <c r="E92">
        <v>93</v>
      </c>
      <c r="F92">
        <v>69</v>
      </c>
      <c r="G92">
        <v>0.57407407407407407</v>
      </c>
      <c r="H92">
        <v>7</v>
      </c>
      <c r="I92" s="9">
        <v>93</v>
      </c>
      <c r="J92" s="3">
        <v>2102240</v>
      </c>
      <c r="K92" s="3">
        <v>25954</v>
      </c>
      <c r="L92">
        <v>28</v>
      </c>
      <c r="M92">
        <v>27.6</v>
      </c>
      <c r="N92">
        <v>102</v>
      </c>
      <c r="O92">
        <v>103</v>
      </c>
      <c r="P92">
        <v>1</v>
      </c>
      <c r="Q92">
        <v>3</v>
      </c>
      <c r="R92">
        <v>16</v>
      </c>
      <c r="S92" s="8">
        <v>77949000</v>
      </c>
      <c r="T92" s="4">
        <v>22</v>
      </c>
      <c r="U92" s="6">
        <v>2.6422561272727765E-2</v>
      </c>
      <c r="V92" s="10">
        <v>134979602.28855175</v>
      </c>
      <c r="W92" s="12">
        <f>Table2[[#This Row],[Scaled to 2024]]/Table2[[#This Row],[Projected Wins]]</f>
        <v>1451393.57299518</v>
      </c>
      <c r="X92" s="10">
        <v>3</v>
      </c>
      <c r="Y92" s="10">
        <f>IF(Table2[[#This Row],[Projected Wins]]&gt;=100, 1, IF(Table2[[#This Row],[Projected Wins]]&gt;=90, 2, IF(Table2[[#This Row],[Projected Wins]]&gt;=80, 3, IF(Table2[[#This Row],[Projected Wins]]&gt;=70, 4,5))))</f>
        <v>2</v>
      </c>
      <c r="Z92" s="2">
        <v>0.125</v>
      </c>
    </row>
    <row r="93" spans="1:26" x14ac:dyDescent="0.45">
      <c r="A93">
        <v>2017</v>
      </c>
      <c r="B93" t="s">
        <v>12</v>
      </c>
      <c r="C93" t="s">
        <v>102</v>
      </c>
      <c r="D93" t="s">
        <v>329</v>
      </c>
      <c r="E93">
        <v>93</v>
      </c>
      <c r="F93">
        <v>69</v>
      </c>
      <c r="G93">
        <v>0.57407407407407407</v>
      </c>
      <c r="H93">
        <v>5</v>
      </c>
      <c r="I93" s="9">
        <v>93</v>
      </c>
      <c r="J93" s="3">
        <v>2134375</v>
      </c>
      <c r="K93" s="3">
        <v>26350</v>
      </c>
      <c r="L93">
        <v>28.3</v>
      </c>
      <c r="M93">
        <v>28.7</v>
      </c>
      <c r="N93">
        <v>108</v>
      </c>
      <c r="O93">
        <v>108</v>
      </c>
      <c r="P93">
        <v>0</v>
      </c>
      <c r="Q93">
        <v>4</v>
      </c>
      <c r="R93">
        <v>11</v>
      </c>
      <c r="S93" s="8">
        <v>106580200</v>
      </c>
      <c r="T93" s="4">
        <v>21</v>
      </c>
      <c r="U93" s="6">
        <v>2.6752779201529055E-2</v>
      </c>
      <c r="V93" s="10">
        <v>136666519.92829448</v>
      </c>
      <c r="W93" s="12">
        <f>Table2[[#This Row],[Scaled to 2024]]/Table2[[#This Row],[Projected Wins]]</f>
        <v>1469532.4723472525</v>
      </c>
      <c r="X93" s="10">
        <v>3</v>
      </c>
      <c r="Y93" s="10">
        <f>IF(Table2[[#This Row],[Projected Wins]]&gt;=100, 1, IF(Table2[[#This Row],[Projected Wins]]&gt;=90, 2, IF(Table2[[#This Row],[Projected Wins]]&gt;=80, 3, IF(Table2[[#This Row],[Projected Wins]]&gt;=70, 4,5))))</f>
        <v>2</v>
      </c>
      <c r="Z93" s="2">
        <v>0.13125000000000001</v>
      </c>
    </row>
    <row r="94" spans="1:26" x14ac:dyDescent="0.45">
      <c r="A94">
        <v>2018</v>
      </c>
      <c r="B94" t="s">
        <v>27</v>
      </c>
      <c r="C94" t="s">
        <v>72</v>
      </c>
      <c r="D94" t="s">
        <v>314</v>
      </c>
      <c r="E94">
        <v>96</v>
      </c>
      <c r="F94">
        <v>67</v>
      </c>
      <c r="G94">
        <v>0.58895705521472397</v>
      </c>
      <c r="H94">
        <v>5</v>
      </c>
      <c r="I94" s="9">
        <v>95.411042944785279</v>
      </c>
      <c r="J94" s="3">
        <v>2850875</v>
      </c>
      <c r="K94" s="3">
        <v>35196</v>
      </c>
      <c r="L94">
        <v>28.9</v>
      </c>
      <c r="M94">
        <v>28.8</v>
      </c>
      <c r="N94">
        <v>102</v>
      </c>
      <c r="O94">
        <v>101</v>
      </c>
      <c r="P94">
        <v>0</v>
      </c>
      <c r="Q94">
        <v>5</v>
      </c>
      <c r="R94">
        <v>18</v>
      </c>
      <c r="S94" s="8">
        <v>109295700</v>
      </c>
      <c r="T94" s="4">
        <v>20</v>
      </c>
      <c r="U94" s="6">
        <v>2.7568213118615847E-2</v>
      </c>
      <c r="V94" s="10">
        <v>140832162.48977384</v>
      </c>
      <c r="W94" s="12">
        <f>Table2[[#This Row],[Scaled to 2024]]/Table2[[#This Row],[Projected Wins]]</f>
        <v>1476057.2586055256</v>
      </c>
      <c r="X94" s="10">
        <v>3</v>
      </c>
      <c r="Y94" s="10">
        <f>IF(Table2[[#This Row],[Projected Wins]]&gt;=100, 1, IF(Table2[[#This Row],[Projected Wins]]&gt;=90, 2, IF(Table2[[#This Row],[Projected Wins]]&gt;=80, 3, IF(Table2[[#This Row],[Projected Wins]]&gt;=70, 4,5))))</f>
        <v>2</v>
      </c>
      <c r="Z94" s="2">
        <v>0.12986111111111112</v>
      </c>
    </row>
    <row r="95" spans="1:26" x14ac:dyDescent="0.45">
      <c r="A95">
        <v>2015</v>
      </c>
      <c r="B95" t="s">
        <v>33</v>
      </c>
      <c r="C95" t="s">
        <v>66</v>
      </c>
      <c r="D95" t="s">
        <v>410</v>
      </c>
      <c r="E95">
        <v>98</v>
      </c>
      <c r="F95">
        <v>64</v>
      </c>
      <c r="G95">
        <v>0.60493827160493829</v>
      </c>
      <c r="H95">
        <v>2</v>
      </c>
      <c r="I95" s="9">
        <v>98</v>
      </c>
      <c r="J95" s="3">
        <v>2498596</v>
      </c>
      <c r="K95" s="3">
        <v>30847</v>
      </c>
      <c r="L95">
        <v>28.2</v>
      </c>
      <c r="M95">
        <v>29.6</v>
      </c>
      <c r="N95">
        <v>99</v>
      </c>
      <c r="O95">
        <v>99</v>
      </c>
      <c r="P95">
        <v>0</v>
      </c>
      <c r="Q95">
        <v>4</v>
      </c>
      <c r="R95">
        <v>15</v>
      </c>
      <c r="S95" s="8">
        <v>104457499</v>
      </c>
      <c r="T95" s="4">
        <v>19</v>
      </c>
      <c r="U95" s="6">
        <v>2.8378348249772475E-2</v>
      </c>
      <c r="V95" s="10">
        <v>144970736.21375167</v>
      </c>
      <c r="W95" s="12">
        <f>Table2[[#This Row],[Scaled to 2024]]/Table2[[#This Row],[Projected Wins]]</f>
        <v>1479293.2266709355</v>
      </c>
      <c r="X95" s="10">
        <v>3</v>
      </c>
      <c r="Y95" s="10">
        <f>IF(Table2[[#This Row],[Projected Wins]]&gt;=100, 1, IF(Table2[[#This Row],[Projected Wins]]&gt;=90, 2, IF(Table2[[#This Row],[Projected Wins]]&gt;=80, 3, IF(Table2[[#This Row],[Projected Wins]]&gt;=70, 4,5))))</f>
        <v>2</v>
      </c>
      <c r="Z95" s="2">
        <v>0.12916666666666668</v>
      </c>
    </row>
    <row r="96" spans="1:26" hidden="1" x14ac:dyDescent="0.45">
      <c r="A96">
        <v>2024</v>
      </c>
      <c r="B96" t="s">
        <v>14</v>
      </c>
      <c r="C96" t="s">
        <v>58</v>
      </c>
      <c r="D96" t="s">
        <v>121</v>
      </c>
      <c r="E96">
        <v>58</v>
      </c>
      <c r="F96">
        <v>38</v>
      </c>
      <c r="G96">
        <v>0.60416666666666663</v>
      </c>
      <c r="H96">
        <v>3</v>
      </c>
      <c r="I96" s="9">
        <v>97.875</v>
      </c>
      <c r="J96">
        <v>1453823</v>
      </c>
      <c r="K96">
        <v>27958</v>
      </c>
      <c r="L96">
        <v>27.1</v>
      </c>
      <c r="M96">
        <v>29.6</v>
      </c>
      <c r="N96">
        <v>94</v>
      </c>
      <c r="O96">
        <v>93</v>
      </c>
      <c r="P96">
        <v>0</v>
      </c>
      <c r="Q96">
        <v>5</v>
      </c>
      <c r="R96">
        <v>11</v>
      </c>
      <c r="S96" s="8">
        <v>117347715</v>
      </c>
      <c r="T96" s="4">
        <v>23</v>
      </c>
      <c r="U96" s="6">
        <v>2.2971079609300889E-2</v>
      </c>
      <c r="V96" s="10">
        <v>117347715</v>
      </c>
      <c r="W96" s="12">
        <f>Table2[[#This Row],[Scaled to 2024]]/Table2[[#This Row],[Projected Wins]]</f>
        <v>1198954.9425287356</v>
      </c>
      <c r="X96" s="10"/>
      <c r="Y96" s="10">
        <f>IF(Table2[[#This Row],[Projected Wins]]&gt;=100, 1, IF(Table2[[#This Row],[Projected Wins]]&gt;=90, 2, IF(Table2[[#This Row],[Projected Wins]]&gt;=80, 3, IF(Table2[[#This Row],[Projected Wins]]&gt;=70, 4,5))))</f>
        <v>2</v>
      </c>
      <c r="Z96" s="2">
        <v>0.11180555555555556</v>
      </c>
    </row>
    <row r="97" spans="1:26" x14ac:dyDescent="0.45">
      <c r="A97">
        <v>2003</v>
      </c>
      <c r="B97" t="s">
        <v>28</v>
      </c>
      <c r="C97" t="s">
        <v>54</v>
      </c>
      <c r="D97" t="s">
        <v>765</v>
      </c>
      <c r="E97">
        <v>90</v>
      </c>
      <c r="F97">
        <v>72</v>
      </c>
      <c r="G97">
        <v>0.55555555555555558</v>
      </c>
      <c r="H97">
        <v>8</v>
      </c>
      <c r="I97" s="9">
        <v>90</v>
      </c>
      <c r="J97" s="3">
        <v>1946011</v>
      </c>
      <c r="K97" s="3">
        <v>24025</v>
      </c>
      <c r="L97">
        <v>27.2</v>
      </c>
      <c r="M97">
        <v>29.7</v>
      </c>
      <c r="N97">
        <v>101</v>
      </c>
      <c r="O97">
        <v>100</v>
      </c>
      <c r="P97">
        <v>0</v>
      </c>
      <c r="Q97">
        <v>1</v>
      </c>
      <c r="R97">
        <v>15</v>
      </c>
      <c r="S97" s="8">
        <v>55505000</v>
      </c>
      <c r="T97" s="4">
        <v>18</v>
      </c>
      <c r="U97" s="6">
        <v>2.6072613754534318E-2</v>
      </c>
      <c r="V97" s="10">
        <v>133191896.0802073</v>
      </c>
      <c r="W97" s="12">
        <f>Table2[[#This Row],[Scaled to 2024]]/Table2[[#This Row],[Projected Wins]]</f>
        <v>1479909.9564467478</v>
      </c>
      <c r="X97" s="10">
        <v>3</v>
      </c>
      <c r="Y97" s="10">
        <f>IF(Table2[[#This Row],[Projected Wins]]&gt;=100, 1, IF(Table2[[#This Row],[Projected Wins]]&gt;=90, 2, IF(Table2[[#This Row],[Projected Wins]]&gt;=80, 3, IF(Table2[[#This Row],[Projected Wins]]&gt;=70, 4,5))))</f>
        <v>2</v>
      </c>
      <c r="Z97" s="2">
        <v>0.11597222222222223</v>
      </c>
    </row>
    <row r="98" spans="1:26" x14ac:dyDescent="0.45">
      <c r="A98">
        <v>2023</v>
      </c>
      <c r="B98" t="s">
        <v>26</v>
      </c>
      <c r="C98" t="s">
        <v>103</v>
      </c>
      <c r="D98" t="s">
        <v>163</v>
      </c>
      <c r="E98">
        <v>84</v>
      </c>
      <c r="F98">
        <v>78</v>
      </c>
      <c r="G98">
        <v>0.51851851851851849</v>
      </c>
      <c r="H98">
        <v>12</v>
      </c>
      <c r="I98" s="9">
        <v>84</v>
      </c>
      <c r="J98" s="3">
        <v>1162819</v>
      </c>
      <c r="K98" s="3">
        <v>14356</v>
      </c>
      <c r="L98">
        <v>29.4</v>
      </c>
      <c r="M98">
        <v>27.6</v>
      </c>
      <c r="N98">
        <v>104</v>
      </c>
      <c r="O98">
        <v>105</v>
      </c>
      <c r="P98">
        <v>0</v>
      </c>
      <c r="Q98">
        <v>2</v>
      </c>
      <c r="R98">
        <v>16</v>
      </c>
      <c r="S98" s="8">
        <v>114351500</v>
      </c>
      <c r="T98" s="4">
        <v>22</v>
      </c>
      <c r="U98" s="6">
        <v>2.4601050942120752E-2</v>
      </c>
      <c r="V98" s="10">
        <v>125674420.34755667</v>
      </c>
      <c r="W98" s="12">
        <f>Table2[[#This Row],[Scaled to 2024]]/Table2[[#This Row],[Projected Wins]]</f>
        <v>1496124.0517566269</v>
      </c>
      <c r="X98" s="10">
        <v>3</v>
      </c>
      <c r="Y98" s="10">
        <f>IF(Table2[[#This Row],[Projected Wins]]&gt;=100, 1, IF(Table2[[#This Row],[Projected Wins]]&gt;=90, 2, IF(Table2[[#This Row],[Projected Wins]]&gt;=80, 3, IF(Table2[[#This Row],[Projected Wins]]&gt;=70, 4,5))))</f>
        <v>3</v>
      </c>
      <c r="Z98" s="2">
        <v>0.10972222222222222</v>
      </c>
    </row>
    <row r="99" spans="1:26" x14ac:dyDescent="0.45">
      <c r="A99">
        <v>2015</v>
      </c>
      <c r="B99" t="s">
        <v>22</v>
      </c>
      <c r="C99" t="s">
        <v>53</v>
      </c>
      <c r="D99" t="s">
        <v>399</v>
      </c>
      <c r="E99">
        <v>86</v>
      </c>
      <c r="F99">
        <v>76</v>
      </c>
      <c r="G99">
        <v>0.53086419753086422</v>
      </c>
      <c r="H99">
        <v>10</v>
      </c>
      <c r="I99" s="9">
        <v>86</v>
      </c>
      <c r="J99" s="3">
        <v>2153585</v>
      </c>
      <c r="K99" s="3">
        <v>26587</v>
      </c>
      <c r="L99">
        <v>26.3</v>
      </c>
      <c r="M99">
        <v>29.4</v>
      </c>
      <c r="N99">
        <v>97</v>
      </c>
      <c r="O99">
        <v>97</v>
      </c>
      <c r="P99">
        <v>0</v>
      </c>
      <c r="Q99">
        <v>2</v>
      </c>
      <c r="R99">
        <v>12</v>
      </c>
      <c r="S99" s="8">
        <v>93256200</v>
      </c>
      <c r="T99" s="4">
        <v>24</v>
      </c>
      <c r="U99" s="6">
        <v>2.5335250655871361E-2</v>
      </c>
      <c r="V99" s="10">
        <v>129425078.14108081</v>
      </c>
      <c r="W99" s="12">
        <f>Table2[[#This Row],[Scaled to 2024]]/Table2[[#This Row],[Projected Wins]]</f>
        <v>1504942.7690823351</v>
      </c>
      <c r="X99" s="10">
        <v>3</v>
      </c>
      <c r="Y99" s="10">
        <f>IF(Table2[[#This Row],[Projected Wins]]&gt;=100, 1, IF(Table2[[#This Row],[Projected Wins]]&gt;=90, 2, IF(Table2[[#This Row],[Projected Wins]]&gt;=80, 3, IF(Table2[[#This Row],[Projected Wins]]&gt;=70, 4,5))))</f>
        <v>3</v>
      </c>
      <c r="Z99" s="2">
        <v>0.12708333333333333</v>
      </c>
    </row>
    <row r="100" spans="1:26" x14ac:dyDescent="0.45">
      <c r="A100">
        <v>2014</v>
      </c>
      <c r="B100" t="s">
        <v>31</v>
      </c>
      <c r="C100" t="s">
        <v>56</v>
      </c>
      <c r="D100" t="s">
        <v>438</v>
      </c>
      <c r="E100">
        <v>88</v>
      </c>
      <c r="F100">
        <v>74</v>
      </c>
      <c r="G100">
        <v>0.54320987654320985</v>
      </c>
      <c r="H100">
        <v>8</v>
      </c>
      <c r="I100" s="9">
        <v>88</v>
      </c>
      <c r="J100" s="3">
        <v>2003628</v>
      </c>
      <c r="K100" s="3">
        <v>24736</v>
      </c>
      <c r="L100">
        <v>29.6</v>
      </c>
      <c r="M100">
        <v>28.2</v>
      </c>
      <c r="N100">
        <v>98</v>
      </c>
      <c r="O100">
        <v>97</v>
      </c>
      <c r="P100">
        <v>0</v>
      </c>
      <c r="Q100">
        <v>6</v>
      </c>
      <c r="R100">
        <v>16</v>
      </c>
      <c r="S100" s="8">
        <v>89160900</v>
      </c>
      <c r="T100" s="4">
        <v>20</v>
      </c>
      <c r="U100" s="6">
        <v>2.6232519084356302E-2</v>
      </c>
      <c r="V100" s="10">
        <v>134008772.14306913</v>
      </c>
      <c r="W100" s="12">
        <f>Table2[[#This Row],[Scaled to 2024]]/Table2[[#This Row],[Projected Wins]]</f>
        <v>1522826.9561712402</v>
      </c>
      <c r="X100" s="10">
        <v>3</v>
      </c>
      <c r="Y100" s="10">
        <f>IF(Table2[[#This Row],[Projected Wins]]&gt;=100, 1, IF(Table2[[#This Row],[Projected Wins]]&gt;=90, 2, IF(Table2[[#This Row],[Projected Wins]]&gt;=80, 3, IF(Table2[[#This Row],[Projected Wins]]&gt;=70, 4,5))))</f>
        <v>3</v>
      </c>
      <c r="Z100" s="2">
        <v>0.12847222222222221</v>
      </c>
    </row>
    <row r="101" spans="1:26" x14ac:dyDescent="0.45">
      <c r="A101">
        <v>2006</v>
      </c>
      <c r="B101" t="s">
        <v>31</v>
      </c>
      <c r="C101" t="s">
        <v>56</v>
      </c>
      <c r="D101" t="s">
        <v>678</v>
      </c>
      <c r="E101">
        <v>93</v>
      </c>
      <c r="F101">
        <v>69</v>
      </c>
      <c r="G101">
        <v>0.57407407407407407</v>
      </c>
      <c r="H101">
        <v>5</v>
      </c>
      <c r="I101" s="9">
        <v>93</v>
      </c>
      <c r="J101" s="3">
        <v>1976625</v>
      </c>
      <c r="K101" s="3">
        <v>24403</v>
      </c>
      <c r="L101">
        <v>29.7</v>
      </c>
      <c r="M101">
        <v>27</v>
      </c>
      <c r="N101">
        <v>97</v>
      </c>
      <c r="O101">
        <v>97</v>
      </c>
      <c r="P101">
        <v>1</v>
      </c>
      <c r="Q101">
        <v>1</v>
      </c>
      <c r="R101">
        <v>10</v>
      </c>
      <c r="S101" s="8">
        <v>64843079</v>
      </c>
      <c r="T101" s="4">
        <v>19</v>
      </c>
      <c r="U101" s="6">
        <v>2.7735909585779126E-2</v>
      </c>
      <c r="V101" s="10">
        <v>141688839.56241852</v>
      </c>
      <c r="W101" s="12">
        <f>Table2[[#This Row],[Scaled to 2024]]/Table2[[#This Row],[Projected Wins]]</f>
        <v>1523535.9092733173</v>
      </c>
      <c r="X101" s="10">
        <v>3</v>
      </c>
      <c r="Y101" s="10">
        <f>IF(Table2[[#This Row],[Projected Wins]]&gt;=100, 1, IF(Table2[[#This Row],[Projected Wins]]&gt;=90, 2, IF(Table2[[#This Row],[Projected Wins]]&gt;=80, 3, IF(Table2[[#This Row],[Projected Wins]]&gt;=70, 4,5))))</f>
        <v>2</v>
      </c>
      <c r="Z101" s="2">
        <v>0.11597222222222223</v>
      </c>
    </row>
    <row r="102" spans="1:26" x14ac:dyDescent="0.45">
      <c r="A102">
        <v>2010</v>
      </c>
      <c r="B102" t="s">
        <v>18</v>
      </c>
      <c r="C102" t="s">
        <v>59</v>
      </c>
      <c r="D102" t="s">
        <v>545</v>
      </c>
      <c r="E102">
        <v>91</v>
      </c>
      <c r="F102">
        <v>71</v>
      </c>
      <c r="G102">
        <v>0.56172839506172845</v>
      </c>
      <c r="H102">
        <v>6</v>
      </c>
      <c r="I102" s="9">
        <v>91.000000000000014</v>
      </c>
      <c r="J102" s="3">
        <v>2060550</v>
      </c>
      <c r="K102" s="3">
        <v>25439</v>
      </c>
      <c r="L102">
        <v>29</v>
      </c>
      <c r="M102">
        <v>28.2</v>
      </c>
      <c r="N102">
        <v>102</v>
      </c>
      <c r="O102">
        <v>101</v>
      </c>
      <c r="P102">
        <v>1</v>
      </c>
      <c r="Q102">
        <v>4</v>
      </c>
      <c r="R102">
        <v>14</v>
      </c>
      <c r="S102" s="8">
        <v>75321542</v>
      </c>
      <c r="T102" s="4">
        <v>19</v>
      </c>
      <c r="U102" s="6">
        <v>2.7311390142779068E-2</v>
      </c>
      <c r="V102" s="10">
        <v>139520182.82288244</v>
      </c>
      <c r="W102" s="12">
        <f>Table2[[#This Row],[Scaled to 2024]]/Table2[[#This Row],[Projected Wins]]</f>
        <v>1533188.8222294771</v>
      </c>
      <c r="X102" s="10">
        <v>3</v>
      </c>
      <c r="Y102" s="10">
        <f>IF(Table2[[#This Row],[Projected Wins]]&gt;=100, 1, IF(Table2[[#This Row],[Projected Wins]]&gt;=90, 2, IF(Table2[[#This Row],[Projected Wins]]&gt;=80, 3, IF(Table2[[#This Row],[Projected Wins]]&gt;=70, 4,5))))</f>
        <v>2</v>
      </c>
      <c r="Z102" s="2">
        <v>0.12222222222222222</v>
      </c>
    </row>
    <row r="103" spans="1:26" x14ac:dyDescent="0.45">
      <c r="A103">
        <v>2013</v>
      </c>
      <c r="B103" t="s">
        <v>43</v>
      </c>
      <c r="C103" t="s">
        <v>60</v>
      </c>
      <c r="D103" t="s">
        <v>456</v>
      </c>
      <c r="E103">
        <v>92</v>
      </c>
      <c r="F103">
        <v>70</v>
      </c>
      <c r="G103">
        <v>0.5679012345679012</v>
      </c>
      <c r="H103">
        <v>7</v>
      </c>
      <c r="I103" s="9">
        <v>92</v>
      </c>
      <c r="J103" s="3">
        <v>1572926</v>
      </c>
      <c r="K103" s="3">
        <v>19419</v>
      </c>
      <c r="L103">
        <v>28.7</v>
      </c>
      <c r="M103">
        <v>27.5</v>
      </c>
      <c r="N103">
        <v>95</v>
      </c>
      <c r="O103">
        <v>95</v>
      </c>
      <c r="P103">
        <v>0</v>
      </c>
      <c r="Q103">
        <v>2</v>
      </c>
      <c r="R103">
        <v>16</v>
      </c>
      <c r="S103" s="8">
        <v>87342433</v>
      </c>
      <c r="T103" s="4">
        <v>17</v>
      </c>
      <c r="U103" s="6">
        <v>2.772135101896063E-2</v>
      </c>
      <c r="V103" s="10">
        <v>141614467.15246293</v>
      </c>
      <c r="W103" s="12">
        <f>Table2[[#This Row],[Scaled to 2024]]/Table2[[#This Row],[Projected Wins]]</f>
        <v>1539287.6864398145</v>
      </c>
      <c r="X103" s="10">
        <v>3</v>
      </c>
      <c r="Y103" s="10">
        <f>IF(Table2[[#This Row],[Projected Wins]]&gt;=100, 1, IF(Table2[[#This Row],[Projected Wins]]&gt;=90, 2, IF(Table2[[#This Row],[Projected Wins]]&gt;=80, 3, IF(Table2[[#This Row],[Projected Wins]]&gt;=70, 4,5))))</f>
        <v>2</v>
      </c>
      <c r="Z103" s="2">
        <v>0.12708333333333333</v>
      </c>
    </row>
    <row r="104" spans="1:26" x14ac:dyDescent="0.45">
      <c r="A104">
        <v>2017</v>
      </c>
      <c r="B104" t="s">
        <v>28</v>
      </c>
      <c r="C104" t="s">
        <v>54</v>
      </c>
      <c r="D104" t="s">
        <v>345</v>
      </c>
      <c r="E104">
        <v>85</v>
      </c>
      <c r="F104">
        <v>77</v>
      </c>
      <c r="G104">
        <v>0.52469135802469136</v>
      </c>
      <c r="H104">
        <v>11</v>
      </c>
      <c r="I104" s="9">
        <v>85</v>
      </c>
      <c r="J104" s="3">
        <v>2051279</v>
      </c>
      <c r="K104" s="3">
        <v>25324</v>
      </c>
      <c r="L104">
        <v>27.1</v>
      </c>
      <c r="M104">
        <v>29.6</v>
      </c>
      <c r="N104">
        <v>100</v>
      </c>
      <c r="O104">
        <v>101</v>
      </c>
      <c r="P104">
        <v>1</v>
      </c>
      <c r="Q104">
        <v>3</v>
      </c>
      <c r="R104">
        <v>17</v>
      </c>
      <c r="S104" s="8">
        <v>103932500</v>
      </c>
      <c r="T104" s="4">
        <v>22</v>
      </c>
      <c r="U104" s="6">
        <v>2.6088177957659289E-2</v>
      </c>
      <c r="V104" s="10">
        <v>133271405.78125644</v>
      </c>
      <c r="W104" s="12">
        <f>Table2[[#This Row],[Scaled to 2024]]/Table2[[#This Row],[Projected Wins]]</f>
        <v>1567898.8915441935</v>
      </c>
      <c r="X104" s="10">
        <v>3</v>
      </c>
      <c r="Y104" s="10">
        <f>IF(Table2[[#This Row],[Projected Wins]]&gt;=100, 1, IF(Table2[[#This Row],[Projected Wins]]&gt;=90, 2, IF(Table2[[#This Row],[Projected Wins]]&gt;=80, 3, IF(Table2[[#This Row],[Projected Wins]]&gt;=70, 4,5))))</f>
        <v>3</v>
      </c>
      <c r="Z104" s="2">
        <v>0.13263888888888889</v>
      </c>
    </row>
    <row r="105" spans="1:26" x14ac:dyDescent="0.45">
      <c r="A105">
        <v>2017</v>
      </c>
      <c r="B105" t="s">
        <v>20</v>
      </c>
      <c r="C105" t="s">
        <v>64</v>
      </c>
      <c r="D105" t="s">
        <v>337</v>
      </c>
      <c r="E105">
        <v>87</v>
      </c>
      <c r="F105">
        <v>75</v>
      </c>
      <c r="G105">
        <v>0.53703703703703709</v>
      </c>
      <c r="H105">
        <v>9</v>
      </c>
      <c r="I105" s="9">
        <v>87.000000000000014</v>
      </c>
      <c r="J105" s="3">
        <v>2953650</v>
      </c>
      <c r="K105" s="3">
        <v>36465</v>
      </c>
      <c r="L105">
        <v>28.3</v>
      </c>
      <c r="M105">
        <v>27</v>
      </c>
      <c r="N105">
        <v>117</v>
      </c>
      <c r="O105">
        <v>116</v>
      </c>
      <c r="P105">
        <v>0</v>
      </c>
      <c r="Q105">
        <v>4</v>
      </c>
      <c r="R105">
        <v>14</v>
      </c>
      <c r="S105" s="8">
        <v>106650000</v>
      </c>
      <c r="T105" s="4">
        <v>20</v>
      </c>
      <c r="U105" s="6">
        <v>2.6770299754016916E-2</v>
      </c>
      <c r="V105" s="10">
        <v>136756023.63621581</v>
      </c>
      <c r="W105" s="12">
        <f>Table2[[#This Row],[Scaled to 2024]]/Table2[[#This Row],[Projected Wins]]</f>
        <v>1571908.3176576528</v>
      </c>
      <c r="X105" s="10">
        <v>3</v>
      </c>
      <c r="Y105" s="10">
        <f>IF(Table2[[#This Row],[Projected Wins]]&gt;=100, 1, IF(Table2[[#This Row],[Projected Wins]]&gt;=90, 2, IF(Table2[[#This Row],[Projected Wins]]&gt;=80, 3, IF(Table2[[#This Row],[Projected Wins]]&gt;=70, 4,5))))</f>
        <v>3</v>
      </c>
      <c r="Z105" s="2">
        <v>0.13263888888888889</v>
      </c>
    </row>
    <row r="106" spans="1:26" x14ac:dyDescent="0.45">
      <c r="A106">
        <v>2009</v>
      </c>
      <c r="B106" t="s">
        <v>20</v>
      </c>
      <c r="C106" t="s">
        <v>64</v>
      </c>
      <c r="D106" t="s">
        <v>577</v>
      </c>
      <c r="E106">
        <v>92</v>
      </c>
      <c r="F106">
        <v>70</v>
      </c>
      <c r="G106">
        <v>0.5679012345679012</v>
      </c>
      <c r="H106">
        <v>6</v>
      </c>
      <c r="I106" s="9">
        <v>92</v>
      </c>
      <c r="J106" s="3">
        <v>2665080</v>
      </c>
      <c r="K106" s="3">
        <v>32902</v>
      </c>
      <c r="L106">
        <v>27.8</v>
      </c>
      <c r="M106">
        <v>28.5</v>
      </c>
      <c r="N106">
        <v>112</v>
      </c>
      <c r="O106">
        <v>112</v>
      </c>
      <c r="P106">
        <v>1</v>
      </c>
      <c r="Q106">
        <v>2</v>
      </c>
      <c r="R106">
        <v>12</v>
      </c>
      <c r="S106" s="8">
        <v>79250200</v>
      </c>
      <c r="T106" s="4">
        <v>19</v>
      </c>
      <c r="U106" s="6">
        <v>2.8388349189543367E-2</v>
      </c>
      <c r="V106" s="10">
        <v>145021825.99489942</v>
      </c>
      <c r="W106" s="12">
        <f>Table2[[#This Row],[Scaled to 2024]]/Table2[[#This Row],[Projected Wins]]</f>
        <v>1576324.1955967329</v>
      </c>
      <c r="X106" s="10">
        <v>3</v>
      </c>
      <c r="Y106" s="10">
        <f>IF(Table2[[#This Row],[Projected Wins]]&gt;=100, 1, IF(Table2[[#This Row],[Projected Wins]]&gt;=90, 2, IF(Table2[[#This Row],[Projected Wins]]&gt;=80, 3, IF(Table2[[#This Row],[Projected Wins]]&gt;=70, 4,5))))</f>
        <v>2</v>
      </c>
      <c r="Z106" s="2">
        <v>0.12291666666666666</v>
      </c>
    </row>
    <row r="107" spans="1:26" x14ac:dyDescent="0.45">
      <c r="A107">
        <v>2012</v>
      </c>
      <c r="B107" t="s">
        <v>13</v>
      </c>
      <c r="C107" t="s">
        <v>50</v>
      </c>
      <c r="D107" t="s">
        <v>480</v>
      </c>
      <c r="E107">
        <v>94</v>
      </c>
      <c r="F107">
        <v>68</v>
      </c>
      <c r="G107">
        <v>0.58024691358024694</v>
      </c>
      <c r="H107">
        <v>4</v>
      </c>
      <c r="I107" s="9">
        <v>94</v>
      </c>
      <c r="J107" s="3">
        <v>2420171</v>
      </c>
      <c r="K107" s="3">
        <v>29879</v>
      </c>
      <c r="L107">
        <v>28.5</v>
      </c>
      <c r="M107">
        <v>27.6</v>
      </c>
      <c r="N107">
        <v>102</v>
      </c>
      <c r="O107">
        <v>101</v>
      </c>
      <c r="P107">
        <v>1</v>
      </c>
      <c r="Q107">
        <v>4</v>
      </c>
      <c r="R107">
        <v>16</v>
      </c>
      <c r="S107" s="8">
        <v>86208000</v>
      </c>
      <c r="T107" s="4">
        <v>16</v>
      </c>
      <c r="U107" s="6">
        <v>2.9222134500754532E-2</v>
      </c>
      <c r="V107" s="10">
        <v>149281216.61716595</v>
      </c>
      <c r="W107" s="12">
        <f>Table2[[#This Row],[Scaled to 2024]]/Table2[[#This Row],[Projected Wins]]</f>
        <v>1588098.0491187868</v>
      </c>
      <c r="X107" s="10">
        <v>3</v>
      </c>
      <c r="Y107" s="10">
        <f>IF(Table2[[#This Row],[Projected Wins]]&gt;=100, 1, IF(Table2[[#This Row],[Projected Wins]]&gt;=90, 2, IF(Table2[[#This Row],[Projected Wins]]&gt;=80, 3, IF(Table2[[#This Row],[Projected Wins]]&gt;=70, 4,5))))</f>
        <v>2</v>
      </c>
      <c r="Z107" s="2">
        <v>0.12152777777777778</v>
      </c>
    </row>
    <row r="108" spans="1:26" x14ac:dyDescent="0.45">
      <c r="A108">
        <v>2011</v>
      </c>
      <c r="B108" t="s">
        <v>27</v>
      </c>
      <c r="C108" t="s">
        <v>72</v>
      </c>
      <c r="D108" t="s">
        <v>524</v>
      </c>
      <c r="E108">
        <v>96</v>
      </c>
      <c r="F108">
        <v>66</v>
      </c>
      <c r="G108">
        <v>0.59259259259259256</v>
      </c>
      <c r="H108">
        <v>3</v>
      </c>
      <c r="I108" s="9">
        <v>96</v>
      </c>
      <c r="J108" s="3">
        <v>3071373</v>
      </c>
      <c r="K108" s="3">
        <v>37918</v>
      </c>
      <c r="L108">
        <v>28.9</v>
      </c>
      <c r="M108">
        <v>29.3</v>
      </c>
      <c r="N108">
        <v>103</v>
      </c>
      <c r="O108">
        <v>103</v>
      </c>
      <c r="P108">
        <v>0</v>
      </c>
      <c r="Q108">
        <v>3</v>
      </c>
      <c r="R108">
        <v>14</v>
      </c>
      <c r="S108" s="8">
        <v>86636333</v>
      </c>
      <c r="T108" s="4">
        <v>17</v>
      </c>
      <c r="U108" s="6">
        <v>3.0163159778086424E-2</v>
      </c>
      <c r="V108" s="10">
        <v>154088442.39541921</v>
      </c>
      <c r="W108" s="12">
        <f>Table2[[#This Row],[Scaled to 2024]]/Table2[[#This Row],[Projected Wins]]</f>
        <v>1605087.9416189501</v>
      </c>
      <c r="X108" s="10">
        <v>3</v>
      </c>
      <c r="Y108" s="10">
        <f>IF(Table2[[#This Row],[Projected Wins]]&gt;=100, 1, IF(Table2[[#This Row],[Projected Wins]]&gt;=90, 2, IF(Table2[[#This Row],[Projected Wins]]&gt;=80, 3, IF(Table2[[#This Row],[Projected Wins]]&gt;=70, 4,5))))</f>
        <v>2</v>
      </c>
      <c r="Z108" s="2">
        <v>0.12222222222222222</v>
      </c>
    </row>
    <row r="109" spans="1:26" x14ac:dyDescent="0.45">
      <c r="A109">
        <v>2013</v>
      </c>
      <c r="B109" t="s">
        <v>13</v>
      </c>
      <c r="C109" t="s">
        <v>50</v>
      </c>
      <c r="D109" t="s">
        <v>450</v>
      </c>
      <c r="E109">
        <v>96</v>
      </c>
      <c r="F109">
        <v>66</v>
      </c>
      <c r="G109">
        <v>0.59259259259259256</v>
      </c>
      <c r="H109">
        <v>3</v>
      </c>
      <c r="I109" s="9">
        <v>96</v>
      </c>
      <c r="J109" s="3">
        <v>2548679</v>
      </c>
      <c r="K109" s="3">
        <v>31465</v>
      </c>
      <c r="L109">
        <v>26.8</v>
      </c>
      <c r="M109">
        <v>27.2</v>
      </c>
      <c r="N109">
        <v>101</v>
      </c>
      <c r="O109">
        <v>100</v>
      </c>
      <c r="P109">
        <v>0</v>
      </c>
      <c r="Q109">
        <v>3</v>
      </c>
      <c r="R109">
        <v>12</v>
      </c>
      <c r="S109" s="8">
        <v>95618750</v>
      </c>
      <c r="T109" s="4">
        <v>15</v>
      </c>
      <c r="U109" s="6">
        <v>3.0348146275525002E-2</v>
      </c>
      <c r="V109" s="10">
        <v>155033445.55371574</v>
      </c>
      <c r="W109" s="12">
        <f>Table2[[#This Row],[Scaled to 2024]]/Table2[[#This Row],[Projected Wins]]</f>
        <v>1614931.7245178723</v>
      </c>
      <c r="X109" s="10">
        <v>3</v>
      </c>
      <c r="Y109" s="10">
        <f>IF(Table2[[#This Row],[Projected Wins]]&gt;=100, 1, IF(Table2[[#This Row],[Projected Wins]]&gt;=90, 2, IF(Table2[[#This Row],[Projected Wins]]&gt;=80, 3, IF(Table2[[#This Row],[Projected Wins]]&gt;=70, 4,5))))</f>
        <v>2</v>
      </c>
      <c r="Z109" s="2">
        <v>0.12430555555555556</v>
      </c>
    </row>
    <row r="110" spans="1:26" hidden="1" x14ac:dyDescent="0.45">
      <c r="A110">
        <v>2024</v>
      </c>
      <c r="B110" t="s">
        <v>18</v>
      </c>
      <c r="C110" t="s">
        <v>59</v>
      </c>
      <c r="D110" t="s">
        <v>125</v>
      </c>
      <c r="E110">
        <v>47</v>
      </c>
      <c r="F110">
        <v>50</v>
      </c>
      <c r="G110">
        <v>0.4845360824742268</v>
      </c>
      <c r="H110">
        <v>19</v>
      </c>
      <c r="I110" s="9">
        <v>78.494845360824741</v>
      </c>
      <c r="J110">
        <v>1337829</v>
      </c>
      <c r="K110">
        <v>25242</v>
      </c>
      <c r="L110">
        <v>27.3</v>
      </c>
      <c r="M110">
        <v>29.2</v>
      </c>
      <c r="N110">
        <v>104</v>
      </c>
      <c r="O110">
        <v>105</v>
      </c>
      <c r="P110">
        <v>0</v>
      </c>
      <c r="Q110">
        <v>2</v>
      </c>
      <c r="R110">
        <v>4</v>
      </c>
      <c r="S110" s="8">
        <v>98323334</v>
      </c>
      <c r="T110" s="4">
        <v>27</v>
      </c>
      <c r="U110" s="6">
        <v>1.9247014164407723E-2</v>
      </c>
      <c r="V110" s="10">
        <v>98323334</v>
      </c>
      <c r="W110" s="12">
        <f>Table2[[#This Row],[Scaled to 2024]]/Table2[[#This Row],[Projected Wins]]</f>
        <v>1252608.7993170475</v>
      </c>
      <c r="X110" s="10"/>
      <c r="Y110" s="10">
        <f>IF(Table2[[#This Row],[Projected Wins]]&gt;=100, 1, IF(Table2[[#This Row],[Projected Wins]]&gt;=90, 2, IF(Table2[[#This Row],[Projected Wins]]&gt;=80, 3, IF(Table2[[#This Row],[Projected Wins]]&gt;=70, 4,5))))</f>
        <v>4</v>
      </c>
      <c r="Z110" s="2">
        <v>0.10902777777777778</v>
      </c>
    </row>
    <row r="111" spans="1:26" hidden="1" x14ac:dyDescent="0.45">
      <c r="A111">
        <v>2024</v>
      </c>
      <c r="B111" t="s">
        <v>27</v>
      </c>
      <c r="C111" t="s">
        <v>72</v>
      </c>
      <c r="D111" t="s">
        <v>134</v>
      </c>
      <c r="E111">
        <v>55</v>
      </c>
      <c r="F111">
        <v>42</v>
      </c>
      <c r="G111">
        <v>0.5670103092783505</v>
      </c>
      <c r="H111">
        <v>6</v>
      </c>
      <c r="I111" s="9">
        <v>91.855670103092777</v>
      </c>
      <c r="J111">
        <v>1401629</v>
      </c>
      <c r="K111">
        <v>30470</v>
      </c>
      <c r="L111">
        <v>26.6</v>
      </c>
      <c r="M111">
        <v>29</v>
      </c>
      <c r="N111">
        <v>103</v>
      </c>
      <c r="O111">
        <v>102</v>
      </c>
      <c r="P111">
        <v>0</v>
      </c>
      <c r="Q111">
        <v>2</v>
      </c>
      <c r="R111">
        <v>6</v>
      </c>
      <c r="S111" s="8">
        <v>115142460</v>
      </c>
      <c r="T111" s="4">
        <v>24</v>
      </c>
      <c r="U111" s="6">
        <v>2.2539395974354875E-2</v>
      </c>
      <c r="V111" s="10">
        <v>115142460</v>
      </c>
      <c r="W111" s="12">
        <f>Table2[[#This Row],[Scaled to 2024]]/Table2[[#This Row],[Projected Wins]]</f>
        <v>1253514.9966329967</v>
      </c>
      <c r="X111" s="10"/>
      <c r="Y111" s="10">
        <f>IF(Table2[[#This Row],[Projected Wins]]&gt;=100, 1, IF(Table2[[#This Row],[Projected Wins]]&gt;=90, 2, IF(Table2[[#This Row],[Projected Wins]]&gt;=80, 3, IF(Table2[[#This Row],[Projected Wins]]&gt;=70, 4,5))))</f>
        <v>2</v>
      </c>
      <c r="Z111" s="2">
        <v>0.11041666666666666</v>
      </c>
    </row>
    <row r="112" spans="1:26" x14ac:dyDescent="0.45">
      <c r="A112">
        <v>2012</v>
      </c>
      <c r="B112" t="s">
        <v>41</v>
      </c>
      <c r="C112" t="s">
        <v>104</v>
      </c>
      <c r="D112" t="s">
        <v>508</v>
      </c>
      <c r="E112">
        <v>98</v>
      </c>
      <c r="F112">
        <v>64</v>
      </c>
      <c r="G112">
        <v>0.60493827160493829</v>
      </c>
      <c r="H112">
        <v>1</v>
      </c>
      <c r="I112" s="9">
        <v>98</v>
      </c>
      <c r="J112" s="3">
        <v>2370794</v>
      </c>
      <c r="K112" s="3">
        <v>29269</v>
      </c>
      <c r="L112">
        <v>27.2</v>
      </c>
      <c r="M112">
        <v>27</v>
      </c>
      <c r="N112">
        <v>101</v>
      </c>
      <c r="O112">
        <v>101</v>
      </c>
      <c r="P112">
        <v>0</v>
      </c>
      <c r="Q112">
        <v>4</v>
      </c>
      <c r="R112">
        <v>14</v>
      </c>
      <c r="S112" s="8">
        <v>92386000</v>
      </c>
      <c r="T112" s="4">
        <v>14</v>
      </c>
      <c r="U112" s="6">
        <v>3.131630611992748E-2</v>
      </c>
      <c r="V112" s="10">
        <v>159979288.21447539</v>
      </c>
      <c r="W112" s="12">
        <f>Table2[[#This Row],[Scaled to 2024]]/Table2[[#This Row],[Projected Wins]]</f>
        <v>1632441.7164742388</v>
      </c>
      <c r="X112" s="10">
        <v>3</v>
      </c>
      <c r="Y112" s="10">
        <f>IF(Table2[[#This Row],[Projected Wins]]&gt;=100, 1, IF(Table2[[#This Row],[Projected Wins]]&gt;=90, 2, IF(Table2[[#This Row],[Projected Wins]]&gt;=80, 3, IF(Table2[[#This Row],[Projected Wins]]&gt;=70, 4,5))))</f>
        <v>2</v>
      </c>
      <c r="Z112" s="2">
        <v>0.12708333333333333</v>
      </c>
    </row>
    <row r="113" spans="1:26" x14ac:dyDescent="0.45">
      <c r="A113">
        <v>2015</v>
      </c>
      <c r="B113" t="s">
        <v>16</v>
      </c>
      <c r="C113" t="s">
        <v>51</v>
      </c>
      <c r="D113" t="s">
        <v>393</v>
      </c>
      <c r="E113">
        <v>97</v>
      </c>
      <c r="F113">
        <v>65</v>
      </c>
      <c r="G113">
        <v>0.59876543209876543</v>
      </c>
      <c r="H113">
        <v>3</v>
      </c>
      <c r="I113" s="9">
        <v>97</v>
      </c>
      <c r="J113" s="3">
        <v>2919122</v>
      </c>
      <c r="K113" s="3">
        <v>36039</v>
      </c>
      <c r="L113">
        <v>26.9</v>
      </c>
      <c r="M113">
        <v>29.3</v>
      </c>
      <c r="N113">
        <v>98</v>
      </c>
      <c r="O113">
        <v>97</v>
      </c>
      <c r="P113">
        <v>0</v>
      </c>
      <c r="Q113">
        <v>2</v>
      </c>
      <c r="R113">
        <v>18</v>
      </c>
      <c r="S113" s="8">
        <v>115306610</v>
      </c>
      <c r="T113" s="4">
        <v>14</v>
      </c>
      <c r="U113" s="6">
        <v>3.1325765650206672E-2</v>
      </c>
      <c r="V113" s="10">
        <v>160027612.20629975</v>
      </c>
      <c r="W113" s="12">
        <f>Table2[[#This Row],[Scaled to 2024]]/Table2[[#This Row],[Projected Wins]]</f>
        <v>1649769.1980030902</v>
      </c>
      <c r="X113" s="10">
        <v>3</v>
      </c>
      <c r="Y113" s="10">
        <f>IF(Table2[[#This Row],[Projected Wins]]&gt;=100, 1, IF(Table2[[#This Row],[Projected Wins]]&gt;=90, 2, IF(Table2[[#This Row],[Projected Wins]]&gt;=80, 3, IF(Table2[[#This Row],[Projected Wins]]&gt;=70, 4,5))))</f>
        <v>2</v>
      </c>
      <c r="Z113" s="2">
        <v>0.12638888888888888</v>
      </c>
    </row>
    <row r="114" spans="1:26" x14ac:dyDescent="0.45">
      <c r="A114">
        <v>1998</v>
      </c>
      <c r="B114" t="s">
        <v>22</v>
      </c>
      <c r="C114" t="s">
        <v>53</v>
      </c>
      <c r="D114" t="s">
        <v>911</v>
      </c>
      <c r="E114">
        <v>102</v>
      </c>
      <c r="F114">
        <v>60</v>
      </c>
      <c r="G114">
        <v>0.62962962962962965</v>
      </c>
      <c r="H114">
        <v>3</v>
      </c>
      <c r="I114" s="9">
        <v>102</v>
      </c>
      <c r="J114" s="3">
        <v>2458451</v>
      </c>
      <c r="K114" s="3">
        <v>30351</v>
      </c>
      <c r="L114">
        <v>29.7</v>
      </c>
      <c r="M114">
        <v>27.8</v>
      </c>
      <c r="N114">
        <v>98</v>
      </c>
      <c r="O114">
        <v>97</v>
      </c>
      <c r="P114">
        <v>3</v>
      </c>
      <c r="Q114">
        <v>2</v>
      </c>
      <c r="R114">
        <v>10</v>
      </c>
      <c r="S114" s="8">
        <v>42374000</v>
      </c>
      <c r="T114" s="4">
        <v>16</v>
      </c>
      <c r="U114" s="6">
        <v>3.2967014902020447E-2</v>
      </c>
      <c r="V114" s="10">
        <v>168411930.78085315</v>
      </c>
      <c r="W114" s="12">
        <f>Table2[[#This Row],[Scaled to 2024]]/Table2[[#This Row],[Projected Wins]]</f>
        <v>1651097.3605965995</v>
      </c>
      <c r="X114" s="10">
        <v>3</v>
      </c>
      <c r="Y114" s="10">
        <f>IF(Table2[[#This Row],[Projected Wins]]&gt;=100, 1, IF(Table2[[#This Row],[Projected Wins]]&gt;=90, 2, IF(Table2[[#This Row],[Projected Wins]]&gt;=80, 3, IF(Table2[[#This Row],[Projected Wins]]&gt;=70, 4,5))))</f>
        <v>1</v>
      </c>
      <c r="Z114" s="2">
        <v>0.12083333333333333</v>
      </c>
    </row>
    <row r="115" spans="1:26" x14ac:dyDescent="0.45">
      <c r="A115">
        <v>2023</v>
      </c>
      <c r="B115" t="s">
        <v>27</v>
      </c>
      <c r="C115" t="s">
        <v>72</v>
      </c>
      <c r="D115" t="s">
        <v>164</v>
      </c>
      <c r="E115">
        <v>92</v>
      </c>
      <c r="F115">
        <v>70</v>
      </c>
      <c r="G115">
        <v>0.5679012345679012</v>
      </c>
      <c r="H115">
        <v>5</v>
      </c>
      <c r="I115" s="9">
        <v>92</v>
      </c>
      <c r="J115" s="3">
        <v>2551347</v>
      </c>
      <c r="K115" s="3">
        <v>31498</v>
      </c>
      <c r="L115">
        <v>27.7</v>
      </c>
      <c r="M115">
        <v>29.3</v>
      </c>
      <c r="N115">
        <v>100</v>
      </c>
      <c r="O115">
        <v>99</v>
      </c>
      <c r="P115">
        <v>0</v>
      </c>
      <c r="Q115">
        <v>2</v>
      </c>
      <c r="R115">
        <v>11</v>
      </c>
      <c r="S115" s="8">
        <v>138288760</v>
      </c>
      <c r="T115" s="4">
        <v>17</v>
      </c>
      <c r="U115" s="6">
        <v>2.9750801952599749E-2</v>
      </c>
      <c r="V115" s="10">
        <v>151981913.25502837</v>
      </c>
      <c r="W115" s="12">
        <f>Table2[[#This Row],[Scaled to 2024]]/Table2[[#This Row],[Projected Wins]]</f>
        <v>1651977.3179894388</v>
      </c>
      <c r="X115" s="10">
        <v>3</v>
      </c>
      <c r="Y115" s="10">
        <f>IF(Table2[[#This Row],[Projected Wins]]&gt;=100, 1, IF(Table2[[#This Row],[Projected Wins]]&gt;=90, 2, IF(Table2[[#This Row],[Projected Wins]]&gt;=80, 3, IF(Table2[[#This Row],[Projected Wins]]&gt;=70, 4,5))))</f>
        <v>2</v>
      </c>
      <c r="Z115" s="2">
        <v>0.1111111111111111</v>
      </c>
    </row>
    <row r="116" spans="1:26" x14ac:dyDescent="0.45">
      <c r="A116">
        <v>2018</v>
      </c>
      <c r="B116" t="s">
        <v>13</v>
      </c>
      <c r="C116" t="s">
        <v>50</v>
      </c>
      <c r="D116" t="s">
        <v>300</v>
      </c>
      <c r="E116">
        <v>90</v>
      </c>
      <c r="F116">
        <v>72</v>
      </c>
      <c r="G116">
        <v>0.55555555555555558</v>
      </c>
      <c r="H116">
        <v>10</v>
      </c>
      <c r="I116" s="9">
        <v>90</v>
      </c>
      <c r="J116" s="3">
        <v>2555781</v>
      </c>
      <c r="K116" s="3">
        <v>31553</v>
      </c>
      <c r="L116">
        <v>27.4</v>
      </c>
      <c r="M116">
        <v>27.7</v>
      </c>
      <c r="N116">
        <v>101</v>
      </c>
      <c r="O116">
        <v>101</v>
      </c>
      <c r="P116">
        <v>0</v>
      </c>
      <c r="Q116">
        <v>4</v>
      </c>
      <c r="R116">
        <v>16</v>
      </c>
      <c r="S116" s="8">
        <v>115848667</v>
      </c>
      <c r="T116" s="4">
        <v>17</v>
      </c>
      <c r="U116" s="6">
        <v>2.9221101483073521E-2</v>
      </c>
      <c r="V116" s="10">
        <v>149275939.44837448</v>
      </c>
      <c r="W116" s="12">
        <f>Table2[[#This Row],[Scaled to 2024]]/Table2[[#This Row],[Projected Wins]]</f>
        <v>1658621.5494263831</v>
      </c>
      <c r="X116" s="10">
        <v>3</v>
      </c>
      <c r="Y116" s="10">
        <f>IF(Table2[[#This Row],[Projected Wins]]&gt;=100, 1, IF(Table2[[#This Row],[Projected Wins]]&gt;=90, 2, IF(Table2[[#This Row],[Projected Wins]]&gt;=80, 3, IF(Table2[[#This Row],[Projected Wins]]&gt;=70, 4,5))))</f>
        <v>2</v>
      </c>
      <c r="Z116" s="2">
        <v>0.12777777777777777</v>
      </c>
    </row>
    <row r="117" spans="1:26" x14ac:dyDescent="0.45">
      <c r="A117">
        <v>2001</v>
      </c>
      <c r="B117" t="s">
        <v>35</v>
      </c>
      <c r="C117" t="s">
        <v>49</v>
      </c>
      <c r="D117" t="s">
        <v>833</v>
      </c>
      <c r="E117">
        <v>116</v>
      </c>
      <c r="F117">
        <v>46</v>
      </c>
      <c r="G117">
        <v>0.71604938271604934</v>
      </c>
      <c r="H117">
        <v>1</v>
      </c>
      <c r="I117" s="9">
        <v>116</v>
      </c>
      <c r="J117" s="3">
        <v>3507326</v>
      </c>
      <c r="K117" s="3">
        <v>43300</v>
      </c>
      <c r="L117">
        <v>31.4</v>
      </c>
      <c r="M117">
        <v>30.8</v>
      </c>
      <c r="N117">
        <v>94</v>
      </c>
      <c r="O117">
        <v>92</v>
      </c>
      <c r="P117">
        <v>1</v>
      </c>
      <c r="Q117">
        <v>8</v>
      </c>
      <c r="R117">
        <v>19</v>
      </c>
      <c r="S117" s="8">
        <v>74720834</v>
      </c>
      <c r="T117" s="4">
        <v>11</v>
      </c>
      <c r="U117" s="6">
        <v>3.7946957178407854E-2</v>
      </c>
      <c r="V117" s="10">
        <v>193851956.10423175</v>
      </c>
      <c r="W117" s="12">
        <f>Table2[[#This Row],[Scaled to 2024]]/Table2[[#This Row],[Projected Wins]]</f>
        <v>1671137.5526226875</v>
      </c>
      <c r="X117" s="10">
        <v>3</v>
      </c>
      <c r="Y117" s="10">
        <f>IF(Table2[[#This Row],[Projected Wins]]&gt;=100, 1, IF(Table2[[#This Row],[Projected Wins]]&gt;=90, 2, IF(Table2[[#This Row],[Projected Wins]]&gt;=80, 3, IF(Table2[[#This Row],[Projected Wins]]&gt;=70, 4,5))))</f>
        <v>1</v>
      </c>
      <c r="Z117" s="2">
        <v>0.12708333333333333</v>
      </c>
    </row>
    <row r="118" spans="1:26" x14ac:dyDescent="0.45">
      <c r="A118">
        <v>2020</v>
      </c>
      <c r="B118" t="s">
        <v>17</v>
      </c>
      <c r="C118" t="s">
        <v>70</v>
      </c>
      <c r="D118" t="s">
        <v>244</v>
      </c>
      <c r="E118">
        <v>35</v>
      </c>
      <c r="F118">
        <v>25</v>
      </c>
      <c r="G118">
        <v>0.58333333333333337</v>
      </c>
      <c r="H118">
        <v>6</v>
      </c>
      <c r="I118" s="9">
        <v>94.5</v>
      </c>
      <c r="L118">
        <v>27.7</v>
      </c>
      <c r="M118">
        <v>27.6</v>
      </c>
      <c r="N118">
        <v>100</v>
      </c>
      <c r="O118">
        <v>100</v>
      </c>
      <c r="P118">
        <v>0</v>
      </c>
      <c r="Q118">
        <v>0</v>
      </c>
      <c r="R118">
        <v>14</v>
      </c>
      <c r="S118" s="8">
        <v>119066333</v>
      </c>
      <c r="T118" s="4">
        <v>18</v>
      </c>
      <c r="U118" s="6">
        <v>3.0978220180136271E-2</v>
      </c>
      <c r="V118" s="10">
        <v>158252176.85606706</v>
      </c>
      <c r="W118" s="12">
        <f>Table2[[#This Row],[Scaled to 2024]]/Table2[[#This Row],[Projected Wins]]</f>
        <v>1674626.2101171117</v>
      </c>
      <c r="X118" s="10">
        <v>3</v>
      </c>
      <c r="Y118" s="10">
        <f>IF(Table2[[#This Row],[Projected Wins]]&gt;=100, 1, IF(Table2[[#This Row],[Projected Wins]]&gt;=90, 2, IF(Table2[[#This Row],[Projected Wins]]&gt;=80, 3, IF(Table2[[#This Row],[Projected Wins]]&gt;=70, 4,5))))</f>
        <v>2</v>
      </c>
      <c r="Z118" s="2">
        <v>0.13194444444444445</v>
      </c>
    </row>
    <row r="119" spans="1:26" x14ac:dyDescent="0.45">
      <c r="A119">
        <v>2000</v>
      </c>
      <c r="B119" t="s">
        <v>36</v>
      </c>
      <c r="C119" t="s">
        <v>75</v>
      </c>
      <c r="D119" t="s">
        <v>864</v>
      </c>
      <c r="E119">
        <v>97</v>
      </c>
      <c r="F119">
        <v>65</v>
      </c>
      <c r="G119">
        <v>0.59876543209876543</v>
      </c>
      <c r="H119">
        <v>1</v>
      </c>
      <c r="I119" s="9">
        <v>97</v>
      </c>
      <c r="J119" s="3">
        <v>3318800</v>
      </c>
      <c r="K119" s="3">
        <v>40973</v>
      </c>
      <c r="L119">
        <v>29.9</v>
      </c>
      <c r="M119">
        <v>28.5</v>
      </c>
      <c r="N119">
        <v>93</v>
      </c>
      <c r="O119">
        <v>92</v>
      </c>
      <c r="P119">
        <v>0</v>
      </c>
      <c r="Q119">
        <v>2</v>
      </c>
      <c r="R119">
        <v>10</v>
      </c>
      <c r="S119" s="8">
        <v>53737826</v>
      </c>
      <c r="T119" s="4">
        <v>17</v>
      </c>
      <c r="U119" s="6">
        <v>3.1877363128965865E-2</v>
      </c>
      <c r="V119" s="10">
        <v>162845446.84154883</v>
      </c>
      <c r="W119" s="12">
        <f>Table2[[#This Row],[Scaled to 2024]]/Table2[[#This Row],[Projected Wins]]</f>
        <v>1678819.0396035961</v>
      </c>
      <c r="X119" s="10">
        <v>3</v>
      </c>
      <c r="Y119" s="10">
        <f>IF(Table2[[#This Row],[Projected Wins]]&gt;=100, 1, IF(Table2[[#This Row],[Projected Wins]]&gt;=90, 2, IF(Table2[[#This Row],[Projected Wins]]&gt;=80, 3, IF(Table2[[#This Row],[Projected Wins]]&gt;=70, 4,5))))</f>
        <v>2</v>
      </c>
      <c r="Z119" s="2">
        <v>0.12569444444444444</v>
      </c>
    </row>
    <row r="120" spans="1:26" x14ac:dyDescent="0.45">
      <c r="A120">
        <v>2001</v>
      </c>
      <c r="B120" t="s">
        <v>22</v>
      </c>
      <c r="C120" t="s">
        <v>53</v>
      </c>
      <c r="D120" t="s">
        <v>821</v>
      </c>
      <c r="E120">
        <v>93</v>
      </c>
      <c r="F120">
        <v>69</v>
      </c>
      <c r="G120">
        <v>0.57407407407407407</v>
      </c>
      <c r="H120">
        <v>4</v>
      </c>
      <c r="I120" s="9">
        <v>93</v>
      </c>
      <c r="J120" s="3">
        <v>2904277</v>
      </c>
      <c r="K120" s="3">
        <v>35855</v>
      </c>
      <c r="L120">
        <v>30.3</v>
      </c>
      <c r="M120">
        <v>28.4</v>
      </c>
      <c r="N120">
        <v>106</v>
      </c>
      <c r="O120">
        <v>106</v>
      </c>
      <c r="P120">
        <v>2</v>
      </c>
      <c r="Q120">
        <v>3</v>
      </c>
      <c r="R120">
        <v>12</v>
      </c>
      <c r="S120" s="8">
        <v>60612667</v>
      </c>
      <c r="T120" s="4">
        <v>17</v>
      </c>
      <c r="U120" s="6">
        <v>3.078212803564391E-2</v>
      </c>
      <c r="V120" s="10">
        <v>157250440.52164108</v>
      </c>
      <c r="W120" s="12">
        <f>Table2[[#This Row],[Scaled to 2024]]/Table2[[#This Row],[Projected Wins]]</f>
        <v>1690864.9518456031</v>
      </c>
      <c r="X120" s="10">
        <v>3</v>
      </c>
      <c r="Y120" s="10">
        <f>IF(Table2[[#This Row],[Projected Wins]]&gt;=100, 1, IF(Table2[[#This Row],[Projected Wins]]&gt;=90, 2, IF(Table2[[#This Row],[Projected Wins]]&gt;=80, 3, IF(Table2[[#This Row],[Projected Wins]]&gt;=70, 4,5))))</f>
        <v>2</v>
      </c>
      <c r="Z120" s="2">
        <v>0.12361111111111112</v>
      </c>
    </row>
    <row r="121" spans="1:26" x14ac:dyDescent="0.45">
      <c r="A121">
        <v>2008</v>
      </c>
      <c r="B121" t="s">
        <v>27</v>
      </c>
      <c r="C121" t="s">
        <v>72</v>
      </c>
      <c r="D121" t="s">
        <v>614</v>
      </c>
      <c r="E121">
        <v>90</v>
      </c>
      <c r="F121">
        <v>72</v>
      </c>
      <c r="G121">
        <v>0.55555555555555558</v>
      </c>
      <c r="H121">
        <v>6</v>
      </c>
      <c r="I121" s="9">
        <v>90</v>
      </c>
      <c r="J121" s="3">
        <v>3068458</v>
      </c>
      <c r="K121" s="3">
        <v>37882</v>
      </c>
      <c r="L121">
        <v>28.7</v>
      </c>
      <c r="M121">
        <v>29.9</v>
      </c>
      <c r="N121">
        <v>98</v>
      </c>
      <c r="O121">
        <v>98</v>
      </c>
      <c r="P121">
        <v>0</v>
      </c>
      <c r="Q121">
        <v>3</v>
      </c>
      <c r="R121">
        <v>14</v>
      </c>
      <c r="S121" s="8">
        <v>80937499</v>
      </c>
      <c r="T121" s="4">
        <v>15</v>
      </c>
      <c r="U121" s="6">
        <v>3.0042610717279497E-2</v>
      </c>
      <c r="V121" s="10">
        <v>153472617.75540704</v>
      </c>
      <c r="W121" s="12">
        <f>Table2[[#This Row],[Scaled to 2024]]/Table2[[#This Row],[Projected Wins]]</f>
        <v>1705251.3083934116</v>
      </c>
      <c r="X121" s="10">
        <v>3</v>
      </c>
      <c r="Y121" s="10">
        <f>IF(Table2[[#This Row],[Projected Wins]]&gt;=100, 1, IF(Table2[[#This Row],[Projected Wins]]&gt;=90, 2, IF(Table2[[#This Row],[Projected Wins]]&gt;=80, 3, IF(Table2[[#This Row],[Projected Wins]]&gt;=70, 4,5))))</f>
        <v>2</v>
      </c>
      <c r="Z121" s="2">
        <v>0.12152777777777778</v>
      </c>
    </row>
    <row r="122" spans="1:26" x14ac:dyDescent="0.45">
      <c r="A122">
        <v>2014</v>
      </c>
      <c r="B122" t="s">
        <v>14</v>
      </c>
      <c r="C122" t="s">
        <v>58</v>
      </c>
      <c r="D122" t="s">
        <v>421</v>
      </c>
      <c r="E122">
        <v>96</v>
      </c>
      <c r="F122">
        <v>66</v>
      </c>
      <c r="G122">
        <v>0.59259259259259256</v>
      </c>
      <c r="H122">
        <v>2</v>
      </c>
      <c r="I122" s="9">
        <v>96</v>
      </c>
      <c r="J122" s="3">
        <v>2464473</v>
      </c>
      <c r="K122" s="3">
        <v>30426</v>
      </c>
      <c r="L122">
        <v>28.3</v>
      </c>
      <c r="M122">
        <v>27.7</v>
      </c>
      <c r="N122">
        <v>103</v>
      </c>
      <c r="O122">
        <v>103</v>
      </c>
      <c r="P122">
        <v>0</v>
      </c>
      <c r="Q122">
        <v>3</v>
      </c>
      <c r="R122">
        <v>17</v>
      </c>
      <c r="S122" s="8">
        <v>109097500</v>
      </c>
      <c r="T122" s="4">
        <v>13</v>
      </c>
      <c r="U122" s="6">
        <v>3.2098175891063931E-2</v>
      </c>
      <c r="V122" s="10">
        <v>163973468.40238813</v>
      </c>
      <c r="W122" s="12">
        <f>Table2[[#This Row],[Scaled to 2024]]/Table2[[#This Row],[Projected Wins]]</f>
        <v>1708056.9625248762</v>
      </c>
      <c r="X122" s="10">
        <v>3</v>
      </c>
      <c r="Y122" s="10">
        <f>IF(Table2[[#This Row],[Projected Wins]]&gt;=100, 1, IF(Table2[[#This Row],[Projected Wins]]&gt;=90, 2, IF(Table2[[#This Row],[Projected Wins]]&gt;=80, 3, IF(Table2[[#This Row],[Projected Wins]]&gt;=70, 4,5))))</f>
        <v>2</v>
      </c>
      <c r="Z122" s="2">
        <v>0.12986111111111112</v>
      </c>
    </row>
    <row r="123" spans="1:26" x14ac:dyDescent="0.45">
      <c r="A123">
        <v>2013</v>
      </c>
      <c r="B123" t="s">
        <v>33</v>
      </c>
      <c r="C123" t="s">
        <v>66</v>
      </c>
      <c r="D123" t="s">
        <v>470</v>
      </c>
      <c r="E123">
        <v>94</v>
      </c>
      <c r="F123">
        <v>68</v>
      </c>
      <c r="G123">
        <v>0.58024691358024694</v>
      </c>
      <c r="H123">
        <v>5</v>
      </c>
      <c r="I123" s="9">
        <v>94</v>
      </c>
      <c r="J123" s="3">
        <v>2256862</v>
      </c>
      <c r="K123" s="3">
        <v>27862</v>
      </c>
      <c r="L123">
        <v>27.9</v>
      </c>
      <c r="M123">
        <v>28.7</v>
      </c>
      <c r="N123">
        <v>95</v>
      </c>
      <c r="O123">
        <v>95</v>
      </c>
      <c r="P123">
        <v>0</v>
      </c>
      <c r="Q123">
        <v>5</v>
      </c>
      <c r="R123">
        <v>19</v>
      </c>
      <c r="S123" s="8">
        <v>99230000</v>
      </c>
      <c r="T123" s="4">
        <v>14</v>
      </c>
      <c r="U123" s="6">
        <v>3.1494310006356975E-2</v>
      </c>
      <c r="V123" s="10">
        <v>160888620.71816683</v>
      </c>
      <c r="W123" s="12">
        <f>Table2[[#This Row],[Scaled to 2024]]/Table2[[#This Row],[Projected Wins]]</f>
        <v>1711581.0714698599</v>
      </c>
      <c r="X123" s="10">
        <v>3</v>
      </c>
      <c r="Y123" s="10">
        <f>IF(Table2[[#This Row],[Projected Wins]]&gt;=100, 1, IF(Table2[[#This Row],[Projected Wins]]&gt;=90, 2, IF(Table2[[#This Row],[Projected Wins]]&gt;=80, 3, IF(Table2[[#This Row],[Projected Wins]]&gt;=70, 4,5))))</f>
        <v>2</v>
      </c>
      <c r="Z123" s="2">
        <v>0.12916666666666668</v>
      </c>
    </row>
    <row r="124" spans="1:26" x14ac:dyDescent="0.45">
      <c r="A124">
        <v>2010</v>
      </c>
      <c r="B124" t="s">
        <v>13</v>
      </c>
      <c r="C124" t="s">
        <v>50</v>
      </c>
      <c r="D124" t="s">
        <v>540</v>
      </c>
      <c r="E124">
        <v>91</v>
      </c>
      <c r="F124">
        <v>71</v>
      </c>
      <c r="G124">
        <v>0.56172839506172845</v>
      </c>
      <c r="H124">
        <v>6</v>
      </c>
      <c r="I124" s="9">
        <v>91.000000000000014</v>
      </c>
      <c r="J124" s="3">
        <v>2510119</v>
      </c>
      <c r="K124" s="3">
        <v>30989</v>
      </c>
      <c r="L124">
        <v>28.6</v>
      </c>
      <c r="M124">
        <v>30.1</v>
      </c>
      <c r="N124">
        <v>98</v>
      </c>
      <c r="O124">
        <v>97</v>
      </c>
      <c r="P124">
        <v>1</v>
      </c>
      <c r="Q124">
        <v>6</v>
      </c>
      <c r="R124">
        <v>19</v>
      </c>
      <c r="S124" s="8">
        <v>84423666</v>
      </c>
      <c r="T124" s="4">
        <v>16</v>
      </c>
      <c r="U124" s="6">
        <v>3.0611796017262528E-2</v>
      </c>
      <c r="V124" s="10">
        <v>156380299.74078286</v>
      </c>
      <c r="W124" s="12">
        <f>Table2[[#This Row],[Scaled to 2024]]/Table2[[#This Row],[Projected Wins]]</f>
        <v>1718464.8323162948</v>
      </c>
      <c r="X124" s="10">
        <v>3</v>
      </c>
      <c r="Y124" s="10">
        <f>IF(Table2[[#This Row],[Projected Wins]]&gt;=100, 1, IF(Table2[[#This Row],[Projected Wins]]&gt;=90, 2, IF(Table2[[#This Row],[Projected Wins]]&gt;=80, 3, IF(Table2[[#This Row],[Projected Wins]]&gt;=70, 4,5))))</f>
        <v>2</v>
      </c>
      <c r="Z124" s="2">
        <v>0.12222222222222222</v>
      </c>
    </row>
    <row r="125" spans="1:26" x14ac:dyDescent="0.45">
      <c r="A125">
        <v>2006</v>
      </c>
      <c r="B125" t="s">
        <v>34</v>
      </c>
      <c r="C125" t="s">
        <v>67</v>
      </c>
      <c r="D125" t="s">
        <v>681</v>
      </c>
      <c r="E125">
        <v>88</v>
      </c>
      <c r="F125">
        <v>74</v>
      </c>
      <c r="G125">
        <v>0.54320987654320985</v>
      </c>
      <c r="H125">
        <v>8</v>
      </c>
      <c r="I125" s="9">
        <v>88</v>
      </c>
      <c r="J125" s="3">
        <v>2659757</v>
      </c>
      <c r="K125" s="3">
        <v>32837</v>
      </c>
      <c r="L125">
        <v>30.7</v>
      </c>
      <c r="M125">
        <v>30.6</v>
      </c>
      <c r="N125">
        <v>91</v>
      </c>
      <c r="O125">
        <v>90</v>
      </c>
      <c r="P125">
        <v>2</v>
      </c>
      <c r="Q125">
        <v>1</v>
      </c>
      <c r="R125">
        <v>14</v>
      </c>
      <c r="S125" s="8">
        <v>69896141</v>
      </c>
      <c r="T125" s="4">
        <v>17</v>
      </c>
      <c r="U125" s="6">
        <v>2.9897300946657226E-2</v>
      </c>
      <c r="V125" s="10">
        <v>152730303.07800749</v>
      </c>
      <c r="W125" s="12">
        <f>Table2[[#This Row],[Scaled to 2024]]/Table2[[#This Row],[Projected Wins]]</f>
        <v>1735571.6258864487</v>
      </c>
      <c r="X125" s="10">
        <v>3</v>
      </c>
      <c r="Y125" s="10">
        <f>IF(Table2[[#This Row],[Projected Wins]]&gt;=100, 1, IF(Table2[[#This Row],[Projected Wins]]&gt;=90, 2, IF(Table2[[#This Row],[Projected Wins]]&gt;=80, 3, IF(Table2[[#This Row],[Projected Wins]]&gt;=70, 4,5))))</f>
        <v>3</v>
      </c>
      <c r="Z125" s="2">
        <v>0.11805555555555555</v>
      </c>
    </row>
    <row r="126" spans="1:26" x14ac:dyDescent="0.45">
      <c r="A126">
        <v>2023</v>
      </c>
      <c r="B126" t="s">
        <v>28</v>
      </c>
      <c r="C126" t="s">
        <v>54</v>
      </c>
      <c r="D126" t="s">
        <v>165</v>
      </c>
      <c r="E126">
        <v>87</v>
      </c>
      <c r="F126">
        <v>75</v>
      </c>
      <c r="G126">
        <v>0.53703703703703709</v>
      </c>
      <c r="H126">
        <v>11</v>
      </c>
      <c r="I126" s="9">
        <v>87.000000000000014</v>
      </c>
      <c r="J126" s="3">
        <v>1974124</v>
      </c>
      <c r="K126" s="3">
        <v>24372</v>
      </c>
      <c r="L126">
        <v>28.5</v>
      </c>
      <c r="M126">
        <v>29</v>
      </c>
      <c r="N126">
        <v>101</v>
      </c>
      <c r="O126">
        <v>100</v>
      </c>
      <c r="P126">
        <v>0</v>
      </c>
      <c r="Q126">
        <v>2</v>
      </c>
      <c r="R126">
        <v>9</v>
      </c>
      <c r="S126" s="8">
        <v>137798640</v>
      </c>
      <c r="T126" s="4">
        <v>18</v>
      </c>
      <c r="U126" s="6">
        <v>2.9645359810714842E-2</v>
      </c>
      <c r="V126" s="10">
        <v>151443262.28061402</v>
      </c>
      <c r="W126" s="12">
        <f>Table2[[#This Row],[Scaled to 2024]]/Table2[[#This Row],[Projected Wins]]</f>
        <v>1740727.1526507356</v>
      </c>
      <c r="X126" s="10">
        <v>3</v>
      </c>
      <c r="Y126" s="10">
        <f>IF(Table2[[#This Row],[Projected Wins]]&gt;=100, 1, IF(Table2[[#This Row],[Projected Wins]]&gt;=90, 2, IF(Table2[[#This Row],[Projected Wins]]&gt;=80, 3, IF(Table2[[#This Row],[Projected Wins]]&gt;=70, 4,5))))</f>
        <v>3</v>
      </c>
      <c r="Z126" s="2">
        <v>0.1125</v>
      </c>
    </row>
    <row r="127" spans="1:26" x14ac:dyDescent="0.45">
      <c r="A127">
        <v>2021</v>
      </c>
      <c r="B127" t="s">
        <v>17</v>
      </c>
      <c r="C127" t="s">
        <v>70</v>
      </c>
      <c r="D127" t="s">
        <v>214</v>
      </c>
      <c r="E127">
        <v>93</v>
      </c>
      <c r="F127">
        <v>69</v>
      </c>
      <c r="G127">
        <v>0.57407407407407407</v>
      </c>
      <c r="H127">
        <v>6</v>
      </c>
      <c r="I127" s="9">
        <v>93</v>
      </c>
      <c r="J127" s="3">
        <v>1596385</v>
      </c>
      <c r="K127" s="3">
        <v>19708</v>
      </c>
      <c r="L127">
        <v>28.1</v>
      </c>
      <c r="M127">
        <v>28.3</v>
      </c>
      <c r="N127">
        <v>102</v>
      </c>
      <c r="O127">
        <v>101</v>
      </c>
      <c r="P127">
        <v>0</v>
      </c>
      <c r="Q127">
        <v>4</v>
      </c>
      <c r="R127">
        <v>13</v>
      </c>
      <c r="S127" s="8">
        <v>115546333</v>
      </c>
      <c r="T127" s="4">
        <v>17</v>
      </c>
      <c r="U127" s="6">
        <v>3.1924715629196437E-2</v>
      </c>
      <c r="V127" s="10">
        <v>163087346.99583435</v>
      </c>
      <c r="W127" s="12">
        <f>Table2[[#This Row],[Scaled to 2024]]/Table2[[#This Row],[Projected Wins]]</f>
        <v>1753627.3870519823</v>
      </c>
      <c r="X127" s="10">
        <v>3</v>
      </c>
      <c r="Y127" s="10">
        <f>IF(Table2[[#This Row],[Projected Wins]]&gt;=100, 1, IF(Table2[[#This Row],[Projected Wins]]&gt;=90, 2, IF(Table2[[#This Row],[Projected Wins]]&gt;=80, 3, IF(Table2[[#This Row],[Projected Wins]]&gt;=70, 4,5))))</f>
        <v>2</v>
      </c>
      <c r="Z127" s="2">
        <v>0.13125000000000001</v>
      </c>
    </row>
    <row r="128" spans="1:26" x14ac:dyDescent="0.45">
      <c r="A128">
        <v>2020</v>
      </c>
      <c r="B128" t="s">
        <v>27</v>
      </c>
      <c r="C128" t="s">
        <v>72</v>
      </c>
      <c r="D128" t="s">
        <v>254</v>
      </c>
      <c r="E128">
        <v>29</v>
      </c>
      <c r="F128">
        <v>31</v>
      </c>
      <c r="G128">
        <v>0.48333333333333334</v>
      </c>
      <c r="H128">
        <v>15</v>
      </c>
      <c r="I128" s="9">
        <v>78.3</v>
      </c>
      <c r="L128">
        <v>28.5</v>
      </c>
      <c r="M128">
        <v>28</v>
      </c>
      <c r="N128">
        <v>102</v>
      </c>
      <c r="O128">
        <v>101</v>
      </c>
      <c r="P128">
        <v>0</v>
      </c>
      <c r="Q128">
        <v>0</v>
      </c>
      <c r="R128">
        <v>15</v>
      </c>
      <c r="S128" s="8">
        <v>103541667</v>
      </c>
      <c r="T128" s="4">
        <v>19</v>
      </c>
      <c r="U128" s="6">
        <v>2.6939072341669833E-2</v>
      </c>
      <c r="V128" s="10">
        <v>137618198.06826505</v>
      </c>
      <c r="W128" s="12">
        <f>Table2[[#This Row],[Scaled to 2024]]/Table2[[#This Row],[Projected Wins]]</f>
        <v>1757575.965111942</v>
      </c>
      <c r="X128" s="10">
        <v>3</v>
      </c>
      <c r="Y128" s="10">
        <f>IF(Table2[[#This Row],[Projected Wins]]&gt;=100, 1, IF(Table2[[#This Row],[Projected Wins]]&gt;=90, 2, IF(Table2[[#This Row],[Projected Wins]]&gt;=80, 3, IF(Table2[[#This Row],[Projected Wins]]&gt;=70, 4,5))))</f>
        <v>4</v>
      </c>
      <c r="Z128" s="2">
        <v>0.12638888888888888</v>
      </c>
    </row>
    <row r="129" spans="1:26" x14ac:dyDescent="0.45">
      <c r="A129">
        <v>2015</v>
      </c>
      <c r="B129" t="s">
        <v>40</v>
      </c>
      <c r="C129" t="s">
        <v>74</v>
      </c>
      <c r="D129" t="s">
        <v>417</v>
      </c>
      <c r="E129">
        <v>93</v>
      </c>
      <c r="F129">
        <v>69</v>
      </c>
      <c r="G129">
        <v>0.57407407407407407</v>
      </c>
      <c r="H129">
        <v>5</v>
      </c>
      <c r="I129" s="9">
        <v>93</v>
      </c>
      <c r="J129" s="3">
        <v>2794891</v>
      </c>
      <c r="K129" s="3">
        <v>34505</v>
      </c>
      <c r="L129">
        <v>29.6</v>
      </c>
      <c r="M129">
        <v>29.2</v>
      </c>
      <c r="N129">
        <v>103</v>
      </c>
      <c r="O129">
        <v>102</v>
      </c>
      <c r="P129">
        <v>0</v>
      </c>
      <c r="Q129">
        <v>3</v>
      </c>
      <c r="R129">
        <v>19</v>
      </c>
      <c r="S129" s="8">
        <v>117917400</v>
      </c>
      <c r="T129" s="4">
        <v>13</v>
      </c>
      <c r="U129" s="6">
        <v>3.2035048454565437E-2</v>
      </c>
      <c r="V129" s="10">
        <v>163650982.01720724</v>
      </c>
      <c r="W129" s="12">
        <f>Table2[[#This Row],[Scaled to 2024]]/Table2[[#This Row],[Projected Wins]]</f>
        <v>1759687.9786796477</v>
      </c>
      <c r="X129" s="10">
        <v>3</v>
      </c>
      <c r="Y129" s="10">
        <f>IF(Table2[[#This Row],[Projected Wins]]&gt;=100, 1, IF(Table2[[#This Row],[Projected Wins]]&gt;=90, 2, IF(Table2[[#This Row],[Projected Wins]]&gt;=80, 3, IF(Table2[[#This Row],[Projected Wins]]&gt;=70, 4,5))))</f>
        <v>2</v>
      </c>
      <c r="Z129" s="2">
        <v>0.12013888888888889</v>
      </c>
    </row>
    <row r="130" spans="1:26" x14ac:dyDescent="0.45">
      <c r="A130">
        <v>2019</v>
      </c>
      <c r="B130" t="s">
        <v>13</v>
      </c>
      <c r="C130" t="s">
        <v>50</v>
      </c>
      <c r="D130" t="s">
        <v>270</v>
      </c>
      <c r="E130">
        <v>97</v>
      </c>
      <c r="F130">
        <v>65</v>
      </c>
      <c r="G130">
        <v>0.59876543209876543</v>
      </c>
      <c r="H130">
        <v>5</v>
      </c>
      <c r="I130" s="9">
        <v>97</v>
      </c>
      <c r="J130" s="3">
        <v>2654920</v>
      </c>
      <c r="K130" s="3">
        <v>32777</v>
      </c>
      <c r="L130">
        <v>28</v>
      </c>
      <c r="M130">
        <v>27.5</v>
      </c>
      <c r="N130">
        <v>106</v>
      </c>
      <c r="O130">
        <v>104</v>
      </c>
      <c r="P130">
        <v>0</v>
      </c>
      <c r="Q130">
        <v>3</v>
      </c>
      <c r="R130">
        <v>21</v>
      </c>
      <c r="S130" s="8">
        <v>133186667</v>
      </c>
      <c r="T130" s="4">
        <v>14</v>
      </c>
      <c r="U130" s="6">
        <v>3.3451491072239686E-2</v>
      </c>
      <c r="V130" s="10">
        <v>170886876.3434535</v>
      </c>
      <c r="W130" s="12">
        <f>Table2[[#This Row],[Scaled to 2024]]/Table2[[#This Row],[Projected Wins]]</f>
        <v>1761720.3746747784</v>
      </c>
      <c r="X130" s="10">
        <v>3</v>
      </c>
      <c r="Y130" s="10">
        <f>IF(Table2[[#This Row],[Projected Wins]]&gt;=100, 1, IF(Table2[[#This Row],[Projected Wins]]&gt;=90, 2, IF(Table2[[#This Row],[Projected Wins]]&gt;=80, 3, IF(Table2[[#This Row],[Projected Wins]]&gt;=70, 4,5))))</f>
        <v>2</v>
      </c>
      <c r="Z130" s="2">
        <v>0.13402777777777777</v>
      </c>
    </row>
    <row r="131" spans="1:26" x14ac:dyDescent="0.45">
      <c r="A131">
        <v>2015</v>
      </c>
      <c r="B131" t="s">
        <v>37</v>
      </c>
      <c r="C131" t="s">
        <v>68</v>
      </c>
      <c r="D131" t="s">
        <v>414</v>
      </c>
      <c r="E131">
        <v>100</v>
      </c>
      <c r="F131">
        <v>62</v>
      </c>
      <c r="G131">
        <v>0.61728395061728392</v>
      </c>
      <c r="H131">
        <v>1</v>
      </c>
      <c r="I131" s="9">
        <v>100</v>
      </c>
      <c r="J131" s="3">
        <v>3520889</v>
      </c>
      <c r="K131" s="3">
        <v>43468</v>
      </c>
      <c r="L131">
        <v>28.4</v>
      </c>
      <c r="M131">
        <v>28.2</v>
      </c>
      <c r="N131">
        <v>101</v>
      </c>
      <c r="O131">
        <v>100</v>
      </c>
      <c r="P131">
        <v>0</v>
      </c>
      <c r="Q131">
        <v>6</v>
      </c>
      <c r="R131">
        <v>14</v>
      </c>
      <c r="S131" s="8">
        <v>128241500</v>
      </c>
      <c r="T131" s="4">
        <v>10</v>
      </c>
      <c r="U131" s="6">
        <v>3.4839834209252865E-2</v>
      </c>
      <c r="V131" s="10">
        <v>177979224.52801436</v>
      </c>
      <c r="W131" s="12">
        <f>Table2[[#This Row],[Scaled to 2024]]/Table2[[#This Row],[Projected Wins]]</f>
        <v>1779792.2452801436</v>
      </c>
      <c r="X131" s="10">
        <v>3</v>
      </c>
      <c r="Y131" s="10">
        <f>IF(Table2[[#This Row],[Projected Wins]]&gt;=100, 1, IF(Table2[[#This Row],[Projected Wins]]&gt;=90, 2, IF(Table2[[#This Row],[Projected Wins]]&gt;=80, 3, IF(Table2[[#This Row],[Projected Wins]]&gt;=70, 4,5))))</f>
        <v>1</v>
      </c>
      <c r="Z131" s="2">
        <v>0.12430555555555556</v>
      </c>
    </row>
    <row r="132" spans="1:26" hidden="1" x14ac:dyDescent="0.45">
      <c r="A132">
        <v>2024</v>
      </c>
      <c r="B132" t="s">
        <v>21</v>
      </c>
      <c r="C132" t="s">
        <v>71</v>
      </c>
      <c r="D132" t="s">
        <v>128</v>
      </c>
      <c r="E132">
        <v>47</v>
      </c>
      <c r="F132">
        <v>50</v>
      </c>
      <c r="G132">
        <v>0.4845360824742268</v>
      </c>
      <c r="H132">
        <v>19</v>
      </c>
      <c r="I132" s="9">
        <v>78.494845360824741</v>
      </c>
      <c r="J132">
        <v>1007415</v>
      </c>
      <c r="K132">
        <v>20988</v>
      </c>
      <c r="L132">
        <v>27.2</v>
      </c>
      <c r="M132">
        <v>28.3</v>
      </c>
      <c r="N132">
        <v>103</v>
      </c>
      <c r="O132">
        <v>103</v>
      </c>
      <c r="P132">
        <v>0</v>
      </c>
      <c r="Q132">
        <v>2</v>
      </c>
      <c r="R132">
        <v>4</v>
      </c>
      <c r="S132" s="8">
        <v>105584833</v>
      </c>
      <c r="T132" s="4">
        <v>26</v>
      </c>
      <c r="U132" s="6">
        <v>2.0668468954659572E-2</v>
      </c>
      <c r="V132" s="10">
        <v>105584832.99999999</v>
      </c>
      <c r="W132" s="12">
        <f>Table2[[#This Row],[Scaled to 2024]]/Table2[[#This Row],[Projected Wins]]</f>
        <v>1345118.0458366165</v>
      </c>
      <c r="X132" s="10"/>
      <c r="Y132" s="10">
        <f>IF(Table2[[#This Row],[Projected Wins]]&gt;=100, 1, IF(Table2[[#This Row],[Projected Wins]]&gt;=90, 2, IF(Table2[[#This Row],[Projected Wins]]&gt;=80, 3, IF(Table2[[#This Row],[Projected Wins]]&gt;=70, 4,5))))</f>
        <v>4</v>
      </c>
      <c r="Z132" s="2">
        <v>0.10694444444444444</v>
      </c>
    </row>
    <row r="133" spans="1:26" x14ac:dyDescent="0.45">
      <c r="A133">
        <v>2005</v>
      </c>
      <c r="B133" t="s">
        <v>34</v>
      </c>
      <c r="C133" t="s">
        <v>67</v>
      </c>
      <c r="D133" t="s">
        <v>711</v>
      </c>
      <c r="E133">
        <v>82</v>
      </c>
      <c r="F133">
        <v>80</v>
      </c>
      <c r="G133">
        <v>0.50617283950617287</v>
      </c>
      <c r="H133">
        <v>14</v>
      </c>
      <c r="I133" s="9">
        <v>82</v>
      </c>
      <c r="J133" s="3">
        <v>2869787</v>
      </c>
      <c r="K133" s="3">
        <v>35429</v>
      </c>
      <c r="L133">
        <v>31.1</v>
      </c>
      <c r="M133">
        <v>31</v>
      </c>
      <c r="N133">
        <v>91</v>
      </c>
      <c r="O133">
        <v>91</v>
      </c>
      <c r="P133">
        <v>1</v>
      </c>
      <c r="Q133">
        <v>1</v>
      </c>
      <c r="R133">
        <v>12</v>
      </c>
      <c r="S133" s="8">
        <v>63290833</v>
      </c>
      <c r="T133" s="4">
        <v>16</v>
      </c>
      <c r="U133" s="6">
        <v>2.8912949120286746E-2</v>
      </c>
      <c r="V133" s="10">
        <v>147701743.70921391</v>
      </c>
      <c r="W133" s="12">
        <f>Table2[[#This Row],[Scaled to 2024]]/Table2[[#This Row],[Projected Wins]]</f>
        <v>1801240.7769416331</v>
      </c>
      <c r="X133" s="10">
        <v>3</v>
      </c>
      <c r="Y133" s="10">
        <f>IF(Table2[[#This Row],[Projected Wins]]&gt;=100, 1, IF(Table2[[#This Row],[Projected Wins]]&gt;=90, 2, IF(Table2[[#This Row],[Projected Wins]]&gt;=80, 3, IF(Table2[[#This Row],[Projected Wins]]&gt;=70, 4,5))))</f>
        <v>3</v>
      </c>
      <c r="Z133" s="2">
        <v>0.11597222222222223</v>
      </c>
    </row>
    <row r="134" spans="1:26" x14ac:dyDescent="0.45">
      <c r="A134">
        <v>2009</v>
      </c>
      <c r="B134" t="s">
        <v>37</v>
      </c>
      <c r="C134" t="s">
        <v>68</v>
      </c>
      <c r="D134" t="s">
        <v>594</v>
      </c>
      <c r="E134">
        <v>91</v>
      </c>
      <c r="F134">
        <v>71</v>
      </c>
      <c r="G134">
        <v>0.56172839506172845</v>
      </c>
      <c r="H134">
        <v>7</v>
      </c>
      <c r="I134" s="9">
        <v>91.000000000000014</v>
      </c>
      <c r="J134" s="3">
        <v>3343252</v>
      </c>
      <c r="K134" s="3">
        <v>41275</v>
      </c>
      <c r="L134">
        <v>28.5</v>
      </c>
      <c r="M134">
        <v>30.1</v>
      </c>
      <c r="N134">
        <v>98</v>
      </c>
      <c r="O134">
        <v>97</v>
      </c>
      <c r="P134">
        <v>1</v>
      </c>
      <c r="Q134">
        <v>3</v>
      </c>
      <c r="R134">
        <v>11</v>
      </c>
      <c r="S134" s="8">
        <v>90928409</v>
      </c>
      <c r="T134" s="4">
        <v>14</v>
      </c>
      <c r="U134" s="6">
        <v>3.2571620335868148E-2</v>
      </c>
      <c r="V134" s="10">
        <v>166392058.41740525</v>
      </c>
      <c r="W134" s="12">
        <f>Table2[[#This Row],[Scaled to 2024]]/Table2[[#This Row],[Projected Wins]]</f>
        <v>1828484.1584330243</v>
      </c>
      <c r="X134" s="10">
        <v>3</v>
      </c>
      <c r="Y134" s="10">
        <f>IF(Table2[[#This Row],[Projected Wins]]&gt;=100, 1, IF(Table2[[#This Row],[Projected Wins]]&gt;=90, 2, IF(Table2[[#This Row],[Projected Wins]]&gt;=80, 3, IF(Table2[[#This Row],[Projected Wins]]&gt;=70, 4,5))))</f>
        <v>2</v>
      </c>
      <c r="Z134" s="2">
        <v>0.11666666666666667</v>
      </c>
    </row>
    <row r="135" spans="1:26" x14ac:dyDescent="0.45">
      <c r="A135">
        <v>2020</v>
      </c>
      <c r="B135" t="s">
        <v>13</v>
      </c>
      <c r="C135" t="s">
        <v>50</v>
      </c>
      <c r="D135" t="s">
        <v>240</v>
      </c>
      <c r="E135">
        <v>35</v>
      </c>
      <c r="F135">
        <v>25</v>
      </c>
      <c r="G135">
        <v>0.58333333333333337</v>
      </c>
      <c r="H135">
        <v>6</v>
      </c>
      <c r="I135" s="9">
        <v>94.5</v>
      </c>
      <c r="L135">
        <v>28.2</v>
      </c>
      <c r="M135">
        <v>28.5</v>
      </c>
      <c r="N135">
        <v>106</v>
      </c>
      <c r="O135">
        <v>104</v>
      </c>
      <c r="P135">
        <v>0</v>
      </c>
      <c r="Q135">
        <v>0</v>
      </c>
      <c r="R135">
        <v>20</v>
      </c>
      <c r="S135" s="8">
        <v>130705000</v>
      </c>
      <c r="T135" s="4">
        <v>15</v>
      </c>
      <c r="U135" s="6">
        <v>3.4006323757738564E-2</v>
      </c>
      <c r="V135" s="10">
        <v>173721238.02596861</v>
      </c>
      <c r="W135" s="12">
        <f>Table2[[#This Row],[Scaled to 2024]]/Table2[[#This Row],[Projected Wins]]</f>
        <v>1838319.979110779</v>
      </c>
      <c r="X135" s="10">
        <v>3</v>
      </c>
      <c r="Y135" s="10">
        <f>IF(Table2[[#This Row],[Projected Wins]]&gt;=100, 1, IF(Table2[[#This Row],[Projected Wins]]&gt;=90, 2, IF(Table2[[#This Row],[Projected Wins]]&gt;=80, 3, IF(Table2[[#This Row],[Projected Wins]]&gt;=70, 4,5))))</f>
        <v>2</v>
      </c>
      <c r="Z135" s="2">
        <v>0.13402777777777777</v>
      </c>
    </row>
    <row r="136" spans="1:26" x14ac:dyDescent="0.45">
      <c r="A136">
        <v>2020</v>
      </c>
      <c r="B136" t="s">
        <v>28</v>
      </c>
      <c r="C136" t="s">
        <v>54</v>
      </c>
      <c r="D136" t="s">
        <v>255</v>
      </c>
      <c r="E136">
        <v>36</v>
      </c>
      <c r="F136">
        <v>24</v>
      </c>
      <c r="G136">
        <v>0.6</v>
      </c>
      <c r="H136">
        <v>4</v>
      </c>
      <c r="I136" s="9">
        <v>97.2</v>
      </c>
      <c r="L136">
        <v>28.8</v>
      </c>
      <c r="M136">
        <v>30</v>
      </c>
      <c r="N136">
        <v>98</v>
      </c>
      <c r="O136">
        <v>97</v>
      </c>
      <c r="P136">
        <v>0</v>
      </c>
      <c r="Q136">
        <v>0</v>
      </c>
      <c r="R136">
        <v>14</v>
      </c>
      <c r="S136" s="8">
        <v>134838333</v>
      </c>
      <c r="T136" s="4">
        <v>14</v>
      </c>
      <c r="U136" s="6">
        <v>3.508171842662304E-2</v>
      </c>
      <c r="V136" s="10">
        <v>179214889.57666364</v>
      </c>
      <c r="W136" s="12">
        <f>Table2[[#This Row],[Scaled to 2024]]/Table2[[#This Row],[Projected Wins]]</f>
        <v>1843774.5841220538</v>
      </c>
      <c r="X136" s="10">
        <v>3</v>
      </c>
      <c r="Y136" s="10">
        <f>IF(Table2[[#This Row],[Projected Wins]]&gt;=100, 1, IF(Table2[[#This Row],[Projected Wins]]&gt;=90, 2, IF(Table2[[#This Row],[Projected Wins]]&gt;=80, 3, IF(Table2[[#This Row],[Projected Wins]]&gt;=70, 4,5))))</f>
        <v>2</v>
      </c>
      <c r="Z136" s="2">
        <v>0.12916666666666668</v>
      </c>
    </row>
    <row r="137" spans="1:26" x14ac:dyDescent="0.45">
      <c r="A137">
        <v>2019</v>
      </c>
      <c r="B137" t="s">
        <v>27</v>
      </c>
      <c r="C137" t="s">
        <v>72</v>
      </c>
      <c r="D137" t="s">
        <v>284</v>
      </c>
      <c r="E137">
        <v>89</v>
      </c>
      <c r="F137">
        <v>73</v>
      </c>
      <c r="G137">
        <v>0.54938271604938271</v>
      </c>
      <c r="H137">
        <v>11</v>
      </c>
      <c r="I137" s="9">
        <v>89</v>
      </c>
      <c r="J137" s="3">
        <v>2923333</v>
      </c>
      <c r="K137" s="3">
        <v>36091</v>
      </c>
      <c r="L137">
        <v>28.9</v>
      </c>
      <c r="M137">
        <v>28.7</v>
      </c>
      <c r="N137">
        <v>101</v>
      </c>
      <c r="O137">
        <v>101</v>
      </c>
      <c r="P137">
        <v>0</v>
      </c>
      <c r="Q137">
        <v>5</v>
      </c>
      <c r="R137">
        <v>15</v>
      </c>
      <c r="S137" s="8">
        <v>128842900</v>
      </c>
      <c r="T137" s="4">
        <v>15</v>
      </c>
      <c r="U137" s="6">
        <v>3.2360499861982965E-2</v>
      </c>
      <c r="V137" s="10">
        <v>165313549.89183676</v>
      </c>
      <c r="W137" s="12">
        <f>Table2[[#This Row],[Scaled to 2024]]/Table2[[#This Row],[Projected Wins]]</f>
        <v>1857455.6167622108</v>
      </c>
      <c r="X137" s="10">
        <v>3</v>
      </c>
      <c r="Y137" s="10">
        <f>IF(Table2[[#This Row],[Projected Wins]]&gt;=100, 1, IF(Table2[[#This Row],[Projected Wins]]&gt;=90, 2, IF(Table2[[#This Row],[Projected Wins]]&gt;=80, 3, IF(Table2[[#This Row],[Projected Wins]]&gt;=70, 4,5))))</f>
        <v>3</v>
      </c>
      <c r="Z137" s="2">
        <v>0.1361111111111111</v>
      </c>
    </row>
    <row r="138" spans="1:26" x14ac:dyDescent="0.45">
      <c r="A138">
        <v>2020</v>
      </c>
      <c r="B138" t="s">
        <v>34</v>
      </c>
      <c r="C138" t="s">
        <v>67</v>
      </c>
      <c r="D138" t="s">
        <v>261</v>
      </c>
      <c r="E138">
        <v>37</v>
      </c>
      <c r="F138">
        <v>23</v>
      </c>
      <c r="G138">
        <v>0.6166666666666667</v>
      </c>
      <c r="H138">
        <v>3</v>
      </c>
      <c r="I138" s="9">
        <v>99.9</v>
      </c>
      <c r="L138">
        <v>26.7</v>
      </c>
      <c r="M138">
        <v>27.8</v>
      </c>
      <c r="N138">
        <v>93</v>
      </c>
      <c r="O138">
        <v>93</v>
      </c>
      <c r="P138">
        <v>0</v>
      </c>
      <c r="Q138">
        <v>0</v>
      </c>
      <c r="R138">
        <v>15</v>
      </c>
      <c r="S138" s="8">
        <v>141953667</v>
      </c>
      <c r="T138" s="4">
        <v>13</v>
      </c>
      <c r="U138" s="6">
        <v>3.6932958636626059E-2</v>
      </c>
      <c r="V138" s="10">
        <v>188671946.54807457</v>
      </c>
      <c r="W138" s="12">
        <f>Table2[[#This Row],[Scaled to 2024]]/Table2[[#This Row],[Projected Wins]]</f>
        <v>1888608.0735543</v>
      </c>
      <c r="X138" s="10">
        <v>3</v>
      </c>
      <c r="Y138" s="10">
        <f>IF(Table2[[#This Row],[Projected Wins]]&gt;=100, 1, IF(Table2[[#This Row],[Projected Wins]]&gt;=90, 2, IF(Table2[[#This Row],[Projected Wins]]&gt;=80, 3, IF(Table2[[#This Row],[Projected Wins]]&gt;=70, 4,5))))</f>
        <v>2</v>
      </c>
      <c r="Z138" s="2">
        <v>0.12777777777777777</v>
      </c>
    </row>
    <row r="139" spans="1:26" x14ac:dyDescent="0.45">
      <c r="A139">
        <v>2022</v>
      </c>
      <c r="B139" t="s">
        <v>27</v>
      </c>
      <c r="C139" t="s">
        <v>72</v>
      </c>
      <c r="D139" t="s">
        <v>194</v>
      </c>
      <c r="E139">
        <v>86</v>
      </c>
      <c r="F139">
        <v>76</v>
      </c>
      <c r="G139">
        <v>0.53086419753086422</v>
      </c>
      <c r="H139">
        <v>12</v>
      </c>
      <c r="I139" s="9">
        <v>86</v>
      </c>
      <c r="J139" s="3">
        <v>2422420</v>
      </c>
      <c r="K139" s="3">
        <v>29906</v>
      </c>
      <c r="L139">
        <v>29.1</v>
      </c>
      <c r="M139">
        <v>28.6</v>
      </c>
      <c r="N139">
        <v>100</v>
      </c>
      <c r="O139">
        <v>99</v>
      </c>
      <c r="P139">
        <v>0</v>
      </c>
      <c r="Q139">
        <v>3</v>
      </c>
      <c r="R139">
        <v>11</v>
      </c>
      <c r="S139" s="8">
        <v>128421127</v>
      </c>
      <c r="T139" s="4">
        <v>15</v>
      </c>
      <c r="U139" s="6">
        <v>3.1829976918945874E-2</v>
      </c>
      <c r="V139" s="10">
        <v>162603374.4808704</v>
      </c>
      <c r="W139" s="12">
        <f>Table2[[#This Row],[Scaled to 2024]]/Table2[[#This Row],[Projected Wins]]</f>
        <v>1890736.9125682604</v>
      </c>
      <c r="X139" s="10">
        <v>3</v>
      </c>
      <c r="Y139" s="10">
        <f>IF(Table2[[#This Row],[Projected Wins]]&gt;=100, 1, IF(Table2[[#This Row],[Projected Wins]]&gt;=90, 2, IF(Table2[[#This Row],[Projected Wins]]&gt;=80, 3, IF(Table2[[#This Row],[Projected Wins]]&gt;=70, 4,5))))</f>
        <v>3</v>
      </c>
      <c r="Z139" s="2">
        <v>0.13263888888888889</v>
      </c>
    </row>
    <row r="140" spans="1:26" x14ac:dyDescent="0.45">
      <c r="A140">
        <v>2013</v>
      </c>
      <c r="B140" t="s">
        <v>18</v>
      </c>
      <c r="C140" t="s">
        <v>59</v>
      </c>
      <c r="D140" t="s">
        <v>455</v>
      </c>
      <c r="E140">
        <v>90</v>
      </c>
      <c r="F140">
        <v>72</v>
      </c>
      <c r="G140">
        <v>0.55555555555555558</v>
      </c>
      <c r="H140">
        <v>11</v>
      </c>
      <c r="I140" s="9">
        <v>90</v>
      </c>
      <c r="J140" s="3">
        <v>2492101</v>
      </c>
      <c r="K140" s="3">
        <v>31151</v>
      </c>
      <c r="L140">
        <v>28.5</v>
      </c>
      <c r="M140">
        <v>27.7</v>
      </c>
      <c r="N140">
        <v>101</v>
      </c>
      <c r="O140">
        <v>101</v>
      </c>
      <c r="P140">
        <v>0</v>
      </c>
      <c r="Q140">
        <v>3</v>
      </c>
      <c r="R140">
        <v>15</v>
      </c>
      <c r="S140" s="8">
        <v>106255535</v>
      </c>
      <c r="T140" s="4">
        <v>12</v>
      </c>
      <c r="U140" s="6">
        <v>3.3724123341543018E-2</v>
      </c>
      <c r="V140" s="10">
        <v>172279617.75492188</v>
      </c>
      <c r="W140" s="12">
        <f>Table2[[#This Row],[Scaled to 2024]]/Table2[[#This Row],[Projected Wins]]</f>
        <v>1914217.9750546876</v>
      </c>
      <c r="X140" s="10">
        <v>3</v>
      </c>
      <c r="Y140" s="10">
        <f>IF(Table2[[#This Row],[Projected Wins]]&gt;=100, 1, IF(Table2[[#This Row],[Projected Wins]]&gt;=90, 2, IF(Table2[[#This Row],[Projected Wins]]&gt;=80, 3, IF(Table2[[#This Row],[Projected Wins]]&gt;=70, 4,5))))</f>
        <v>2</v>
      </c>
      <c r="Z140" s="2">
        <v>0.13055555555555556</v>
      </c>
    </row>
    <row r="141" spans="1:26" x14ac:dyDescent="0.45">
      <c r="A141">
        <v>2020</v>
      </c>
      <c r="B141" t="s">
        <v>18</v>
      </c>
      <c r="C141" t="s">
        <v>59</v>
      </c>
      <c r="D141" t="s">
        <v>245</v>
      </c>
      <c r="E141">
        <v>31</v>
      </c>
      <c r="F141">
        <v>29</v>
      </c>
      <c r="G141">
        <v>0.51666666666666672</v>
      </c>
      <c r="H141">
        <v>13</v>
      </c>
      <c r="I141" s="9">
        <v>83.7</v>
      </c>
      <c r="L141">
        <v>29.2</v>
      </c>
      <c r="M141">
        <v>28.6</v>
      </c>
      <c r="N141">
        <v>109</v>
      </c>
      <c r="O141">
        <v>109</v>
      </c>
      <c r="P141">
        <v>0</v>
      </c>
      <c r="Q141">
        <v>0</v>
      </c>
      <c r="R141">
        <v>10</v>
      </c>
      <c r="S141" s="8">
        <v>120781165</v>
      </c>
      <c r="T141" s="4">
        <v>17</v>
      </c>
      <c r="U141" s="6">
        <v>3.1424378568737553E-2</v>
      </c>
      <c r="V141" s="10">
        <v>160531376.10664314</v>
      </c>
      <c r="W141" s="12">
        <f>Table2[[#This Row],[Scaled to 2024]]/Table2[[#This Row],[Projected Wins]]</f>
        <v>1917937.5878929885</v>
      </c>
      <c r="X141" s="10">
        <v>3</v>
      </c>
      <c r="Y141" s="10">
        <f>IF(Table2[[#This Row],[Projected Wins]]&gt;=100, 1, IF(Table2[[#This Row],[Projected Wins]]&gt;=90, 2, IF(Table2[[#This Row],[Projected Wins]]&gt;=80, 3, IF(Table2[[#This Row],[Projected Wins]]&gt;=70, 4,5))))</f>
        <v>3</v>
      </c>
      <c r="Z141" s="2">
        <v>0.12361111111111112</v>
      </c>
    </row>
    <row r="142" spans="1:26" x14ac:dyDescent="0.45">
      <c r="A142">
        <v>2010</v>
      </c>
      <c r="B142" t="s">
        <v>28</v>
      </c>
      <c r="C142" t="s">
        <v>54</v>
      </c>
      <c r="D142" t="s">
        <v>555</v>
      </c>
      <c r="E142">
        <v>94</v>
      </c>
      <c r="F142">
        <v>68</v>
      </c>
      <c r="G142">
        <v>0.58024691358024694</v>
      </c>
      <c r="H142">
        <v>4</v>
      </c>
      <c r="I142" s="9">
        <v>94</v>
      </c>
      <c r="J142" s="3">
        <v>3223640</v>
      </c>
      <c r="K142" s="3">
        <v>39798</v>
      </c>
      <c r="L142">
        <v>28.4</v>
      </c>
      <c r="M142">
        <v>28.6</v>
      </c>
      <c r="N142">
        <v>98</v>
      </c>
      <c r="O142">
        <v>98</v>
      </c>
      <c r="P142">
        <v>2</v>
      </c>
      <c r="Q142">
        <v>2</v>
      </c>
      <c r="R142">
        <v>14</v>
      </c>
      <c r="S142" s="8">
        <v>97559166</v>
      </c>
      <c r="T142" s="4">
        <v>10</v>
      </c>
      <c r="U142" s="6">
        <v>3.5374693266770174E-2</v>
      </c>
      <c r="V142" s="10">
        <v>180711550.97127378</v>
      </c>
      <c r="W142" s="12">
        <f>Table2[[#This Row],[Scaled to 2024]]/Table2[[#This Row],[Projected Wins]]</f>
        <v>1922463.3082050402</v>
      </c>
      <c r="X142" s="10">
        <v>3</v>
      </c>
      <c r="Y142" s="10">
        <f>IF(Table2[[#This Row],[Projected Wins]]&gt;=100, 1, IF(Table2[[#This Row],[Projected Wins]]&gt;=90, 2, IF(Table2[[#This Row],[Projected Wins]]&gt;=80, 3, IF(Table2[[#This Row],[Projected Wins]]&gt;=70, 4,5))))</f>
        <v>2</v>
      </c>
      <c r="Z142" s="2">
        <v>0.11874999999999999</v>
      </c>
    </row>
    <row r="143" spans="1:26" x14ac:dyDescent="0.45">
      <c r="A143">
        <v>1999</v>
      </c>
      <c r="B143" t="s">
        <v>22</v>
      </c>
      <c r="C143" t="s">
        <v>53</v>
      </c>
      <c r="D143" t="s">
        <v>881</v>
      </c>
      <c r="E143">
        <v>97</v>
      </c>
      <c r="F143">
        <v>65</v>
      </c>
      <c r="G143">
        <v>0.59876543209876543</v>
      </c>
      <c r="H143">
        <v>4</v>
      </c>
      <c r="I143" s="9">
        <v>97</v>
      </c>
      <c r="J143" s="3">
        <v>2706017</v>
      </c>
      <c r="K143" s="3">
        <v>33000</v>
      </c>
      <c r="L143">
        <v>29.8</v>
      </c>
      <c r="M143">
        <v>27.4</v>
      </c>
      <c r="N143">
        <v>99</v>
      </c>
      <c r="O143">
        <v>98</v>
      </c>
      <c r="P143">
        <v>2</v>
      </c>
      <c r="Q143">
        <v>4</v>
      </c>
      <c r="R143">
        <v>9</v>
      </c>
      <c r="S143" s="8">
        <v>55114000</v>
      </c>
      <c r="T143" s="4">
        <v>13</v>
      </c>
      <c r="U143" s="6">
        <v>3.6654957462618196E-2</v>
      </c>
      <c r="V143" s="10">
        <v>187251778.09748372</v>
      </c>
      <c r="W143" s="12">
        <f>Table2[[#This Row],[Scaled to 2024]]/Table2[[#This Row],[Projected Wins]]</f>
        <v>1930430.7020359146</v>
      </c>
      <c r="X143" s="10">
        <v>3</v>
      </c>
      <c r="Y143" s="10">
        <f>IF(Table2[[#This Row],[Projected Wins]]&gt;=100, 1, IF(Table2[[#This Row],[Projected Wins]]&gt;=90, 2, IF(Table2[[#This Row],[Projected Wins]]&gt;=80, 3, IF(Table2[[#This Row],[Projected Wins]]&gt;=70, 4,5))))</f>
        <v>2</v>
      </c>
      <c r="Z143" s="2">
        <v>0.12152777777777778</v>
      </c>
    </row>
    <row r="144" spans="1:26" x14ac:dyDescent="0.45">
      <c r="A144">
        <v>2002</v>
      </c>
      <c r="B144" t="s">
        <v>37</v>
      </c>
      <c r="C144" t="s">
        <v>68</v>
      </c>
      <c r="D144" t="s">
        <v>805</v>
      </c>
      <c r="E144">
        <v>97</v>
      </c>
      <c r="F144">
        <v>65</v>
      </c>
      <c r="G144">
        <v>0.59876543209876543</v>
      </c>
      <c r="H144">
        <v>6</v>
      </c>
      <c r="I144" s="9">
        <v>97</v>
      </c>
      <c r="J144" s="3">
        <v>3011756</v>
      </c>
      <c r="K144" s="3">
        <v>37182</v>
      </c>
      <c r="L144">
        <v>28.9</v>
      </c>
      <c r="M144">
        <v>30.2</v>
      </c>
      <c r="N144">
        <v>98</v>
      </c>
      <c r="O144">
        <v>97</v>
      </c>
      <c r="P144">
        <v>1</v>
      </c>
      <c r="Q144">
        <v>1</v>
      </c>
      <c r="R144">
        <v>14</v>
      </c>
      <c r="S144" s="8">
        <v>74660875</v>
      </c>
      <c r="T144" s="4">
        <v>13</v>
      </c>
      <c r="U144" s="6">
        <v>3.67991040318697E-2</v>
      </c>
      <c r="V144" s="10">
        <v>187988150.56296873</v>
      </c>
      <c r="W144" s="12">
        <f>Table2[[#This Row],[Scaled to 2024]]/Table2[[#This Row],[Projected Wins]]</f>
        <v>1938022.170752255</v>
      </c>
      <c r="X144" s="10">
        <v>3</v>
      </c>
      <c r="Y144" s="10">
        <f>IF(Table2[[#This Row],[Projected Wins]]&gt;=100, 1, IF(Table2[[#This Row],[Projected Wins]]&gt;=90, 2, IF(Table2[[#This Row],[Projected Wins]]&gt;=80, 3, IF(Table2[[#This Row],[Projected Wins]]&gt;=70, 4,5))))</f>
        <v>2</v>
      </c>
      <c r="Z144" s="2">
        <v>0.12222222222222222</v>
      </c>
    </row>
    <row r="145" spans="1:26" x14ac:dyDescent="0.45">
      <c r="A145">
        <v>2018</v>
      </c>
      <c r="B145" t="s">
        <v>20</v>
      </c>
      <c r="C145" t="s">
        <v>64</v>
      </c>
      <c r="D145" t="s">
        <v>307</v>
      </c>
      <c r="E145">
        <v>91</v>
      </c>
      <c r="F145">
        <v>72</v>
      </c>
      <c r="G145">
        <v>0.55828220858895705</v>
      </c>
      <c r="H145">
        <v>9</v>
      </c>
      <c r="I145" s="9">
        <v>90.441717791411037</v>
      </c>
      <c r="J145" s="3">
        <v>3015880</v>
      </c>
      <c r="K145" s="3">
        <v>37233</v>
      </c>
      <c r="L145">
        <v>28.7</v>
      </c>
      <c r="M145">
        <v>27.9</v>
      </c>
      <c r="N145">
        <v>117</v>
      </c>
      <c r="O145">
        <v>117</v>
      </c>
      <c r="P145">
        <v>0</v>
      </c>
      <c r="Q145">
        <v>3</v>
      </c>
      <c r="R145">
        <v>13</v>
      </c>
      <c r="S145" s="8">
        <v>136658500</v>
      </c>
      <c r="T145" s="4">
        <v>15</v>
      </c>
      <c r="U145" s="6">
        <v>3.4470072038244537E-2</v>
      </c>
      <c r="V145" s="10">
        <v>176090295.20474052</v>
      </c>
      <c r="W145" s="12">
        <f>Table2[[#This Row],[Scaled to 2024]]/Table2[[#This Row],[Projected Wins]]</f>
        <v>1947002.9926992748</v>
      </c>
      <c r="X145" s="10">
        <v>3</v>
      </c>
      <c r="Y145" s="10">
        <f>IF(Table2[[#This Row],[Projected Wins]]&gt;=100, 1, IF(Table2[[#This Row],[Projected Wins]]&gt;=90, 2, IF(Table2[[#This Row],[Projected Wins]]&gt;=80, 3, IF(Table2[[#This Row],[Projected Wins]]&gt;=70, 4,5))))</f>
        <v>2</v>
      </c>
      <c r="Z145" s="2">
        <v>0.12777777777777777</v>
      </c>
    </row>
    <row r="146" spans="1:26" x14ac:dyDescent="0.45">
      <c r="A146">
        <v>2000</v>
      </c>
      <c r="B146" t="s">
        <v>37</v>
      </c>
      <c r="C146" t="s">
        <v>68</v>
      </c>
      <c r="D146" t="s">
        <v>865</v>
      </c>
      <c r="E146">
        <v>95</v>
      </c>
      <c r="F146">
        <v>67</v>
      </c>
      <c r="G146">
        <v>0.5864197530864198</v>
      </c>
      <c r="H146">
        <v>2</v>
      </c>
      <c r="I146" s="9">
        <v>95.000000000000014</v>
      </c>
      <c r="J146" s="3">
        <v>3336493</v>
      </c>
      <c r="K146" s="3">
        <v>41191</v>
      </c>
      <c r="L146">
        <v>29.7</v>
      </c>
      <c r="M146">
        <v>29.3</v>
      </c>
      <c r="N146">
        <v>101</v>
      </c>
      <c r="O146">
        <v>101</v>
      </c>
      <c r="P146">
        <v>0</v>
      </c>
      <c r="Q146">
        <v>4</v>
      </c>
      <c r="R146">
        <v>16</v>
      </c>
      <c r="S146" s="8">
        <v>61653863</v>
      </c>
      <c r="T146" s="4">
        <v>11</v>
      </c>
      <c r="U146" s="6">
        <v>3.6573168761135082E-2</v>
      </c>
      <c r="V146" s="10">
        <v>186833960.67683563</v>
      </c>
      <c r="W146" s="12">
        <f>Table2[[#This Row],[Scaled to 2024]]/Table2[[#This Row],[Projected Wins]]</f>
        <v>1966673.2702824799</v>
      </c>
      <c r="X146" s="10">
        <v>3</v>
      </c>
      <c r="Y146" s="10">
        <f>IF(Table2[[#This Row],[Projected Wins]]&gt;=100, 1, IF(Table2[[#This Row],[Projected Wins]]&gt;=90, 2, IF(Table2[[#This Row],[Projected Wins]]&gt;=80, 3, IF(Table2[[#This Row],[Projected Wins]]&gt;=70, 4,5))))</f>
        <v>2</v>
      </c>
      <c r="Z146" s="2">
        <v>0.12569444444444444</v>
      </c>
    </row>
    <row r="147" spans="1:26" x14ac:dyDescent="0.45">
      <c r="A147">
        <v>2009</v>
      </c>
      <c r="B147" t="s">
        <v>25</v>
      </c>
      <c r="C147" t="s">
        <v>65</v>
      </c>
      <c r="D147" t="s">
        <v>583</v>
      </c>
      <c r="E147">
        <v>95</v>
      </c>
      <c r="F147">
        <v>67</v>
      </c>
      <c r="G147">
        <v>0.5864197530864198</v>
      </c>
      <c r="H147">
        <v>3</v>
      </c>
      <c r="I147" s="9">
        <v>95.000000000000014</v>
      </c>
      <c r="J147" s="3">
        <v>3761655</v>
      </c>
      <c r="K147" s="3">
        <v>46440</v>
      </c>
      <c r="L147">
        <v>29.7</v>
      </c>
      <c r="M147">
        <v>27.8</v>
      </c>
      <c r="N147">
        <v>95</v>
      </c>
      <c r="O147">
        <v>95</v>
      </c>
      <c r="P147">
        <v>1</v>
      </c>
      <c r="Q147">
        <v>3</v>
      </c>
      <c r="R147">
        <v>19</v>
      </c>
      <c r="S147" s="8">
        <v>102117592</v>
      </c>
      <c r="T147" s="4">
        <v>9</v>
      </c>
      <c r="U147" s="6">
        <v>3.6579716645400523E-2</v>
      </c>
      <c r="V147" s="10">
        <v>186867410.53072593</v>
      </c>
      <c r="W147" s="12">
        <f>Table2[[#This Row],[Scaled to 2024]]/Table2[[#This Row],[Projected Wins]]</f>
        <v>1967025.3740076411</v>
      </c>
      <c r="X147" s="10">
        <v>3</v>
      </c>
      <c r="Y147" s="10">
        <f>IF(Table2[[#This Row],[Projected Wins]]&gt;=100, 1, IF(Table2[[#This Row],[Projected Wins]]&gt;=90, 2, IF(Table2[[#This Row],[Projected Wins]]&gt;=80, 3, IF(Table2[[#This Row],[Projected Wins]]&gt;=70, 4,5))))</f>
        <v>2</v>
      </c>
      <c r="Z147" s="2">
        <v>0.13055555555555556</v>
      </c>
    </row>
    <row r="148" spans="1:26" x14ac:dyDescent="0.45">
      <c r="A148">
        <v>2014</v>
      </c>
      <c r="B148" t="s">
        <v>44</v>
      </c>
      <c r="C148" t="s">
        <v>100</v>
      </c>
      <c r="D148" t="s">
        <v>431</v>
      </c>
      <c r="E148">
        <v>98</v>
      </c>
      <c r="F148">
        <v>64</v>
      </c>
      <c r="G148">
        <v>0.60493827160493829</v>
      </c>
      <c r="H148">
        <v>1</v>
      </c>
      <c r="I148" s="9">
        <v>98</v>
      </c>
      <c r="J148" s="3">
        <v>3095935</v>
      </c>
      <c r="K148" s="3">
        <v>38221</v>
      </c>
      <c r="L148">
        <v>29.3</v>
      </c>
      <c r="M148">
        <v>28.4</v>
      </c>
      <c r="N148">
        <v>95</v>
      </c>
      <c r="O148">
        <v>94</v>
      </c>
      <c r="P148">
        <v>0</v>
      </c>
      <c r="Q148">
        <v>2</v>
      </c>
      <c r="R148">
        <v>14</v>
      </c>
      <c r="S148" s="8">
        <v>128667000</v>
      </c>
      <c r="T148" s="4">
        <v>11</v>
      </c>
      <c r="U148" s="6">
        <v>3.7855826186443522E-2</v>
      </c>
      <c r="V148" s="10">
        <v>193386413.61103663</v>
      </c>
      <c r="W148" s="12">
        <f>Table2[[#This Row],[Scaled to 2024]]/Table2[[#This Row],[Projected Wins]]</f>
        <v>1973330.7511330268</v>
      </c>
      <c r="X148" s="10">
        <v>3</v>
      </c>
      <c r="Y148" s="10">
        <f>IF(Table2[[#This Row],[Projected Wins]]&gt;=100, 1, IF(Table2[[#This Row],[Projected Wins]]&gt;=90, 2, IF(Table2[[#This Row],[Projected Wins]]&gt;=80, 3, IF(Table2[[#This Row],[Projected Wins]]&gt;=70, 4,5))))</f>
        <v>2</v>
      </c>
      <c r="Z148" s="2">
        <v>0.13541666666666666</v>
      </c>
    </row>
    <row r="149" spans="1:26" hidden="1" x14ac:dyDescent="0.45">
      <c r="A149">
        <v>2024</v>
      </c>
      <c r="B149" t="s">
        <v>23</v>
      </c>
      <c r="C149" t="s">
        <v>62</v>
      </c>
      <c r="D149" t="s">
        <v>130</v>
      </c>
      <c r="E149">
        <v>52</v>
      </c>
      <c r="F149">
        <v>45</v>
      </c>
      <c r="G149">
        <v>0.53608247422680411</v>
      </c>
      <c r="H149">
        <v>10</v>
      </c>
      <c r="I149" s="9">
        <v>86.845360824742272</v>
      </c>
      <c r="J149">
        <v>929306</v>
      </c>
      <c r="K149">
        <v>18965</v>
      </c>
      <c r="L149">
        <v>27.5</v>
      </c>
      <c r="M149">
        <v>29.1</v>
      </c>
      <c r="N149">
        <v>106</v>
      </c>
      <c r="O149">
        <v>107</v>
      </c>
      <c r="P149">
        <v>0</v>
      </c>
      <c r="Q149">
        <v>4</v>
      </c>
      <c r="R149">
        <v>7</v>
      </c>
      <c r="S149" s="8">
        <v>122692261</v>
      </c>
      <c r="T149" s="4">
        <v>22</v>
      </c>
      <c r="U149" s="6">
        <v>2.4017286530684665E-2</v>
      </c>
      <c r="V149" s="10">
        <v>122692261</v>
      </c>
      <c r="W149" s="12">
        <f>Table2[[#This Row],[Scaled to 2024]]/Table2[[#This Row],[Projected Wins]]</f>
        <v>1412767.0129392212</v>
      </c>
      <c r="X149" s="10"/>
      <c r="Y149" s="10">
        <f>IF(Table2[[#This Row],[Projected Wins]]&gt;=100, 1, IF(Table2[[#This Row],[Projected Wins]]&gt;=90, 2, IF(Table2[[#This Row],[Projected Wins]]&gt;=80, 3, IF(Table2[[#This Row],[Projected Wins]]&gt;=70, 4,5))))</f>
        <v>3</v>
      </c>
      <c r="Z149" s="2">
        <v>0.10486111111111111</v>
      </c>
    </row>
    <row r="150" spans="1:26" x14ac:dyDescent="0.45">
      <c r="A150">
        <v>2003</v>
      </c>
      <c r="B150" t="s">
        <v>36</v>
      </c>
      <c r="C150" t="s">
        <v>75</v>
      </c>
      <c r="D150" t="s">
        <v>774</v>
      </c>
      <c r="E150">
        <v>100</v>
      </c>
      <c r="F150">
        <v>61</v>
      </c>
      <c r="G150">
        <v>0.6211180124223602</v>
      </c>
      <c r="H150">
        <v>3</v>
      </c>
      <c r="I150" s="9">
        <v>100.62111801242236</v>
      </c>
      <c r="J150" s="3">
        <v>3264898</v>
      </c>
      <c r="K150" s="3">
        <v>40307</v>
      </c>
      <c r="L150">
        <v>32.1</v>
      </c>
      <c r="M150">
        <v>28.6</v>
      </c>
      <c r="N150">
        <v>99</v>
      </c>
      <c r="O150">
        <v>98</v>
      </c>
      <c r="P150">
        <v>0</v>
      </c>
      <c r="Q150">
        <v>2</v>
      </c>
      <c r="R150">
        <v>12</v>
      </c>
      <c r="S150" s="8">
        <v>82852167</v>
      </c>
      <c r="T150" s="4">
        <v>9</v>
      </c>
      <c r="U150" s="6">
        <v>3.8918521735288251E-2</v>
      </c>
      <c r="V150" s="10">
        <v>198815191.73198777</v>
      </c>
      <c r="W150" s="12">
        <f>Table2[[#This Row],[Scaled to 2024]]/Table2[[#This Row],[Projected Wins]]</f>
        <v>1975879.3746203724</v>
      </c>
      <c r="X150" s="10">
        <v>3</v>
      </c>
      <c r="Y150" s="10">
        <f>IF(Table2[[#This Row],[Projected Wins]]&gt;=100, 1, IF(Table2[[#This Row],[Projected Wins]]&gt;=90, 2, IF(Table2[[#This Row],[Projected Wins]]&gt;=80, 3, IF(Table2[[#This Row],[Projected Wins]]&gt;=70, 4,5))))</f>
        <v>1</v>
      </c>
      <c r="Z150" s="2">
        <v>0.11944444444444445</v>
      </c>
    </row>
    <row r="151" spans="1:26" x14ac:dyDescent="0.45">
      <c r="A151">
        <v>2021</v>
      </c>
      <c r="B151" t="s">
        <v>36</v>
      </c>
      <c r="C151" t="s">
        <v>75</v>
      </c>
      <c r="D151" t="s">
        <v>233</v>
      </c>
      <c r="E151">
        <v>107</v>
      </c>
      <c r="F151">
        <v>55</v>
      </c>
      <c r="G151">
        <v>0.66049382716049387</v>
      </c>
      <c r="H151">
        <v>1</v>
      </c>
      <c r="I151" s="9">
        <v>107.00000000000001</v>
      </c>
      <c r="J151" s="3">
        <v>1679484</v>
      </c>
      <c r="K151" s="3">
        <v>20734</v>
      </c>
      <c r="L151">
        <v>30.6</v>
      </c>
      <c r="M151">
        <v>29.7</v>
      </c>
      <c r="N151">
        <v>98</v>
      </c>
      <c r="O151">
        <v>98</v>
      </c>
      <c r="P151">
        <v>0</v>
      </c>
      <c r="Q151">
        <v>3</v>
      </c>
      <c r="R151">
        <v>15</v>
      </c>
      <c r="S151" s="8">
        <v>150863778</v>
      </c>
      <c r="T151" s="4">
        <v>11</v>
      </c>
      <c r="U151" s="6">
        <v>4.1682700665162796E-2</v>
      </c>
      <c r="V151" s="10">
        <v>212935994.35811195</v>
      </c>
      <c r="W151" s="12">
        <f>Table2[[#This Row],[Scaled to 2024]]/Table2[[#This Row],[Projected Wins]]</f>
        <v>1990056.022038429</v>
      </c>
      <c r="X151" s="10">
        <v>3</v>
      </c>
      <c r="Y151" s="10">
        <f>IF(Table2[[#This Row],[Projected Wins]]&gt;=100, 1, IF(Table2[[#This Row],[Projected Wins]]&gt;=90, 2, IF(Table2[[#This Row],[Projected Wins]]&gt;=80, 3, IF(Table2[[#This Row],[Projected Wins]]&gt;=70, 4,5))))</f>
        <v>1</v>
      </c>
      <c r="Z151" s="2">
        <v>0.13333333333333333</v>
      </c>
    </row>
    <row r="152" spans="1:26" x14ac:dyDescent="0.45">
      <c r="A152">
        <v>2011</v>
      </c>
      <c r="B152" t="s">
        <v>21</v>
      </c>
      <c r="C152" t="s">
        <v>71</v>
      </c>
      <c r="D152" t="s">
        <v>518</v>
      </c>
      <c r="E152">
        <v>95</v>
      </c>
      <c r="F152">
        <v>67</v>
      </c>
      <c r="G152">
        <v>0.5864197530864198</v>
      </c>
      <c r="H152">
        <v>5</v>
      </c>
      <c r="I152" s="9">
        <v>95.000000000000014</v>
      </c>
      <c r="J152" s="3">
        <v>2642045</v>
      </c>
      <c r="K152" s="3">
        <v>32618</v>
      </c>
      <c r="L152">
        <v>28.6</v>
      </c>
      <c r="M152">
        <v>27.8</v>
      </c>
      <c r="N152">
        <v>102</v>
      </c>
      <c r="O152">
        <v>101</v>
      </c>
      <c r="P152">
        <v>0</v>
      </c>
      <c r="Q152">
        <v>5</v>
      </c>
      <c r="R152">
        <v>11</v>
      </c>
      <c r="S152" s="8">
        <v>106875231</v>
      </c>
      <c r="T152" s="4">
        <v>10</v>
      </c>
      <c r="U152" s="6">
        <v>3.7209500417946996E-2</v>
      </c>
      <c r="V152" s="10">
        <v>190084659.69399491</v>
      </c>
      <c r="W152" s="12">
        <f>Table2[[#This Row],[Scaled to 2024]]/Table2[[#This Row],[Projected Wins]]</f>
        <v>2000891.1546736304</v>
      </c>
      <c r="X152" s="10">
        <v>3</v>
      </c>
      <c r="Y152" s="10">
        <f>IF(Table2[[#This Row],[Projected Wins]]&gt;=100, 1, IF(Table2[[#This Row],[Projected Wins]]&gt;=90, 2, IF(Table2[[#This Row],[Projected Wins]]&gt;=80, 3, IF(Table2[[#This Row],[Projected Wins]]&gt;=70, 4,5))))</f>
        <v>2</v>
      </c>
      <c r="Z152" s="2">
        <v>0.125</v>
      </c>
    </row>
    <row r="153" spans="1:26" x14ac:dyDescent="0.45">
      <c r="A153">
        <v>2004</v>
      </c>
      <c r="B153" t="s">
        <v>22</v>
      </c>
      <c r="C153" t="s">
        <v>53</v>
      </c>
      <c r="D153" t="s">
        <v>731</v>
      </c>
      <c r="E153">
        <v>92</v>
      </c>
      <c r="F153">
        <v>70</v>
      </c>
      <c r="G153">
        <v>0.5679012345679012</v>
      </c>
      <c r="H153">
        <v>6</v>
      </c>
      <c r="I153" s="9">
        <v>92</v>
      </c>
      <c r="J153" s="3">
        <v>3087872</v>
      </c>
      <c r="K153" s="3">
        <v>38122</v>
      </c>
      <c r="L153">
        <v>31.7</v>
      </c>
      <c r="M153">
        <v>29.6</v>
      </c>
      <c r="N153">
        <v>101</v>
      </c>
      <c r="O153">
        <v>100</v>
      </c>
      <c r="P153">
        <v>2</v>
      </c>
      <c r="Q153">
        <v>4</v>
      </c>
      <c r="R153">
        <v>11</v>
      </c>
      <c r="S153" s="8">
        <v>75397000</v>
      </c>
      <c r="T153" s="4">
        <v>12</v>
      </c>
      <c r="U153" s="6">
        <v>3.627196107657045E-2</v>
      </c>
      <c r="V153" s="10">
        <v>185295241.8127127</v>
      </c>
      <c r="W153" s="12">
        <f>Table2[[#This Row],[Scaled to 2024]]/Table2[[#This Row],[Projected Wins]]</f>
        <v>2014078.7153555728</v>
      </c>
      <c r="X153" s="10">
        <v>3</v>
      </c>
      <c r="Y153" s="10">
        <f>IF(Table2[[#This Row],[Projected Wins]]&gt;=100, 1, IF(Table2[[#This Row],[Projected Wins]]&gt;=90, 2, IF(Table2[[#This Row],[Projected Wins]]&gt;=80, 3, IF(Table2[[#This Row],[Projected Wins]]&gt;=70, 4,5))))</f>
        <v>2</v>
      </c>
      <c r="Z153" s="2">
        <v>0.11944444444444445</v>
      </c>
    </row>
    <row r="154" spans="1:26" x14ac:dyDescent="0.45">
      <c r="A154">
        <v>2000</v>
      </c>
      <c r="B154" t="s">
        <v>35</v>
      </c>
      <c r="C154" t="s">
        <v>49</v>
      </c>
      <c r="D154" t="s">
        <v>863</v>
      </c>
      <c r="E154">
        <v>91</v>
      </c>
      <c r="F154">
        <v>71</v>
      </c>
      <c r="G154">
        <v>0.56172839506172845</v>
      </c>
      <c r="H154">
        <v>7</v>
      </c>
      <c r="I154" s="9">
        <v>91.000000000000014</v>
      </c>
      <c r="J154" s="3">
        <v>2914624</v>
      </c>
      <c r="K154" s="3">
        <v>35983</v>
      </c>
      <c r="L154">
        <v>31.4</v>
      </c>
      <c r="M154">
        <v>29.3</v>
      </c>
      <c r="N154">
        <v>94</v>
      </c>
      <c r="O154">
        <v>93</v>
      </c>
      <c r="P154">
        <v>2</v>
      </c>
      <c r="Q154">
        <v>3</v>
      </c>
      <c r="R154">
        <v>16</v>
      </c>
      <c r="S154" s="8">
        <v>60495000</v>
      </c>
      <c r="T154" s="4">
        <v>14</v>
      </c>
      <c r="U154" s="6">
        <v>3.5885729401981946E-2</v>
      </c>
      <c r="V154" s="10">
        <v>183322178.06279504</v>
      </c>
      <c r="W154" s="12">
        <f>Table2[[#This Row],[Scaled to 2024]]/Table2[[#This Row],[Projected Wins]]</f>
        <v>2014529.4292614837</v>
      </c>
      <c r="X154" s="10">
        <v>3</v>
      </c>
      <c r="Y154" s="10">
        <f>IF(Table2[[#This Row],[Projected Wins]]&gt;=100, 1, IF(Table2[[#This Row],[Projected Wins]]&gt;=90, 2, IF(Table2[[#This Row],[Projected Wins]]&gt;=80, 3, IF(Table2[[#This Row],[Projected Wins]]&gt;=70, 4,5))))</f>
        <v>2</v>
      </c>
      <c r="Z154" s="2">
        <v>0.13055555555555556</v>
      </c>
    </row>
    <row r="155" spans="1:26" x14ac:dyDescent="0.45">
      <c r="A155">
        <v>2018</v>
      </c>
      <c r="B155" t="s">
        <v>43</v>
      </c>
      <c r="C155" t="s">
        <v>60</v>
      </c>
      <c r="D155" t="s">
        <v>306</v>
      </c>
      <c r="E155">
        <v>91</v>
      </c>
      <c r="F155">
        <v>71</v>
      </c>
      <c r="G155">
        <v>0.56172839506172845</v>
      </c>
      <c r="H155">
        <v>8</v>
      </c>
      <c r="I155" s="9">
        <v>91.000000000000014</v>
      </c>
      <c r="J155" s="3">
        <v>1926701</v>
      </c>
      <c r="K155" s="3">
        <v>23786</v>
      </c>
      <c r="L155">
        <v>29.4</v>
      </c>
      <c r="M155">
        <v>29.4</v>
      </c>
      <c r="N155">
        <v>103</v>
      </c>
      <c r="O155">
        <v>101</v>
      </c>
      <c r="P155">
        <v>0</v>
      </c>
      <c r="Q155">
        <v>6</v>
      </c>
      <c r="R155">
        <v>16</v>
      </c>
      <c r="S155" s="8">
        <v>143375233</v>
      </c>
      <c r="T155" s="4">
        <v>13</v>
      </c>
      <c r="U155" s="6">
        <v>3.6164267938036024E-2</v>
      </c>
      <c r="V155" s="10">
        <v>184745091.626342</v>
      </c>
      <c r="W155" s="12">
        <f>Table2[[#This Row],[Scaled to 2024]]/Table2[[#This Row],[Projected Wins]]</f>
        <v>2030165.8420477139</v>
      </c>
      <c r="X155" s="10">
        <v>3</v>
      </c>
      <c r="Y155" s="10">
        <f>IF(Table2[[#This Row],[Projected Wins]]&gt;=100, 1, IF(Table2[[#This Row],[Projected Wins]]&gt;=90, 2, IF(Table2[[#This Row],[Projected Wins]]&gt;=80, 3, IF(Table2[[#This Row],[Projected Wins]]&gt;=70, 4,5))))</f>
        <v>2</v>
      </c>
      <c r="Z155" s="2">
        <v>0.12708333333333333</v>
      </c>
    </row>
    <row r="156" spans="1:26" x14ac:dyDescent="0.45">
      <c r="A156">
        <v>2023</v>
      </c>
      <c r="B156" t="s">
        <v>13</v>
      </c>
      <c r="C156" t="s">
        <v>50</v>
      </c>
      <c r="D156" t="s">
        <v>150</v>
      </c>
      <c r="E156">
        <v>104</v>
      </c>
      <c r="F156">
        <v>58</v>
      </c>
      <c r="G156">
        <v>0.64197530864197527</v>
      </c>
      <c r="H156">
        <v>1</v>
      </c>
      <c r="I156" s="9">
        <v>104</v>
      </c>
      <c r="J156" s="3">
        <v>3191505</v>
      </c>
      <c r="K156" s="3">
        <v>39401</v>
      </c>
      <c r="L156">
        <v>27.9</v>
      </c>
      <c r="M156">
        <v>29.9</v>
      </c>
      <c r="N156">
        <v>102</v>
      </c>
      <c r="O156">
        <v>100</v>
      </c>
      <c r="P156">
        <v>0</v>
      </c>
      <c r="Q156">
        <v>8</v>
      </c>
      <c r="R156">
        <v>16</v>
      </c>
      <c r="S156" s="8">
        <v>194197500</v>
      </c>
      <c r="T156" s="4">
        <v>10</v>
      </c>
      <c r="U156" s="6">
        <v>4.1778748773146787E-2</v>
      </c>
      <c r="V156" s="10">
        <v>213426655.92882153</v>
      </c>
      <c r="W156" s="12">
        <f>Table2[[#This Row],[Scaled to 2024]]/Table2[[#This Row],[Projected Wins]]</f>
        <v>2052179.3839309763</v>
      </c>
      <c r="X156" s="10">
        <v>3</v>
      </c>
      <c r="Y156" s="10">
        <f>IF(Table2[[#This Row],[Projected Wins]]&gt;=100, 1, IF(Table2[[#This Row],[Projected Wins]]&gt;=90, 2, IF(Table2[[#This Row],[Projected Wins]]&gt;=80, 3, IF(Table2[[#This Row],[Projected Wins]]&gt;=70, 4,5))))</f>
        <v>1</v>
      </c>
      <c r="Z156" s="2">
        <v>0.1125</v>
      </c>
    </row>
    <row r="157" spans="1:26" x14ac:dyDescent="0.45">
      <c r="A157">
        <v>2018</v>
      </c>
      <c r="B157" t="s">
        <v>30</v>
      </c>
      <c r="C157" t="s">
        <v>73</v>
      </c>
      <c r="D157" t="s">
        <v>317</v>
      </c>
      <c r="E157">
        <v>100</v>
      </c>
      <c r="F157">
        <v>62</v>
      </c>
      <c r="G157">
        <v>0.61728395061728392</v>
      </c>
      <c r="H157">
        <v>3</v>
      </c>
      <c r="I157" s="9">
        <v>100</v>
      </c>
      <c r="J157" s="3">
        <v>3482855</v>
      </c>
      <c r="K157" s="3">
        <v>42998</v>
      </c>
      <c r="L157">
        <v>27.2</v>
      </c>
      <c r="M157">
        <v>28.8</v>
      </c>
      <c r="N157">
        <v>100</v>
      </c>
      <c r="O157">
        <v>98</v>
      </c>
      <c r="P157">
        <v>0</v>
      </c>
      <c r="Q157">
        <v>4</v>
      </c>
      <c r="R157">
        <v>16</v>
      </c>
      <c r="S157" s="8">
        <v>160643032</v>
      </c>
      <c r="T157" s="4">
        <v>9</v>
      </c>
      <c r="U157" s="6">
        <v>4.0519813150898205E-2</v>
      </c>
      <c r="V157" s="10">
        <v>206995385.77889103</v>
      </c>
      <c r="W157" s="12">
        <f>Table2[[#This Row],[Scaled to 2024]]/Table2[[#This Row],[Projected Wins]]</f>
        <v>2069953.8577889102</v>
      </c>
      <c r="X157" s="10">
        <v>3</v>
      </c>
      <c r="Y157" s="10">
        <f>IF(Table2[[#This Row],[Projected Wins]]&gt;=100, 1, IF(Table2[[#This Row],[Projected Wins]]&gt;=90, 2, IF(Table2[[#This Row],[Projected Wins]]&gt;=80, 3, IF(Table2[[#This Row],[Projected Wins]]&gt;=70, 4,5))))</f>
        <v>1</v>
      </c>
      <c r="Z157" s="2">
        <v>0.13263888888888889</v>
      </c>
    </row>
    <row r="158" spans="1:26" x14ac:dyDescent="0.45">
      <c r="A158">
        <v>2022</v>
      </c>
      <c r="B158" t="s">
        <v>37</v>
      </c>
      <c r="C158" t="s">
        <v>68</v>
      </c>
      <c r="D158" t="s">
        <v>204</v>
      </c>
      <c r="E158">
        <v>93</v>
      </c>
      <c r="F158">
        <v>69</v>
      </c>
      <c r="G158">
        <v>0.57407407407407407</v>
      </c>
      <c r="H158">
        <v>6</v>
      </c>
      <c r="I158" s="9">
        <v>93</v>
      </c>
      <c r="J158" s="3">
        <v>3320551</v>
      </c>
      <c r="K158" s="3">
        <v>40994</v>
      </c>
      <c r="L158">
        <v>28.8</v>
      </c>
      <c r="M158">
        <v>29.4</v>
      </c>
      <c r="N158">
        <v>97</v>
      </c>
      <c r="O158">
        <v>96</v>
      </c>
      <c r="P158">
        <v>0</v>
      </c>
      <c r="Q158">
        <v>5</v>
      </c>
      <c r="R158">
        <v>10</v>
      </c>
      <c r="S158" s="8">
        <v>156814666</v>
      </c>
      <c r="T158" s="4">
        <v>12</v>
      </c>
      <c r="U158" s="6">
        <v>3.8867492568665951E-2</v>
      </c>
      <c r="V158" s="10">
        <v>198554509.33467212</v>
      </c>
      <c r="W158" s="12">
        <f>Table2[[#This Row],[Scaled to 2024]]/Table2[[#This Row],[Projected Wins]]</f>
        <v>2134994.7240287326</v>
      </c>
      <c r="X158" s="10">
        <v>3</v>
      </c>
      <c r="Y158" s="10">
        <f>IF(Table2[[#This Row],[Projected Wins]]&gt;=100, 1, IF(Table2[[#This Row],[Projected Wins]]&gt;=90, 2, IF(Table2[[#This Row],[Projected Wins]]&gt;=80, 3, IF(Table2[[#This Row],[Projected Wins]]&gt;=70, 4,5))))</f>
        <v>2</v>
      </c>
      <c r="Z158" s="2">
        <v>0.13055555555555556</v>
      </c>
    </row>
    <row r="159" spans="1:26" x14ac:dyDescent="0.45">
      <c r="A159">
        <v>2014</v>
      </c>
      <c r="B159" t="s">
        <v>41</v>
      </c>
      <c r="C159" t="s">
        <v>104</v>
      </c>
      <c r="D159" t="s">
        <v>448</v>
      </c>
      <c r="E159">
        <v>96</v>
      </c>
      <c r="F159">
        <v>66</v>
      </c>
      <c r="G159">
        <v>0.59259259259259256</v>
      </c>
      <c r="H159">
        <v>2</v>
      </c>
      <c r="I159" s="9">
        <v>96</v>
      </c>
      <c r="J159" s="3">
        <v>2579389</v>
      </c>
      <c r="K159" s="3">
        <v>31844</v>
      </c>
      <c r="L159">
        <v>28.8</v>
      </c>
      <c r="M159">
        <v>28.3</v>
      </c>
      <c r="N159">
        <v>104</v>
      </c>
      <c r="O159">
        <v>102</v>
      </c>
      <c r="P159">
        <v>0</v>
      </c>
      <c r="Q159">
        <v>2</v>
      </c>
      <c r="R159">
        <v>15</v>
      </c>
      <c r="S159" s="8">
        <v>137235080</v>
      </c>
      <c r="T159" s="4">
        <v>6</v>
      </c>
      <c r="U159" s="6">
        <v>4.0376688157512587E-2</v>
      </c>
      <c r="V159" s="10">
        <v>206264232.03170744</v>
      </c>
      <c r="W159" s="12">
        <f>Table2[[#This Row],[Scaled to 2024]]/Table2[[#This Row],[Projected Wins]]</f>
        <v>2148585.7503302856</v>
      </c>
      <c r="X159" s="10">
        <v>3</v>
      </c>
      <c r="Y159" s="10">
        <f>IF(Table2[[#This Row],[Projected Wins]]&gt;=100, 1, IF(Table2[[#This Row],[Projected Wins]]&gt;=90, 2, IF(Table2[[#This Row],[Projected Wins]]&gt;=80, 3, IF(Table2[[#This Row],[Projected Wins]]&gt;=70, 4,5))))</f>
        <v>2</v>
      </c>
      <c r="Z159" s="2">
        <v>0.12847222222222221</v>
      </c>
    </row>
    <row r="160" spans="1:26" x14ac:dyDescent="0.45">
      <c r="A160">
        <v>2005</v>
      </c>
      <c r="B160" t="s">
        <v>37</v>
      </c>
      <c r="C160" t="s">
        <v>68</v>
      </c>
      <c r="D160" t="s">
        <v>714</v>
      </c>
      <c r="E160">
        <v>100</v>
      </c>
      <c r="F160">
        <v>62</v>
      </c>
      <c r="G160">
        <v>0.61728395061728392</v>
      </c>
      <c r="H160">
        <v>1</v>
      </c>
      <c r="I160" s="9">
        <v>100</v>
      </c>
      <c r="J160" s="3">
        <v>3538988</v>
      </c>
      <c r="K160" s="3">
        <v>43691</v>
      </c>
      <c r="L160">
        <v>30.8</v>
      </c>
      <c r="M160">
        <v>29.7</v>
      </c>
      <c r="N160">
        <v>101</v>
      </c>
      <c r="O160">
        <v>100</v>
      </c>
      <c r="P160">
        <v>2</v>
      </c>
      <c r="Q160">
        <v>6</v>
      </c>
      <c r="R160">
        <v>14</v>
      </c>
      <c r="S160" s="8">
        <v>92106833</v>
      </c>
      <c r="T160" s="4">
        <v>6</v>
      </c>
      <c r="U160" s="6">
        <v>4.2076870376469025E-2</v>
      </c>
      <c r="V160" s="10">
        <v>214949609.55298799</v>
      </c>
      <c r="W160" s="12">
        <f>Table2[[#This Row],[Scaled to 2024]]/Table2[[#This Row],[Projected Wins]]</f>
        <v>2149496.0955298799</v>
      </c>
      <c r="X160" s="10">
        <v>3</v>
      </c>
      <c r="Y160" s="10">
        <f>IF(Table2[[#This Row],[Projected Wins]]&gt;=100, 1, IF(Table2[[#This Row],[Projected Wins]]&gt;=90, 2, IF(Table2[[#This Row],[Projected Wins]]&gt;=80, 3, IF(Table2[[#This Row],[Projected Wins]]&gt;=70, 4,5))))</f>
        <v>1</v>
      </c>
      <c r="Z160" s="2">
        <v>0.11666666666666667</v>
      </c>
    </row>
    <row r="161" spans="1:26" x14ac:dyDescent="0.45">
      <c r="A161">
        <v>2018</v>
      </c>
      <c r="B161" t="s">
        <v>22</v>
      </c>
      <c r="C161" t="s">
        <v>53</v>
      </c>
      <c r="D161" t="s">
        <v>309</v>
      </c>
      <c r="E161">
        <v>103</v>
      </c>
      <c r="F161">
        <v>59</v>
      </c>
      <c r="G161">
        <v>0.63580246913580252</v>
      </c>
      <c r="H161">
        <v>2</v>
      </c>
      <c r="I161" s="9">
        <v>103.00000000000001</v>
      </c>
      <c r="J161" s="3">
        <v>2980549</v>
      </c>
      <c r="K161" s="3">
        <v>36797</v>
      </c>
      <c r="L161">
        <v>28.1</v>
      </c>
      <c r="M161">
        <v>30</v>
      </c>
      <c r="N161">
        <v>99</v>
      </c>
      <c r="O161">
        <v>97</v>
      </c>
      <c r="P161">
        <v>0</v>
      </c>
      <c r="Q161">
        <v>6</v>
      </c>
      <c r="R161">
        <v>16</v>
      </c>
      <c r="S161" s="8">
        <v>172781200</v>
      </c>
      <c r="T161" s="4">
        <v>5</v>
      </c>
      <c r="U161" s="6">
        <v>4.3581485314520045E-2</v>
      </c>
      <c r="V161" s="10">
        <v>222635932.00444403</v>
      </c>
      <c r="W161" s="12">
        <f>Table2[[#This Row],[Scaled to 2024]]/Table2[[#This Row],[Projected Wins]]</f>
        <v>2161513.9029557672</v>
      </c>
      <c r="X161" s="10">
        <v>3</v>
      </c>
      <c r="Y161" s="10">
        <f>IF(Table2[[#This Row],[Projected Wins]]&gt;=100, 1, IF(Table2[[#This Row],[Projected Wins]]&gt;=90, 2, IF(Table2[[#This Row],[Projected Wins]]&gt;=80, 3, IF(Table2[[#This Row],[Projected Wins]]&gt;=70, 4,5))))</f>
        <v>1</v>
      </c>
      <c r="Z161" s="2">
        <v>0.12777777777777777</v>
      </c>
    </row>
    <row r="162" spans="1:26" x14ac:dyDescent="0.45">
      <c r="A162">
        <v>2014</v>
      </c>
      <c r="B162" t="s">
        <v>37</v>
      </c>
      <c r="C162" t="s">
        <v>68</v>
      </c>
      <c r="D162" t="s">
        <v>444</v>
      </c>
      <c r="E162">
        <v>90</v>
      </c>
      <c r="F162">
        <v>72</v>
      </c>
      <c r="G162">
        <v>0.55555555555555558</v>
      </c>
      <c r="H162">
        <v>5</v>
      </c>
      <c r="I162" s="9">
        <v>90</v>
      </c>
      <c r="J162" s="3">
        <v>3540649</v>
      </c>
      <c r="K162" s="3">
        <v>43712</v>
      </c>
      <c r="L162">
        <v>28.6</v>
      </c>
      <c r="M162">
        <v>27.2</v>
      </c>
      <c r="N162">
        <v>100</v>
      </c>
      <c r="O162">
        <v>99</v>
      </c>
      <c r="P162">
        <v>0</v>
      </c>
      <c r="Q162">
        <v>4</v>
      </c>
      <c r="R162">
        <v>15</v>
      </c>
      <c r="S162" s="8">
        <v>129932500</v>
      </c>
      <c r="T162" s="4">
        <v>9</v>
      </c>
      <c r="U162" s="6">
        <v>3.8228155906099258E-2</v>
      </c>
      <c r="V162" s="10">
        <v>195288459.2515254</v>
      </c>
      <c r="W162" s="12">
        <f>Table2[[#This Row],[Scaled to 2024]]/Table2[[#This Row],[Projected Wins]]</f>
        <v>2169871.7694613934</v>
      </c>
      <c r="X162" s="10">
        <v>3</v>
      </c>
      <c r="Y162" s="10">
        <f>IF(Table2[[#This Row],[Projected Wins]]&gt;=100, 1, IF(Table2[[#This Row],[Projected Wins]]&gt;=90, 2, IF(Table2[[#This Row],[Projected Wins]]&gt;=80, 3, IF(Table2[[#This Row],[Projected Wins]]&gt;=70, 4,5))))</f>
        <v>2</v>
      </c>
      <c r="Z162" s="2">
        <v>0.12708333333333333</v>
      </c>
    </row>
    <row r="163" spans="1:26" x14ac:dyDescent="0.45">
      <c r="A163">
        <v>2003</v>
      </c>
      <c r="B163" t="s">
        <v>16</v>
      </c>
      <c r="C163" t="s">
        <v>51</v>
      </c>
      <c r="D163" t="s">
        <v>754</v>
      </c>
      <c r="E163">
        <v>88</v>
      </c>
      <c r="F163">
        <v>74</v>
      </c>
      <c r="G163">
        <v>0.54320987654320985</v>
      </c>
      <c r="H163">
        <v>9</v>
      </c>
      <c r="I163" s="9">
        <v>88</v>
      </c>
      <c r="J163" s="3">
        <v>2962630</v>
      </c>
      <c r="K163" s="3">
        <v>36576</v>
      </c>
      <c r="L163">
        <v>31.3</v>
      </c>
      <c r="M163">
        <v>28.2</v>
      </c>
      <c r="N163">
        <v>101</v>
      </c>
      <c r="O163">
        <v>101</v>
      </c>
      <c r="P163">
        <v>0</v>
      </c>
      <c r="Q163">
        <v>2</v>
      </c>
      <c r="R163">
        <v>14</v>
      </c>
      <c r="S163" s="8">
        <v>79868333</v>
      </c>
      <c r="T163" s="4">
        <v>11</v>
      </c>
      <c r="U163" s="6">
        <v>3.7516911945365772E-2</v>
      </c>
      <c r="V163" s="10">
        <v>191655070.87713525</v>
      </c>
      <c r="W163" s="12">
        <f>Table2[[#This Row],[Scaled to 2024]]/Table2[[#This Row],[Projected Wins]]</f>
        <v>2177898.5326947188</v>
      </c>
      <c r="X163" s="10">
        <v>3</v>
      </c>
      <c r="Y163" s="10">
        <f>IF(Table2[[#This Row],[Projected Wins]]&gt;=100, 1, IF(Table2[[#This Row],[Projected Wins]]&gt;=90, 2, IF(Table2[[#This Row],[Projected Wins]]&gt;=80, 3, IF(Table2[[#This Row],[Projected Wins]]&gt;=70, 4,5))))</f>
        <v>3</v>
      </c>
      <c r="Z163" s="2">
        <v>0.11874999999999999</v>
      </c>
    </row>
    <row r="164" spans="1:26" x14ac:dyDescent="0.45">
      <c r="A164">
        <v>2016</v>
      </c>
      <c r="B164" t="s">
        <v>41</v>
      </c>
      <c r="C164" t="s">
        <v>104</v>
      </c>
      <c r="D164" t="s">
        <v>388</v>
      </c>
      <c r="E164">
        <v>95</v>
      </c>
      <c r="F164">
        <v>67</v>
      </c>
      <c r="G164">
        <v>0.5864197530864198</v>
      </c>
      <c r="H164">
        <v>2</v>
      </c>
      <c r="I164" s="9">
        <v>95.000000000000014</v>
      </c>
      <c r="J164" s="3">
        <v>2481938</v>
      </c>
      <c r="K164" s="3">
        <v>30641</v>
      </c>
      <c r="L164">
        <v>28.8</v>
      </c>
      <c r="M164">
        <v>29.1</v>
      </c>
      <c r="N164">
        <v>103</v>
      </c>
      <c r="O164">
        <v>102</v>
      </c>
      <c r="P164">
        <v>0</v>
      </c>
      <c r="Q164">
        <v>5</v>
      </c>
      <c r="R164">
        <v>16</v>
      </c>
      <c r="S164" s="8">
        <v>152967400</v>
      </c>
      <c r="T164" s="4">
        <v>11</v>
      </c>
      <c r="U164" s="6">
        <v>4.0671873655448276E-2</v>
      </c>
      <c r="V164" s="10">
        <v>207772186.56728205</v>
      </c>
      <c r="W164" s="12">
        <f>Table2[[#This Row],[Scaled to 2024]]/Table2[[#This Row],[Projected Wins]]</f>
        <v>2187075.648076653</v>
      </c>
      <c r="X164" s="10">
        <v>3</v>
      </c>
      <c r="Y164" s="10">
        <f>IF(Table2[[#This Row],[Projected Wins]]&gt;=100, 1, IF(Table2[[#This Row],[Projected Wins]]&gt;=90, 2, IF(Table2[[#This Row],[Projected Wins]]&gt;=80, 3, IF(Table2[[#This Row],[Projected Wins]]&gt;=70, 4,5))))</f>
        <v>2</v>
      </c>
      <c r="Z164" s="2">
        <v>0.13055555555555556</v>
      </c>
    </row>
    <row r="165" spans="1:26" x14ac:dyDescent="0.45">
      <c r="A165">
        <v>2012</v>
      </c>
      <c r="B165" t="s">
        <v>37</v>
      </c>
      <c r="C165" t="s">
        <v>68</v>
      </c>
      <c r="D165" t="s">
        <v>504</v>
      </c>
      <c r="E165">
        <v>88</v>
      </c>
      <c r="F165">
        <v>74</v>
      </c>
      <c r="G165">
        <v>0.54320987654320985</v>
      </c>
      <c r="H165">
        <v>11</v>
      </c>
      <c r="I165" s="9">
        <v>88</v>
      </c>
      <c r="J165" s="3">
        <v>3262109</v>
      </c>
      <c r="K165" s="3">
        <v>40273</v>
      </c>
      <c r="L165">
        <v>29.2</v>
      </c>
      <c r="M165">
        <v>28.6</v>
      </c>
      <c r="N165">
        <v>98</v>
      </c>
      <c r="O165">
        <v>96</v>
      </c>
      <c r="P165">
        <v>0</v>
      </c>
      <c r="Q165">
        <v>6</v>
      </c>
      <c r="R165">
        <v>16</v>
      </c>
      <c r="S165" s="8">
        <v>112071000</v>
      </c>
      <c r="T165" s="4">
        <v>9</v>
      </c>
      <c r="U165" s="6">
        <v>3.7988978234433708E-2</v>
      </c>
      <c r="V165" s="10">
        <v>194066620.5862844</v>
      </c>
      <c r="W165" s="12">
        <f>Table2[[#This Row],[Scaled to 2024]]/Table2[[#This Row],[Projected Wins]]</f>
        <v>2205302.5066623227</v>
      </c>
      <c r="X165" s="10">
        <v>3</v>
      </c>
      <c r="Y165" s="10">
        <f>IF(Table2[[#This Row],[Projected Wins]]&gt;=100, 1, IF(Table2[[#This Row],[Projected Wins]]&gt;=90, 2, IF(Table2[[#This Row],[Projected Wins]]&gt;=80, 3, IF(Table2[[#This Row],[Projected Wins]]&gt;=70, 4,5))))</f>
        <v>3</v>
      </c>
      <c r="Z165" s="2">
        <v>0.12569444444444444</v>
      </c>
    </row>
    <row r="166" spans="1:26" x14ac:dyDescent="0.45">
      <c r="A166">
        <v>2001</v>
      </c>
      <c r="B166" t="s">
        <v>37</v>
      </c>
      <c r="C166" t="s">
        <v>68</v>
      </c>
      <c r="D166" t="s">
        <v>835</v>
      </c>
      <c r="E166">
        <v>93</v>
      </c>
      <c r="F166">
        <v>69</v>
      </c>
      <c r="G166">
        <v>0.57407407407407407</v>
      </c>
      <c r="H166">
        <v>4</v>
      </c>
      <c r="I166" s="9">
        <v>93</v>
      </c>
      <c r="J166" s="3">
        <v>3109578</v>
      </c>
      <c r="K166" s="3">
        <v>37922</v>
      </c>
      <c r="L166">
        <v>28.8</v>
      </c>
      <c r="M166">
        <v>29.3</v>
      </c>
      <c r="N166">
        <v>100</v>
      </c>
      <c r="O166">
        <v>99</v>
      </c>
      <c r="P166">
        <v>0</v>
      </c>
      <c r="Q166">
        <v>2</v>
      </c>
      <c r="R166">
        <v>13</v>
      </c>
      <c r="S166" s="8">
        <v>79373333</v>
      </c>
      <c r="T166" s="4">
        <v>9</v>
      </c>
      <c r="U166" s="6">
        <v>4.0309727651842146E-2</v>
      </c>
      <c r="V166" s="10">
        <v>205922164.4202013</v>
      </c>
      <c r="W166" s="12">
        <f>Table2[[#This Row],[Scaled to 2024]]/Table2[[#This Row],[Projected Wins]]</f>
        <v>2214216.8217225946</v>
      </c>
      <c r="X166" s="10">
        <v>3</v>
      </c>
      <c r="Y166" s="10">
        <f>IF(Table2[[#This Row],[Projected Wins]]&gt;=100, 1, IF(Table2[[#This Row],[Projected Wins]]&gt;=90, 2, IF(Table2[[#This Row],[Projected Wins]]&gt;=80, 3, IF(Table2[[#This Row],[Projected Wins]]&gt;=70, 4,5))))</f>
        <v>2</v>
      </c>
      <c r="Z166" s="2">
        <v>0.12291666666666666</v>
      </c>
    </row>
    <row r="167" spans="1:26" x14ac:dyDescent="0.45">
      <c r="A167">
        <v>2009</v>
      </c>
      <c r="B167" t="s">
        <v>44</v>
      </c>
      <c r="C167" t="s">
        <v>100</v>
      </c>
      <c r="D167" t="s">
        <v>582</v>
      </c>
      <c r="E167">
        <v>97</v>
      </c>
      <c r="F167">
        <v>65</v>
      </c>
      <c r="G167">
        <v>0.59876543209876543</v>
      </c>
      <c r="H167">
        <v>2</v>
      </c>
      <c r="I167" s="9">
        <v>97</v>
      </c>
      <c r="J167" s="3">
        <v>3240386</v>
      </c>
      <c r="K167" s="3">
        <v>40005</v>
      </c>
      <c r="L167">
        <v>29.6</v>
      </c>
      <c r="M167">
        <v>28.6</v>
      </c>
      <c r="N167">
        <v>99</v>
      </c>
      <c r="O167">
        <v>98</v>
      </c>
      <c r="P167">
        <v>1</v>
      </c>
      <c r="Q167">
        <v>3</v>
      </c>
      <c r="R167">
        <v>14</v>
      </c>
      <c r="S167" s="8">
        <v>118169000</v>
      </c>
      <c r="T167" s="4">
        <v>6</v>
      </c>
      <c r="U167" s="6">
        <v>4.2329518857733485E-2</v>
      </c>
      <c r="V167" s="10">
        <v>216240263.82256791</v>
      </c>
      <c r="W167" s="12">
        <f>Table2[[#This Row],[Scaled to 2024]]/Table2[[#This Row],[Projected Wins]]</f>
        <v>2229281.0703357519</v>
      </c>
      <c r="X167" s="10">
        <v>3</v>
      </c>
      <c r="Y167" s="10">
        <f>IF(Table2[[#This Row],[Projected Wins]]&gt;=100, 1, IF(Table2[[#This Row],[Projected Wins]]&gt;=90, 2, IF(Table2[[#This Row],[Projected Wins]]&gt;=80, 3, IF(Table2[[#This Row],[Projected Wins]]&gt;=70, 4,5))))</f>
        <v>2</v>
      </c>
      <c r="Z167" s="2">
        <v>0.12222222222222222</v>
      </c>
    </row>
    <row r="168" spans="1:26" x14ac:dyDescent="0.45">
      <c r="A168">
        <v>1998</v>
      </c>
      <c r="B168" t="s">
        <v>16</v>
      </c>
      <c r="C168" t="s">
        <v>51</v>
      </c>
      <c r="D168" t="s">
        <v>904</v>
      </c>
      <c r="E168">
        <v>90</v>
      </c>
      <c r="F168">
        <v>73</v>
      </c>
      <c r="G168">
        <v>0.55214723926380371</v>
      </c>
      <c r="H168">
        <v>6</v>
      </c>
      <c r="I168" s="9">
        <v>89.447852760736197</v>
      </c>
      <c r="J168" s="3">
        <v>2623194</v>
      </c>
      <c r="K168" s="3">
        <v>31990</v>
      </c>
      <c r="L168">
        <v>30.1</v>
      </c>
      <c r="M168">
        <v>28.8</v>
      </c>
      <c r="N168">
        <v>103</v>
      </c>
      <c r="O168">
        <v>103</v>
      </c>
      <c r="P168">
        <v>0</v>
      </c>
      <c r="Q168">
        <v>1</v>
      </c>
      <c r="R168">
        <v>13</v>
      </c>
      <c r="S168" s="8">
        <v>50838000</v>
      </c>
      <c r="T168" s="4">
        <v>11</v>
      </c>
      <c r="U168" s="6">
        <v>3.9552015471489961E-2</v>
      </c>
      <c r="V168" s="10">
        <v>202051393.23729202</v>
      </c>
      <c r="W168" s="12">
        <f>Table2[[#This Row],[Scaled to 2024]]/Table2[[#This Row],[Projected Wins]]</f>
        <v>2258873.6006638273</v>
      </c>
      <c r="X168" s="10">
        <v>3</v>
      </c>
      <c r="Y168" s="10">
        <f>IF(Table2[[#This Row],[Projected Wins]]&gt;=100, 1, IF(Table2[[#This Row],[Projected Wins]]&gt;=90, 2, IF(Table2[[#This Row],[Projected Wins]]&gt;=80, 3, IF(Table2[[#This Row],[Projected Wins]]&gt;=70, 4,5))))</f>
        <v>3</v>
      </c>
      <c r="Z168" s="2">
        <v>0.12152777777777778</v>
      </c>
    </row>
    <row r="169" spans="1:26" x14ac:dyDescent="0.45">
      <c r="A169">
        <v>2008</v>
      </c>
      <c r="B169" t="s">
        <v>44</v>
      </c>
      <c r="C169" t="s">
        <v>100</v>
      </c>
      <c r="D169" t="s">
        <v>612</v>
      </c>
      <c r="E169">
        <v>100</v>
      </c>
      <c r="F169">
        <v>62</v>
      </c>
      <c r="G169">
        <v>0.61728395061728392</v>
      </c>
      <c r="H169">
        <v>1</v>
      </c>
      <c r="I169" s="9">
        <v>100</v>
      </c>
      <c r="J169" s="3">
        <v>3336747</v>
      </c>
      <c r="K169" s="3">
        <v>41194</v>
      </c>
      <c r="L169">
        <v>29</v>
      </c>
      <c r="M169">
        <v>27.6</v>
      </c>
      <c r="N169">
        <v>102</v>
      </c>
      <c r="O169">
        <v>102</v>
      </c>
      <c r="P169">
        <v>1</v>
      </c>
      <c r="Q169">
        <v>3</v>
      </c>
      <c r="R169">
        <v>16</v>
      </c>
      <c r="S169" s="8">
        <v>119216333</v>
      </c>
      <c r="T169" s="4">
        <v>7</v>
      </c>
      <c r="U169" s="6">
        <v>4.4251057021919615E-2</v>
      </c>
      <c r="V169" s="10">
        <v>226056437.7546472</v>
      </c>
      <c r="W169" s="12">
        <f>Table2[[#This Row],[Scaled to 2024]]/Table2[[#This Row],[Projected Wins]]</f>
        <v>2260564.377546472</v>
      </c>
      <c r="X169" s="10">
        <v>3</v>
      </c>
      <c r="Y169" s="10">
        <f>IF(Table2[[#This Row],[Projected Wins]]&gt;=100, 1, IF(Table2[[#This Row],[Projected Wins]]&gt;=90, 2, IF(Table2[[#This Row],[Projected Wins]]&gt;=80, 3, IF(Table2[[#This Row],[Projected Wins]]&gt;=70, 4,5))))</f>
        <v>1</v>
      </c>
      <c r="Z169" s="2">
        <v>0.11597222222222223</v>
      </c>
    </row>
    <row r="170" spans="1:26" x14ac:dyDescent="0.45">
      <c r="A170">
        <v>2022</v>
      </c>
      <c r="B170" t="s">
        <v>13</v>
      </c>
      <c r="C170" t="s">
        <v>50</v>
      </c>
      <c r="D170" t="s">
        <v>180</v>
      </c>
      <c r="E170">
        <v>101</v>
      </c>
      <c r="F170">
        <v>61</v>
      </c>
      <c r="G170">
        <v>0.62345679012345678</v>
      </c>
      <c r="H170">
        <v>3</v>
      </c>
      <c r="I170" s="9">
        <v>101</v>
      </c>
      <c r="J170" s="3">
        <v>3129931</v>
      </c>
      <c r="K170" s="3">
        <v>38641</v>
      </c>
      <c r="L170">
        <v>27.5</v>
      </c>
      <c r="M170">
        <v>30</v>
      </c>
      <c r="N170">
        <v>104</v>
      </c>
      <c r="O170">
        <v>101</v>
      </c>
      <c r="P170">
        <v>0</v>
      </c>
      <c r="Q170">
        <v>6</v>
      </c>
      <c r="R170">
        <v>20</v>
      </c>
      <c r="S170" s="8">
        <v>181075000</v>
      </c>
      <c r="T170" s="4">
        <v>7</v>
      </c>
      <c r="U170" s="6">
        <v>4.4880567592263262E-2</v>
      </c>
      <c r="V170" s="10">
        <v>229272291.26500043</v>
      </c>
      <c r="W170" s="12">
        <f>Table2[[#This Row],[Scaled to 2024]]/Table2[[#This Row],[Projected Wins]]</f>
        <v>2270022.6857920834</v>
      </c>
      <c r="X170" s="10">
        <v>3</v>
      </c>
      <c r="Y170" s="10">
        <f>IF(Table2[[#This Row],[Projected Wins]]&gt;=100, 1, IF(Table2[[#This Row],[Projected Wins]]&gt;=90, 2, IF(Table2[[#This Row],[Projected Wins]]&gt;=80, 3, IF(Table2[[#This Row],[Projected Wins]]&gt;=70, 4,5))))</f>
        <v>1</v>
      </c>
      <c r="Z170" s="2">
        <v>0.12986111111111112</v>
      </c>
    </row>
    <row r="171" spans="1:26" x14ac:dyDescent="0.45">
      <c r="A171">
        <v>2019</v>
      </c>
      <c r="B171" t="s">
        <v>37</v>
      </c>
      <c r="C171" t="s">
        <v>68</v>
      </c>
      <c r="D171" t="s">
        <v>294</v>
      </c>
      <c r="E171">
        <v>91</v>
      </c>
      <c r="F171">
        <v>71</v>
      </c>
      <c r="G171">
        <v>0.56172839506172845</v>
      </c>
      <c r="H171">
        <v>10</v>
      </c>
      <c r="I171" s="9">
        <v>91.000000000000014</v>
      </c>
      <c r="J171" s="3">
        <v>3480393</v>
      </c>
      <c r="K171" s="3">
        <v>42968</v>
      </c>
      <c r="L171">
        <v>28.8</v>
      </c>
      <c r="M171">
        <v>27.8</v>
      </c>
      <c r="N171">
        <v>96</v>
      </c>
      <c r="O171">
        <v>95</v>
      </c>
      <c r="P171">
        <v>0</v>
      </c>
      <c r="Q171">
        <v>1</v>
      </c>
      <c r="R171">
        <v>15</v>
      </c>
      <c r="S171" s="8">
        <v>161120267</v>
      </c>
      <c r="T171" s="4">
        <v>8</v>
      </c>
      <c r="U171" s="6">
        <v>4.0467362796212734E-2</v>
      </c>
      <c r="V171" s="10">
        <v>206727443.24515012</v>
      </c>
      <c r="W171" s="12">
        <f>Table2[[#This Row],[Scaled to 2024]]/Table2[[#This Row],[Projected Wins]]</f>
        <v>2271730.1455510999</v>
      </c>
      <c r="X171" s="10">
        <v>3</v>
      </c>
      <c r="Y171" s="10">
        <f>IF(Table2[[#This Row],[Projected Wins]]&gt;=100, 1, IF(Table2[[#This Row],[Projected Wins]]&gt;=90, 2, IF(Table2[[#This Row],[Projected Wins]]&gt;=80, 3, IF(Table2[[#This Row],[Projected Wins]]&gt;=70, 4,5))))</f>
        <v>2</v>
      </c>
      <c r="Z171" s="2">
        <v>0.13194444444444445</v>
      </c>
    </row>
    <row r="172" spans="1:26" x14ac:dyDescent="0.45">
      <c r="A172">
        <v>2006</v>
      </c>
      <c r="B172" t="s">
        <v>29</v>
      </c>
      <c r="C172" t="s">
        <v>55</v>
      </c>
      <c r="D172" t="s">
        <v>676</v>
      </c>
      <c r="E172">
        <v>97</v>
      </c>
      <c r="F172">
        <v>65</v>
      </c>
      <c r="G172">
        <v>0.59876543209876543</v>
      </c>
      <c r="H172">
        <v>1</v>
      </c>
      <c r="I172" s="9">
        <v>97</v>
      </c>
      <c r="J172" s="3">
        <v>3379535</v>
      </c>
      <c r="K172" s="3">
        <v>41723</v>
      </c>
      <c r="L172">
        <v>30.2</v>
      </c>
      <c r="M172">
        <v>32.200000000000003</v>
      </c>
      <c r="N172">
        <v>98</v>
      </c>
      <c r="O172">
        <v>97</v>
      </c>
      <c r="P172">
        <v>2</v>
      </c>
      <c r="Q172">
        <v>6</v>
      </c>
      <c r="R172">
        <v>15</v>
      </c>
      <c r="S172" s="8">
        <v>101584963</v>
      </c>
      <c r="T172" s="4">
        <v>5</v>
      </c>
      <c r="U172" s="6">
        <v>4.3451843936077088E-2</v>
      </c>
      <c r="V172" s="10">
        <v>221973659.27767277</v>
      </c>
      <c r="W172" s="12">
        <f>Table2[[#This Row],[Scaled to 2024]]/Table2[[#This Row],[Projected Wins]]</f>
        <v>2288388.239976008</v>
      </c>
      <c r="X172" s="10">
        <v>3</v>
      </c>
      <c r="Y172" s="10">
        <f>IF(Table2[[#This Row],[Projected Wins]]&gt;=100, 1, IF(Table2[[#This Row],[Projected Wins]]&gt;=90, 2, IF(Table2[[#This Row],[Projected Wins]]&gt;=80, 3, IF(Table2[[#This Row],[Projected Wins]]&gt;=70, 4,5))))</f>
        <v>2</v>
      </c>
      <c r="Z172" s="2">
        <v>0.12083333333333333</v>
      </c>
    </row>
    <row r="173" spans="1:26" x14ac:dyDescent="0.45">
      <c r="A173">
        <v>1998</v>
      </c>
      <c r="B173" t="s">
        <v>13</v>
      </c>
      <c r="C173" t="s">
        <v>50</v>
      </c>
      <c r="D173" t="s">
        <v>901</v>
      </c>
      <c r="E173">
        <v>106</v>
      </c>
      <c r="F173">
        <v>56</v>
      </c>
      <c r="G173">
        <v>0.65432098765432101</v>
      </c>
      <c r="H173">
        <v>2</v>
      </c>
      <c r="I173" s="9">
        <v>106</v>
      </c>
      <c r="J173" s="3">
        <v>3360860</v>
      </c>
      <c r="K173" s="3">
        <v>41492</v>
      </c>
      <c r="L173">
        <v>28.9</v>
      </c>
      <c r="M173">
        <v>29.5</v>
      </c>
      <c r="N173">
        <v>100</v>
      </c>
      <c r="O173">
        <v>98</v>
      </c>
      <c r="P173">
        <v>4</v>
      </c>
      <c r="Q173">
        <v>6</v>
      </c>
      <c r="R173">
        <v>17</v>
      </c>
      <c r="S173" s="8">
        <v>61186000</v>
      </c>
      <c r="T173" s="4">
        <v>4</v>
      </c>
      <c r="U173" s="6">
        <v>4.7602769948435902E-2</v>
      </c>
      <c r="V173" s="10">
        <v>243178656.64693633</v>
      </c>
      <c r="W173" s="12">
        <f>Table2[[#This Row],[Scaled to 2024]]/Table2[[#This Row],[Projected Wins]]</f>
        <v>2294138.2702541165</v>
      </c>
      <c r="X173" s="10">
        <v>3</v>
      </c>
      <c r="Y173" s="10">
        <f>IF(Table2[[#This Row],[Projected Wins]]&gt;=100, 1, IF(Table2[[#This Row],[Projected Wins]]&gt;=90, 2, IF(Table2[[#This Row],[Projected Wins]]&gt;=80, 3, IF(Table2[[#This Row],[Projected Wins]]&gt;=70, 4,5))))</f>
        <v>1</v>
      </c>
      <c r="Z173" s="2">
        <v>0.1125</v>
      </c>
    </row>
    <row r="174" spans="1:26" x14ac:dyDescent="0.45">
      <c r="A174">
        <v>2002</v>
      </c>
      <c r="B174" t="s">
        <v>13</v>
      </c>
      <c r="C174" t="s">
        <v>50</v>
      </c>
      <c r="D174" t="s">
        <v>781</v>
      </c>
      <c r="E174">
        <v>101</v>
      </c>
      <c r="F174">
        <v>59</v>
      </c>
      <c r="G174">
        <v>0.63124999999999998</v>
      </c>
      <c r="H174">
        <v>3</v>
      </c>
      <c r="I174" s="9">
        <v>102.2625</v>
      </c>
      <c r="J174" s="3">
        <v>2603484</v>
      </c>
      <c r="K174" s="3">
        <v>32142</v>
      </c>
      <c r="L174">
        <v>30.6</v>
      </c>
      <c r="M174">
        <v>31.1</v>
      </c>
      <c r="N174">
        <v>102</v>
      </c>
      <c r="O174">
        <v>101</v>
      </c>
      <c r="P174">
        <v>4</v>
      </c>
      <c r="Q174">
        <v>4</v>
      </c>
      <c r="R174">
        <v>15</v>
      </c>
      <c r="S174" s="8">
        <v>93470367</v>
      </c>
      <c r="T174" s="4">
        <v>7</v>
      </c>
      <c r="U174" s="6">
        <v>4.6069989926183427E-2</v>
      </c>
      <c r="V174" s="10">
        <v>235348452.91823786</v>
      </c>
      <c r="W174" s="12">
        <f>Table2[[#This Row],[Scaled to 2024]]/Table2[[#This Row],[Projected Wins]]</f>
        <v>2301415.0144797736</v>
      </c>
      <c r="X174" s="10">
        <v>3</v>
      </c>
      <c r="Y174" s="10">
        <f>IF(Table2[[#This Row],[Projected Wins]]&gt;=100, 1, IF(Table2[[#This Row],[Projected Wins]]&gt;=90, 2, IF(Table2[[#This Row],[Projected Wins]]&gt;=80, 3, IF(Table2[[#This Row],[Projected Wins]]&gt;=70, 4,5))))</f>
        <v>1</v>
      </c>
      <c r="Z174" s="2">
        <v>0.12361111111111112</v>
      </c>
    </row>
    <row r="175" spans="1:26" x14ac:dyDescent="0.45">
      <c r="A175">
        <v>2004</v>
      </c>
      <c r="B175" t="s">
        <v>13</v>
      </c>
      <c r="C175" t="s">
        <v>50</v>
      </c>
      <c r="D175" t="s">
        <v>721</v>
      </c>
      <c r="E175">
        <v>96</v>
      </c>
      <c r="F175">
        <v>66</v>
      </c>
      <c r="G175">
        <v>0.59259259259259256</v>
      </c>
      <c r="H175">
        <v>4</v>
      </c>
      <c r="I175" s="9">
        <v>96</v>
      </c>
      <c r="J175" s="3">
        <v>2327565</v>
      </c>
      <c r="K175" s="3">
        <v>28735</v>
      </c>
      <c r="L175">
        <v>28.9</v>
      </c>
      <c r="M175">
        <v>30.1</v>
      </c>
      <c r="N175">
        <v>101</v>
      </c>
      <c r="O175">
        <v>99</v>
      </c>
      <c r="P175">
        <v>2</v>
      </c>
      <c r="Q175">
        <v>1</v>
      </c>
      <c r="R175">
        <v>11</v>
      </c>
      <c r="S175" s="8">
        <v>90182500</v>
      </c>
      <c r="T175" s="4">
        <v>8</v>
      </c>
      <c r="U175" s="6">
        <v>4.3384963987795469E-2</v>
      </c>
      <c r="V175" s="10">
        <v>221632003.19342899</v>
      </c>
      <c r="W175" s="12">
        <f>Table2[[#This Row],[Scaled to 2024]]/Table2[[#This Row],[Projected Wins]]</f>
        <v>2308666.6999315522</v>
      </c>
      <c r="X175" s="10">
        <v>3</v>
      </c>
      <c r="Y175" s="10">
        <f>IF(Table2[[#This Row],[Projected Wins]]&gt;=100, 1, IF(Table2[[#This Row],[Projected Wins]]&gt;=90, 2, IF(Table2[[#This Row],[Projected Wins]]&gt;=80, 3, IF(Table2[[#This Row],[Projected Wins]]&gt;=70, 4,5))))</f>
        <v>2</v>
      </c>
      <c r="Z175" s="2">
        <v>0.11805555555555555</v>
      </c>
    </row>
    <row r="176" spans="1:26" x14ac:dyDescent="0.45">
      <c r="A176">
        <v>2012</v>
      </c>
      <c r="B176" t="s">
        <v>39</v>
      </c>
      <c r="C176" t="s">
        <v>57</v>
      </c>
      <c r="D176" t="s">
        <v>506</v>
      </c>
      <c r="E176">
        <v>93</v>
      </c>
      <c r="F176">
        <v>69</v>
      </c>
      <c r="G176">
        <v>0.57407407407407407</v>
      </c>
      <c r="H176">
        <v>7</v>
      </c>
      <c r="I176" s="9">
        <v>93</v>
      </c>
      <c r="J176" s="3">
        <v>3460280</v>
      </c>
      <c r="K176" s="3">
        <v>42720</v>
      </c>
      <c r="L176">
        <v>29.7</v>
      </c>
      <c r="M176">
        <v>28.8</v>
      </c>
      <c r="N176">
        <v>109</v>
      </c>
      <c r="O176">
        <v>107</v>
      </c>
      <c r="P176">
        <v>1</v>
      </c>
      <c r="Q176">
        <v>8</v>
      </c>
      <c r="R176">
        <v>19</v>
      </c>
      <c r="S176" s="8">
        <v>124119900</v>
      </c>
      <c r="T176" s="4">
        <v>6</v>
      </c>
      <c r="U176" s="6">
        <v>4.2073223042179413E-2</v>
      </c>
      <c r="V176" s="10">
        <v>214930977.15294382</v>
      </c>
      <c r="W176" s="12">
        <f>Table2[[#This Row],[Scaled to 2024]]/Table2[[#This Row],[Projected Wins]]</f>
        <v>2311085.7758381055</v>
      </c>
      <c r="X176" s="10">
        <v>3</v>
      </c>
      <c r="Y176" s="10">
        <f>IF(Table2[[#This Row],[Projected Wins]]&gt;=100, 1, IF(Table2[[#This Row],[Projected Wins]]&gt;=90, 2, IF(Table2[[#This Row],[Projected Wins]]&gt;=80, 3, IF(Table2[[#This Row],[Projected Wins]]&gt;=70, 4,5))))</f>
        <v>2</v>
      </c>
      <c r="Z176" s="2">
        <v>0.125</v>
      </c>
    </row>
    <row r="177" spans="1:26" x14ac:dyDescent="0.45">
      <c r="A177">
        <v>1999</v>
      </c>
      <c r="B177" t="s">
        <v>15</v>
      </c>
      <c r="C177" t="s">
        <v>69</v>
      </c>
      <c r="D177" t="s">
        <v>873</v>
      </c>
      <c r="E177">
        <v>94</v>
      </c>
      <c r="F177">
        <v>68</v>
      </c>
      <c r="G177">
        <v>0.58024691358024694</v>
      </c>
      <c r="H177">
        <v>9</v>
      </c>
      <c r="I177" s="9">
        <v>94</v>
      </c>
      <c r="J177" s="3">
        <v>2446162</v>
      </c>
      <c r="K177" s="3">
        <v>30200</v>
      </c>
      <c r="L177">
        <v>28.9</v>
      </c>
      <c r="M177">
        <v>30.1</v>
      </c>
      <c r="N177">
        <v>104</v>
      </c>
      <c r="O177">
        <v>103</v>
      </c>
      <c r="P177">
        <v>1</v>
      </c>
      <c r="Q177">
        <v>3</v>
      </c>
      <c r="R177">
        <v>11</v>
      </c>
      <c r="S177" s="8">
        <v>64097500</v>
      </c>
      <c r="T177" s="4">
        <v>9</v>
      </c>
      <c r="U177" s="6">
        <v>4.2629660992854264E-2</v>
      </c>
      <c r="V177" s="10">
        <v>217773539.32945284</v>
      </c>
      <c r="W177" s="12">
        <f>Table2[[#This Row],[Scaled to 2024]]/Table2[[#This Row],[Projected Wins]]</f>
        <v>2316739.7801005621</v>
      </c>
      <c r="X177" s="10">
        <v>3</v>
      </c>
      <c r="Y177" s="10">
        <f>IF(Table2[[#This Row],[Projected Wins]]&gt;=100, 1, IF(Table2[[#This Row],[Projected Wins]]&gt;=90, 2, IF(Table2[[#This Row],[Projected Wins]]&gt;=80, 3, IF(Table2[[#This Row],[Projected Wins]]&gt;=70, 4,5))))</f>
        <v>2</v>
      </c>
      <c r="Z177" s="2">
        <v>0.12083333333333333</v>
      </c>
    </row>
    <row r="178" spans="1:26" x14ac:dyDescent="0.45">
      <c r="A178">
        <v>2017</v>
      </c>
      <c r="B178" t="s">
        <v>41</v>
      </c>
      <c r="C178" t="s">
        <v>104</v>
      </c>
      <c r="D178" t="s">
        <v>358</v>
      </c>
      <c r="E178">
        <v>97</v>
      </c>
      <c r="F178">
        <v>65</v>
      </c>
      <c r="G178">
        <v>0.59876543209876543</v>
      </c>
      <c r="H178">
        <v>4</v>
      </c>
      <c r="I178" s="9">
        <v>97</v>
      </c>
      <c r="J178" s="3">
        <v>2524980</v>
      </c>
      <c r="K178" s="3">
        <v>31173</v>
      </c>
      <c r="L178">
        <v>29.2</v>
      </c>
      <c r="M178">
        <v>30.1</v>
      </c>
      <c r="N178">
        <v>104</v>
      </c>
      <c r="O178">
        <v>103</v>
      </c>
      <c r="P178">
        <v>0</v>
      </c>
      <c r="Q178">
        <v>5</v>
      </c>
      <c r="R178">
        <v>15</v>
      </c>
      <c r="S178" s="8">
        <v>175587301</v>
      </c>
      <c r="T178" s="4">
        <v>9</v>
      </c>
      <c r="U178" s="6">
        <v>4.4074305492440638E-2</v>
      </c>
      <c r="V178" s="10">
        <v>225153502.91397411</v>
      </c>
      <c r="W178" s="12">
        <f>Table2[[#This Row],[Scaled to 2024]]/Table2[[#This Row],[Projected Wins]]</f>
        <v>2321170.1331337537</v>
      </c>
      <c r="X178" s="10">
        <v>3</v>
      </c>
      <c r="Y178" s="10">
        <f>IF(Table2[[#This Row],[Projected Wins]]&gt;=100, 1, IF(Table2[[#This Row],[Projected Wins]]&gt;=90, 2, IF(Table2[[#This Row],[Projected Wins]]&gt;=80, 3, IF(Table2[[#This Row],[Projected Wins]]&gt;=70, 4,5))))</f>
        <v>2</v>
      </c>
      <c r="Z178" s="2">
        <v>0.13125000000000001</v>
      </c>
    </row>
    <row r="179" spans="1:26" x14ac:dyDescent="0.45">
      <c r="A179">
        <v>2005</v>
      </c>
      <c r="B179" t="s">
        <v>44</v>
      </c>
      <c r="C179" t="s">
        <v>100</v>
      </c>
      <c r="D179" t="s">
        <v>702</v>
      </c>
      <c r="E179">
        <v>95</v>
      </c>
      <c r="F179">
        <v>67</v>
      </c>
      <c r="G179">
        <v>0.5864197530864198</v>
      </c>
      <c r="H179">
        <v>3</v>
      </c>
      <c r="I179" s="9">
        <v>95.000000000000014</v>
      </c>
      <c r="J179" s="3">
        <v>3404686</v>
      </c>
      <c r="K179" s="3">
        <v>42033</v>
      </c>
      <c r="L179">
        <v>29.8</v>
      </c>
      <c r="M179">
        <v>28.5</v>
      </c>
      <c r="N179">
        <v>98</v>
      </c>
      <c r="O179">
        <v>97</v>
      </c>
      <c r="P179">
        <v>1</v>
      </c>
      <c r="Q179">
        <v>3</v>
      </c>
      <c r="R179">
        <v>12</v>
      </c>
      <c r="S179" s="8">
        <v>94867822</v>
      </c>
      <c r="T179" s="4">
        <v>5</v>
      </c>
      <c r="U179" s="6">
        <v>4.3338164164128154E-2</v>
      </c>
      <c r="V179" s="10">
        <v>221392926.38627976</v>
      </c>
      <c r="W179" s="12">
        <f>Table2[[#This Row],[Scaled to 2024]]/Table2[[#This Row],[Projected Wins]]</f>
        <v>2330451.8566976814</v>
      </c>
      <c r="X179" s="10">
        <v>3</v>
      </c>
      <c r="Y179" s="10">
        <f>IF(Table2[[#This Row],[Projected Wins]]&gt;=100, 1, IF(Table2[[#This Row],[Projected Wins]]&gt;=90, 2, IF(Table2[[#This Row],[Projected Wins]]&gt;=80, 3, IF(Table2[[#This Row],[Projected Wins]]&gt;=70, 4,5))))</f>
        <v>2</v>
      </c>
      <c r="Z179" s="2">
        <v>0.11805555555555555</v>
      </c>
    </row>
    <row r="180" spans="1:26" hidden="1" x14ac:dyDescent="0.45">
      <c r="A180">
        <v>2024</v>
      </c>
      <c r="B180" t="s">
        <v>28</v>
      </c>
      <c r="C180" t="s">
        <v>54</v>
      </c>
      <c r="D180" t="s">
        <v>135</v>
      </c>
      <c r="E180">
        <v>54</v>
      </c>
      <c r="F180">
        <v>42</v>
      </c>
      <c r="G180">
        <v>0.5625</v>
      </c>
      <c r="H180">
        <v>7</v>
      </c>
      <c r="I180" s="9">
        <v>91.125</v>
      </c>
      <c r="J180">
        <v>987171</v>
      </c>
      <c r="K180">
        <v>21937</v>
      </c>
      <c r="L180">
        <v>29</v>
      </c>
      <c r="M180">
        <v>28.3</v>
      </c>
      <c r="N180">
        <v>101</v>
      </c>
      <c r="O180">
        <v>101</v>
      </c>
      <c r="P180">
        <v>0</v>
      </c>
      <c r="Q180">
        <v>2</v>
      </c>
      <c r="R180">
        <v>5</v>
      </c>
      <c r="S180" s="8">
        <v>135762591</v>
      </c>
      <c r="T180" s="4">
        <v>18</v>
      </c>
      <c r="U180" s="6">
        <v>2.6575833077158394E-2</v>
      </c>
      <c r="V180" s="10">
        <v>135762591</v>
      </c>
      <c r="W180" s="12">
        <f>Table2[[#This Row],[Scaled to 2024]]/Table2[[#This Row],[Projected Wins]]</f>
        <v>1489850.1069958848</v>
      </c>
      <c r="X180" s="10"/>
      <c r="Y180" s="10">
        <f>IF(Table2[[#This Row],[Projected Wins]]&gt;=100, 1, IF(Table2[[#This Row],[Projected Wins]]&gt;=90, 2, IF(Table2[[#This Row],[Projected Wins]]&gt;=80, 3, IF(Table2[[#This Row],[Projected Wins]]&gt;=70, 4,5))))</f>
        <v>2</v>
      </c>
      <c r="Z180" s="2">
        <v>0.10902777777777778</v>
      </c>
    </row>
    <row r="181" spans="1:26" x14ac:dyDescent="0.45">
      <c r="A181">
        <v>1999</v>
      </c>
      <c r="B181" t="s">
        <v>12</v>
      </c>
      <c r="C181" t="s">
        <v>102</v>
      </c>
      <c r="D181" t="s">
        <v>870</v>
      </c>
      <c r="E181">
        <v>100</v>
      </c>
      <c r="F181">
        <v>62</v>
      </c>
      <c r="G181">
        <v>0.61728395061728392</v>
      </c>
      <c r="H181">
        <v>2</v>
      </c>
      <c r="I181" s="9">
        <v>100</v>
      </c>
      <c r="J181" s="3">
        <v>3019654</v>
      </c>
      <c r="K181" s="3">
        <v>37280</v>
      </c>
      <c r="L181">
        <v>30</v>
      </c>
      <c r="M181">
        <v>30.6</v>
      </c>
      <c r="N181">
        <v>101</v>
      </c>
      <c r="O181">
        <v>100</v>
      </c>
      <c r="P181">
        <v>1</v>
      </c>
      <c r="Q181">
        <v>4</v>
      </c>
      <c r="R181">
        <v>14</v>
      </c>
      <c r="S181" s="8">
        <v>68703999</v>
      </c>
      <c r="T181" s="4">
        <v>8</v>
      </c>
      <c r="U181" s="6">
        <v>4.5693329478113789E-2</v>
      </c>
      <c r="V181" s="10">
        <v>233424283.76016521</v>
      </c>
      <c r="W181" s="12">
        <f>Table2[[#This Row],[Scaled to 2024]]/Table2[[#This Row],[Projected Wins]]</f>
        <v>2334242.8376016524</v>
      </c>
      <c r="X181" s="10">
        <v>3</v>
      </c>
      <c r="Y181" s="10">
        <f>IF(Table2[[#This Row],[Projected Wins]]&gt;=100, 1, IF(Table2[[#This Row],[Projected Wins]]&gt;=90, 2, IF(Table2[[#This Row],[Projected Wins]]&gt;=80, 3, IF(Table2[[#This Row],[Projected Wins]]&gt;=70, 4,5))))</f>
        <v>1</v>
      </c>
      <c r="Z181" s="2">
        <v>0.12083333333333333</v>
      </c>
    </row>
    <row r="182" spans="1:26" x14ac:dyDescent="0.45">
      <c r="A182">
        <v>2008</v>
      </c>
      <c r="B182" t="s">
        <v>16</v>
      </c>
      <c r="C182" t="s">
        <v>51</v>
      </c>
      <c r="D182" t="s">
        <v>603</v>
      </c>
      <c r="E182">
        <v>97</v>
      </c>
      <c r="F182">
        <v>64</v>
      </c>
      <c r="G182">
        <v>0.60248447204968947</v>
      </c>
      <c r="H182">
        <v>2</v>
      </c>
      <c r="I182" s="9">
        <v>97.602484472049696</v>
      </c>
      <c r="J182" s="3">
        <v>3300200</v>
      </c>
      <c r="K182" s="3">
        <v>40743</v>
      </c>
      <c r="L182">
        <v>30.1</v>
      </c>
      <c r="M182">
        <v>28.9</v>
      </c>
      <c r="N182">
        <v>107</v>
      </c>
      <c r="O182">
        <v>106</v>
      </c>
      <c r="P182">
        <v>0</v>
      </c>
      <c r="Q182">
        <v>8</v>
      </c>
      <c r="R182">
        <v>14</v>
      </c>
      <c r="S182" s="8">
        <v>120345833</v>
      </c>
      <c r="T182" s="4">
        <v>6</v>
      </c>
      <c r="U182" s="6">
        <v>4.4670308039364164E-2</v>
      </c>
      <c r="V182" s="10">
        <v>228198180.7525959</v>
      </c>
      <c r="W182" s="12">
        <f>Table2[[#This Row],[Scaled to 2024]]/Table2[[#This Row],[Projected Wins]]</f>
        <v>2338036.5980124688</v>
      </c>
      <c r="X182" s="10">
        <v>3</v>
      </c>
      <c r="Y182" s="10">
        <f>IF(Table2[[#This Row],[Projected Wins]]&gt;=100, 1, IF(Table2[[#This Row],[Projected Wins]]&gt;=90, 2, IF(Table2[[#This Row],[Projected Wins]]&gt;=80, 3, IF(Table2[[#This Row],[Projected Wins]]&gt;=70, 4,5))))</f>
        <v>2</v>
      </c>
      <c r="Z182" s="2">
        <v>0.12152777777777778</v>
      </c>
    </row>
    <row r="183" spans="1:26" x14ac:dyDescent="0.45">
      <c r="A183">
        <v>2019</v>
      </c>
      <c r="B183" t="s">
        <v>25</v>
      </c>
      <c r="C183" t="s">
        <v>65</v>
      </c>
      <c r="D183" t="s">
        <v>282</v>
      </c>
      <c r="E183">
        <v>106</v>
      </c>
      <c r="F183">
        <v>56</v>
      </c>
      <c r="G183">
        <v>0.65432098765432101</v>
      </c>
      <c r="H183">
        <v>2</v>
      </c>
      <c r="I183" s="9">
        <v>106</v>
      </c>
      <c r="J183" s="3">
        <v>3974309</v>
      </c>
      <c r="K183" s="3">
        <v>49066</v>
      </c>
      <c r="L183">
        <v>27.9</v>
      </c>
      <c r="M183">
        <v>28.9</v>
      </c>
      <c r="N183">
        <v>97</v>
      </c>
      <c r="O183">
        <v>94</v>
      </c>
      <c r="P183">
        <v>0</v>
      </c>
      <c r="Q183">
        <v>5</v>
      </c>
      <c r="R183">
        <v>16</v>
      </c>
      <c r="S183" s="8">
        <v>193553333</v>
      </c>
      <c r="T183" s="4">
        <v>5</v>
      </c>
      <c r="U183" s="6">
        <v>4.8613331474476607E-2</v>
      </c>
      <c r="V183" s="10">
        <v>248341108.21494073</v>
      </c>
      <c r="W183" s="12">
        <f>Table2[[#This Row],[Scaled to 2024]]/Table2[[#This Row],[Projected Wins]]</f>
        <v>2342840.6435371768</v>
      </c>
      <c r="X183" s="10">
        <v>3</v>
      </c>
      <c r="Y183" s="10">
        <f>IF(Table2[[#This Row],[Projected Wins]]&gt;=100, 1, IF(Table2[[#This Row],[Projected Wins]]&gt;=90, 2, IF(Table2[[#This Row],[Projected Wins]]&gt;=80, 3, IF(Table2[[#This Row],[Projected Wins]]&gt;=70, 4,5))))</f>
        <v>1</v>
      </c>
      <c r="Z183" s="2">
        <v>0.13333333333333333</v>
      </c>
    </row>
    <row r="184" spans="1:26" x14ac:dyDescent="0.45">
      <c r="A184">
        <v>2016</v>
      </c>
      <c r="B184" t="s">
        <v>14</v>
      </c>
      <c r="C184" t="s">
        <v>58</v>
      </c>
      <c r="D184" t="s">
        <v>361</v>
      </c>
      <c r="E184">
        <v>89</v>
      </c>
      <c r="F184">
        <v>73</v>
      </c>
      <c r="G184">
        <v>0.54938271604938271</v>
      </c>
      <c r="H184">
        <v>7</v>
      </c>
      <c r="I184" s="9">
        <v>89</v>
      </c>
      <c r="J184" s="3">
        <v>2172344</v>
      </c>
      <c r="K184" s="3">
        <v>26819</v>
      </c>
      <c r="L184">
        <v>28.5</v>
      </c>
      <c r="M184">
        <v>27.9</v>
      </c>
      <c r="N184">
        <v>102</v>
      </c>
      <c r="O184">
        <v>102</v>
      </c>
      <c r="P184">
        <v>0</v>
      </c>
      <c r="Q184">
        <v>5</v>
      </c>
      <c r="R184">
        <v>17</v>
      </c>
      <c r="S184" s="8">
        <v>153744833</v>
      </c>
      <c r="T184" s="4">
        <v>10</v>
      </c>
      <c r="U184" s="6">
        <v>4.0878582122426052E-2</v>
      </c>
      <c r="V184" s="10">
        <v>208828156.36424246</v>
      </c>
      <c r="W184" s="12">
        <f>Table2[[#This Row],[Scaled to 2024]]/Table2[[#This Row],[Projected Wins]]</f>
        <v>2346383.7793735107</v>
      </c>
      <c r="X184" s="10">
        <v>3</v>
      </c>
      <c r="Y184" s="10">
        <f>IF(Table2[[#This Row],[Projected Wins]]&gt;=100, 1, IF(Table2[[#This Row],[Projected Wins]]&gt;=90, 2, IF(Table2[[#This Row],[Projected Wins]]&gt;=80, 3, IF(Table2[[#This Row],[Projected Wins]]&gt;=70, 4,5))))</f>
        <v>3</v>
      </c>
      <c r="Z184" s="2">
        <v>0.125</v>
      </c>
    </row>
    <row r="185" spans="1:26" x14ac:dyDescent="0.45">
      <c r="A185">
        <v>2007</v>
      </c>
      <c r="B185" t="s">
        <v>44</v>
      </c>
      <c r="C185" t="s">
        <v>100</v>
      </c>
      <c r="D185" t="s">
        <v>642</v>
      </c>
      <c r="E185">
        <v>94</v>
      </c>
      <c r="F185">
        <v>68</v>
      </c>
      <c r="G185">
        <v>0.58024691358024694</v>
      </c>
      <c r="H185">
        <v>3</v>
      </c>
      <c r="I185" s="9">
        <v>94</v>
      </c>
      <c r="J185" s="3">
        <v>3365632</v>
      </c>
      <c r="K185" s="3">
        <v>41551</v>
      </c>
      <c r="L185">
        <v>28.6</v>
      </c>
      <c r="M185">
        <v>28.4</v>
      </c>
      <c r="N185">
        <v>101</v>
      </c>
      <c r="O185">
        <v>100</v>
      </c>
      <c r="P185">
        <v>1</v>
      </c>
      <c r="Q185">
        <v>3</v>
      </c>
      <c r="R185">
        <v>14</v>
      </c>
      <c r="S185" s="8">
        <v>109251333</v>
      </c>
      <c r="T185" s="4">
        <v>4</v>
      </c>
      <c r="U185" s="6">
        <v>4.3714539565792486E-2</v>
      </c>
      <c r="V185" s="10">
        <v>223315639.3853516</v>
      </c>
      <c r="W185" s="12">
        <f>Table2[[#This Row],[Scaled to 2024]]/Table2[[#This Row],[Projected Wins]]</f>
        <v>2375698.2913335278</v>
      </c>
      <c r="X185" s="10">
        <v>3</v>
      </c>
      <c r="Y185" s="10">
        <f>IF(Table2[[#This Row],[Projected Wins]]&gt;=100, 1, IF(Table2[[#This Row],[Projected Wins]]&gt;=90, 2, IF(Table2[[#This Row],[Projected Wins]]&gt;=80, 3, IF(Table2[[#This Row],[Projected Wins]]&gt;=70, 4,5))))</f>
        <v>2</v>
      </c>
      <c r="Z185" s="2">
        <v>0.11874999999999999</v>
      </c>
    </row>
    <row r="186" spans="1:26" x14ac:dyDescent="0.45">
      <c r="A186">
        <v>2022</v>
      </c>
      <c r="B186" t="s">
        <v>40</v>
      </c>
      <c r="C186" t="s">
        <v>74</v>
      </c>
      <c r="D186" t="s">
        <v>207</v>
      </c>
      <c r="E186">
        <v>92</v>
      </c>
      <c r="F186">
        <v>70</v>
      </c>
      <c r="G186">
        <v>0.5679012345679012</v>
      </c>
      <c r="H186">
        <v>7</v>
      </c>
      <c r="I186" s="9">
        <v>92</v>
      </c>
      <c r="J186" s="3">
        <v>2653830</v>
      </c>
      <c r="K186" s="3">
        <v>32763</v>
      </c>
      <c r="L186">
        <v>27.1</v>
      </c>
      <c r="M186">
        <v>29.7</v>
      </c>
      <c r="N186">
        <v>99</v>
      </c>
      <c r="O186">
        <v>99</v>
      </c>
      <c r="P186">
        <v>0</v>
      </c>
      <c r="Q186">
        <v>6</v>
      </c>
      <c r="R186">
        <v>18</v>
      </c>
      <c r="S186" s="8">
        <v>172705857</v>
      </c>
      <c r="T186" s="4">
        <v>8</v>
      </c>
      <c r="U186" s="6">
        <v>4.280622332551845E-2</v>
      </c>
      <c r="V186" s="10">
        <v>218675507.65856972</v>
      </c>
      <c r="W186" s="12">
        <f>Table2[[#This Row],[Scaled to 2024]]/Table2[[#This Row],[Projected Wins]]</f>
        <v>2376907.6919409754</v>
      </c>
      <c r="X186" s="10">
        <v>3</v>
      </c>
      <c r="Y186" s="10">
        <f>IF(Table2[[#This Row],[Projected Wins]]&gt;=100, 1, IF(Table2[[#This Row],[Projected Wins]]&gt;=90, 2, IF(Table2[[#This Row],[Projected Wins]]&gt;=80, 3, IF(Table2[[#This Row],[Projected Wins]]&gt;=70, 4,5))))</f>
        <v>2</v>
      </c>
      <c r="Z186" s="2">
        <v>0.12916666666666668</v>
      </c>
    </row>
    <row r="187" spans="1:26" x14ac:dyDescent="0.45">
      <c r="A187">
        <v>2021</v>
      </c>
      <c r="B187" t="s">
        <v>15</v>
      </c>
      <c r="C187" t="s">
        <v>69</v>
      </c>
      <c r="D187" t="s">
        <v>212</v>
      </c>
      <c r="E187">
        <v>92</v>
      </c>
      <c r="F187">
        <v>70</v>
      </c>
      <c r="G187">
        <v>0.5679012345679012</v>
      </c>
      <c r="H187">
        <v>7</v>
      </c>
      <c r="I187" s="9">
        <v>92</v>
      </c>
      <c r="J187" s="3">
        <v>1725323</v>
      </c>
      <c r="K187" s="3">
        <v>21300</v>
      </c>
      <c r="L187">
        <v>28</v>
      </c>
      <c r="M187">
        <v>29.7</v>
      </c>
      <c r="N187">
        <v>107</v>
      </c>
      <c r="O187">
        <v>108</v>
      </c>
      <c r="P187">
        <v>0</v>
      </c>
      <c r="Q187">
        <v>5</v>
      </c>
      <c r="R187">
        <v>11</v>
      </c>
      <c r="S187" s="8">
        <v>156095000</v>
      </c>
      <c r="T187" s="4">
        <v>8</v>
      </c>
      <c r="U187" s="6">
        <v>4.3128053974152668E-2</v>
      </c>
      <c r="V187" s="10">
        <v>220319578.89407673</v>
      </c>
      <c r="W187" s="12">
        <f>Table2[[#This Row],[Scaled to 2024]]/Table2[[#This Row],[Projected Wins]]</f>
        <v>2394778.0314573557</v>
      </c>
      <c r="X187" s="10">
        <v>3</v>
      </c>
      <c r="Y187" s="10">
        <f>IF(Table2[[#This Row],[Projected Wins]]&gt;=100, 1, IF(Table2[[#This Row],[Projected Wins]]&gt;=90, 2, IF(Table2[[#This Row],[Projected Wins]]&gt;=80, 3, IF(Table2[[#This Row],[Projected Wins]]&gt;=70, 4,5))))</f>
        <v>2</v>
      </c>
      <c r="Z187" s="2">
        <v>0.13680555555555557</v>
      </c>
    </row>
    <row r="188" spans="1:26" x14ac:dyDescent="0.45">
      <c r="A188">
        <v>2009</v>
      </c>
      <c r="B188" t="s">
        <v>15</v>
      </c>
      <c r="C188" t="s">
        <v>69</v>
      </c>
      <c r="D188" t="s">
        <v>572</v>
      </c>
      <c r="E188">
        <v>95</v>
      </c>
      <c r="F188">
        <v>67</v>
      </c>
      <c r="G188">
        <v>0.5864197530864198</v>
      </c>
      <c r="H188">
        <v>3</v>
      </c>
      <c r="I188" s="9">
        <v>95.000000000000014</v>
      </c>
      <c r="J188" s="3">
        <v>3062699</v>
      </c>
      <c r="K188" s="3">
        <v>37811</v>
      </c>
      <c r="L188">
        <v>30</v>
      </c>
      <c r="M188">
        <v>29.8</v>
      </c>
      <c r="N188">
        <v>105</v>
      </c>
      <c r="O188">
        <v>104</v>
      </c>
      <c r="P188">
        <v>2</v>
      </c>
      <c r="Q188">
        <v>6</v>
      </c>
      <c r="R188">
        <v>23</v>
      </c>
      <c r="S188" s="8">
        <v>125439499</v>
      </c>
      <c r="T188" s="4">
        <v>4</v>
      </c>
      <c r="U188" s="6">
        <v>4.4933896693931073E-2</v>
      </c>
      <c r="V188" s="10">
        <v>229544722.87597209</v>
      </c>
      <c r="W188" s="12">
        <f>Table2[[#This Row],[Scaled to 2024]]/Table2[[#This Row],[Projected Wins]]</f>
        <v>2416260.240799706</v>
      </c>
      <c r="X188" s="10">
        <v>3</v>
      </c>
      <c r="Y188" s="10">
        <f>IF(Table2[[#This Row],[Projected Wins]]&gt;=100, 1, IF(Table2[[#This Row],[Projected Wins]]&gt;=90, 2, IF(Table2[[#This Row],[Projected Wins]]&gt;=80, 3, IF(Table2[[#This Row],[Projected Wins]]&gt;=70, 4,5))))</f>
        <v>2</v>
      </c>
      <c r="Z188" s="2">
        <v>0.12916666666666668</v>
      </c>
    </row>
    <row r="189" spans="1:26" x14ac:dyDescent="0.45">
      <c r="A189">
        <v>2016</v>
      </c>
      <c r="B189" t="s">
        <v>29</v>
      </c>
      <c r="C189" t="s">
        <v>55</v>
      </c>
      <c r="D189" t="s">
        <v>376</v>
      </c>
      <c r="E189">
        <v>87</v>
      </c>
      <c r="F189">
        <v>75</v>
      </c>
      <c r="G189">
        <v>0.53703703703703709</v>
      </c>
      <c r="H189">
        <v>9</v>
      </c>
      <c r="I189" s="9">
        <v>87.000000000000014</v>
      </c>
      <c r="J189" s="3">
        <v>2789602</v>
      </c>
      <c r="K189" s="3">
        <v>34440</v>
      </c>
      <c r="L189">
        <v>29.5</v>
      </c>
      <c r="M189">
        <v>28.4</v>
      </c>
      <c r="N189">
        <v>96</v>
      </c>
      <c r="O189">
        <v>96</v>
      </c>
      <c r="P189">
        <v>0</v>
      </c>
      <c r="Q189">
        <v>4</v>
      </c>
      <c r="R189">
        <v>14</v>
      </c>
      <c r="S189" s="8">
        <v>155221282</v>
      </c>
      <c r="T189" s="4">
        <v>9</v>
      </c>
      <c r="U189" s="6">
        <v>4.127114908235812E-2</v>
      </c>
      <c r="V189" s="10">
        <v>210833583.90687621</v>
      </c>
      <c r="W189" s="12">
        <f>Table2[[#This Row],[Scaled to 2024]]/Table2[[#This Row],[Projected Wins]]</f>
        <v>2423374.5276652435</v>
      </c>
      <c r="X189" s="10">
        <v>3</v>
      </c>
      <c r="Y189" s="10">
        <f>IF(Table2[[#This Row],[Projected Wins]]&gt;=100, 1, IF(Table2[[#This Row],[Projected Wins]]&gt;=90, 2, IF(Table2[[#This Row],[Projected Wins]]&gt;=80, 3, IF(Table2[[#This Row],[Projected Wins]]&gt;=70, 4,5))))</f>
        <v>3</v>
      </c>
      <c r="Z189" s="2">
        <v>0.12847222222222221</v>
      </c>
    </row>
    <row r="190" spans="1:26" x14ac:dyDescent="0.45">
      <c r="A190">
        <v>1999</v>
      </c>
      <c r="B190" t="s">
        <v>29</v>
      </c>
      <c r="C190" t="s">
        <v>55</v>
      </c>
      <c r="D190" t="s">
        <v>887</v>
      </c>
      <c r="E190">
        <v>97</v>
      </c>
      <c r="F190">
        <v>66</v>
      </c>
      <c r="G190">
        <v>0.59509202453987731</v>
      </c>
      <c r="H190">
        <v>6</v>
      </c>
      <c r="I190" s="9">
        <v>96.404907975460119</v>
      </c>
      <c r="J190" s="3">
        <v>2725668</v>
      </c>
      <c r="K190" s="3">
        <v>33650</v>
      </c>
      <c r="L190">
        <v>30.1</v>
      </c>
      <c r="M190">
        <v>32.700000000000003</v>
      </c>
      <c r="N190">
        <v>97</v>
      </c>
      <c r="O190">
        <v>97</v>
      </c>
      <c r="P190">
        <v>2</v>
      </c>
      <c r="Q190">
        <v>1</v>
      </c>
      <c r="R190">
        <v>16</v>
      </c>
      <c r="S190" s="8">
        <v>68852092</v>
      </c>
      <c r="T190" s="4">
        <v>7</v>
      </c>
      <c r="U190" s="6">
        <v>4.5791822467472418E-2</v>
      </c>
      <c r="V190" s="10">
        <v>233927435.00256807</v>
      </c>
      <c r="W190" s="12">
        <f>Table2[[#This Row],[Scaled to 2024]]/Table2[[#This Row],[Projected Wins]]</f>
        <v>2426509.6032466968</v>
      </c>
      <c r="X190" s="10">
        <v>3</v>
      </c>
      <c r="Y190" s="10">
        <f>IF(Table2[[#This Row],[Projected Wins]]&gt;=100, 1, IF(Table2[[#This Row],[Projected Wins]]&gt;=90, 2, IF(Table2[[#This Row],[Projected Wins]]&gt;=80, 3, IF(Table2[[#This Row],[Projected Wins]]&gt;=70, 4,5))))</f>
        <v>2</v>
      </c>
      <c r="Z190" s="2">
        <v>0.12638888888888888</v>
      </c>
    </row>
    <row r="191" spans="1:26" x14ac:dyDescent="0.45">
      <c r="A191">
        <v>2020</v>
      </c>
      <c r="B191" t="s">
        <v>37</v>
      </c>
      <c r="C191" t="s">
        <v>68</v>
      </c>
      <c r="D191" t="s">
        <v>264</v>
      </c>
      <c r="E191">
        <v>30</v>
      </c>
      <c r="F191">
        <v>28</v>
      </c>
      <c r="G191">
        <v>0.51724137931034486</v>
      </c>
      <c r="H191">
        <v>12</v>
      </c>
      <c r="I191" s="9">
        <v>83.793103448275872</v>
      </c>
      <c r="L191">
        <v>28.9</v>
      </c>
      <c r="M191">
        <v>27.6</v>
      </c>
      <c r="N191">
        <v>94</v>
      </c>
      <c r="O191">
        <v>93</v>
      </c>
      <c r="P191">
        <v>0</v>
      </c>
      <c r="Q191">
        <v>0</v>
      </c>
      <c r="R191">
        <v>11</v>
      </c>
      <c r="S191" s="8">
        <v>153396167</v>
      </c>
      <c r="T191" s="4">
        <v>10</v>
      </c>
      <c r="U191" s="6">
        <v>3.991002423930326E-2</v>
      </c>
      <c r="V191" s="10">
        <v>203880280.32346302</v>
      </c>
      <c r="W191" s="12">
        <f>Table2[[#This Row],[Scaled to 2024]]/Table2[[#This Row],[Projected Wins]]</f>
        <v>2433139.1478931797</v>
      </c>
      <c r="X191" s="10">
        <v>3</v>
      </c>
      <c r="Y191" s="10">
        <f>IF(Table2[[#This Row],[Projected Wins]]&gt;=100, 1, IF(Table2[[#This Row],[Projected Wins]]&gt;=90, 2, IF(Table2[[#This Row],[Projected Wins]]&gt;=80, 3, IF(Table2[[#This Row],[Projected Wins]]&gt;=70, 4,5))))</f>
        <v>3</v>
      </c>
      <c r="Z191" s="2">
        <v>0.11944444444444445</v>
      </c>
    </row>
    <row r="192" spans="1:26" x14ac:dyDescent="0.45">
      <c r="A192">
        <v>2006</v>
      </c>
      <c r="B192" t="s">
        <v>25</v>
      </c>
      <c r="C192" t="s">
        <v>65</v>
      </c>
      <c r="D192" t="s">
        <v>673</v>
      </c>
      <c r="E192">
        <v>88</v>
      </c>
      <c r="F192">
        <v>74</v>
      </c>
      <c r="G192">
        <v>0.54320987654320985</v>
      </c>
      <c r="H192">
        <v>8</v>
      </c>
      <c r="I192" s="9">
        <v>88</v>
      </c>
      <c r="J192" s="3">
        <v>3758545</v>
      </c>
      <c r="K192" s="3">
        <v>46402</v>
      </c>
      <c r="L192">
        <v>29.9</v>
      </c>
      <c r="M192">
        <v>30.4</v>
      </c>
      <c r="N192">
        <v>101</v>
      </c>
      <c r="O192">
        <v>100</v>
      </c>
      <c r="P192">
        <v>1</v>
      </c>
      <c r="Q192">
        <v>2</v>
      </c>
      <c r="R192">
        <v>23</v>
      </c>
      <c r="S192" s="8">
        <v>98447187</v>
      </c>
      <c r="T192" s="4">
        <v>7</v>
      </c>
      <c r="U192" s="6">
        <v>4.210969497001045E-2</v>
      </c>
      <c r="V192" s="10">
        <v>215117293.92452839</v>
      </c>
      <c r="W192" s="12">
        <f>Table2[[#This Row],[Scaled to 2024]]/Table2[[#This Row],[Projected Wins]]</f>
        <v>2444514.7036878224</v>
      </c>
      <c r="X192" s="10">
        <v>3</v>
      </c>
      <c r="Y192" s="10">
        <f>IF(Table2[[#This Row],[Projected Wins]]&gt;=100, 1, IF(Table2[[#This Row],[Projected Wins]]&gt;=90, 2, IF(Table2[[#This Row],[Projected Wins]]&gt;=80, 3, IF(Table2[[#This Row],[Projected Wins]]&gt;=70, 4,5))))</f>
        <v>3</v>
      </c>
      <c r="Z192" s="2">
        <v>0.12013888888888889</v>
      </c>
    </row>
    <row r="193" spans="1:26" x14ac:dyDescent="0.45">
      <c r="A193">
        <v>1998</v>
      </c>
      <c r="B193" t="s">
        <v>15</v>
      </c>
      <c r="C193" t="s">
        <v>69</v>
      </c>
      <c r="D193" t="s">
        <v>903</v>
      </c>
      <c r="E193">
        <v>92</v>
      </c>
      <c r="F193">
        <v>70</v>
      </c>
      <c r="G193">
        <v>0.5679012345679012</v>
      </c>
      <c r="H193">
        <v>5</v>
      </c>
      <c r="I193" s="9">
        <v>92</v>
      </c>
      <c r="J193" s="3">
        <v>2314704</v>
      </c>
      <c r="K193" s="3">
        <v>28577</v>
      </c>
      <c r="L193">
        <v>28.8</v>
      </c>
      <c r="M193">
        <v>29.5</v>
      </c>
      <c r="N193">
        <v>102</v>
      </c>
      <c r="O193">
        <v>101</v>
      </c>
      <c r="P193">
        <v>2</v>
      </c>
      <c r="Q193">
        <v>3</v>
      </c>
      <c r="R193">
        <v>12</v>
      </c>
      <c r="S193" s="8">
        <v>56927000</v>
      </c>
      <c r="T193" s="4">
        <v>5</v>
      </c>
      <c r="U193" s="6">
        <v>4.4289263636364706E-2</v>
      </c>
      <c r="V193" s="10">
        <v>226251616.16938752</v>
      </c>
      <c r="W193" s="12">
        <f>Table2[[#This Row],[Scaled to 2024]]/Table2[[#This Row],[Projected Wins]]</f>
        <v>2459256.6974933427</v>
      </c>
      <c r="X193" s="10">
        <v>3</v>
      </c>
      <c r="Y193" s="10">
        <f>IF(Table2[[#This Row],[Projected Wins]]&gt;=100, 1, IF(Table2[[#This Row],[Projected Wins]]&gt;=90, 2, IF(Table2[[#This Row],[Projected Wins]]&gt;=80, 3, IF(Table2[[#This Row],[Projected Wins]]&gt;=70, 4,5))))</f>
        <v>2</v>
      </c>
      <c r="Z193" s="2">
        <v>0.12013888888888889</v>
      </c>
    </row>
    <row r="194" spans="1:26" x14ac:dyDescent="0.45">
      <c r="A194">
        <v>2017</v>
      </c>
      <c r="B194" t="s">
        <v>16</v>
      </c>
      <c r="C194" t="s">
        <v>51</v>
      </c>
      <c r="D194" t="s">
        <v>333</v>
      </c>
      <c r="E194">
        <v>92</v>
      </c>
      <c r="F194">
        <v>70</v>
      </c>
      <c r="G194">
        <v>0.5679012345679012</v>
      </c>
      <c r="H194">
        <v>7</v>
      </c>
      <c r="I194" s="9">
        <v>92</v>
      </c>
      <c r="J194" s="3">
        <v>3199562</v>
      </c>
      <c r="K194" s="3">
        <v>39501</v>
      </c>
      <c r="L194">
        <v>27.1</v>
      </c>
      <c r="M194">
        <v>30.8</v>
      </c>
      <c r="N194">
        <v>103</v>
      </c>
      <c r="O194">
        <v>101</v>
      </c>
      <c r="P194">
        <v>0</v>
      </c>
      <c r="Q194">
        <v>1</v>
      </c>
      <c r="R194">
        <v>18</v>
      </c>
      <c r="S194" s="8">
        <v>177210667</v>
      </c>
      <c r="T194" s="4">
        <v>7</v>
      </c>
      <c r="U194" s="6">
        <v>4.4481787859346214E-2</v>
      </c>
      <c r="V194" s="10">
        <v>227235125.78379342</v>
      </c>
      <c r="W194" s="12">
        <f>Table2[[#This Row],[Scaled to 2024]]/Table2[[#This Row],[Projected Wins]]</f>
        <v>2469947.0193890589</v>
      </c>
      <c r="X194" s="10">
        <v>3</v>
      </c>
      <c r="Y194" s="10">
        <f>IF(Table2[[#This Row],[Projected Wins]]&gt;=100, 1, IF(Table2[[#This Row],[Projected Wins]]&gt;=90, 2, IF(Table2[[#This Row],[Projected Wins]]&gt;=80, 3, IF(Table2[[#This Row],[Projected Wins]]&gt;=70, 4,5))))</f>
        <v>2</v>
      </c>
      <c r="Z194" s="2">
        <v>0.13125000000000001</v>
      </c>
    </row>
    <row r="195" spans="1:26" x14ac:dyDescent="0.45">
      <c r="A195">
        <v>2023</v>
      </c>
      <c r="B195" t="s">
        <v>25</v>
      </c>
      <c r="C195" t="s">
        <v>65</v>
      </c>
      <c r="D195" t="s">
        <v>162</v>
      </c>
      <c r="E195">
        <v>100</v>
      </c>
      <c r="F195">
        <v>62</v>
      </c>
      <c r="G195">
        <v>0.61728395061728392</v>
      </c>
      <c r="H195">
        <v>3</v>
      </c>
      <c r="I195" s="9">
        <v>100</v>
      </c>
      <c r="J195" s="3">
        <v>3837079</v>
      </c>
      <c r="K195" s="3">
        <v>47371</v>
      </c>
      <c r="L195">
        <v>30.9</v>
      </c>
      <c r="M195">
        <v>28.1</v>
      </c>
      <c r="N195">
        <v>101</v>
      </c>
      <c r="O195">
        <v>99</v>
      </c>
      <c r="P195">
        <v>0</v>
      </c>
      <c r="Q195">
        <v>5</v>
      </c>
      <c r="R195">
        <v>12</v>
      </c>
      <c r="S195" s="8">
        <v>227091667</v>
      </c>
      <c r="T195" s="4">
        <v>6</v>
      </c>
      <c r="U195" s="6">
        <v>4.8855447181699603E-2</v>
      </c>
      <c r="V195" s="10">
        <v>249577955.82904783</v>
      </c>
      <c r="W195" s="12">
        <f>Table2[[#This Row],[Scaled to 2024]]/Table2[[#This Row],[Projected Wins]]</f>
        <v>2495779.5582904783</v>
      </c>
      <c r="X195" s="10">
        <v>3</v>
      </c>
      <c r="Y195" s="10">
        <f>IF(Table2[[#This Row],[Projected Wins]]&gt;=100, 1, IF(Table2[[#This Row],[Projected Wins]]&gt;=90, 2, IF(Table2[[#This Row],[Projected Wins]]&gt;=80, 3, IF(Table2[[#This Row],[Projected Wins]]&gt;=70, 4,5))))</f>
        <v>1</v>
      </c>
      <c r="Z195" s="2">
        <v>0.11319444444444444</v>
      </c>
    </row>
    <row r="196" spans="1:26" x14ac:dyDescent="0.45">
      <c r="A196">
        <v>2003</v>
      </c>
      <c r="B196" t="s">
        <v>15</v>
      </c>
      <c r="C196" t="s">
        <v>69</v>
      </c>
      <c r="D196" t="s">
        <v>753</v>
      </c>
      <c r="E196">
        <v>95</v>
      </c>
      <c r="F196">
        <v>67</v>
      </c>
      <c r="G196">
        <v>0.5864197530864198</v>
      </c>
      <c r="H196">
        <v>5</v>
      </c>
      <c r="I196" s="9">
        <v>95.000000000000014</v>
      </c>
      <c r="J196" s="3">
        <v>2724165</v>
      </c>
      <c r="K196" s="3">
        <v>33632</v>
      </c>
      <c r="L196">
        <v>29.7</v>
      </c>
      <c r="M196">
        <v>31.2</v>
      </c>
      <c r="N196">
        <v>105</v>
      </c>
      <c r="O196">
        <v>103</v>
      </c>
      <c r="P196">
        <v>2</v>
      </c>
      <c r="Q196">
        <v>3</v>
      </c>
      <c r="R196">
        <v>15</v>
      </c>
      <c r="S196" s="8">
        <v>99946500</v>
      </c>
      <c r="T196" s="4">
        <v>6</v>
      </c>
      <c r="U196" s="6">
        <v>4.6948319802136103E-2</v>
      </c>
      <c r="V196" s="10">
        <v>239835399.36186722</v>
      </c>
      <c r="W196" s="12">
        <f>Table2[[#This Row],[Scaled to 2024]]/Table2[[#This Row],[Projected Wins]]</f>
        <v>2524583.1511775493</v>
      </c>
      <c r="X196" s="10">
        <v>3</v>
      </c>
      <c r="Y196" s="10">
        <f>IF(Table2[[#This Row],[Projected Wins]]&gt;=100, 1, IF(Table2[[#This Row],[Projected Wins]]&gt;=90, 2, IF(Table2[[#This Row],[Projected Wins]]&gt;=80, 3, IF(Table2[[#This Row],[Projected Wins]]&gt;=70, 4,5))))</f>
        <v>2</v>
      </c>
      <c r="Z196" s="2">
        <v>0.12291666666666666</v>
      </c>
    </row>
    <row r="197" spans="1:26" x14ac:dyDescent="0.45">
      <c r="A197">
        <v>1998</v>
      </c>
      <c r="B197" t="s">
        <v>39</v>
      </c>
      <c r="C197" t="s">
        <v>57</v>
      </c>
      <c r="D197" t="s">
        <v>927</v>
      </c>
      <c r="E197">
        <v>88</v>
      </c>
      <c r="F197">
        <v>74</v>
      </c>
      <c r="G197">
        <v>0.54320987654320985</v>
      </c>
      <c r="H197">
        <v>9</v>
      </c>
      <c r="I197" s="9">
        <v>88</v>
      </c>
      <c r="J197" s="3">
        <v>2927399</v>
      </c>
      <c r="K197" s="3">
        <v>36141</v>
      </c>
      <c r="L197">
        <v>29.9</v>
      </c>
      <c r="M197">
        <v>29.9</v>
      </c>
      <c r="N197">
        <v>104</v>
      </c>
      <c r="O197">
        <v>103</v>
      </c>
      <c r="P197">
        <v>1</v>
      </c>
      <c r="Q197">
        <v>4</v>
      </c>
      <c r="R197">
        <v>10</v>
      </c>
      <c r="S197" s="8">
        <v>56752095</v>
      </c>
      <c r="T197" s="4">
        <v>6</v>
      </c>
      <c r="U197" s="6">
        <v>4.4153187369280221E-2</v>
      </c>
      <c r="V197" s="10">
        <v>225556470.82664844</v>
      </c>
      <c r="W197" s="12">
        <f>Table2[[#This Row],[Scaled to 2024]]/Table2[[#This Row],[Projected Wins]]</f>
        <v>2563141.7139391867</v>
      </c>
      <c r="X197" s="10">
        <v>3</v>
      </c>
      <c r="Y197" s="10">
        <f>IF(Table2[[#This Row],[Projected Wins]]&gt;=100, 1, IF(Table2[[#This Row],[Projected Wins]]&gt;=90, 2, IF(Table2[[#This Row],[Projected Wins]]&gt;=80, 3, IF(Table2[[#This Row],[Projected Wins]]&gt;=70, 4,5))))</f>
        <v>3</v>
      </c>
      <c r="Z197" s="2">
        <v>0.12222222222222222</v>
      </c>
    </row>
    <row r="198" spans="1:26" x14ac:dyDescent="0.45">
      <c r="A198">
        <v>2017</v>
      </c>
      <c r="B198" t="s">
        <v>30</v>
      </c>
      <c r="C198" t="s">
        <v>73</v>
      </c>
      <c r="D198" t="s">
        <v>347</v>
      </c>
      <c r="E198">
        <v>91</v>
      </c>
      <c r="F198">
        <v>71</v>
      </c>
      <c r="G198">
        <v>0.56172839506172845</v>
      </c>
      <c r="H198">
        <v>8</v>
      </c>
      <c r="I198" s="9">
        <v>91.000000000000014</v>
      </c>
      <c r="J198" s="3">
        <v>3154938</v>
      </c>
      <c r="K198" s="3">
        <v>38950</v>
      </c>
      <c r="L198">
        <v>28.6</v>
      </c>
      <c r="M198">
        <v>27.8</v>
      </c>
      <c r="N198">
        <v>104</v>
      </c>
      <c r="O198">
        <v>103</v>
      </c>
      <c r="P198">
        <v>0</v>
      </c>
      <c r="Q198">
        <v>5</v>
      </c>
      <c r="R198">
        <v>17</v>
      </c>
      <c r="S198" s="8">
        <v>182424700</v>
      </c>
      <c r="T198" s="4">
        <v>4</v>
      </c>
      <c r="U198" s="6">
        <v>4.5790566352898354E-2</v>
      </c>
      <c r="V198" s="10">
        <v>233921018.14373723</v>
      </c>
      <c r="W198" s="12">
        <f>Table2[[#This Row],[Scaled to 2024]]/Table2[[#This Row],[Projected Wins]]</f>
        <v>2570560.6389421667</v>
      </c>
      <c r="X198" s="10">
        <v>3</v>
      </c>
      <c r="Y198" s="10">
        <f>IF(Table2[[#This Row],[Projected Wins]]&gt;=100, 1, IF(Table2[[#This Row],[Projected Wins]]&gt;=90, 2, IF(Table2[[#This Row],[Projected Wins]]&gt;=80, 3, IF(Table2[[#This Row],[Projected Wins]]&gt;=70, 4,5))))</f>
        <v>2</v>
      </c>
      <c r="Z198" s="2">
        <v>0.1361111111111111</v>
      </c>
    </row>
    <row r="199" spans="1:26" x14ac:dyDescent="0.45">
      <c r="A199">
        <v>1999</v>
      </c>
      <c r="B199" t="s">
        <v>43</v>
      </c>
      <c r="C199" t="s">
        <v>60</v>
      </c>
      <c r="D199" t="s">
        <v>877</v>
      </c>
      <c r="E199">
        <v>97</v>
      </c>
      <c r="F199">
        <v>65</v>
      </c>
      <c r="G199">
        <v>0.59876543209876543</v>
      </c>
      <c r="H199">
        <v>4</v>
      </c>
      <c r="I199" s="9">
        <v>97</v>
      </c>
      <c r="J199" s="3">
        <v>3468456</v>
      </c>
      <c r="K199" s="3">
        <v>42820</v>
      </c>
      <c r="L199">
        <v>29</v>
      </c>
      <c r="M199">
        <v>30.6</v>
      </c>
      <c r="N199">
        <v>103</v>
      </c>
      <c r="O199">
        <v>102</v>
      </c>
      <c r="P199">
        <v>3</v>
      </c>
      <c r="Q199">
        <v>6</v>
      </c>
      <c r="R199">
        <v>16</v>
      </c>
      <c r="S199" s="8">
        <v>73679962</v>
      </c>
      <c r="T199" s="4">
        <v>5</v>
      </c>
      <c r="U199" s="6">
        <v>4.900271932643839E-2</v>
      </c>
      <c r="V199" s="10">
        <v>250330295.29076159</v>
      </c>
      <c r="W199" s="12">
        <f>Table2[[#This Row],[Scaled to 2024]]/Table2[[#This Row],[Projected Wins]]</f>
        <v>2580724.6937191915</v>
      </c>
      <c r="X199" s="10">
        <v>3</v>
      </c>
      <c r="Y199" s="10">
        <f>IF(Table2[[#This Row],[Projected Wins]]&gt;=100, 1, IF(Table2[[#This Row],[Projected Wins]]&gt;=90, 2, IF(Table2[[#This Row],[Projected Wins]]&gt;=80, 3, IF(Table2[[#This Row],[Projected Wins]]&gt;=70, 4,5))))</f>
        <v>2</v>
      </c>
      <c r="Z199" s="2">
        <v>0.13125000000000001</v>
      </c>
    </row>
    <row r="200" spans="1:26" x14ac:dyDescent="0.45">
      <c r="A200">
        <v>2008</v>
      </c>
      <c r="B200" t="s">
        <v>17</v>
      </c>
      <c r="C200" t="s">
        <v>70</v>
      </c>
      <c r="D200" t="s">
        <v>604</v>
      </c>
      <c r="E200">
        <v>89</v>
      </c>
      <c r="F200">
        <v>74</v>
      </c>
      <c r="G200">
        <v>0.54601226993865026</v>
      </c>
      <c r="H200">
        <v>9</v>
      </c>
      <c r="I200" s="9">
        <v>88.453987730061343</v>
      </c>
      <c r="J200" s="3">
        <v>2500648</v>
      </c>
      <c r="K200" s="3">
        <v>30496</v>
      </c>
      <c r="L200">
        <v>30.6</v>
      </c>
      <c r="M200">
        <v>28.3</v>
      </c>
      <c r="N200">
        <v>104</v>
      </c>
      <c r="O200">
        <v>105</v>
      </c>
      <c r="P200">
        <v>2</v>
      </c>
      <c r="Q200">
        <v>2</v>
      </c>
      <c r="R200">
        <v>16</v>
      </c>
      <c r="S200" s="8">
        <v>121189332</v>
      </c>
      <c r="T200" s="4">
        <v>5</v>
      </c>
      <c r="U200" s="6">
        <v>4.4983400393470811E-2</v>
      </c>
      <c r="V200" s="10">
        <v>229797612.42769706</v>
      </c>
      <c r="W200" s="12">
        <f>Table2[[#This Row],[Scaled to 2024]]/Table2[[#This Row],[Projected Wins]]</f>
        <v>2597933.88997882</v>
      </c>
      <c r="X200" s="10">
        <v>3</v>
      </c>
      <c r="Y200" s="10">
        <f>IF(Table2[[#This Row],[Projected Wins]]&gt;=100, 1, IF(Table2[[#This Row],[Projected Wins]]&gt;=90, 2, IF(Table2[[#This Row],[Projected Wins]]&gt;=80, 3, IF(Table2[[#This Row],[Projected Wins]]&gt;=70, 4,5))))</f>
        <v>3</v>
      </c>
      <c r="Z200" s="2">
        <v>0.11874999999999999</v>
      </c>
    </row>
    <row r="201" spans="1:26" x14ac:dyDescent="0.45">
      <c r="A201">
        <v>2023</v>
      </c>
      <c r="B201" t="s">
        <v>40</v>
      </c>
      <c r="C201" t="s">
        <v>74</v>
      </c>
      <c r="D201" t="s">
        <v>177</v>
      </c>
      <c r="E201">
        <v>89</v>
      </c>
      <c r="F201">
        <v>73</v>
      </c>
      <c r="G201">
        <v>0.54938271604938271</v>
      </c>
      <c r="H201">
        <v>9</v>
      </c>
      <c r="I201" s="9">
        <v>89</v>
      </c>
      <c r="J201" s="3">
        <v>3021904</v>
      </c>
      <c r="K201" s="3">
        <v>37307</v>
      </c>
      <c r="L201">
        <v>28.8</v>
      </c>
      <c r="M201">
        <v>30.6</v>
      </c>
      <c r="N201">
        <v>100</v>
      </c>
      <c r="O201">
        <v>100</v>
      </c>
      <c r="P201">
        <v>0</v>
      </c>
      <c r="Q201">
        <v>5</v>
      </c>
      <c r="R201">
        <v>16</v>
      </c>
      <c r="S201" s="8">
        <v>211190269</v>
      </c>
      <c r="T201" s="4">
        <v>8</v>
      </c>
      <c r="U201" s="6">
        <v>4.5434494223068216E-2</v>
      </c>
      <c r="V201" s="10">
        <v>232102024.36889383</v>
      </c>
      <c r="W201" s="12">
        <f>Table2[[#This Row],[Scaled to 2024]]/Table2[[#This Row],[Projected Wins]]</f>
        <v>2607887.914257234</v>
      </c>
      <c r="X201" s="10">
        <v>3</v>
      </c>
      <c r="Y201" s="10">
        <f>IF(Table2[[#This Row],[Projected Wins]]&gt;=100, 1, IF(Table2[[#This Row],[Projected Wins]]&gt;=90, 2, IF(Table2[[#This Row],[Projected Wins]]&gt;=80, 3, IF(Table2[[#This Row],[Projected Wins]]&gt;=70, 4,5))))</f>
        <v>3</v>
      </c>
      <c r="Z201" s="2">
        <v>0.11458333333333333</v>
      </c>
    </row>
    <row r="202" spans="1:26" x14ac:dyDescent="0.45">
      <c r="A202">
        <v>2020</v>
      </c>
      <c r="B202" t="s">
        <v>16</v>
      </c>
      <c r="C202" t="s">
        <v>51</v>
      </c>
      <c r="D202" t="s">
        <v>243</v>
      </c>
      <c r="E202">
        <v>34</v>
      </c>
      <c r="F202">
        <v>26</v>
      </c>
      <c r="G202">
        <v>0.56666666666666665</v>
      </c>
      <c r="H202">
        <v>9</v>
      </c>
      <c r="I202" s="9">
        <v>91.8</v>
      </c>
      <c r="L202">
        <v>27.9</v>
      </c>
      <c r="M202">
        <v>30.3</v>
      </c>
      <c r="N202">
        <v>100</v>
      </c>
      <c r="O202">
        <v>100</v>
      </c>
      <c r="P202">
        <v>0</v>
      </c>
      <c r="Q202">
        <v>0</v>
      </c>
      <c r="R202">
        <v>13</v>
      </c>
      <c r="S202" s="8">
        <v>181560000</v>
      </c>
      <c r="T202" s="4">
        <v>4</v>
      </c>
      <c r="U202" s="6">
        <v>4.7237581893998043E-2</v>
      </c>
      <c r="V202" s="10">
        <v>241313094.18916541</v>
      </c>
      <c r="W202" s="12">
        <f>Table2[[#This Row],[Scaled to 2024]]/Table2[[#This Row],[Projected Wins]]</f>
        <v>2628682.9432370961</v>
      </c>
      <c r="X202" s="10">
        <v>3</v>
      </c>
      <c r="Y202" s="10">
        <f>IF(Table2[[#This Row],[Projected Wins]]&gt;=100, 1, IF(Table2[[#This Row],[Projected Wins]]&gt;=90, 2, IF(Table2[[#This Row],[Projected Wins]]&gt;=80, 3, IF(Table2[[#This Row],[Projected Wins]]&gt;=70, 4,5))))</f>
        <v>2</v>
      </c>
      <c r="Z202" s="2">
        <v>0.12916666666666668</v>
      </c>
    </row>
    <row r="203" spans="1:26" x14ac:dyDescent="0.45">
      <c r="A203">
        <v>2002</v>
      </c>
      <c r="B203" t="s">
        <v>12</v>
      </c>
      <c r="C203" t="s">
        <v>102</v>
      </c>
      <c r="D203" t="s">
        <v>780</v>
      </c>
      <c r="E203">
        <v>98</v>
      </c>
      <c r="F203">
        <v>64</v>
      </c>
      <c r="G203">
        <v>0.60493827160493829</v>
      </c>
      <c r="H203">
        <v>5</v>
      </c>
      <c r="I203" s="9">
        <v>98</v>
      </c>
      <c r="J203" s="3">
        <v>3198977</v>
      </c>
      <c r="K203" s="3">
        <v>39494</v>
      </c>
      <c r="L203">
        <v>31.7</v>
      </c>
      <c r="M203">
        <v>31.7</v>
      </c>
      <c r="N203">
        <v>111</v>
      </c>
      <c r="O203">
        <v>110</v>
      </c>
      <c r="P203">
        <v>1</v>
      </c>
      <c r="Q203">
        <v>6</v>
      </c>
      <c r="R203">
        <v>14</v>
      </c>
      <c r="S203" s="8">
        <v>102819999</v>
      </c>
      <c r="T203" s="4">
        <v>4</v>
      </c>
      <c r="U203" s="6">
        <v>5.0678268099024266E-2</v>
      </c>
      <c r="V203" s="10">
        <v>258889832.89971212</v>
      </c>
      <c r="W203" s="12">
        <f>Table2[[#This Row],[Scaled to 2024]]/Table2[[#This Row],[Projected Wins]]</f>
        <v>2641732.9887725725</v>
      </c>
      <c r="X203" s="10">
        <v>3</v>
      </c>
      <c r="Y203" s="10">
        <f>IF(Table2[[#This Row],[Projected Wins]]&gt;=100, 1, IF(Table2[[#This Row],[Projected Wins]]&gt;=90, 2, IF(Table2[[#This Row],[Projected Wins]]&gt;=80, 3, IF(Table2[[#This Row],[Projected Wins]]&gt;=70, 4,5))))</f>
        <v>2</v>
      </c>
      <c r="Z203" s="2">
        <v>0.12430555555555556</v>
      </c>
    </row>
    <row r="204" spans="1:26" x14ac:dyDescent="0.45">
      <c r="A204">
        <v>2001</v>
      </c>
      <c r="B204" t="s">
        <v>43</v>
      </c>
      <c r="C204" t="s">
        <v>60</v>
      </c>
      <c r="D204" t="s">
        <v>817</v>
      </c>
      <c r="E204">
        <v>91</v>
      </c>
      <c r="F204">
        <v>71</v>
      </c>
      <c r="G204">
        <v>0.56172839506172845</v>
      </c>
      <c r="H204">
        <v>7</v>
      </c>
      <c r="I204" s="9">
        <v>91.000000000000014</v>
      </c>
      <c r="J204" s="3">
        <v>3175523</v>
      </c>
      <c r="K204" s="3">
        <v>39694</v>
      </c>
      <c r="L204">
        <v>31.1</v>
      </c>
      <c r="M204">
        <v>29.1</v>
      </c>
      <c r="N204">
        <v>100</v>
      </c>
      <c r="O204">
        <v>100</v>
      </c>
      <c r="P204">
        <v>2</v>
      </c>
      <c r="Q204">
        <v>2</v>
      </c>
      <c r="R204">
        <v>17</v>
      </c>
      <c r="S204" s="8">
        <v>93360001</v>
      </c>
      <c r="T204" s="4">
        <v>4</v>
      </c>
      <c r="U204" s="6">
        <v>4.7412853557323976E-2</v>
      </c>
      <c r="V204" s="10">
        <v>242208469.13650659</v>
      </c>
      <c r="W204" s="12">
        <f>Table2[[#This Row],[Scaled to 2024]]/Table2[[#This Row],[Projected Wins]]</f>
        <v>2661631.5289725997</v>
      </c>
      <c r="X204" s="10">
        <v>3</v>
      </c>
      <c r="Y204" s="10">
        <f>IF(Table2[[#This Row],[Projected Wins]]&gt;=100, 1, IF(Table2[[#This Row],[Projected Wins]]&gt;=90, 2, IF(Table2[[#This Row],[Projected Wins]]&gt;=80, 3, IF(Table2[[#This Row],[Projected Wins]]&gt;=70, 4,5))))</f>
        <v>2</v>
      </c>
      <c r="Z204" s="2">
        <v>0.12916666666666668</v>
      </c>
    </row>
    <row r="205" spans="1:26" x14ac:dyDescent="0.45">
      <c r="A205">
        <v>2008</v>
      </c>
      <c r="B205" t="s">
        <v>15</v>
      </c>
      <c r="C205" t="s">
        <v>69</v>
      </c>
      <c r="D205" t="s">
        <v>602</v>
      </c>
      <c r="E205">
        <v>95</v>
      </c>
      <c r="F205">
        <v>67</v>
      </c>
      <c r="G205">
        <v>0.5864197530864198</v>
      </c>
      <c r="H205">
        <v>4</v>
      </c>
      <c r="I205" s="9">
        <v>95.000000000000014</v>
      </c>
      <c r="J205" s="3">
        <v>3048250</v>
      </c>
      <c r="K205" s="3">
        <v>37633</v>
      </c>
      <c r="L205">
        <v>29.8</v>
      </c>
      <c r="M205">
        <v>29.2</v>
      </c>
      <c r="N205">
        <v>107</v>
      </c>
      <c r="O205">
        <v>106</v>
      </c>
      <c r="P205">
        <v>1</v>
      </c>
      <c r="Q205">
        <v>7</v>
      </c>
      <c r="R205">
        <v>21</v>
      </c>
      <c r="S205" s="8">
        <v>133390035</v>
      </c>
      <c r="T205" s="4">
        <v>4</v>
      </c>
      <c r="U205" s="6">
        <v>4.9512091979383839E-2</v>
      </c>
      <c r="V205" s="10">
        <v>252932424.48639742</v>
      </c>
      <c r="W205" s="12">
        <f>Table2[[#This Row],[Scaled to 2024]]/Table2[[#This Row],[Projected Wins]]</f>
        <v>2662446.5735410252</v>
      </c>
      <c r="X205" s="10">
        <v>3</v>
      </c>
      <c r="Y205" s="10">
        <f>IF(Table2[[#This Row],[Projected Wins]]&gt;=100, 1, IF(Table2[[#This Row],[Projected Wins]]&gt;=90, 2, IF(Table2[[#This Row],[Projected Wins]]&gt;=80, 3, IF(Table2[[#This Row],[Projected Wins]]&gt;=70, 4,5))))</f>
        <v>2</v>
      </c>
      <c r="Z205" s="2">
        <v>0.12916666666666668</v>
      </c>
    </row>
    <row r="206" spans="1:26" hidden="1" x14ac:dyDescent="0.45">
      <c r="A206">
        <v>2024</v>
      </c>
      <c r="B206" t="s">
        <v>35</v>
      </c>
      <c r="C206" t="s">
        <v>49</v>
      </c>
      <c r="D206" t="s">
        <v>142</v>
      </c>
      <c r="E206">
        <v>52</v>
      </c>
      <c r="F206">
        <v>46</v>
      </c>
      <c r="G206">
        <v>0.53061224489795922</v>
      </c>
      <c r="H206">
        <v>11</v>
      </c>
      <c r="I206" s="9">
        <v>85.959183673469397</v>
      </c>
      <c r="J206">
        <v>1464827</v>
      </c>
      <c r="K206">
        <v>30517</v>
      </c>
      <c r="L206">
        <v>28.7</v>
      </c>
      <c r="M206">
        <v>27.9</v>
      </c>
      <c r="N206">
        <v>94</v>
      </c>
      <c r="O206">
        <v>93</v>
      </c>
      <c r="P206">
        <v>0</v>
      </c>
      <c r="Q206">
        <v>1</v>
      </c>
      <c r="R206">
        <v>7</v>
      </c>
      <c r="S206" s="8">
        <v>132047548</v>
      </c>
      <c r="T206" s="4">
        <v>20</v>
      </c>
      <c r="U206" s="6">
        <v>2.5848605039484412E-2</v>
      </c>
      <c r="V206" s="10">
        <v>132047548.00000001</v>
      </c>
      <c r="W206" s="12">
        <f>Table2[[#This Row],[Scaled to 2024]]/Table2[[#This Row],[Projected Wins]]</f>
        <v>1536165.6818613485</v>
      </c>
      <c r="X206" s="10"/>
      <c r="Y206" s="10">
        <f>IF(Table2[[#This Row],[Projected Wins]]&gt;=100, 1, IF(Table2[[#This Row],[Projected Wins]]&gt;=90, 2, IF(Table2[[#This Row],[Projected Wins]]&gt;=80, 3, IF(Table2[[#This Row],[Projected Wins]]&gt;=70, 4,5))))</f>
        <v>3</v>
      </c>
      <c r="Z206" s="2">
        <v>0.1076388888888889</v>
      </c>
    </row>
    <row r="207" spans="1:26" x14ac:dyDescent="0.45">
      <c r="A207">
        <v>2008</v>
      </c>
      <c r="B207" t="s">
        <v>25</v>
      </c>
      <c r="C207" t="s">
        <v>65</v>
      </c>
      <c r="D207" t="s">
        <v>613</v>
      </c>
      <c r="E207">
        <v>84</v>
      </c>
      <c r="F207">
        <v>78</v>
      </c>
      <c r="G207">
        <v>0.51851851851851849</v>
      </c>
      <c r="H207">
        <v>15</v>
      </c>
      <c r="I207" s="9">
        <v>84</v>
      </c>
      <c r="J207" s="3">
        <v>3730553</v>
      </c>
      <c r="K207" s="3">
        <v>46056</v>
      </c>
      <c r="L207">
        <v>28.5</v>
      </c>
      <c r="M207">
        <v>29.5</v>
      </c>
      <c r="N207">
        <v>98</v>
      </c>
      <c r="O207">
        <v>97</v>
      </c>
      <c r="P207">
        <v>1</v>
      </c>
      <c r="Q207">
        <v>1</v>
      </c>
      <c r="R207">
        <v>18</v>
      </c>
      <c r="S207" s="8">
        <v>118588536</v>
      </c>
      <c r="T207" s="4">
        <v>8</v>
      </c>
      <c r="U207" s="6">
        <v>4.4018029548702584E-2</v>
      </c>
      <c r="V207" s="10">
        <v>224866017.36608303</v>
      </c>
      <c r="W207" s="12">
        <f>Table2[[#This Row],[Scaled to 2024]]/Table2[[#This Row],[Projected Wins]]</f>
        <v>2676976.3972152742</v>
      </c>
      <c r="X207" s="10">
        <v>3</v>
      </c>
      <c r="Y207" s="10">
        <f>IF(Table2[[#This Row],[Projected Wins]]&gt;=100, 1, IF(Table2[[#This Row],[Projected Wins]]&gt;=90, 2, IF(Table2[[#This Row],[Projected Wins]]&gt;=80, 3, IF(Table2[[#This Row],[Projected Wins]]&gt;=70, 4,5))))</f>
        <v>3</v>
      </c>
      <c r="Z207" s="2">
        <v>0.12291666666666666</v>
      </c>
    </row>
    <row r="208" spans="1:26" x14ac:dyDescent="0.45">
      <c r="A208">
        <v>2004</v>
      </c>
      <c r="B208" t="s">
        <v>47</v>
      </c>
      <c r="C208" t="s">
        <v>106</v>
      </c>
      <c r="D208" t="s">
        <v>719</v>
      </c>
      <c r="E208">
        <v>92</v>
      </c>
      <c r="F208">
        <v>70</v>
      </c>
      <c r="G208">
        <v>0.5679012345679012</v>
      </c>
      <c r="H208">
        <v>6</v>
      </c>
      <c r="I208" s="9">
        <v>92</v>
      </c>
      <c r="J208" s="3">
        <v>3375677</v>
      </c>
      <c r="K208" s="3">
        <v>41675</v>
      </c>
      <c r="L208">
        <v>28.9</v>
      </c>
      <c r="M208">
        <v>29</v>
      </c>
      <c r="N208">
        <v>97</v>
      </c>
      <c r="O208">
        <v>96</v>
      </c>
      <c r="P208">
        <v>1</v>
      </c>
      <c r="Q208">
        <v>2</v>
      </c>
      <c r="R208">
        <v>15</v>
      </c>
      <c r="S208" s="8">
        <v>100534667</v>
      </c>
      <c r="T208" s="4">
        <v>4</v>
      </c>
      <c r="U208" s="6">
        <v>4.8365180687162244E-2</v>
      </c>
      <c r="V208" s="10">
        <v>247073430.40605792</v>
      </c>
      <c r="W208" s="12">
        <f>Table2[[#This Row],[Scaled to 2024]]/Table2[[#This Row],[Projected Wins]]</f>
        <v>2685580.7652832381</v>
      </c>
      <c r="X208" s="10">
        <v>3</v>
      </c>
      <c r="Y208" s="10">
        <f>IF(Table2[[#This Row],[Projected Wins]]&gt;=100, 1, IF(Table2[[#This Row],[Projected Wins]]&gt;=90, 2, IF(Table2[[#This Row],[Projected Wins]]&gt;=80, 3, IF(Table2[[#This Row],[Projected Wins]]&gt;=70, 4,5))))</f>
        <v>2</v>
      </c>
      <c r="Z208" s="2">
        <v>0.11944444444444445</v>
      </c>
    </row>
    <row r="209" spans="1:26" x14ac:dyDescent="0.45">
      <c r="A209">
        <v>2013</v>
      </c>
      <c r="B209" t="s">
        <v>21</v>
      </c>
      <c r="C209" t="s">
        <v>71</v>
      </c>
      <c r="D209" t="s">
        <v>458</v>
      </c>
      <c r="E209">
        <v>93</v>
      </c>
      <c r="F209">
        <v>69</v>
      </c>
      <c r="G209">
        <v>0.57407407407407407</v>
      </c>
      <c r="H209">
        <v>6</v>
      </c>
      <c r="I209" s="9">
        <v>93</v>
      </c>
      <c r="J209" s="3">
        <v>3083397</v>
      </c>
      <c r="K209" s="3">
        <v>38067</v>
      </c>
      <c r="L209">
        <v>30</v>
      </c>
      <c r="M209">
        <v>28.4</v>
      </c>
      <c r="N209">
        <v>104</v>
      </c>
      <c r="O209">
        <v>104</v>
      </c>
      <c r="P209">
        <v>0</v>
      </c>
      <c r="Q209">
        <v>6</v>
      </c>
      <c r="R209">
        <v>13</v>
      </c>
      <c r="S209" s="8">
        <v>154407000</v>
      </c>
      <c r="T209" s="4">
        <v>4</v>
      </c>
      <c r="U209" s="6">
        <v>4.9006771391228068E-2</v>
      </c>
      <c r="V209" s="10">
        <v>250350995.25576925</v>
      </c>
      <c r="W209" s="12">
        <f>Table2[[#This Row],[Scaled to 2024]]/Table2[[#This Row],[Projected Wins]]</f>
        <v>2691946.185545906</v>
      </c>
      <c r="X209" s="10">
        <v>3</v>
      </c>
      <c r="Y209" s="10">
        <f>IF(Table2[[#This Row],[Projected Wins]]&gt;=100, 1, IF(Table2[[#This Row],[Projected Wins]]&gt;=90, 2, IF(Table2[[#This Row],[Projected Wins]]&gt;=80, 3, IF(Table2[[#This Row],[Projected Wins]]&gt;=70, 4,5))))</f>
        <v>2</v>
      </c>
      <c r="Z209" s="2">
        <v>0.12916666666666668</v>
      </c>
    </row>
    <row r="210" spans="1:26" x14ac:dyDescent="0.45">
      <c r="A210">
        <v>2000</v>
      </c>
      <c r="B210" t="s">
        <v>13</v>
      </c>
      <c r="C210" t="s">
        <v>50</v>
      </c>
      <c r="D210" t="s">
        <v>841</v>
      </c>
      <c r="E210">
        <v>95</v>
      </c>
      <c r="F210">
        <v>67</v>
      </c>
      <c r="G210">
        <v>0.5864197530864198</v>
      </c>
      <c r="H210">
        <v>2</v>
      </c>
      <c r="I210" s="9">
        <v>95.000000000000014</v>
      </c>
      <c r="J210" s="3">
        <v>3234304</v>
      </c>
      <c r="K210" s="3">
        <v>39930</v>
      </c>
      <c r="L210">
        <v>30.8</v>
      </c>
      <c r="M210">
        <v>31.4</v>
      </c>
      <c r="N210">
        <v>100</v>
      </c>
      <c r="O210">
        <v>99</v>
      </c>
      <c r="P210">
        <v>3</v>
      </c>
      <c r="Q210">
        <v>5</v>
      </c>
      <c r="R210">
        <v>19</v>
      </c>
      <c r="S210" s="8">
        <v>84737836</v>
      </c>
      <c r="T210" s="4">
        <v>3</v>
      </c>
      <c r="U210" s="6">
        <v>5.0266617948682112E-2</v>
      </c>
      <c r="V210" s="10">
        <v>256786918.91640505</v>
      </c>
      <c r="W210" s="12">
        <f>Table2[[#This Row],[Scaled to 2024]]/Table2[[#This Row],[Projected Wins]]</f>
        <v>2703020.1991200526</v>
      </c>
      <c r="X210" s="10">
        <v>3</v>
      </c>
      <c r="Y210" s="10">
        <f>IF(Table2[[#This Row],[Projected Wins]]&gt;=100, 1, IF(Table2[[#This Row],[Projected Wins]]&gt;=90, 2, IF(Table2[[#This Row],[Projected Wins]]&gt;=80, 3, IF(Table2[[#This Row],[Projected Wins]]&gt;=70, 4,5))))</f>
        <v>2</v>
      </c>
      <c r="Z210" s="2">
        <v>0.12083333333333333</v>
      </c>
    </row>
    <row r="211" spans="1:26" x14ac:dyDescent="0.45">
      <c r="A211">
        <v>2010</v>
      </c>
      <c r="B211" t="s">
        <v>32</v>
      </c>
      <c r="C211" t="s">
        <v>61</v>
      </c>
      <c r="D211" t="s">
        <v>559</v>
      </c>
      <c r="E211">
        <v>97</v>
      </c>
      <c r="F211">
        <v>65</v>
      </c>
      <c r="G211">
        <v>0.59876543209876543</v>
      </c>
      <c r="H211">
        <v>1</v>
      </c>
      <c r="I211" s="9">
        <v>97</v>
      </c>
      <c r="J211" s="3">
        <v>3777322</v>
      </c>
      <c r="K211" s="3">
        <v>44968</v>
      </c>
      <c r="L211">
        <v>31.8</v>
      </c>
      <c r="M211">
        <v>31.1</v>
      </c>
      <c r="N211">
        <v>102</v>
      </c>
      <c r="O211">
        <v>101</v>
      </c>
      <c r="P211">
        <v>1</v>
      </c>
      <c r="Q211">
        <v>3</v>
      </c>
      <c r="R211">
        <v>18</v>
      </c>
      <c r="S211" s="8">
        <v>141928379</v>
      </c>
      <c r="T211" s="4">
        <v>4</v>
      </c>
      <c r="U211" s="6">
        <v>5.1462851506693948E-2</v>
      </c>
      <c r="V211" s="10">
        <v>262897875.69451711</v>
      </c>
      <c r="W211" s="12">
        <f>Table2[[#This Row],[Scaled to 2024]]/Table2[[#This Row],[Projected Wins]]</f>
        <v>2710287.3782939906</v>
      </c>
      <c r="X211" s="10">
        <v>3</v>
      </c>
      <c r="Y211" s="10">
        <f>IF(Table2[[#This Row],[Projected Wins]]&gt;=100, 1, IF(Table2[[#This Row],[Projected Wins]]&gt;=90, 2, IF(Table2[[#This Row],[Projected Wins]]&gt;=80, 3, IF(Table2[[#This Row],[Projected Wins]]&gt;=70, 4,5))))</f>
        <v>2</v>
      </c>
      <c r="Z211" s="2">
        <v>0.12083333333333333</v>
      </c>
    </row>
    <row r="212" spans="1:26" x14ac:dyDescent="0.45">
      <c r="A212">
        <v>2001</v>
      </c>
      <c r="B212" t="s">
        <v>13</v>
      </c>
      <c r="C212" t="s">
        <v>50</v>
      </c>
      <c r="D212" t="s">
        <v>811</v>
      </c>
      <c r="E212">
        <v>88</v>
      </c>
      <c r="F212">
        <v>74</v>
      </c>
      <c r="G212">
        <v>0.54320987654320985</v>
      </c>
      <c r="H212">
        <v>9</v>
      </c>
      <c r="I212" s="9">
        <v>88</v>
      </c>
      <c r="J212" s="3">
        <v>2823530</v>
      </c>
      <c r="K212" s="3">
        <v>34858</v>
      </c>
      <c r="L212">
        <v>30.3</v>
      </c>
      <c r="M212">
        <v>31.1</v>
      </c>
      <c r="N212">
        <v>103</v>
      </c>
      <c r="O212">
        <v>102</v>
      </c>
      <c r="P212">
        <v>4</v>
      </c>
      <c r="Q212">
        <v>2</v>
      </c>
      <c r="R212">
        <v>17</v>
      </c>
      <c r="S212" s="8">
        <v>91936166</v>
      </c>
      <c r="T212" s="4">
        <v>6</v>
      </c>
      <c r="U212" s="6">
        <v>4.6689759302592844E-2</v>
      </c>
      <c r="V212" s="10">
        <v>238514543.558539</v>
      </c>
      <c r="W212" s="12">
        <f>Table2[[#This Row],[Scaled to 2024]]/Table2[[#This Row],[Projected Wins]]</f>
        <v>2710392.5404379433</v>
      </c>
      <c r="X212" s="10">
        <v>3</v>
      </c>
      <c r="Y212" s="10">
        <f>IF(Table2[[#This Row],[Projected Wins]]&gt;=100, 1, IF(Table2[[#This Row],[Projected Wins]]&gt;=90, 2, IF(Table2[[#This Row],[Projected Wins]]&gt;=80, 3, IF(Table2[[#This Row],[Projected Wins]]&gt;=70, 4,5))))</f>
        <v>3</v>
      </c>
      <c r="Z212" s="2">
        <v>0.12013888888888889</v>
      </c>
    </row>
    <row r="213" spans="1:26" x14ac:dyDescent="0.45">
      <c r="A213">
        <v>1999</v>
      </c>
      <c r="B213" t="s">
        <v>39</v>
      </c>
      <c r="C213" t="s">
        <v>57</v>
      </c>
      <c r="D213" t="s">
        <v>897</v>
      </c>
      <c r="E213">
        <v>95</v>
      </c>
      <c r="F213">
        <v>67</v>
      </c>
      <c r="G213">
        <v>0.5864197530864198</v>
      </c>
      <c r="H213">
        <v>8</v>
      </c>
      <c r="I213" s="9">
        <v>95.000000000000014</v>
      </c>
      <c r="J213" s="3">
        <v>2771469</v>
      </c>
      <c r="K213" s="3">
        <v>34216</v>
      </c>
      <c r="L213">
        <v>30.8</v>
      </c>
      <c r="M213">
        <v>30.1</v>
      </c>
      <c r="N213">
        <v>104</v>
      </c>
      <c r="O213">
        <v>104</v>
      </c>
      <c r="P213">
        <v>1</v>
      </c>
      <c r="Q213">
        <v>4</v>
      </c>
      <c r="R213">
        <v>12</v>
      </c>
      <c r="S213" s="8">
        <v>76709931</v>
      </c>
      <c r="T213" s="4">
        <v>4</v>
      </c>
      <c r="U213" s="6">
        <v>5.1017876723978971E-2</v>
      </c>
      <c r="V213" s="10">
        <v>260624722.89228305</v>
      </c>
      <c r="W213" s="12">
        <f>Table2[[#This Row],[Scaled to 2024]]/Table2[[#This Row],[Projected Wins]]</f>
        <v>2743418.1357082422</v>
      </c>
      <c r="X213" s="10">
        <v>3</v>
      </c>
      <c r="Y213" s="10">
        <f>IF(Table2[[#This Row],[Projected Wins]]&gt;=100, 1, IF(Table2[[#This Row],[Projected Wins]]&gt;=90, 2, IF(Table2[[#This Row],[Projected Wins]]&gt;=80, 3, IF(Table2[[#This Row],[Projected Wins]]&gt;=70, 4,5))))</f>
        <v>2</v>
      </c>
      <c r="Z213" s="2">
        <v>0.12222222222222222</v>
      </c>
    </row>
    <row r="214" spans="1:26" x14ac:dyDescent="0.45">
      <c r="A214">
        <v>1998</v>
      </c>
      <c r="B214" t="s">
        <v>43</v>
      </c>
      <c r="C214" t="s">
        <v>60</v>
      </c>
      <c r="D214" t="s">
        <v>907</v>
      </c>
      <c r="E214">
        <v>89</v>
      </c>
      <c r="F214">
        <v>73</v>
      </c>
      <c r="G214">
        <v>0.54938271604938271</v>
      </c>
      <c r="H214">
        <v>7</v>
      </c>
      <c r="I214" s="9">
        <v>89</v>
      </c>
      <c r="J214" s="3">
        <v>3467299</v>
      </c>
      <c r="K214" s="3">
        <v>42806</v>
      </c>
      <c r="L214">
        <v>29.4</v>
      </c>
      <c r="M214">
        <v>29.8</v>
      </c>
      <c r="N214">
        <v>103</v>
      </c>
      <c r="O214">
        <v>102</v>
      </c>
      <c r="P214">
        <v>1</v>
      </c>
      <c r="Q214">
        <v>6</v>
      </c>
      <c r="R214">
        <v>17</v>
      </c>
      <c r="S214" s="8">
        <v>61718166</v>
      </c>
      <c r="T214" s="4">
        <v>3</v>
      </c>
      <c r="U214" s="6">
        <v>4.80167956352332E-2</v>
      </c>
      <c r="V214" s="10">
        <v>245293706.05355179</v>
      </c>
      <c r="W214" s="12">
        <f>Table2[[#This Row],[Scaled to 2024]]/Table2[[#This Row],[Projected Wins]]</f>
        <v>2756109.056781481</v>
      </c>
      <c r="X214" s="10">
        <v>3</v>
      </c>
      <c r="Y214" s="10">
        <f>IF(Table2[[#This Row],[Projected Wins]]&gt;=100, 1, IF(Table2[[#This Row],[Projected Wins]]&gt;=90, 2, IF(Table2[[#This Row],[Projected Wins]]&gt;=80, 3, IF(Table2[[#This Row],[Projected Wins]]&gt;=70, 4,5))))</f>
        <v>3</v>
      </c>
      <c r="Z214" s="2">
        <v>0.12430555555555556</v>
      </c>
    </row>
    <row r="215" spans="1:26" x14ac:dyDescent="0.45">
      <c r="A215">
        <v>2016</v>
      </c>
      <c r="B215" t="s">
        <v>36</v>
      </c>
      <c r="C215" t="s">
        <v>75</v>
      </c>
      <c r="D215" t="s">
        <v>383</v>
      </c>
      <c r="E215">
        <v>87</v>
      </c>
      <c r="F215">
        <v>75</v>
      </c>
      <c r="G215">
        <v>0.53703703703703709</v>
      </c>
      <c r="H215">
        <v>9</v>
      </c>
      <c r="I215" s="9">
        <v>87.000000000000014</v>
      </c>
      <c r="J215" s="3">
        <v>3365256</v>
      </c>
      <c r="K215" s="3">
        <v>41546</v>
      </c>
      <c r="L215">
        <v>29.1</v>
      </c>
      <c r="M215">
        <v>30</v>
      </c>
      <c r="N215">
        <v>96</v>
      </c>
      <c r="O215">
        <v>96</v>
      </c>
      <c r="P215">
        <v>0</v>
      </c>
      <c r="Q215">
        <v>4</v>
      </c>
      <c r="R215">
        <v>15</v>
      </c>
      <c r="S215" s="8">
        <v>177021333</v>
      </c>
      <c r="T215" s="4">
        <v>7</v>
      </c>
      <c r="U215" s="6">
        <v>4.7067475096622138E-2</v>
      </c>
      <c r="V215" s="10">
        <v>240444103.94937068</v>
      </c>
      <c r="W215" s="12">
        <f>Table2[[#This Row],[Scaled to 2024]]/Table2[[#This Row],[Projected Wins]]</f>
        <v>2763725.3327513868</v>
      </c>
      <c r="X215" s="10">
        <v>3</v>
      </c>
      <c r="Y215" s="10">
        <f>IF(Table2[[#This Row],[Projected Wins]]&gt;=100, 1, IF(Table2[[#This Row],[Projected Wins]]&gt;=90, 2, IF(Table2[[#This Row],[Projected Wins]]&gt;=80, 3, IF(Table2[[#This Row],[Projected Wins]]&gt;=70, 4,5))))</f>
        <v>3</v>
      </c>
      <c r="Z215" s="2">
        <v>0.13194444444444445</v>
      </c>
    </row>
    <row r="216" spans="1:26" x14ac:dyDescent="0.45">
      <c r="A216">
        <v>2017</v>
      </c>
      <c r="B216" t="s">
        <v>15</v>
      </c>
      <c r="C216" t="s">
        <v>69</v>
      </c>
      <c r="D216" t="s">
        <v>332</v>
      </c>
      <c r="E216">
        <v>93</v>
      </c>
      <c r="F216">
        <v>69</v>
      </c>
      <c r="G216">
        <v>0.57407407407407407</v>
      </c>
      <c r="H216">
        <v>5</v>
      </c>
      <c r="I216" s="9">
        <v>93</v>
      </c>
      <c r="J216" s="3">
        <v>2917678</v>
      </c>
      <c r="K216" s="3">
        <v>36021</v>
      </c>
      <c r="L216">
        <v>27.3</v>
      </c>
      <c r="M216">
        <v>28.4</v>
      </c>
      <c r="N216">
        <v>105</v>
      </c>
      <c r="O216">
        <v>104</v>
      </c>
      <c r="P216">
        <v>0</v>
      </c>
      <c r="Q216">
        <v>3</v>
      </c>
      <c r="R216">
        <v>18</v>
      </c>
      <c r="S216" s="8">
        <v>200550750</v>
      </c>
      <c r="T216" s="4">
        <v>3</v>
      </c>
      <c r="U216" s="6">
        <v>5.0340400313107436E-2</v>
      </c>
      <c r="V216" s="10">
        <v>257163835.97994193</v>
      </c>
      <c r="W216" s="12">
        <f>Table2[[#This Row],[Scaled to 2024]]/Table2[[#This Row],[Projected Wins]]</f>
        <v>2765202.5374187306</v>
      </c>
      <c r="X216" s="10">
        <v>3</v>
      </c>
      <c r="Y216" s="10">
        <f>IF(Table2[[#This Row],[Projected Wins]]&gt;=100, 1, IF(Table2[[#This Row],[Projected Wins]]&gt;=90, 2, IF(Table2[[#This Row],[Projected Wins]]&gt;=80, 3, IF(Table2[[#This Row],[Projected Wins]]&gt;=70, 4,5))))</f>
        <v>2</v>
      </c>
      <c r="Z216" s="2">
        <v>0.1388888888888889</v>
      </c>
    </row>
    <row r="217" spans="1:26" x14ac:dyDescent="0.45">
      <c r="A217">
        <v>2016</v>
      </c>
      <c r="B217" t="s">
        <v>40</v>
      </c>
      <c r="C217" t="s">
        <v>74</v>
      </c>
      <c r="D217" t="s">
        <v>387</v>
      </c>
      <c r="E217">
        <v>89</v>
      </c>
      <c r="F217">
        <v>73</v>
      </c>
      <c r="G217">
        <v>0.54938271604938271</v>
      </c>
      <c r="H217">
        <v>7</v>
      </c>
      <c r="I217" s="9">
        <v>89</v>
      </c>
      <c r="J217" s="3">
        <v>3392099</v>
      </c>
      <c r="K217" s="3">
        <v>41878</v>
      </c>
      <c r="L217">
        <v>30.1</v>
      </c>
      <c r="M217">
        <v>29.8</v>
      </c>
      <c r="N217">
        <v>102</v>
      </c>
      <c r="O217">
        <v>101</v>
      </c>
      <c r="P217">
        <v>0</v>
      </c>
      <c r="Q217">
        <v>5</v>
      </c>
      <c r="R217">
        <v>17</v>
      </c>
      <c r="S217" s="8">
        <v>182690767</v>
      </c>
      <c r="T217" s="4">
        <v>6</v>
      </c>
      <c r="U217" s="6">
        <v>4.8574897615053535E-2</v>
      </c>
      <c r="V217" s="10">
        <v>248144768.91967738</v>
      </c>
      <c r="W217" s="12">
        <f>Table2[[#This Row],[Scaled to 2024]]/Table2[[#This Row],[Projected Wins]]</f>
        <v>2788143.4710076111</v>
      </c>
      <c r="X217" s="10">
        <v>3</v>
      </c>
      <c r="Y217" s="10">
        <f>IF(Table2[[#This Row],[Projected Wins]]&gt;=100, 1, IF(Table2[[#This Row],[Projected Wins]]&gt;=90, 2, IF(Table2[[#This Row],[Projected Wins]]&gt;=80, 3, IF(Table2[[#This Row],[Projected Wins]]&gt;=70, 4,5))))</f>
        <v>3</v>
      </c>
      <c r="Z217" s="2">
        <v>0.125</v>
      </c>
    </row>
    <row r="218" spans="1:26" x14ac:dyDescent="0.45">
      <c r="A218">
        <v>2018</v>
      </c>
      <c r="B218" t="s">
        <v>16</v>
      </c>
      <c r="C218" t="s">
        <v>51</v>
      </c>
      <c r="D218" t="s">
        <v>303</v>
      </c>
      <c r="E218">
        <v>95</v>
      </c>
      <c r="F218">
        <v>68</v>
      </c>
      <c r="G218">
        <v>0.58282208588957052</v>
      </c>
      <c r="H218">
        <v>6</v>
      </c>
      <c r="I218" s="9">
        <v>94.417177914110425</v>
      </c>
      <c r="J218" s="3">
        <v>3181089</v>
      </c>
      <c r="K218" s="3">
        <v>38794</v>
      </c>
      <c r="L218">
        <v>27.2</v>
      </c>
      <c r="M218">
        <v>30.2</v>
      </c>
      <c r="N218">
        <v>104</v>
      </c>
      <c r="O218">
        <v>103</v>
      </c>
      <c r="P218">
        <v>0</v>
      </c>
      <c r="Q218">
        <v>3</v>
      </c>
      <c r="R218">
        <v>16</v>
      </c>
      <c r="S218" s="8">
        <v>205373881</v>
      </c>
      <c r="T218" s="4">
        <v>2</v>
      </c>
      <c r="U218" s="6">
        <v>5.180250385335608E-2</v>
      </c>
      <c r="V218" s="10">
        <v>264632989.03934446</v>
      </c>
      <c r="W218" s="12">
        <f>Table2[[#This Row],[Scaled to 2024]]/Table2[[#This Row],[Projected Wins]]</f>
        <v>2802805.5369339278</v>
      </c>
      <c r="X218" s="10">
        <v>3</v>
      </c>
      <c r="Y218" s="10">
        <f>IF(Table2[[#This Row],[Projected Wins]]&gt;=100, 1, IF(Table2[[#This Row],[Projected Wins]]&gt;=90, 2, IF(Table2[[#This Row],[Projected Wins]]&gt;=80, 3, IF(Table2[[#This Row],[Projected Wins]]&gt;=70, 4,5))))</f>
        <v>2</v>
      </c>
      <c r="Z218" s="2">
        <v>0.13125000000000001</v>
      </c>
    </row>
    <row r="219" spans="1:26" x14ac:dyDescent="0.45">
      <c r="A219">
        <v>2015</v>
      </c>
      <c r="B219" t="s">
        <v>39</v>
      </c>
      <c r="C219" t="s">
        <v>57</v>
      </c>
      <c r="D219" t="s">
        <v>416</v>
      </c>
      <c r="E219">
        <v>88</v>
      </c>
      <c r="F219">
        <v>74</v>
      </c>
      <c r="G219">
        <v>0.54320987654320985</v>
      </c>
      <c r="H219">
        <v>8</v>
      </c>
      <c r="I219" s="9">
        <v>88</v>
      </c>
      <c r="J219" s="3">
        <v>2491875</v>
      </c>
      <c r="K219" s="3">
        <v>30764</v>
      </c>
      <c r="L219">
        <v>28.7</v>
      </c>
      <c r="M219">
        <v>28.1</v>
      </c>
      <c r="N219">
        <v>105</v>
      </c>
      <c r="O219">
        <v>105</v>
      </c>
      <c r="P219">
        <v>1</v>
      </c>
      <c r="Q219">
        <v>1</v>
      </c>
      <c r="R219">
        <v>13</v>
      </c>
      <c r="S219" s="8">
        <v>178860789</v>
      </c>
      <c r="T219" s="4">
        <v>5</v>
      </c>
      <c r="U219" s="6">
        <v>4.8591760352897917E-2</v>
      </c>
      <c r="V219" s="10">
        <v>248230912.18278641</v>
      </c>
      <c r="W219" s="12">
        <f>Table2[[#This Row],[Scaled to 2024]]/Table2[[#This Row],[Projected Wins]]</f>
        <v>2820805.8202589364</v>
      </c>
      <c r="X219" s="10">
        <v>3</v>
      </c>
      <c r="Y219" s="10">
        <f>IF(Table2[[#This Row],[Projected Wins]]&gt;=100, 1, IF(Table2[[#This Row],[Projected Wins]]&gt;=90, 2, IF(Table2[[#This Row],[Projected Wins]]&gt;=80, 3, IF(Table2[[#This Row],[Projected Wins]]&gt;=70, 4,5))))</f>
        <v>3</v>
      </c>
      <c r="Z219" s="2">
        <v>0.12777777777777777</v>
      </c>
    </row>
    <row r="220" spans="1:26" x14ac:dyDescent="0.45">
      <c r="A220">
        <v>2014</v>
      </c>
      <c r="B220" t="s">
        <v>21</v>
      </c>
      <c r="C220" t="s">
        <v>71</v>
      </c>
      <c r="D220" t="s">
        <v>428</v>
      </c>
      <c r="E220">
        <v>90</v>
      </c>
      <c r="F220">
        <v>72</v>
      </c>
      <c r="G220">
        <v>0.55555555555555558</v>
      </c>
      <c r="H220">
        <v>5</v>
      </c>
      <c r="I220" s="9">
        <v>90</v>
      </c>
      <c r="J220" s="3">
        <v>2917209</v>
      </c>
      <c r="K220" s="3">
        <v>36015</v>
      </c>
      <c r="L220">
        <v>29.8</v>
      </c>
      <c r="M220">
        <v>28.5</v>
      </c>
      <c r="N220">
        <v>101</v>
      </c>
      <c r="O220">
        <v>101</v>
      </c>
      <c r="P220">
        <v>0</v>
      </c>
      <c r="Q220">
        <v>4</v>
      </c>
      <c r="R220">
        <v>18</v>
      </c>
      <c r="S220" s="8">
        <v>169135500</v>
      </c>
      <c r="T220" s="4">
        <v>4</v>
      </c>
      <c r="U220" s="6">
        <v>4.9762286289081262E-2</v>
      </c>
      <c r="V220" s="10">
        <v>254210541.6253545</v>
      </c>
      <c r="W220" s="12">
        <f>Table2[[#This Row],[Scaled to 2024]]/Table2[[#This Row],[Projected Wins]]</f>
        <v>2824561.5736150499</v>
      </c>
      <c r="X220" s="10">
        <v>3</v>
      </c>
      <c r="Y220" s="10">
        <f>IF(Table2[[#This Row],[Projected Wins]]&gt;=100, 1, IF(Table2[[#This Row],[Projected Wins]]&gt;=90, 2, IF(Table2[[#This Row],[Projected Wins]]&gt;=80, 3, IF(Table2[[#This Row],[Projected Wins]]&gt;=70, 4,5))))</f>
        <v>2</v>
      </c>
      <c r="Z220" s="2">
        <v>0.13472222222222222</v>
      </c>
    </row>
    <row r="221" spans="1:26" x14ac:dyDescent="0.45">
      <c r="A221">
        <v>2019</v>
      </c>
      <c r="B221" t="s">
        <v>30</v>
      </c>
      <c r="C221" t="s">
        <v>73</v>
      </c>
      <c r="D221" t="s">
        <v>287</v>
      </c>
      <c r="E221">
        <v>103</v>
      </c>
      <c r="F221">
        <v>59</v>
      </c>
      <c r="G221">
        <v>0.63580246913580252</v>
      </c>
      <c r="H221">
        <v>3</v>
      </c>
      <c r="I221" s="9">
        <v>103.00000000000001</v>
      </c>
      <c r="J221" s="3">
        <v>3304404</v>
      </c>
      <c r="K221" s="3">
        <v>40795</v>
      </c>
      <c r="L221">
        <v>28.3</v>
      </c>
      <c r="M221">
        <v>30.2</v>
      </c>
      <c r="N221">
        <v>98</v>
      </c>
      <c r="O221">
        <v>96</v>
      </c>
      <c r="P221">
        <v>0</v>
      </c>
      <c r="Q221">
        <v>5</v>
      </c>
      <c r="R221">
        <v>17</v>
      </c>
      <c r="S221" s="8">
        <v>228442421</v>
      </c>
      <c r="T221" s="4">
        <v>1</v>
      </c>
      <c r="U221" s="6">
        <v>5.7376160682828109E-2</v>
      </c>
      <c r="V221" s="10">
        <v>293106003.98931932</v>
      </c>
      <c r="W221" s="12">
        <f>Table2[[#This Row],[Scaled to 2024]]/Table2[[#This Row],[Projected Wins]]</f>
        <v>2845689.3591196048</v>
      </c>
      <c r="X221" s="10">
        <v>3</v>
      </c>
      <c r="Y221" s="10">
        <f>IF(Table2[[#This Row],[Projected Wins]]&gt;=100, 1, IF(Table2[[#This Row],[Projected Wins]]&gt;=90, 2, IF(Table2[[#This Row],[Projected Wins]]&gt;=80, 3, IF(Table2[[#This Row],[Projected Wins]]&gt;=70, 4,5))))</f>
        <v>1</v>
      </c>
      <c r="Z221" s="2">
        <v>0.13263888888888889</v>
      </c>
    </row>
    <row r="222" spans="1:26" x14ac:dyDescent="0.45">
      <c r="A222">
        <v>2023</v>
      </c>
      <c r="B222" t="s">
        <v>22</v>
      </c>
      <c r="C222" t="s">
        <v>53</v>
      </c>
      <c r="D222" t="s">
        <v>159</v>
      </c>
      <c r="E222">
        <v>90</v>
      </c>
      <c r="F222">
        <v>72</v>
      </c>
      <c r="G222">
        <v>0.55555555555555558</v>
      </c>
      <c r="H222">
        <v>6</v>
      </c>
      <c r="I222" s="9">
        <v>90</v>
      </c>
      <c r="J222" s="3">
        <v>3052347</v>
      </c>
      <c r="K222" s="3">
        <v>37683</v>
      </c>
      <c r="L222">
        <v>28.8</v>
      </c>
      <c r="M222">
        <v>29.2</v>
      </c>
      <c r="N222">
        <v>100</v>
      </c>
      <c r="O222">
        <v>98</v>
      </c>
      <c r="P222">
        <v>0</v>
      </c>
      <c r="Q222">
        <v>3</v>
      </c>
      <c r="R222">
        <v>9</v>
      </c>
      <c r="S222" s="8">
        <v>240388766</v>
      </c>
      <c r="T222" s="4">
        <v>4</v>
      </c>
      <c r="U222" s="6">
        <v>5.1716123341447595E-2</v>
      </c>
      <c r="V222" s="10">
        <v>264191714.36417043</v>
      </c>
      <c r="W222" s="12">
        <f>Table2[[#This Row],[Scaled to 2024]]/Table2[[#This Row],[Projected Wins]]</f>
        <v>2935463.4929352272</v>
      </c>
      <c r="X222" s="10">
        <v>3</v>
      </c>
      <c r="Y222" s="10">
        <f>IF(Table2[[#This Row],[Projected Wins]]&gt;=100, 1, IF(Table2[[#This Row],[Projected Wins]]&gt;=90, 2, IF(Table2[[#This Row],[Projected Wins]]&gt;=80, 3, IF(Table2[[#This Row],[Projected Wins]]&gt;=70, 4,5))))</f>
        <v>2</v>
      </c>
      <c r="Z222" s="2">
        <v>0.11458333333333333</v>
      </c>
    </row>
    <row r="223" spans="1:26" x14ac:dyDescent="0.45">
      <c r="A223">
        <v>2023</v>
      </c>
      <c r="B223" t="s">
        <v>32</v>
      </c>
      <c r="C223" t="s">
        <v>61</v>
      </c>
      <c r="D223" t="s">
        <v>169</v>
      </c>
      <c r="E223">
        <v>90</v>
      </c>
      <c r="F223">
        <v>72</v>
      </c>
      <c r="G223">
        <v>0.55555555555555558</v>
      </c>
      <c r="H223">
        <v>6</v>
      </c>
      <c r="I223" s="9">
        <v>90</v>
      </c>
      <c r="J223" s="3">
        <v>3052605</v>
      </c>
      <c r="K223" s="3">
        <v>37686</v>
      </c>
      <c r="L223">
        <v>28.4</v>
      </c>
      <c r="M223">
        <v>29.8</v>
      </c>
      <c r="N223">
        <v>100</v>
      </c>
      <c r="O223">
        <v>99</v>
      </c>
      <c r="P223">
        <v>0</v>
      </c>
      <c r="Q223">
        <v>2</v>
      </c>
      <c r="R223">
        <v>16</v>
      </c>
      <c r="S223" s="8">
        <v>241362606</v>
      </c>
      <c r="T223" s="4">
        <v>3</v>
      </c>
      <c r="U223" s="6">
        <v>5.1925630758923313E-2</v>
      </c>
      <c r="V223" s="10">
        <v>265261982.59424403</v>
      </c>
      <c r="W223" s="12">
        <f>Table2[[#This Row],[Scaled to 2024]]/Table2[[#This Row],[Projected Wins]]</f>
        <v>2947355.3621582668</v>
      </c>
      <c r="X223" s="10">
        <v>3</v>
      </c>
      <c r="Y223" s="10">
        <f>IF(Table2[[#This Row],[Projected Wins]]&gt;=100, 1, IF(Table2[[#This Row],[Projected Wins]]&gt;=90, 2, IF(Table2[[#This Row],[Projected Wins]]&gt;=80, 3, IF(Table2[[#This Row],[Projected Wins]]&gt;=70, 4,5))))</f>
        <v>2</v>
      </c>
      <c r="Z223" s="2">
        <v>0.11388888888888889</v>
      </c>
    </row>
    <row r="224" spans="1:26" x14ac:dyDescent="0.45">
      <c r="A224">
        <v>2022</v>
      </c>
      <c r="B224" t="s">
        <v>25</v>
      </c>
      <c r="C224" t="s">
        <v>65</v>
      </c>
      <c r="D224" t="s">
        <v>192</v>
      </c>
      <c r="E224">
        <v>111</v>
      </c>
      <c r="F224">
        <v>51</v>
      </c>
      <c r="G224">
        <v>0.68518518518518523</v>
      </c>
      <c r="H224">
        <v>1</v>
      </c>
      <c r="I224" s="9">
        <v>111.00000000000001</v>
      </c>
      <c r="J224" s="3">
        <v>3861408</v>
      </c>
      <c r="K224" s="3">
        <v>47672</v>
      </c>
      <c r="L224">
        <v>29.6</v>
      </c>
      <c r="M224">
        <v>28.8</v>
      </c>
      <c r="N224">
        <v>102</v>
      </c>
      <c r="O224">
        <v>99</v>
      </c>
      <c r="P224">
        <v>0</v>
      </c>
      <c r="Q224">
        <v>6</v>
      </c>
      <c r="R224">
        <v>18</v>
      </c>
      <c r="S224" s="8">
        <v>261180131</v>
      </c>
      <c r="T224" s="4">
        <v>1</v>
      </c>
      <c r="U224" s="6">
        <v>6.4735123695163183E-2</v>
      </c>
      <c r="V224" s="10">
        <v>330699252.06275278</v>
      </c>
      <c r="W224" s="12">
        <f>Table2[[#This Row],[Scaled to 2024]]/Table2[[#This Row],[Projected Wins]]</f>
        <v>2979272.5411058804</v>
      </c>
      <c r="X224" s="10">
        <v>3</v>
      </c>
      <c r="Y224" s="10">
        <f>IF(Table2[[#This Row],[Projected Wins]]&gt;=100, 1, IF(Table2[[#This Row],[Projected Wins]]&gt;=90, 2, IF(Table2[[#This Row],[Projected Wins]]&gt;=80, 3, IF(Table2[[#This Row],[Projected Wins]]&gt;=70, 4,5))))</f>
        <v>1</v>
      </c>
      <c r="Z224" s="2">
        <v>0.13055555555555556</v>
      </c>
    </row>
    <row r="225" spans="1:26" x14ac:dyDescent="0.45">
      <c r="A225">
        <v>2022</v>
      </c>
      <c r="B225" t="s">
        <v>29</v>
      </c>
      <c r="C225" t="s">
        <v>55</v>
      </c>
      <c r="D225" t="s">
        <v>196</v>
      </c>
      <c r="E225">
        <v>101</v>
      </c>
      <c r="F225">
        <v>61</v>
      </c>
      <c r="G225">
        <v>0.62345679012345678</v>
      </c>
      <c r="H225">
        <v>3</v>
      </c>
      <c r="I225" s="9">
        <v>101</v>
      </c>
      <c r="J225" s="3">
        <v>2564737</v>
      </c>
      <c r="K225" s="3">
        <v>31663</v>
      </c>
      <c r="L225">
        <v>29.7</v>
      </c>
      <c r="M225">
        <v>31.2</v>
      </c>
      <c r="N225">
        <v>96</v>
      </c>
      <c r="O225">
        <v>95</v>
      </c>
      <c r="P225">
        <v>0</v>
      </c>
      <c r="Q225">
        <v>4</v>
      </c>
      <c r="R225">
        <v>15</v>
      </c>
      <c r="S225" s="8">
        <v>240473333</v>
      </c>
      <c r="T225" s="4">
        <v>2</v>
      </c>
      <c r="U225" s="6">
        <v>5.9602814722315788E-2</v>
      </c>
      <c r="V225" s="10">
        <v>304480861.77021366</v>
      </c>
      <c r="W225" s="12">
        <f>Table2[[#This Row],[Scaled to 2024]]/Table2[[#This Row],[Projected Wins]]</f>
        <v>3014661.9977248879</v>
      </c>
      <c r="X225" s="10">
        <v>3</v>
      </c>
      <c r="Y225" s="10">
        <f>IF(Table2[[#This Row],[Projected Wins]]&gt;=100, 1, IF(Table2[[#This Row],[Projected Wins]]&gt;=90, 2, IF(Table2[[#This Row],[Projected Wins]]&gt;=80, 3, IF(Table2[[#This Row],[Projected Wins]]&gt;=70, 4,5))))</f>
        <v>1</v>
      </c>
      <c r="Z225" s="2">
        <v>0.13194444444444445</v>
      </c>
    </row>
    <row r="226" spans="1:26" x14ac:dyDescent="0.45">
      <c r="A226">
        <v>2011</v>
      </c>
      <c r="B226" t="s">
        <v>32</v>
      </c>
      <c r="C226" t="s">
        <v>61</v>
      </c>
      <c r="D226" t="s">
        <v>529</v>
      </c>
      <c r="E226">
        <v>102</v>
      </c>
      <c r="F226">
        <v>60</v>
      </c>
      <c r="G226">
        <v>0.62962962962962965</v>
      </c>
      <c r="H226">
        <v>1</v>
      </c>
      <c r="I226" s="9">
        <v>102</v>
      </c>
      <c r="J226" s="3">
        <v>3680718</v>
      </c>
      <c r="K226" s="3">
        <v>45441</v>
      </c>
      <c r="L226">
        <v>31.4</v>
      </c>
      <c r="M226">
        <v>29.2</v>
      </c>
      <c r="N226">
        <v>101</v>
      </c>
      <c r="O226">
        <v>100</v>
      </c>
      <c r="P226">
        <v>1</v>
      </c>
      <c r="Q226">
        <v>5</v>
      </c>
      <c r="R226">
        <v>17</v>
      </c>
      <c r="S226" s="8">
        <v>172976379</v>
      </c>
      <c r="T226" s="4">
        <v>2</v>
      </c>
      <c r="U226" s="6">
        <v>6.0223164773280893E-2</v>
      </c>
      <c r="V226" s="10">
        <v>307649918.78534031</v>
      </c>
      <c r="W226" s="12">
        <f>Table2[[#This Row],[Scaled to 2024]]/Table2[[#This Row],[Projected Wins]]</f>
        <v>3016175.6743660816</v>
      </c>
      <c r="X226" s="10">
        <v>3</v>
      </c>
      <c r="Y226" s="10">
        <f>IF(Table2[[#This Row],[Projected Wins]]&gt;=100, 1, IF(Table2[[#This Row],[Projected Wins]]&gt;=90, 2, IF(Table2[[#This Row],[Projected Wins]]&gt;=80, 3, IF(Table2[[#This Row],[Projected Wins]]&gt;=70, 4,5))))</f>
        <v>1</v>
      </c>
      <c r="Z226" s="2">
        <v>0.11944444444444445</v>
      </c>
    </row>
    <row r="227" spans="1:26" x14ac:dyDescent="0.45">
      <c r="A227">
        <v>2016</v>
      </c>
      <c r="B227" t="s">
        <v>39</v>
      </c>
      <c r="C227" t="s">
        <v>57</v>
      </c>
      <c r="D227" t="s">
        <v>386</v>
      </c>
      <c r="E227">
        <v>95</v>
      </c>
      <c r="F227">
        <v>67</v>
      </c>
      <c r="G227">
        <v>0.5864197530864198</v>
      </c>
      <c r="H227">
        <v>2</v>
      </c>
      <c r="I227" s="9">
        <v>95.000000000000014</v>
      </c>
      <c r="J227" s="3">
        <v>2710402</v>
      </c>
      <c r="K227" s="3">
        <v>33462</v>
      </c>
      <c r="L227">
        <v>28.4</v>
      </c>
      <c r="M227">
        <v>28.8</v>
      </c>
      <c r="N227">
        <v>107</v>
      </c>
      <c r="O227">
        <v>108</v>
      </c>
      <c r="P227">
        <v>1</v>
      </c>
      <c r="Q227">
        <v>2</v>
      </c>
      <c r="R227">
        <v>15</v>
      </c>
      <c r="S227" s="8">
        <v>212117760</v>
      </c>
      <c r="T227" s="4">
        <v>3</v>
      </c>
      <c r="U227" s="6">
        <v>5.6399119909187841E-2</v>
      </c>
      <c r="V227" s="10">
        <v>288114793.11901724</v>
      </c>
      <c r="W227" s="12">
        <f>Table2[[#This Row],[Scaled to 2024]]/Table2[[#This Row],[Projected Wins]]</f>
        <v>3032787.295989655</v>
      </c>
      <c r="X227" s="10">
        <v>3</v>
      </c>
      <c r="Y227" s="10">
        <f>IF(Table2[[#This Row],[Projected Wins]]&gt;=100, 1, IF(Table2[[#This Row],[Projected Wins]]&gt;=90, 2, IF(Table2[[#This Row],[Projected Wins]]&gt;=80, 3, IF(Table2[[#This Row],[Projected Wins]]&gt;=70, 4,5))))</f>
        <v>2</v>
      </c>
      <c r="Z227" s="2">
        <v>0.125</v>
      </c>
    </row>
    <row r="228" spans="1:26" x14ac:dyDescent="0.45">
      <c r="A228">
        <v>2005</v>
      </c>
      <c r="B228" t="s">
        <v>15</v>
      </c>
      <c r="C228" t="s">
        <v>69</v>
      </c>
      <c r="D228" t="s">
        <v>692</v>
      </c>
      <c r="E228">
        <v>95</v>
      </c>
      <c r="F228">
        <v>67</v>
      </c>
      <c r="G228">
        <v>0.5864197530864198</v>
      </c>
      <c r="H228">
        <v>3</v>
      </c>
      <c r="I228" s="9">
        <v>95.000000000000014</v>
      </c>
      <c r="J228" s="3">
        <v>2847888</v>
      </c>
      <c r="K228" s="3">
        <v>35159</v>
      </c>
      <c r="L228">
        <v>31.3</v>
      </c>
      <c r="M228">
        <v>33.6</v>
      </c>
      <c r="N228">
        <v>104</v>
      </c>
      <c r="O228">
        <v>104</v>
      </c>
      <c r="P228">
        <v>1</v>
      </c>
      <c r="Q228">
        <v>5</v>
      </c>
      <c r="R228">
        <v>17</v>
      </c>
      <c r="S228" s="8">
        <v>123505125</v>
      </c>
      <c r="T228" s="4">
        <v>2</v>
      </c>
      <c r="U228" s="6">
        <v>5.6420451840468816E-2</v>
      </c>
      <c r="V228" s="10">
        <v>288223767.24800617</v>
      </c>
      <c r="W228" s="12">
        <f>Table2[[#This Row],[Scaled to 2024]]/Table2[[#This Row],[Projected Wins]]</f>
        <v>3033934.3920842749</v>
      </c>
      <c r="X228" s="10">
        <v>3</v>
      </c>
      <c r="Y228" s="10">
        <f>IF(Table2[[#This Row],[Projected Wins]]&gt;=100, 1, IF(Table2[[#This Row],[Projected Wins]]&gt;=90, 2, IF(Table2[[#This Row],[Projected Wins]]&gt;=80, 3, IF(Table2[[#This Row],[Projected Wins]]&gt;=70, 4,5))))</f>
        <v>2</v>
      </c>
      <c r="Z228" s="2">
        <v>0.12569444444444444</v>
      </c>
    </row>
    <row r="229" spans="1:26" x14ac:dyDescent="0.45">
      <c r="A229">
        <v>2022</v>
      </c>
      <c r="B229" t="s">
        <v>30</v>
      </c>
      <c r="C229" t="s">
        <v>73</v>
      </c>
      <c r="D229" t="s">
        <v>197</v>
      </c>
      <c r="E229">
        <v>99</v>
      </c>
      <c r="F229">
        <v>63</v>
      </c>
      <c r="G229">
        <v>0.61111111111111116</v>
      </c>
      <c r="H229">
        <v>5</v>
      </c>
      <c r="I229" s="9">
        <v>99.000000000000014</v>
      </c>
      <c r="J229" s="3">
        <v>3136207</v>
      </c>
      <c r="K229" s="3">
        <v>38719</v>
      </c>
      <c r="L229">
        <v>30.3</v>
      </c>
      <c r="M229">
        <v>29.2</v>
      </c>
      <c r="N229">
        <v>102</v>
      </c>
      <c r="O229">
        <v>101</v>
      </c>
      <c r="P229">
        <v>0</v>
      </c>
      <c r="Q229">
        <v>6</v>
      </c>
      <c r="R229">
        <v>17</v>
      </c>
      <c r="S229" s="8">
        <v>238950714</v>
      </c>
      <c r="T229" s="4">
        <v>3</v>
      </c>
      <c r="U229" s="6">
        <v>5.9225424110984769E-2</v>
      </c>
      <c r="V229" s="10">
        <v>302552962.57455647</v>
      </c>
      <c r="W229" s="12">
        <f>Table2[[#This Row],[Scaled to 2024]]/Table2[[#This Row],[Projected Wins]]</f>
        <v>3056090.5310561256</v>
      </c>
      <c r="X229" s="10">
        <v>3</v>
      </c>
      <c r="Y229" s="10">
        <f>IF(Table2[[#This Row],[Projected Wins]]&gt;=100, 1, IF(Table2[[#This Row],[Projected Wins]]&gt;=90, 2, IF(Table2[[#This Row],[Projected Wins]]&gt;=80, 3, IF(Table2[[#This Row],[Projected Wins]]&gt;=70, 4,5))))</f>
        <v>2</v>
      </c>
      <c r="Z229" s="2">
        <v>0.13402777777777777</v>
      </c>
    </row>
    <row r="230" spans="1:26" x14ac:dyDescent="0.45">
      <c r="A230">
        <v>2002</v>
      </c>
      <c r="B230" t="s">
        <v>30</v>
      </c>
      <c r="C230" t="s">
        <v>73</v>
      </c>
      <c r="D230" t="s">
        <v>798</v>
      </c>
      <c r="E230">
        <v>103</v>
      </c>
      <c r="F230">
        <v>58</v>
      </c>
      <c r="G230">
        <v>0.63975155279503104</v>
      </c>
      <c r="H230">
        <v>1</v>
      </c>
      <c r="I230" s="9">
        <v>103.63975155279503</v>
      </c>
      <c r="J230" s="3">
        <v>3465807</v>
      </c>
      <c r="K230" s="3">
        <v>43323</v>
      </c>
      <c r="L230">
        <v>30</v>
      </c>
      <c r="M230">
        <v>33.1</v>
      </c>
      <c r="N230">
        <v>100</v>
      </c>
      <c r="O230">
        <v>99</v>
      </c>
      <c r="P230">
        <v>3</v>
      </c>
      <c r="Q230">
        <v>6</v>
      </c>
      <c r="R230">
        <v>16</v>
      </c>
      <c r="S230" s="8">
        <v>125928583</v>
      </c>
      <c r="T230" s="4">
        <v>1</v>
      </c>
      <c r="U230" s="6">
        <v>6.2068104966663436E-2</v>
      </c>
      <c r="V230" s="10">
        <v>317074792.13423771</v>
      </c>
      <c r="W230" s="12">
        <f>Table2[[#This Row],[Scaled to 2024]]/Table2[[#This Row],[Projected Wins]]</f>
        <v>3059393.595446019</v>
      </c>
      <c r="X230" s="10">
        <v>3</v>
      </c>
      <c r="Y230" s="10">
        <f>IF(Table2[[#This Row],[Projected Wins]]&gt;=100, 1, IF(Table2[[#This Row],[Projected Wins]]&gt;=90, 2, IF(Table2[[#This Row],[Projected Wins]]&gt;=80, 3, IF(Table2[[#This Row],[Projected Wins]]&gt;=70, 4,5))))</f>
        <v>1</v>
      </c>
      <c r="Z230" s="2">
        <v>0.13125000000000001</v>
      </c>
    </row>
    <row r="231" spans="1:26" x14ac:dyDescent="0.45">
      <c r="A231">
        <v>2016</v>
      </c>
      <c r="B231" t="s">
        <v>15</v>
      </c>
      <c r="C231" t="s">
        <v>69</v>
      </c>
      <c r="D231" t="s">
        <v>362</v>
      </c>
      <c r="E231">
        <v>93</v>
      </c>
      <c r="F231">
        <v>69</v>
      </c>
      <c r="G231">
        <v>0.57407407407407407</v>
      </c>
      <c r="H231">
        <v>5</v>
      </c>
      <c r="I231" s="9">
        <v>93</v>
      </c>
      <c r="J231" s="3">
        <v>2955434</v>
      </c>
      <c r="K231" s="3">
        <v>36487</v>
      </c>
      <c r="L231">
        <v>28.5</v>
      </c>
      <c r="M231">
        <v>29</v>
      </c>
      <c r="N231">
        <v>106</v>
      </c>
      <c r="O231">
        <v>106</v>
      </c>
      <c r="P231">
        <v>1</v>
      </c>
      <c r="Q231">
        <v>6</v>
      </c>
      <c r="R231">
        <v>18</v>
      </c>
      <c r="S231" s="8">
        <v>218682750</v>
      </c>
      <c r="T231" s="4">
        <v>2</v>
      </c>
      <c r="U231" s="6">
        <v>5.81446581338637E-2</v>
      </c>
      <c r="V231" s="10">
        <v>297031871.70630014</v>
      </c>
      <c r="W231" s="12">
        <f>Table2[[#This Row],[Scaled to 2024]]/Table2[[#This Row],[Projected Wins]]</f>
        <v>3193891.0936161308</v>
      </c>
      <c r="X231" s="10">
        <v>3</v>
      </c>
      <c r="Y231" s="10">
        <f>IF(Table2[[#This Row],[Projected Wins]]&gt;=100, 1, IF(Table2[[#This Row],[Projected Wins]]&gt;=90, 2, IF(Table2[[#This Row],[Projected Wins]]&gt;=80, 3, IF(Table2[[#This Row],[Projected Wins]]&gt;=70, 4,5))))</f>
        <v>2</v>
      </c>
      <c r="Z231" s="2">
        <v>0.13333333333333333</v>
      </c>
    </row>
    <row r="232" spans="1:26" x14ac:dyDescent="0.45">
      <c r="A232">
        <v>2020</v>
      </c>
      <c r="B232" t="s">
        <v>30</v>
      </c>
      <c r="C232" t="s">
        <v>73</v>
      </c>
      <c r="D232" t="s">
        <v>257</v>
      </c>
      <c r="E232">
        <v>33</v>
      </c>
      <c r="F232">
        <v>27</v>
      </c>
      <c r="G232">
        <v>0.55000000000000004</v>
      </c>
      <c r="H232">
        <v>10</v>
      </c>
      <c r="I232" s="9">
        <v>89.100000000000009</v>
      </c>
      <c r="L232">
        <v>28.5</v>
      </c>
      <c r="M232">
        <v>29.2</v>
      </c>
      <c r="N232">
        <v>97</v>
      </c>
      <c r="O232">
        <v>96</v>
      </c>
      <c r="P232">
        <v>0</v>
      </c>
      <c r="Q232">
        <v>0</v>
      </c>
      <c r="R232">
        <v>11</v>
      </c>
      <c r="S232" s="8">
        <v>218635714</v>
      </c>
      <c r="T232" s="4">
        <v>1</v>
      </c>
      <c r="U232" s="6">
        <v>5.6883798441439384E-2</v>
      </c>
      <c r="V232" s="10">
        <v>290590772.44766158</v>
      </c>
      <c r="W232" s="12">
        <f>Table2[[#This Row],[Scaled to 2024]]/Table2[[#This Row],[Projected Wins]]</f>
        <v>3261400.3641712856</v>
      </c>
      <c r="X232" s="10">
        <v>3</v>
      </c>
      <c r="Y232" s="10">
        <f>IF(Table2[[#This Row],[Projected Wins]]&gt;=100, 1, IF(Table2[[#This Row],[Projected Wins]]&gt;=90, 2, IF(Table2[[#This Row],[Projected Wins]]&gt;=80, 3, IF(Table2[[#This Row],[Projected Wins]]&gt;=70, 4,5))))</f>
        <v>3</v>
      </c>
      <c r="Z232" s="2">
        <v>0.12916666666666668</v>
      </c>
    </row>
    <row r="233" spans="1:26" x14ac:dyDescent="0.45">
      <c r="A233">
        <v>2021</v>
      </c>
      <c r="B233" t="s">
        <v>25</v>
      </c>
      <c r="C233" t="s">
        <v>65</v>
      </c>
      <c r="D233" t="s">
        <v>222</v>
      </c>
      <c r="E233">
        <v>106</v>
      </c>
      <c r="F233">
        <v>56</v>
      </c>
      <c r="G233">
        <v>0.65432098765432101</v>
      </c>
      <c r="H233">
        <v>2</v>
      </c>
      <c r="I233" s="9">
        <v>106</v>
      </c>
      <c r="J233" s="3">
        <v>2804693</v>
      </c>
      <c r="K233" s="3">
        <v>34626</v>
      </c>
      <c r="L233">
        <v>29.2</v>
      </c>
      <c r="M233">
        <v>28.8</v>
      </c>
      <c r="N233">
        <v>103</v>
      </c>
      <c r="O233">
        <v>100</v>
      </c>
      <c r="P233">
        <v>0</v>
      </c>
      <c r="Q233">
        <v>5</v>
      </c>
      <c r="R233">
        <v>22</v>
      </c>
      <c r="S233" s="8">
        <v>248108334</v>
      </c>
      <c r="T233" s="4">
        <v>1</v>
      </c>
      <c r="U233" s="6">
        <v>6.8550751915110023E-2</v>
      </c>
      <c r="V233" s="10">
        <v>350191381.31901056</v>
      </c>
      <c r="W233" s="12">
        <f>Table2[[#This Row],[Scaled to 2024]]/Table2[[#This Row],[Projected Wins]]</f>
        <v>3303692.2765944391</v>
      </c>
      <c r="X233" s="10">
        <v>3</v>
      </c>
      <c r="Y233" s="10">
        <f>IF(Table2[[#This Row],[Projected Wins]]&gt;=100, 1, IF(Table2[[#This Row],[Projected Wins]]&gt;=90, 2, IF(Table2[[#This Row],[Projected Wins]]&gt;=80, 3, IF(Table2[[#This Row],[Projected Wins]]&gt;=70, 4,5))))</f>
        <v>1</v>
      </c>
      <c r="Z233" s="2">
        <v>0.13750000000000001</v>
      </c>
    </row>
    <row r="234" spans="1:26" x14ac:dyDescent="0.45">
      <c r="A234">
        <v>2015</v>
      </c>
      <c r="B234" t="s">
        <v>30</v>
      </c>
      <c r="C234" t="s">
        <v>73</v>
      </c>
      <c r="D234" t="s">
        <v>407</v>
      </c>
      <c r="E234">
        <v>87</v>
      </c>
      <c r="F234">
        <v>75</v>
      </c>
      <c r="G234">
        <v>0.53703703703703709</v>
      </c>
      <c r="H234">
        <v>9</v>
      </c>
      <c r="I234" s="9">
        <v>87.000000000000014</v>
      </c>
      <c r="J234" s="3">
        <v>3193795</v>
      </c>
      <c r="K234" s="3">
        <v>39430</v>
      </c>
      <c r="L234">
        <v>31.4</v>
      </c>
      <c r="M234">
        <v>27.4</v>
      </c>
      <c r="N234">
        <v>101</v>
      </c>
      <c r="O234">
        <v>101</v>
      </c>
      <c r="P234">
        <v>0</v>
      </c>
      <c r="Q234">
        <v>3</v>
      </c>
      <c r="R234">
        <v>16</v>
      </c>
      <c r="S234" s="8">
        <v>214051957</v>
      </c>
      <c r="T234" s="4">
        <v>2</v>
      </c>
      <c r="U234" s="6">
        <v>5.81522728137625E-2</v>
      </c>
      <c r="V234" s="10">
        <v>297070771.28358513</v>
      </c>
      <c r="W234" s="12">
        <f>Table2[[#This Row],[Scaled to 2024]]/Table2[[#This Row],[Projected Wins]]</f>
        <v>3414606.5664779893</v>
      </c>
      <c r="X234" s="10">
        <v>3</v>
      </c>
      <c r="Y234" s="10">
        <f>IF(Table2[[#This Row],[Projected Wins]]&gt;=100, 1, IF(Table2[[#This Row],[Projected Wins]]&gt;=90, 2, IF(Table2[[#This Row],[Projected Wins]]&gt;=80, 3, IF(Table2[[#This Row],[Projected Wins]]&gt;=70, 4,5))))</f>
        <v>3</v>
      </c>
      <c r="Z234" s="2">
        <v>0.13055555555555556</v>
      </c>
    </row>
    <row r="235" spans="1:26" x14ac:dyDescent="0.45">
      <c r="A235">
        <v>2016</v>
      </c>
      <c r="B235" t="s">
        <v>25</v>
      </c>
      <c r="C235" t="s">
        <v>65</v>
      </c>
      <c r="D235" t="s">
        <v>372</v>
      </c>
      <c r="E235">
        <v>91</v>
      </c>
      <c r="F235">
        <v>71</v>
      </c>
      <c r="G235">
        <v>0.56172839506172845</v>
      </c>
      <c r="H235">
        <v>6</v>
      </c>
      <c r="I235" s="9">
        <v>91.000000000000014</v>
      </c>
      <c r="J235" s="3">
        <v>3703312</v>
      </c>
      <c r="K235" s="3">
        <v>45720</v>
      </c>
      <c r="L235">
        <v>28.9</v>
      </c>
      <c r="M235">
        <v>28.9</v>
      </c>
      <c r="N235">
        <v>97</v>
      </c>
      <c r="O235">
        <v>96</v>
      </c>
      <c r="P235">
        <v>0</v>
      </c>
      <c r="Q235">
        <v>3</v>
      </c>
      <c r="R235">
        <v>18</v>
      </c>
      <c r="S235" s="8">
        <v>231342096</v>
      </c>
      <c r="T235" s="4">
        <v>1</v>
      </c>
      <c r="U235" s="6">
        <v>6.1510599642136732E-2</v>
      </c>
      <c r="V235" s="10">
        <v>314226777.28050601</v>
      </c>
      <c r="W235" s="12">
        <f>Table2[[#This Row],[Scaled to 2024]]/Table2[[#This Row],[Projected Wins]]</f>
        <v>3453041.5085769887</v>
      </c>
      <c r="X235" s="10">
        <v>3</v>
      </c>
      <c r="Y235" s="10">
        <f>IF(Table2[[#This Row],[Projected Wins]]&gt;=100, 1, IF(Table2[[#This Row],[Projected Wins]]&gt;=90, 2, IF(Table2[[#This Row],[Projected Wins]]&gt;=80, 3, IF(Table2[[#This Row],[Projected Wins]]&gt;=70, 4,5))))</f>
        <v>2</v>
      </c>
      <c r="Z235" s="2">
        <v>0.13194444444444445</v>
      </c>
    </row>
    <row r="236" spans="1:26" x14ac:dyDescent="0.45">
      <c r="A236">
        <v>2012</v>
      </c>
      <c r="B236" t="s">
        <v>30</v>
      </c>
      <c r="C236" t="s">
        <v>73</v>
      </c>
      <c r="D236" t="s">
        <v>497</v>
      </c>
      <c r="E236">
        <v>95</v>
      </c>
      <c r="F236">
        <v>67</v>
      </c>
      <c r="G236">
        <v>0.5864197530864198</v>
      </c>
      <c r="H236">
        <v>3</v>
      </c>
      <c r="I236" s="9">
        <v>95.000000000000014</v>
      </c>
      <c r="J236" s="3">
        <v>3542406</v>
      </c>
      <c r="K236" s="3">
        <v>43733</v>
      </c>
      <c r="L236">
        <v>32.9</v>
      </c>
      <c r="M236">
        <v>30.3</v>
      </c>
      <c r="N236">
        <v>104</v>
      </c>
      <c r="O236">
        <v>103</v>
      </c>
      <c r="P236">
        <v>2</v>
      </c>
      <c r="Q236">
        <v>4</v>
      </c>
      <c r="R236">
        <v>20</v>
      </c>
      <c r="S236" s="8">
        <v>197977900</v>
      </c>
      <c r="T236" s="4">
        <v>1</v>
      </c>
      <c r="U236" s="6">
        <v>6.7109048139116223E-2</v>
      </c>
      <c r="V236" s="10">
        <v>342826440.41517752</v>
      </c>
      <c r="W236" s="12">
        <f>Table2[[#This Row],[Scaled to 2024]]/Table2[[#This Row],[Projected Wins]]</f>
        <v>3608699.372791342</v>
      </c>
      <c r="X236" s="10">
        <v>3</v>
      </c>
      <c r="Y236" s="10">
        <f>IF(Table2[[#This Row],[Projected Wins]]&gt;=100, 1, IF(Table2[[#This Row],[Projected Wins]]&gt;=90, 2, IF(Table2[[#This Row],[Projected Wins]]&gt;=80, 3, IF(Table2[[#This Row],[Projected Wins]]&gt;=70, 4,5))))</f>
        <v>2</v>
      </c>
      <c r="Z236" s="2">
        <v>0.12986111111111112</v>
      </c>
    </row>
    <row r="237" spans="1:26" x14ac:dyDescent="0.45">
      <c r="A237">
        <v>2020</v>
      </c>
      <c r="B237" t="s">
        <v>22</v>
      </c>
      <c r="C237" t="s">
        <v>53</v>
      </c>
      <c r="D237" t="s">
        <v>249</v>
      </c>
      <c r="E237">
        <v>29</v>
      </c>
      <c r="F237">
        <v>31</v>
      </c>
      <c r="G237">
        <v>0.48333333333333334</v>
      </c>
      <c r="H237">
        <v>15</v>
      </c>
      <c r="I237" s="9">
        <v>78.3</v>
      </c>
      <c r="L237">
        <v>29.2</v>
      </c>
      <c r="M237">
        <v>27</v>
      </c>
      <c r="N237">
        <v>102</v>
      </c>
      <c r="O237">
        <v>100</v>
      </c>
      <c r="P237">
        <v>0</v>
      </c>
      <c r="Q237">
        <v>0</v>
      </c>
      <c r="R237">
        <v>15</v>
      </c>
      <c r="S237" s="8">
        <v>217000000</v>
      </c>
      <c r="T237" s="4">
        <v>2</v>
      </c>
      <c r="U237" s="6">
        <v>5.645822466951738E-2</v>
      </c>
      <c r="V237" s="10">
        <v>288416729.6709016</v>
      </c>
      <c r="W237" s="12">
        <f>Table2[[#This Row],[Scaled to 2024]]/Table2[[#This Row],[Projected Wins]]</f>
        <v>3683483.1375594074</v>
      </c>
      <c r="X237" s="10">
        <v>3</v>
      </c>
      <c r="Y237" s="10">
        <f>IF(Table2[[#This Row],[Projected Wins]]&gt;=100, 1, IF(Table2[[#This Row],[Projected Wins]]&gt;=90, 2, IF(Table2[[#This Row],[Projected Wins]]&gt;=80, 3, IF(Table2[[#This Row],[Projected Wins]]&gt;=70, 4,5))))</f>
        <v>4</v>
      </c>
      <c r="Z237" s="2">
        <v>0.13055555555555556</v>
      </c>
    </row>
    <row r="238" spans="1:26" x14ac:dyDescent="0.45">
      <c r="A238">
        <v>2014</v>
      </c>
      <c r="B238" t="s">
        <v>25</v>
      </c>
      <c r="C238" t="s">
        <v>65</v>
      </c>
      <c r="D238" t="s">
        <v>432</v>
      </c>
      <c r="E238">
        <v>94</v>
      </c>
      <c r="F238">
        <v>68</v>
      </c>
      <c r="G238">
        <v>0.58024691358024694</v>
      </c>
      <c r="H238">
        <v>4</v>
      </c>
      <c r="I238" s="9">
        <v>94</v>
      </c>
      <c r="J238" s="3">
        <v>3782337</v>
      </c>
      <c r="K238" s="3">
        <v>46696</v>
      </c>
      <c r="L238">
        <v>29.3</v>
      </c>
      <c r="M238">
        <v>29.9</v>
      </c>
      <c r="N238">
        <v>96</v>
      </c>
      <c r="O238">
        <v>95</v>
      </c>
      <c r="P238">
        <v>0</v>
      </c>
      <c r="Q238">
        <v>4</v>
      </c>
      <c r="R238">
        <v>21</v>
      </c>
      <c r="S238" s="8">
        <v>233386026</v>
      </c>
      <c r="T238" s="4">
        <v>2</v>
      </c>
      <c r="U238" s="6">
        <v>6.866578714511716E-2</v>
      </c>
      <c r="V238" s="10">
        <v>350779038.56522769</v>
      </c>
      <c r="W238" s="12">
        <f>Table2[[#This Row],[Scaled to 2024]]/Table2[[#This Row],[Projected Wins]]</f>
        <v>3731691.8996300818</v>
      </c>
      <c r="X238" s="10">
        <v>3</v>
      </c>
      <c r="Y238" s="10">
        <f>IF(Table2[[#This Row],[Projected Wins]]&gt;=100, 1, IF(Table2[[#This Row],[Projected Wins]]&gt;=90, 2, IF(Table2[[#This Row],[Projected Wins]]&gt;=80, 3, IF(Table2[[#This Row],[Projected Wins]]&gt;=70, 4,5))))</f>
        <v>2</v>
      </c>
      <c r="Z238" s="2">
        <v>0.13472222222222222</v>
      </c>
    </row>
    <row r="239" spans="1:26" x14ac:dyDescent="0.45">
      <c r="A239">
        <v>2011</v>
      </c>
      <c r="B239" t="s">
        <v>30</v>
      </c>
      <c r="C239" t="s">
        <v>73</v>
      </c>
      <c r="D239" t="s">
        <v>527</v>
      </c>
      <c r="E239">
        <v>97</v>
      </c>
      <c r="F239">
        <v>65</v>
      </c>
      <c r="G239">
        <v>0.59876543209876543</v>
      </c>
      <c r="H239">
        <v>2</v>
      </c>
      <c r="I239" s="9">
        <v>97</v>
      </c>
      <c r="J239" s="3">
        <v>3653680</v>
      </c>
      <c r="K239" s="3">
        <v>45107</v>
      </c>
      <c r="L239">
        <v>30.6</v>
      </c>
      <c r="M239">
        <v>31</v>
      </c>
      <c r="N239">
        <v>106</v>
      </c>
      <c r="O239">
        <v>105</v>
      </c>
      <c r="P239">
        <v>2</v>
      </c>
      <c r="Q239">
        <v>8</v>
      </c>
      <c r="R239">
        <v>20</v>
      </c>
      <c r="S239" s="8">
        <v>206275028</v>
      </c>
      <c r="T239" s="4">
        <v>1</v>
      </c>
      <c r="U239" s="6">
        <v>7.181636632512195E-2</v>
      </c>
      <c r="V239" s="10">
        <v>366873766.10909289</v>
      </c>
      <c r="W239" s="12">
        <f>Table2[[#This Row],[Scaled to 2024]]/Table2[[#This Row],[Projected Wins]]</f>
        <v>3782203.7743205451</v>
      </c>
      <c r="X239" s="10">
        <v>3</v>
      </c>
      <c r="Y239" s="10">
        <f>IF(Table2[[#This Row],[Projected Wins]]&gt;=100, 1, IF(Table2[[#This Row],[Projected Wins]]&gt;=90, 2, IF(Table2[[#This Row],[Projected Wins]]&gt;=80, 3, IF(Table2[[#This Row],[Projected Wins]]&gt;=70, 4,5))))</f>
        <v>2</v>
      </c>
      <c r="Z239" s="2">
        <v>0.13055555555555556</v>
      </c>
    </row>
    <row r="240" spans="1:26" x14ac:dyDescent="0.45">
      <c r="A240">
        <v>2015</v>
      </c>
      <c r="B240" t="s">
        <v>25</v>
      </c>
      <c r="C240" t="s">
        <v>65</v>
      </c>
      <c r="D240" t="s">
        <v>402</v>
      </c>
      <c r="E240">
        <v>92</v>
      </c>
      <c r="F240">
        <v>70</v>
      </c>
      <c r="G240">
        <v>0.5679012345679012</v>
      </c>
      <c r="H240">
        <v>6</v>
      </c>
      <c r="I240" s="9">
        <v>92</v>
      </c>
      <c r="J240" s="3">
        <v>3764815</v>
      </c>
      <c r="K240" s="3">
        <v>46479</v>
      </c>
      <c r="L240">
        <v>29.5</v>
      </c>
      <c r="M240">
        <v>28.1</v>
      </c>
      <c r="N240">
        <v>95</v>
      </c>
      <c r="O240">
        <v>94</v>
      </c>
      <c r="P240">
        <v>0</v>
      </c>
      <c r="Q240">
        <v>5</v>
      </c>
      <c r="R240">
        <v>16</v>
      </c>
      <c r="S240" s="8">
        <v>265140429</v>
      </c>
      <c r="T240" s="4">
        <v>1</v>
      </c>
      <c r="U240" s="6">
        <v>7.2031663607569935E-2</v>
      </c>
      <c r="V240" s="10">
        <v>367973611.85298872</v>
      </c>
      <c r="W240" s="12">
        <f>Table2[[#This Row],[Scaled to 2024]]/Table2[[#This Row],[Projected Wins]]</f>
        <v>3999713.1723150946</v>
      </c>
      <c r="X240" s="10">
        <v>3</v>
      </c>
      <c r="Y240" s="10">
        <f>IF(Table2[[#This Row],[Projected Wins]]&gt;=100, 1, IF(Table2[[#This Row],[Projected Wins]]&gt;=90, 2, IF(Table2[[#This Row],[Projected Wins]]&gt;=80, 3, IF(Table2[[#This Row],[Projected Wins]]&gt;=70, 4,5))))</f>
        <v>2</v>
      </c>
      <c r="Z240" s="2">
        <v>0.12708333333333333</v>
      </c>
    </row>
    <row r="241" spans="1:26" x14ac:dyDescent="0.45">
      <c r="A241">
        <v>2010</v>
      </c>
      <c r="B241" t="s">
        <v>30</v>
      </c>
      <c r="C241" t="s">
        <v>73</v>
      </c>
      <c r="D241" t="s">
        <v>557</v>
      </c>
      <c r="E241">
        <v>95</v>
      </c>
      <c r="F241">
        <v>67</v>
      </c>
      <c r="G241">
        <v>0.5864197530864198</v>
      </c>
      <c r="H241">
        <v>3</v>
      </c>
      <c r="I241" s="9">
        <v>95.000000000000014</v>
      </c>
      <c r="J241" s="3">
        <v>3765807</v>
      </c>
      <c r="K241" s="3">
        <v>46491</v>
      </c>
      <c r="L241">
        <v>30.4</v>
      </c>
      <c r="M241">
        <v>30.3</v>
      </c>
      <c r="N241">
        <v>106</v>
      </c>
      <c r="O241">
        <v>104</v>
      </c>
      <c r="P241">
        <v>2</v>
      </c>
      <c r="Q241">
        <v>8</v>
      </c>
      <c r="R241">
        <v>21</v>
      </c>
      <c r="S241" s="8">
        <v>210733389</v>
      </c>
      <c r="T241" s="4">
        <v>1</v>
      </c>
      <c r="U241" s="6">
        <v>7.641136453485016E-2</v>
      </c>
      <c r="V241" s="10">
        <v>390347305.42512798</v>
      </c>
      <c r="W241" s="12">
        <f>Table2[[#This Row],[Scaled to 2024]]/Table2[[#This Row],[Projected Wins]]</f>
        <v>4108919.0044750306</v>
      </c>
      <c r="X241" s="10">
        <v>3</v>
      </c>
      <c r="Y241" s="10">
        <f>IF(Table2[[#This Row],[Projected Wins]]&gt;=100, 1, IF(Table2[[#This Row],[Projected Wins]]&gt;=90, 2, IF(Table2[[#This Row],[Projected Wins]]&gt;=80, 3, IF(Table2[[#This Row],[Projected Wins]]&gt;=70, 4,5))))</f>
        <v>2</v>
      </c>
      <c r="Z241" s="2">
        <v>0.13125000000000001</v>
      </c>
    </row>
    <row r="242" spans="1:26" x14ac:dyDescent="0.45">
      <c r="A242">
        <v>2006</v>
      </c>
      <c r="B242" t="s">
        <v>30</v>
      </c>
      <c r="C242" t="s">
        <v>73</v>
      </c>
      <c r="D242" t="s">
        <v>677</v>
      </c>
      <c r="E242">
        <v>97</v>
      </c>
      <c r="F242">
        <v>65</v>
      </c>
      <c r="G242">
        <v>0.59876543209876543</v>
      </c>
      <c r="H242">
        <v>1</v>
      </c>
      <c r="I242" s="9">
        <v>97</v>
      </c>
      <c r="J242" s="3">
        <v>4248067</v>
      </c>
      <c r="K242" s="3">
        <v>52445</v>
      </c>
      <c r="L242">
        <v>30.9</v>
      </c>
      <c r="M242">
        <v>32.5</v>
      </c>
      <c r="N242">
        <v>101</v>
      </c>
      <c r="O242">
        <v>99</v>
      </c>
      <c r="P242">
        <v>4</v>
      </c>
      <c r="Q242">
        <v>4</v>
      </c>
      <c r="R242">
        <v>15</v>
      </c>
      <c r="S242" s="8">
        <v>194663079</v>
      </c>
      <c r="T242" s="4">
        <v>1</v>
      </c>
      <c r="U242" s="6">
        <v>8.3264978191942104E-2</v>
      </c>
      <c r="V242" s="10">
        <v>425358977.31132412</v>
      </c>
      <c r="W242" s="12">
        <f>Table2[[#This Row],[Scaled to 2024]]/Table2[[#This Row],[Projected Wins]]</f>
        <v>4385144.0959930317</v>
      </c>
      <c r="X242" s="10">
        <v>3</v>
      </c>
      <c r="Y242" s="10">
        <f>IF(Table2[[#This Row],[Projected Wins]]&gt;=100, 1, IF(Table2[[#This Row],[Projected Wins]]&gt;=90, 2, IF(Table2[[#This Row],[Projected Wins]]&gt;=80, 3, IF(Table2[[#This Row],[Projected Wins]]&gt;=70, 4,5))))</f>
        <v>2</v>
      </c>
      <c r="Z242" s="2">
        <v>0.13055555555555556</v>
      </c>
    </row>
    <row r="243" spans="1:26" x14ac:dyDescent="0.45">
      <c r="A243">
        <v>2013</v>
      </c>
      <c r="B243" t="s">
        <v>25</v>
      </c>
      <c r="C243" t="s">
        <v>65</v>
      </c>
      <c r="D243" t="s">
        <v>462</v>
      </c>
      <c r="E243">
        <v>92</v>
      </c>
      <c r="F243">
        <v>70</v>
      </c>
      <c r="G243">
        <v>0.5679012345679012</v>
      </c>
      <c r="H243">
        <v>7</v>
      </c>
      <c r="I243" s="9">
        <v>92</v>
      </c>
      <c r="J243" s="3">
        <v>3743527</v>
      </c>
      <c r="K243" s="3">
        <v>46216</v>
      </c>
      <c r="L243">
        <v>30.6</v>
      </c>
      <c r="M243">
        <v>28.1</v>
      </c>
      <c r="N243">
        <v>96</v>
      </c>
      <c r="O243">
        <v>95</v>
      </c>
      <c r="P243">
        <v>0</v>
      </c>
      <c r="Q243">
        <v>1</v>
      </c>
      <c r="R243">
        <v>21</v>
      </c>
      <c r="S243" s="8">
        <v>254161000</v>
      </c>
      <c r="T243" s="4">
        <v>1</v>
      </c>
      <c r="U243" s="6">
        <v>8.0667392175004474E-2</v>
      </c>
      <c r="V243" s="10">
        <v>412089214.25324994</v>
      </c>
      <c r="W243" s="12">
        <f>Table2[[#This Row],[Scaled to 2024]]/Table2[[#This Row],[Projected Wins]]</f>
        <v>4479230.5897092381</v>
      </c>
      <c r="X243" s="10">
        <v>3</v>
      </c>
      <c r="Y243" s="10">
        <f>IF(Table2[[#This Row],[Projected Wins]]&gt;=100, 1, IF(Table2[[#This Row],[Projected Wins]]&gt;=90, 2, IF(Table2[[#This Row],[Projected Wins]]&gt;=80, 3, IF(Table2[[#This Row],[Projected Wins]]&gt;=70, 4,5))))</f>
        <v>2</v>
      </c>
      <c r="Z243" s="2">
        <v>0.12986111111111112</v>
      </c>
    </row>
    <row r="244" spans="1:26" x14ac:dyDescent="0.45">
      <c r="A244">
        <v>2004</v>
      </c>
      <c r="B244" t="s">
        <v>30</v>
      </c>
      <c r="C244" t="s">
        <v>73</v>
      </c>
      <c r="D244" t="s">
        <v>738</v>
      </c>
      <c r="E244">
        <v>101</v>
      </c>
      <c r="F244">
        <v>61</v>
      </c>
      <c r="G244">
        <v>0.62345679012345678</v>
      </c>
      <c r="H244">
        <v>2</v>
      </c>
      <c r="I244" s="9">
        <v>101</v>
      </c>
      <c r="J244" s="3">
        <v>3775292</v>
      </c>
      <c r="K244" s="3">
        <v>46609</v>
      </c>
      <c r="L244">
        <v>32.299999999999997</v>
      </c>
      <c r="M244">
        <v>32.9</v>
      </c>
      <c r="N244">
        <v>98</v>
      </c>
      <c r="O244">
        <v>97</v>
      </c>
      <c r="P244">
        <v>3</v>
      </c>
      <c r="Q244">
        <v>8</v>
      </c>
      <c r="R244">
        <v>21</v>
      </c>
      <c r="S244" s="8">
        <v>184193950</v>
      </c>
      <c r="T244" s="4">
        <v>1</v>
      </c>
      <c r="U244" s="6">
        <v>8.8611957835719776E-2</v>
      </c>
      <c r="V244" s="10">
        <v>452674012.30405343</v>
      </c>
      <c r="W244" s="12">
        <f>Table2[[#This Row],[Scaled to 2024]]/Table2[[#This Row],[Projected Wins]]</f>
        <v>4481920.913901519</v>
      </c>
      <c r="X244" s="10">
        <v>3</v>
      </c>
      <c r="Y244" s="10">
        <f>IF(Table2[[#This Row],[Projected Wins]]&gt;=100, 1, IF(Table2[[#This Row],[Projected Wins]]&gt;=90, 2, IF(Table2[[#This Row],[Projected Wins]]&gt;=80, 3, IF(Table2[[#This Row],[Projected Wins]]&gt;=70, 4,5))))</f>
        <v>1</v>
      </c>
      <c r="Z244" s="2">
        <v>0.12430555555555556</v>
      </c>
    </row>
    <row r="245" spans="1:26" x14ac:dyDescent="0.45">
      <c r="A245">
        <v>2005</v>
      </c>
      <c r="B245" t="s">
        <v>30</v>
      </c>
      <c r="C245" t="s">
        <v>73</v>
      </c>
      <c r="D245" t="s">
        <v>707</v>
      </c>
      <c r="E245">
        <v>95</v>
      </c>
      <c r="F245">
        <v>67</v>
      </c>
      <c r="G245">
        <v>0.5864197530864198</v>
      </c>
      <c r="H245">
        <v>3</v>
      </c>
      <c r="I245" s="9">
        <v>95.000000000000014</v>
      </c>
      <c r="J245" s="3">
        <v>4090696</v>
      </c>
      <c r="K245" s="3">
        <v>50502</v>
      </c>
      <c r="L245">
        <v>32.4</v>
      </c>
      <c r="M245">
        <v>34.200000000000003</v>
      </c>
      <c r="N245">
        <v>98</v>
      </c>
      <c r="O245">
        <v>97</v>
      </c>
      <c r="P245">
        <v>4</v>
      </c>
      <c r="Q245">
        <v>3</v>
      </c>
      <c r="R245">
        <v>23</v>
      </c>
      <c r="S245" s="8">
        <v>208306817</v>
      </c>
      <c r="T245" s="4">
        <v>1</v>
      </c>
      <c r="U245" s="6">
        <v>9.5160137982855775E-2</v>
      </c>
      <c r="V245" s="10">
        <v>486125377.70542729</v>
      </c>
      <c r="W245" s="12">
        <f>Table2[[#This Row],[Scaled to 2024]]/Table2[[#This Row],[Projected Wins]]</f>
        <v>5117109.2390044974</v>
      </c>
      <c r="X245" s="10">
        <v>3</v>
      </c>
      <c r="Y245" s="10">
        <f>IF(Table2[[#This Row],[Projected Wins]]&gt;=100, 1, IF(Table2[[#This Row],[Projected Wins]]&gt;=90, 2, IF(Table2[[#This Row],[Projected Wins]]&gt;=80, 3, IF(Table2[[#This Row],[Projected Wins]]&gt;=70, 4,5))))</f>
        <v>2</v>
      </c>
      <c r="Z245" s="2">
        <v>0.12638888888888888</v>
      </c>
    </row>
    <row r="246" spans="1:26" x14ac:dyDescent="0.45">
      <c r="A246">
        <v>2006</v>
      </c>
      <c r="B246" t="s">
        <v>45</v>
      </c>
      <c r="C246" t="s">
        <v>52</v>
      </c>
      <c r="D246" t="s">
        <v>669</v>
      </c>
      <c r="E246">
        <v>78</v>
      </c>
      <c r="F246">
        <v>84</v>
      </c>
      <c r="G246">
        <v>0.48148148148148145</v>
      </c>
      <c r="H246">
        <v>18</v>
      </c>
      <c r="I246" s="9">
        <v>78</v>
      </c>
      <c r="J246" s="3">
        <v>1164134</v>
      </c>
      <c r="K246" s="3">
        <v>14372</v>
      </c>
      <c r="L246">
        <v>25.5</v>
      </c>
      <c r="M246">
        <v>25.9</v>
      </c>
      <c r="N246">
        <v>95</v>
      </c>
      <c r="O246">
        <v>96</v>
      </c>
      <c r="P246">
        <v>0</v>
      </c>
      <c r="Q246">
        <v>2</v>
      </c>
      <c r="R246">
        <v>6</v>
      </c>
      <c r="S246" s="8">
        <v>14671500</v>
      </c>
      <c r="T246" s="4">
        <v>30</v>
      </c>
      <c r="U246" s="6">
        <v>6.2755717921377302E-3</v>
      </c>
      <c r="V246" s="10">
        <v>32058746.156085879</v>
      </c>
      <c r="W246" s="12">
        <f>Table2[[#This Row],[Scaled to 2024]]/Table2[[#This Row],[Projected Wins]]</f>
        <v>411009.5661036651</v>
      </c>
      <c r="X246" s="10"/>
      <c r="Y246" s="10">
        <f>IF(Table2[[#This Row],[Projected Wins]]&gt;=100, 1, IF(Table2[[#This Row],[Projected Wins]]&gt;=90, 2, IF(Table2[[#This Row],[Projected Wins]]&gt;=80, 3, IF(Table2[[#This Row],[Projected Wins]]&gt;=70, 4,5))))</f>
        <v>4</v>
      </c>
      <c r="Z246" s="2">
        <v>0.11874999999999999</v>
      </c>
    </row>
    <row r="247" spans="1:26" x14ac:dyDescent="0.45">
      <c r="A247">
        <v>2013</v>
      </c>
      <c r="B247" t="s">
        <v>22</v>
      </c>
      <c r="C247" t="s">
        <v>53</v>
      </c>
      <c r="D247" t="s">
        <v>459</v>
      </c>
      <c r="E247">
        <v>51</v>
      </c>
      <c r="F247">
        <v>111</v>
      </c>
      <c r="G247">
        <v>0.31481481481481483</v>
      </c>
      <c r="H247">
        <v>30</v>
      </c>
      <c r="I247" s="9">
        <v>51</v>
      </c>
      <c r="J247" s="3">
        <v>1651883</v>
      </c>
      <c r="K247" s="3">
        <v>20394</v>
      </c>
      <c r="L247">
        <v>25.9</v>
      </c>
      <c r="M247">
        <v>27.2</v>
      </c>
      <c r="N247">
        <v>99</v>
      </c>
      <c r="O247">
        <v>101</v>
      </c>
      <c r="P247">
        <v>0</v>
      </c>
      <c r="Q247">
        <v>1</v>
      </c>
      <c r="R247">
        <v>5</v>
      </c>
      <c r="S247" s="8">
        <v>14672300</v>
      </c>
      <c r="T247" s="4">
        <v>30</v>
      </c>
      <c r="U247" s="6">
        <v>4.656796983838269E-3</v>
      </c>
      <c r="V247" s="10">
        <v>23789238.232018132</v>
      </c>
      <c r="W247" s="12">
        <f>Table2[[#This Row],[Scaled to 2024]]/Table2[[#This Row],[Projected Wins]]</f>
        <v>466455.65160819865</v>
      </c>
      <c r="X247" s="10"/>
      <c r="Y247" s="10">
        <f>IF(Table2[[#This Row],[Projected Wins]]&gt;=100, 1, IF(Table2[[#This Row],[Projected Wins]]&gt;=90, 2, IF(Table2[[#This Row],[Projected Wins]]&gt;=80, 3, IF(Table2[[#This Row],[Projected Wins]]&gt;=70, 4,5))))</f>
        <v>5</v>
      </c>
      <c r="Z247" s="2">
        <v>0.13333333333333333</v>
      </c>
    </row>
    <row r="248" spans="1:26" x14ac:dyDescent="0.45">
      <c r="A248">
        <v>2008</v>
      </c>
      <c r="B248" t="s">
        <v>45</v>
      </c>
      <c r="C248" t="s">
        <v>52</v>
      </c>
      <c r="D248" t="s">
        <v>609</v>
      </c>
      <c r="E248">
        <v>84</v>
      </c>
      <c r="F248">
        <v>77</v>
      </c>
      <c r="G248">
        <v>0.52173913043478259</v>
      </c>
      <c r="H248">
        <v>14</v>
      </c>
      <c r="I248" s="9">
        <v>84.521739130434781</v>
      </c>
      <c r="J248" s="3">
        <v>1335076</v>
      </c>
      <c r="K248" s="3">
        <v>16482</v>
      </c>
      <c r="L248">
        <v>28</v>
      </c>
      <c r="M248">
        <v>26.6</v>
      </c>
      <c r="N248">
        <v>101</v>
      </c>
      <c r="O248">
        <v>101</v>
      </c>
      <c r="P248">
        <v>0</v>
      </c>
      <c r="Q248">
        <v>2</v>
      </c>
      <c r="R248">
        <v>8</v>
      </c>
      <c r="S248" s="8">
        <v>21811500</v>
      </c>
      <c r="T248" s="4">
        <v>30</v>
      </c>
      <c r="U248" s="6">
        <v>8.0960545081821943E-3</v>
      </c>
      <c r="V248" s="10">
        <v>41358678.530109525</v>
      </c>
      <c r="W248" s="12">
        <f>Table2[[#This Row],[Scaled to 2024]]/Table2[[#This Row],[Projected Wins]]</f>
        <v>489325.92911137815</v>
      </c>
      <c r="X248" s="10"/>
      <c r="Y248" s="10">
        <f>IF(Table2[[#This Row],[Projected Wins]]&gt;=100, 1, IF(Table2[[#This Row],[Projected Wins]]&gt;=90, 2, IF(Table2[[#This Row],[Projected Wins]]&gt;=80, 3, IF(Table2[[#This Row],[Projected Wins]]&gt;=70, 4,5))))</f>
        <v>3</v>
      </c>
      <c r="Z248" s="2">
        <v>0.12222222222222222</v>
      </c>
    </row>
    <row r="249" spans="1:26" x14ac:dyDescent="0.45">
      <c r="A249">
        <v>2013</v>
      </c>
      <c r="B249" t="s">
        <v>26</v>
      </c>
      <c r="C249" t="s">
        <v>103</v>
      </c>
      <c r="D249" t="s">
        <v>463</v>
      </c>
      <c r="E249">
        <v>62</v>
      </c>
      <c r="F249">
        <v>100</v>
      </c>
      <c r="G249">
        <v>0.38271604938271603</v>
      </c>
      <c r="H249">
        <v>29</v>
      </c>
      <c r="I249" s="9">
        <v>62</v>
      </c>
      <c r="J249" s="3">
        <v>1586322</v>
      </c>
      <c r="K249" s="3">
        <v>19584</v>
      </c>
      <c r="L249">
        <v>27.7</v>
      </c>
      <c r="M249">
        <v>26</v>
      </c>
      <c r="N249">
        <v>102</v>
      </c>
      <c r="O249">
        <v>103</v>
      </c>
      <c r="P249">
        <v>0</v>
      </c>
      <c r="Q249">
        <v>1</v>
      </c>
      <c r="R249">
        <v>9</v>
      </c>
      <c r="S249" s="8">
        <v>24761900</v>
      </c>
      <c r="T249" s="4">
        <v>29</v>
      </c>
      <c r="U249" s="6">
        <v>7.8591046553099942E-3</v>
      </c>
      <c r="V249" s="10">
        <v>40148220.672792248</v>
      </c>
      <c r="W249" s="12">
        <f>Table2[[#This Row],[Scaled to 2024]]/Table2[[#This Row],[Projected Wins]]</f>
        <v>647551.94633535889</v>
      </c>
      <c r="X249" s="10"/>
      <c r="Y249" s="10">
        <f>IF(Table2[[#This Row],[Projected Wins]]&gt;=100, 1, IF(Table2[[#This Row],[Projected Wins]]&gt;=90, 2, IF(Table2[[#This Row],[Projected Wins]]&gt;=80, 3, IF(Table2[[#This Row],[Projected Wins]]&gt;=70, 4,5))))</f>
        <v>5</v>
      </c>
      <c r="Z249" s="2">
        <v>0.12291666666666666</v>
      </c>
    </row>
    <row r="250" spans="1:26" x14ac:dyDescent="0.45">
      <c r="A250">
        <v>1998</v>
      </c>
      <c r="B250" t="s">
        <v>48</v>
      </c>
      <c r="C250" t="s">
        <v>63</v>
      </c>
      <c r="D250" t="s">
        <v>916</v>
      </c>
      <c r="E250">
        <v>65</v>
      </c>
      <c r="F250">
        <v>97</v>
      </c>
      <c r="G250">
        <v>0.40123456790123457</v>
      </c>
      <c r="H250">
        <v>26</v>
      </c>
      <c r="I250" s="9">
        <v>65</v>
      </c>
      <c r="J250" s="3">
        <v>914909</v>
      </c>
      <c r="K250" s="3">
        <v>11295</v>
      </c>
      <c r="L250">
        <v>25.9</v>
      </c>
      <c r="M250">
        <v>25.7</v>
      </c>
      <c r="N250">
        <v>98</v>
      </c>
      <c r="O250">
        <v>99</v>
      </c>
      <c r="P250">
        <v>1</v>
      </c>
      <c r="Q250">
        <v>1</v>
      </c>
      <c r="R250">
        <v>8</v>
      </c>
      <c r="S250" s="8">
        <v>10641500</v>
      </c>
      <c r="T250" s="4">
        <v>30</v>
      </c>
      <c r="U250" s="6">
        <v>8.2790977741032373E-3</v>
      </c>
      <c r="V250" s="10">
        <v>42293754.694021069</v>
      </c>
      <c r="W250" s="12">
        <f>Table2[[#This Row],[Scaled to 2024]]/Table2[[#This Row],[Projected Wins]]</f>
        <v>650673.14913878567</v>
      </c>
      <c r="X250" s="10"/>
      <c r="Y250" s="10">
        <f>IF(Table2[[#This Row],[Projected Wins]]&gt;=100, 1, IF(Table2[[#This Row],[Projected Wins]]&gt;=90, 2, IF(Table2[[#This Row],[Projected Wins]]&gt;=80, 3, IF(Table2[[#This Row],[Projected Wins]]&gt;=70, 4,5))))</f>
        <v>5</v>
      </c>
      <c r="Z250" s="2">
        <v>0.1125</v>
      </c>
    </row>
    <row r="251" spans="1:26" x14ac:dyDescent="0.45">
      <c r="A251">
        <v>2018</v>
      </c>
      <c r="B251" t="s">
        <v>38</v>
      </c>
      <c r="C251" t="s">
        <v>101</v>
      </c>
      <c r="D251" t="s">
        <v>325</v>
      </c>
      <c r="E251">
        <v>90</v>
      </c>
      <c r="F251">
        <v>72</v>
      </c>
      <c r="G251">
        <v>0.55555555555555558</v>
      </c>
      <c r="H251">
        <v>10</v>
      </c>
      <c r="I251" s="9">
        <v>90</v>
      </c>
      <c r="J251" s="3">
        <v>1154973</v>
      </c>
      <c r="K251" s="3">
        <v>14259</v>
      </c>
      <c r="L251">
        <v>27.1</v>
      </c>
      <c r="M251">
        <v>27.1</v>
      </c>
      <c r="N251">
        <v>97</v>
      </c>
      <c r="O251">
        <v>96</v>
      </c>
      <c r="P251">
        <v>0</v>
      </c>
      <c r="Q251">
        <v>2</v>
      </c>
      <c r="R251">
        <v>14</v>
      </c>
      <c r="S251" s="8">
        <v>46569867</v>
      </c>
      <c r="T251" s="4">
        <v>30</v>
      </c>
      <c r="U251" s="6">
        <v>1.1746555613455929E-2</v>
      </c>
      <c r="V251" s="10">
        <v>60007256.245864719</v>
      </c>
      <c r="W251" s="12">
        <f>Table2[[#This Row],[Scaled to 2024]]/Table2[[#This Row],[Projected Wins]]</f>
        <v>666747.29162071913</v>
      </c>
      <c r="X251" s="10"/>
      <c r="Y251" s="10">
        <f>IF(Table2[[#This Row],[Projected Wins]]&gt;=100, 1, IF(Table2[[#This Row],[Projected Wins]]&gt;=90, 2, IF(Table2[[#This Row],[Projected Wins]]&gt;=80, 3, IF(Table2[[#This Row],[Projected Wins]]&gt;=70, 4,5))))</f>
        <v>2</v>
      </c>
      <c r="Z251" s="2">
        <v>0.12569444444444444</v>
      </c>
    </row>
    <row r="252" spans="1:26" x14ac:dyDescent="0.45">
      <c r="A252">
        <v>2021</v>
      </c>
      <c r="B252" t="s">
        <v>26</v>
      </c>
      <c r="C252" t="s">
        <v>103</v>
      </c>
      <c r="D252" t="s">
        <v>223</v>
      </c>
      <c r="E252">
        <v>67</v>
      </c>
      <c r="F252">
        <v>95</v>
      </c>
      <c r="G252">
        <v>0.41358024691358025</v>
      </c>
      <c r="H252">
        <v>25</v>
      </c>
      <c r="I252" s="9">
        <v>67</v>
      </c>
      <c r="J252" s="3">
        <v>642617</v>
      </c>
      <c r="K252" s="3">
        <v>7934</v>
      </c>
      <c r="L252">
        <v>28.2</v>
      </c>
      <c r="M252">
        <v>27.3</v>
      </c>
      <c r="N252">
        <v>99</v>
      </c>
      <c r="O252">
        <v>100</v>
      </c>
      <c r="P252">
        <v>0</v>
      </c>
      <c r="Q252">
        <v>1</v>
      </c>
      <c r="R252">
        <v>10</v>
      </c>
      <c r="S252" s="8">
        <v>33150000</v>
      </c>
      <c r="T252" s="4">
        <v>30</v>
      </c>
      <c r="U252" s="6">
        <v>9.1591337918777733E-3</v>
      </c>
      <c r="V252" s="10">
        <v>46789416.959791437</v>
      </c>
      <c r="W252" s="12">
        <f>Table2[[#This Row],[Scaled to 2024]]/Table2[[#This Row],[Projected Wins]]</f>
        <v>698349.50686255877</v>
      </c>
      <c r="X252" s="10"/>
      <c r="Y252" s="10">
        <f>IF(Table2[[#This Row],[Projected Wins]]&gt;=100, 1, IF(Table2[[#This Row],[Projected Wins]]&gt;=90, 2, IF(Table2[[#This Row],[Projected Wins]]&gt;=80, 3, IF(Table2[[#This Row],[Projected Wins]]&gt;=70, 4,5))))</f>
        <v>5</v>
      </c>
      <c r="Z252" s="2">
        <v>0.13263888888888889</v>
      </c>
    </row>
    <row r="253" spans="1:26" x14ac:dyDescent="0.45">
      <c r="A253">
        <v>2022</v>
      </c>
      <c r="B253" t="s">
        <v>14</v>
      </c>
      <c r="C253" t="s">
        <v>58</v>
      </c>
      <c r="D253" t="s">
        <v>181</v>
      </c>
      <c r="E253">
        <v>83</v>
      </c>
      <c r="F253">
        <v>79</v>
      </c>
      <c r="G253">
        <v>0.51234567901234573</v>
      </c>
      <c r="H253">
        <v>14</v>
      </c>
      <c r="I253" s="9">
        <v>83.000000000000014</v>
      </c>
      <c r="J253" s="3">
        <v>1368367</v>
      </c>
      <c r="K253" s="3">
        <v>16893</v>
      </c>
      <c r="L253">
        <v>27</v>
      </c>
      <c r="M253">
        <v>27.7</v>
      </c>
      <c r="N253">
        <v>99</v>
      </c>
      <c r="O253">
        <v>100</v>
      </c>
      <c r="P253">
        <v>0</v>
      </c>
      <c r="Q253">
        <v>1</v>
      </c>
      <c r="R253">
        <v>10</v>
      </c>
      <c r="S253" s="8">
        <v>48000000</v>
      </c>
      <c r="T253" s="4">
        <v>29</v>
      </c>
      <c r="U253" s="6">
        <v>1.1897099237490744E-2</v>
      </c>
      <c r="V253" s="10">
        <v>60776308.053127266</v>
      </c>
      <c r="W253" s="12">
        <f>Table2[[#This Row],[Scaled to 2024]]/Table2[[#This Row],[Projected Wins]]</f>
        <v>732244.6753388826</v>
      </c>
      <c r="X253" s="10"/>
      <c r="Y253" s="10">
        <f>IF(Table2[[#This Row],[Projected Wins]]&gt;=100, 1, IF(Table2[[#This Row],[Projected Wins]]&gt;=90, 2, IF(Table2[[#This Row],[Projected Wins]]&gt;=80, 3, IF(Table2[[#This Row],[Projected Wins]]&gt;=70, 4,5))))</f>
        <v>3</v>
      </c>
      <c r="Z253" s="2">
        <v>0.13055555555555556</v>
      </c>
    </row>
    <row r="254" spans="1:26" x14ac:dyDescent="0.45">
      <c r="A254">
        <v>2001</v>
      </c>
      <c r="B254" t="s">
        <v>28</v>
      </c>
      <c r="C254" t="s">
        <v>54</v>
      </c>
      <c r="D254" t="s">
        <v>825</v>
      </c>
      <c r="E254">
        <v>85</v>
      </c>
      <c r="F254">
        <v>77</v>
      </c>
      <c r="G254">
        <v>0.52469135802469136</v>
      </c>
      <c r="H254">
        <v>13</v>
      </c>
      <c r="I254" s="9">
        <v>85</v>
      </c>
      <c r="J254" s="3">
        <v>1782929</v>
      </c>
      <c r="K254" s="3">
        <v>22011</v>
      </c>
      <c r="L254">
        <v>26.2</v>
      </c>
      <c r="M254">
        <v>27.4</v>
      </c>
      <c r="N254">
        <v>101</v>
      </c>
      <c r="O254">
        <v>101</v>
      </c>
      <c r="P254">
        <v>1</v>
      </c>
      <c r="Q254">
        <v>3</v>
      </c>
      <c r="R254">
        <v>15</v>
      </c>
      <c r="S254" s="8">
        <v>24130000</v>
      </c>
      <c r="T254" s="4">
        <v>30</v>
      </c>
      <c r="U254" s="6">
        <v>1.2254414568164234E-2</v>
      </c>
      <c r="V254" s="10">
        <v>62601652.717033535</v>
      </c>
      <c r="W254" s="12">
        <f>Table2[[#This Row],[Scaled to 2024]]/Table2[[#This Row],[Projected Wins]]</f>
        <v>736490.03196510044</v>
      </c>
      <c r="X254" s="10"/>
      <c r="Y254" s="10">
        <f>IF(Table2[[#This Row],[Projected Wins]]&gt;=100, 1, IF(Table2[[#This Row],[Projected Wins]]&gt;=90, 2, IF(Table2[[#This Row],[Projected Wins]]&gt;=80, 3, IF(Table2[[#This Row],[Projected Wins]]&gt;=70, 4,5))))</f>
        <v>3</v>
      </c>
      <c r="Z254" s="2">
        <v>0.12222222222222222</v>
      </c>
    </row>
    <row r="255" spans="1:26" x14ac:dyDescent="0.45">
      <c r="A255">
        <v>2003</v>
      </c>
      <c r="B255" t="s">
        <v>46</v>
      </c>
      <c r="C255" t="s">
        <v>105</v>
      </c>
      <c r="D255" t="s">
        <v>776</v>
      </c>
      <c r="E255">
        <v>63</v>
      </c>
      <c r="F255">
        <v>99</v>
      </c>
      <c r="G255">
        <v>0.3888888888888889</v>
      </c>
      <c r="H255">
        <v>29</v>
      </c>
      <c r="I255" s="9">
        <v>63</v>
      </c>
      <c r="J255" s="3">
        <v>1058695</v>
      </c>
      <c r="K255" s="3">
        <v>13070</v>
      </c>
      <c r="L255">
        <v>26.3</v>
      </c>
      <c r="M255">
        <v>26.4</v>
      </c>
      <c r="N255">
        <v>95</v>
      </c>
      <c r="O255">
        <v>97</v>
      </c>
      <c r="P255">
        <v>0</v>
      </c>
      <c r="Q255">
        <v>1</v>
      </c>
      <c r="R255">
        <v>4</v>
      </c>
      <c r="S255" s="8">
        <v>19630000</v>
      </c>
      <c r="T255" s="4">
        <v>30</v>
      </c>
      <c r="U255" s="6">
        <v>9.2208883524278664E-3</v>
      </c>
      <c r="V255" s="10">
        <v>47104890.010890365</v>
      </c>
      <c r="W255" s="12">
        <f>Table2[[#This Row],[Scaled to 2024]]/Table2[[#This Row],[Projected Wins]]</f>
        <v>747696.66683952964</v>
      </c>
      <c r="X255" s="10"/>
      <c r="Y255" s="10">
        <f>IF(Table2[[#This Row],[Projected Wins]]&gt;=100, 1, IF(Table2[[#This Row],[Projected Wins]]&gt;=90, 2, IF(Table2[[#This Row],[Projected Wins]]&gt;=80, 3, IF(Table2[[#This Row],[Projected Wins]]&gt;=70, 4,5))))</f>
        <v>5</v>
      </c>
      <c r="Z255" s="2">
        <v>0.11458333333333333</v>
      </c>
    </row>
    <row r="256" spans="1:26" x14ac:dyDescent="0.45">
      <c r="A256">
        <v>2007</v>
      </c>
      <c r="B256" t="s">
        <v>46</v>
      </c>
      <c r="C256" t="s">
        <v>105</v>
      </c>
      <c r="D256" t="s">
        <v>655</v>
      </c>
      <c r="E256">
        <v>66</v>
      </c>
      <c r="F256">
        <v>96</v>
      </c>
      <c r="G256">
        <v>0.40740740740740738</v>
      </c>
      <c r="H256">
        <v>30</v>
      </c>
      <c r="I256" s="9">
        <v>66</v>
      </c>
      <c r="J256" s="3">
        <v>1387603</v>
      </c>
      <c r="K256" s="3">
        <v>17131</v>
      </c>
      <c r="L256">
        <v>25.9</v>
      </c>
      <c r="M256">
        <v>27</v>
      </c>
      <c r="N256">
        <v>98</v>
      </c>
      <c r="O256">
        <v>100</v>
      </c>
      <c r="P256">
        <v>0</v>
      </c>
      <c r="Q256">
        <v>1</v>
      </c>
      <c r="R256">
        <v>9</v>
      </c>
      <c r="S256" s="8">
        <v>24623500</v>
      </c>
      <c r="T256" s="4">
        <v>30</v>
      </c>
      <c r="U256" s="6">
        <v>9.8525568104353596E-3</v>
      </c>
      <c r="V256" s="10">
        <v>50331767.086129792</v>
      </c>
      <c r="W256" s="12">
        <f>Table2[[#This Row],[Scaled to 2024]]/Table2[[#This Row],[Projected Wins]]</f>
        <v>762602.53160802717</v>
      </c>
      <c r="X256" s="10"/>
      <c r="Y256" s="10">
        <f>IF(Table2[[#This Row],[Projected Wins]]&gt;=100, 1, IF(Table2[[#This Row],[Projected Wins]]&gt;=90, 2, IF(Table2[[#This Row],[Projected Wins]]&gt;=80, 3, IF(Table2[[#This Row],[Projected Wins]]&gt;=70, 4,5))))</f>
        <v>5</v>
      </c>
      <c r="Z256" s="2">
        <v>0.125</v>
      </c>
    </row>
    <row r="257" spans="1:26" x14ac:dyDescent="0.45">
      <c r="A257">
        <v>2000</v>
      </c>
      <c r="B257" t="s">
        <v>28</v>
      </c>
      <c r="C257" t="s">
        <v>54</v>
      </c>
      <c r="D257" t="s">
        <v>855</v>
      </c>
      <c r="E257">
        <v>69</v>
      </c>
      <c r="F257">
        <v>93</v>
      </c>
      <c r="G257">
        <v>0.42592592592592593</v>
      </c>
      <c r="H257">
        <v>26</v>
      </c>
      <c r="I257" s="9">
        <v>69</v>
      </c>
      <c r="J257" s="3">
        <v>1000760</v>
      </c>
      <c r="K257" s="3">
        <v>12355</v>
      </c>
      <c r="L257">
        <v>26.5</v>
      </c>
      <c r="M257">
        <v>26.6</v>
      </c>
      <c r="N257">
        <v>104</v>
      </c>
      <c r="O257">
        <v>105</v>
      </c>
      <c r="P257">
        <v>1</v>
      </c>
      <c r="Q257">
        <v>1</v>
      </c>
      <c r="R257">
        <v>12</v>
      </c>
      <c r="S257" s="8">
        <v>17529500</v>
      </c>
      <c r="T257" s="4">
        <v>30</v>
      </c>
      <c r="U257" s="6">
        <v>1.0398527044417597E-2</v>
      </c>
      <c r="V257" s="10">
        <v>53120854.952504598</v>
      </c>
      <c r="W257" s="12">
        <f>Table2[[#This Row],[Scaled to 2024]]/Table2[[#This Row],[Projected Wins]]</f>
        <v>769867.46307977673</v>
      </c>
      <c r="X257" s="10"/>
      <c r="Y257" s="10">
        <f>IF(Table2[[#This Row],[Projected Wins]]&gt;=100, 1, IF(Table2[[#This Row],[Projected Wins]]&gt;=90, 2, IF(Table2[[#This Row],[Projected Wins]]&gt;=80, 3, IF(Table2[[#This Row],[Projected Wins]]&gt;=70, 4,5))))</f>
        <v>5</v>
      </c>
      <c r="Z257" s="2">
        <v>0.12430555555555556</v>
      </c>
    </row>
    <row r="258" spans="1:26" x14ac:dyDescent="0.45">
      <c r="A258">
        <v>2022</v>
      </c>
      <c r="B258" t="s">
        <v>33</v>
      </c>
      <c r="C258" t="s">
        <v>66</v>
      </c>
      <c r="D258" t="s">
        <v>200</v>
      </c>
      <c r="E258">
        <v>62</v>
      </c>
      <c r="F258">
        <v>100</v>
      </c>
      <c r="G258">
        <v>0.38271604938271603</v>
      </c>
      <c r="H258">
        <v>27</v>
      </c>
      <c r="I258" s="9">
        <v>62</v>
      </c>
      <c r="J258" s="3">
        <v>1257458</v>
      </c>
      <c r="K258" s="3">
        <v>15524</v>
      </c>
      <c r="L258">
        <v>26.3</v>
      </c>
      <c r="M258">
        <v>27.3</v>
      </c>
      <c r="N258">
        <v>99</v>
      </c>
      <c r="O258">
        <v>100</v>
      </c>
      <c r="P258">
        <v>0</v>
      </c>
      <c r="Q258">
        <v>1</v>
      </c>
      <c r="R258">
        <v>5</v>
      </c>
      <c r="S258" s="8">
        <v>37925000</v>
      </c>
      <c r="T258" s="4">
        <v>30</v>
      </c>
      <c r="U258" s="6">
        <v>9.3999476787882605E-3</v>
      </c>
      <c r="V258" s="10">
        <v>48019614.227392748</v>
      </c>
      <c r="W258" s="12">
        <f>Table2[[#This Row],[Scaled to 2024]]/Table2[[#This Row],[Projected Wins]]</f>
        <v>774509.90689343144</v>
      </c>
      <c r="X258" s="10"/>
      <c r="Y258" s="10">
        <f>IF(Table2[[#This Row],[Projected Wins]]&gt;=100, 1, IF(Table2[[#This Row],[Projected Wins]]&gt;=90, 2, IF(Table2[[#This Row],[Projected Wins]]&gt;=80, 3, IF(Table2[[#This Row],[Projected Wins]]&gt;=70, 4,5))))</f>
        <v>5</v>
      </c>
      <c r="Z258" s="2">
        <v>0.12777777777777777</v>
      </c>
    </row>
    <row r="259" spans="1:26" x14ac:dyDescent="0.45">
      <c r="A259">
        <v>2000</v>
      </c>
      <c r="B259" t="s">
        <v>45</v>
      </c>
      <c r="C259" t="s">
        <v>52</v>
      </c>
      <c r="D259" t="s">
        <v>850</v>
      </c>
      <c r="E259">
        <v>79</v>
      </c>
      <c r="F259">
        <v>82</v>
      </c>
      <c r="G259">
        <v>0.49068322981366458</v>
      </c>
      <c r="H259">
        <v>17</v>
      </c>
      <c r="I259" s="9">
        <v>79.490683229813655</v>
      </c>
      <c r="J259" s="3">
        <v>1218326</v>
      </c>
      <c r="K259" s="3">
        <v>15041</v>
      </c>
      <c r="L259">
        <v>26.1</v>
      </c>
      <c r="M259">
        <v>26.7</v>
      </c>
      <c r="N259">
        <v>94</v>
      </c>
      <c r="O259">
        <v>95</v>
      </c>
      <c r="P259">
        <v>0</v>
      </c>
      <c r="Q259">
        <v>1</v>
      </c>
      <c r="R259">
        <v>12</v>
      </c>
      <c r="S259" s="8">
        <v>20347000</v>
      </c>
      <c r="T259" s="4">
        <v>29</v>
      </c>
      <c r="U259" s="6">
        <v>1.2069872487678761E-2</v>
      </c>
      <c r="V259" s="10">
        <v>61658919.861867763</v>
      </c>
      <c r="W259" s="12">
        <f>Table2[[#This Row],[Scaled to 2024]]/Table2[[#This Row],[Projected Wins]]</f>
        <v>775674.8005751454</v>
      </c>
      <c r="X259" s="10"/>
      <c r="Y259" s="10">
        <f>IF(Table2[[#This Row],[Projected Wins]]&gt;=100, 1, IF(Table2[[#This Row],[Projected Wins]]&gt;=90, 2, IF(Table2[[#This Row],[Projected Wins]]&gt;=80, 3, IF(Table2[[#This Row],[Projected Wins]]&gt;=70, 4,5))))</f>
        <v>4</v>
      </c>
      <c r="Z259" s="2">
        <v>0.12430555555555556</v>
      </c>
    </row>
    <row r="260" spans="1:26" x14ac:dyDescent="0.45">
      <c r="A260">
        <v>2010</v>
      </c>
      <c r="B260" t="s">
        <v>34</v>
      </c>
      <c r="C260" t="s">
        <v>67</v>
      </c>
      <c r="D260" t="s">
        <v>561</v>
      </c>
      <c r="E260">
        <v>90</v>
      </c>
      <c r="F260">
        <v>72</v>
      </c>
      <c r="G260">
        <v>0.55555555555555558</v>
      </c>
      <c r="H260">
        <v>8</v>
      </c>
      <c r="I260" s="9">
        <v>90</v>
      </c>
      <c r="J260" s="3">
        <v>2131774</v>
      </c>
      <c r="K260" s="3">
        <v>26318</v>
      </c>
      <c r="L260">
        <v>29.1</v>
      </c>
      <c r="M260">
        <v>27.2</v>
      </c>
      <c r="N260">
        <v>91</v>
      </c>
      <c r="O260">
        <v>91</v>
      </c>
      <c r="P260">
        <v>0</v>
      </c>
      <c r="Q260">
        <v>2</v>
      </c>
      <c r="R260">
        <v>10</v>
      </c>
      <c r="S260" s="8">
        <v>37799300</v>
      </c>
      <c r="T260" s="4">
        <v>29</v>
      </c>
      <c r="U260" s="6">
        <v>1.3705925317141659E-2</v>
      </c>
      <c r="V260" s="10">
        <v>70016692.523063064</v>
      </c>
      <c r="W260" s="12">
        <f>Table2[[#This Row],[Scaled to 2024]]/Table2[[#This Row],[Projected Wins]]</f>
        <v>777963.25025625632</v>
      </c>
      <c r="X260" s="10"/>
      <c r="Y260" s="10">
        <f>IF(Table2[[#This Row],[Projected Wins]]&gt;=100, 1, IF(Table2[[#This Row],[Projected Wins]]&gt;=90, 2, IF(Table2[[#This Row],[Projected Wins]]&gt;=80, 3, IF(Table2[[#This Row],[Projected Wins]]&gt;=70, 4,5))))</f>
        <v>2</v>
      </c>
      <c r="Z260" s="2">
        <v>0.12222222222222222</v>
      </c>
    </row>
    <row r="261" spans="1:26" x14ac:dyDescent="0.45">
      <c r="A261">
        <v>2014</v>
      </c>
      <c r="B261" t="s">
        <v>26</v>
      </c>
      <c r="C261" t="s">
        <v>103</v>
      </c>
      <c r="D261" t="s">
        <v>433</v>
      </c>
      <c r="E261">
        <v>77</v>
      </c>
      <c r="F261">
        <v>85</v>
      </c>
      <c r="G261">
        <v>0.47530864197530864</v>
      </c>
      <c r="H261">
        <v>18</v>
      </c>
      <c r="I261" s="9">
        <v>77</v>
      </c>
      <c r="J261" s="3">
        <v>1732283</v>
      </c>
      <c r="K261" s="3">
        <v>21386</v>
      </c>
      <c r="L261">
        <v>27.4</v>
      </c>
      <c r="M261">
        <v>26.4</v>
      </c>
      <c r="N261">
        <v>100</v>
      </c>
      <c r="O261">
        <v>101</v>
      </c>
      <c r="P261">
        <v>0</v>
      </c>
      <c r="Q261">
        <v>2</v>
      </c>
      <c r="R261">
        <v>13</v>
      </c>
      <c r="S261" s="8">
        <v>42365400</v>
      </c>
      <c r="T261" s="4">
        <v>30</v>
      </c>
      <c r="U261" s="6">
        <v>1.2464557491191639E-2</v>
      </c>
      <c r="V261" s="10">
        <v>63675167.425967902</v>
      </c>
      <c r="W261" s="12">
        <f>Table2[[#This Row],[Scaled to 2024]]/Table2[[#This Row],[Projected Wins]]</f>
        <v>826950.22631127143</v>
      </c>
      <c r="X261" s="10"/>
      <c r="Y261" s="10">
        <f>IF(Table2[[#This Row],[Projected Wins]]&gt;=100, 1, IF(Table2[[#This Row],[Projected Wins]]&gt;=90, 2, IF(Table2[[#This Row],[Projected Wins]]&gt;=80, 3, IF(Table2[[#This Row],[Projected Wins]]&gt;=70, 4,5))))</f>
        <v>4</v>
      </c>
      <c r="Z261" s="2">
        <v>0.12847222222222221</v>
      </c>
    </row>
    <row r="262" spans="1:26" x14ac:dyDescent="0.45">
      <c r="A262">
        <v>2009</v>
      </c>
      <c r="B262" t="s">
        <v>45</v>
      </c>
      <c r="C262" t="s">
        <v>52</v>
      </c>
      <c r="D262" t="s">
        <v>579</v>
      </c>
      <c r="E262">
        <v>87</v>
      </c>
      <c r="F262">
        <v>75</v>
      </c>
      <c r="G262">
        <v>0.53703703703703709</v>
      </c>
      <c r="H262">
        <v>9</v>
      </c>
      <c r="I262" s="9">
        <v>87.000000000000014</v>
      </c>
      <c r="J262" s="3">
        <v>1464109</v>
      </c>
      <c r="K262" s="3">
        <v>18075</v>
      </c>
      <c r="L262">
        <v>27</v>
      </c>
      <c r="M262">
        <v>26.3</v>
      </c>
      <c r="N262">
        <v>102</v>
      </c>
      <c r="O262">
        <v>102</v>
      </c>
      <c r="P262">
        <v>0</v>
      </c>
      <c r="Q262">
        <v>2</v>
      </c>
      <c r="R262">
        <v>6</v>
      </c>
      <c r="S262" s="8">
        <v>40029000</v>
      </c>
      <c r="T262" s="4">
        <v>30</v>
      </c>
      <c r="U262" s="6">
        <v>1.43388563020438E-2</v>
      </c>
      <c r="V262" s="10">
        <v>73250019.214460403</v>
      </c>
      <c r="W262" s="12">
        <f>Table2[[#This Row],[Scaled to 2024]]/Table2[[#This Row],[Projected Wins]]</f>
        <v>841954.24384437234</v>
      </c>
      <c r="X262" s="10"/>
      <c r="Y262" s="10">
        <f>IF(Table2[[#This Row],[Projected Wins]]&gt;=100, 1, IF(Table2[[#This Row],[Projected Wins]]&gt;=90, 2, IF(Table2[[#This Row],[Projected Wins]]&gt;=80, 3, IF(Table2[[#This Row],[Projected Wins]]&gt;=70, 4,5))))</f>
        <v>3</v>
      </c>
      <c r="Z262" s="2">
        <v>0.125</v>
      </c>
    </row>
    <row r="263" spans="1:26" x14ac:dyDescent="0.45">
      <c r="A263">
        <v>1998</v>
      </c>
      <c r="B263" t="s">
        <v>33</v>
      </c>
      <c r="C263" t="s">
        <v>66</v>
      </c>
      <c r="D263" t="s">
        <v>921</v>
      </c>
      <c r="E263">
        <v>69</v>
      </c>
      <c r="F263">
        <v>93</v>
      </c>
      <c r="G263">
        <v>0.42592592592592593</v>
      </c>
      <c r="H263">
        <v>25</v>
      </c>
      <c r="I263" s="9">
        <v>69</v>
      </c>
      <c r="J263" s="3">
        <v>1560950</v>
      </c>
      <c r="K263" s="3">
        <v>19271</v>
      </c>
      <c r="L263">
        <v>26.7</v>
      </c>
      <c r="M263">
        <v>26.5</v>
      </c>
      <c r="N263">
        <v>102</v>
      </c>
      <c r="O263">
        <v>103</v>
      </c>
      <c r="P263">
        <v>0</v>
      </c>
      <c r="Q263">
        <v>1</v>
      </c>
      <c r="R263">
        <v>7</v>
      </c>
      <c r="S263" s="8">
        <v>15065000</v>
      </c>
      <c r="T263" s="4">
        <v>29</v>
      </c>
      <c r="U263" s="6">
        <v>1.1720585252724266E-2</v>
      </c>
      <c r="V263" s="10">
        <v>59874586.709150717</v>
      </c>
      <c r="W263" s="12">
        <f>Table2[[#This Row],[Scaled to 2024]]/Table2[[#This Row],[Projected Wins]]</f>
        <v>867747.63346595247</v>
      </c>
      <c r="X263" s="10"/>
      <c r="Y263" s="10">
        <f>IF(Table2[[#This Row],[Projected Wins]]&gt;=100, 1, IF(Table2[[#This Row],[Projected Wins]]&gt;=90, 2, IF(Table2[[#This Row],[Projected Wins]]&gt;=80, 3, IF(Table2[[#This Row],[Projected Wins]]&gt;=70, 4,5))))</f>
        <v>5</v>
      </c>
      <c r="Z263" s="2">
        <v>0.11180555555555556</v>
      </c>
    </row>
    <row r="264" spans="1:26" x14ac:dyDescent="0.45">
      <c r="A264">
        <v>2007</v>
      </c>
      <c r="B264" t="s">
        <v>45</v>
      </c>
      <c r="C264" t="s">
        <v>52</v>
      </c>
      <c r="D264" t="s">
        <v>639</v>
      </c>
      <c r="E264">
        <v>71</v>
      </c>
      <c r="F264">
        <v>91</v>
      </c>
      <c r="G264">
        <v>0.43827160493827161</v>
      </c>
      <c r="H264">
        <v>25</v>
      </c>
      <c r="I264" s="9">
        <v>71</v>
      </c>
      <c r="J264" s="3">
        <v>1370511</v>
      </c>
      <c r="K264" s="3">
        <v>16920</v>
      </c>
      <c r="L264">
        <v>26.7</v>
      </c>
      <c r="M264">
        <v>26.2</v>
      </c>
      <c r="N264">
        <v>97</v>
      </c>
      <c r="O264">
        <v>98</v>
      </c>
      <c r="P264">
        <v>0</v>
      </c>
      <c r="Q264">
        <v>1</v>
      </c>
      <c r="R264">
        <v>8</v>
      </c>
      <c r="S264" s="8">
        <v>30507000</v>
      </c>
      <c r="T264" s="4">
        <v>29</v>
      </c>
      <c r="U264" s="6">
        <v>1.2206711093709322E-2</v>
      </c>
      <c r="V264" s="10">
        <v>62357959.611613348</v>
      </c>
      <c r="W264" s="12">
        <f>Table2[[#This Row],[Scaled to 2024]]/Table2[[#This Row],[Projected Wins]]</f>
        <v>878281.1212903288</v>
      </c>
      <c r="X264" s="10"/>
      <c r="Y264" s="10">
        <f>IF(Table2[[#This Row],[Projected Wins]]&gt;=100, 1, IF(Table2[[#This Row],[Projected Wins]]&gt;=90, 2, IF(Table2[[#This Row],[Projected Wins]]&gt;=80, 3, IF(Table2[[#This Row],[Projected Wins]]&gt;=70, 4,5))))</f>
        <v>4</v>
      </c>
      <c r="Z264" s="2">
        <v>0.12291666666666666</v>
      </c>
    </row>
    <row r="265" spans="1:26" x14ac:dyDescent="0.45">
      <c r="A265">
        <v>2017</v>
      </c>
      <c r="B265" t="s">
        <v>31</v>
      </c>
      <c r="C265" t="s">
        <v>56</v>
      </c>
      <c r="D265" t="s">
        <v>348</v>
      </c>
      <c r="E265">
        <v>75</v>
      </c>
      <c r="F265">
        <v>87</v>
      </c>
      <c r="G265">
        <v>0.46296296296296297</v>
      </c>
      <c r="H265">
        <v>20</v>
      </c>
      <c r="I265" s="9">
        <v>75</v>
      </c>
      <c r="J265" s="3">
        <v>1475721</v>
      </c>
      <c r="K265" s="3">
        <v>18219</v>
      </c>
      <c r="L265">
        <v>28.7</v>
      </c>
      <c r="M265">
        <v>27.9</v>
      </c>
      <c r="N265">
        <v>95</v>
      </c>
      <c r="O265">
        <v>95</v>
      </c>
      <c r="P265">
        <v>0</v>
      </c>
      <c r="Q265">
        <v>1</v>
      </c>
      <c r="R265">
        <v>13</v>
      </c>
      <c r="S265" s="8">
        <v>51560000</v>
      </c>
      <c r="T265" s="4">
        <v>29</v>
      </c>
      <c r="U265" s="6">
        <v>1.2942115849199364E-2</v>
      </c>
      <c r="V265" s="10">
        <v>66114773.358493075</v>
      </c>
      <c r="W265" s="12">
        <f>Table2[[#This Row],[Scaled to 2024]]/Table2[[#This Row],[Projected Wins]]</f>
        <v>881530.31144657428</v>
      </c>
      <c r="X265" s="10"/>
      <c r="Y265" s="10">
        <f>IF(Table2[[#This Row],[Projected Wins]]&gt;=100, 1, IF(Table2[[#This Row],[Projected Wins]]&gt;=90, 2, IF(Table2[[#This Row],[Projected Wins]]&gt;=80, 3, IF(Table2[[#This Row],[Projected Wins]]&gt;=70, 4,5))))</f>
        <v>4</v>
      </c>
      <c r="Z265" s="2">
        <v>0.13125000000000001</v>
      </c>
    </row>
    <row r="266" spans="1:26" x14ac:dyDescent="0.45">
      <c r="A266">
        <v>2017</v>
      </c>
      <c r="B266" t="s">
        <v>34</v>
      </c>
      <c r="C266" t="s">
        <v>67</v>
      </c>
      <c r="D266" t="s">
        <v>351</v>
      </c>
      <c r="E266">
        <v>71</v>
      </c>
      <c r="F266">
        <v>91</v>
      </c>
      <c r="G266">
        <v>0.43827160493827161</v>
      </c>
      <c r="H266">
        <v>24</v>
      </c>
      <c r="I266" s="9">
        <v>71</v>
      </c>
      <c r="J266" s="3">
        <v>2138491</v>
      </c>
      <c r="K266" s="3">
        <v>26401</v>
      </c>
      <c r="L266">
        <v>26.2</v>
      </c>
      <c r="M266">
        <v>27.7</v>
      </c>
      <c r="N266">
        <v>95</v>
      </c>
      <c r="O266">
        <v>97</v>
      </c>
      <c r="P266">
        <v>0</v>
      </c>
      <c r="Q266">
        <v>1</v>
      </c>
      <c r="R266">
        <v>7</v>
      </c>
      <c r="S266" s="8">
        <v>49248767</v>
      </c>
      <c r="T266" s="4">
        <v>30</v>
      </c>
      <c r="U266" s="6">
        <v>1.2361971449655286E-2</v>
      </c>
      <c r="V266" s="10">
        <v>63151106.834566191</v>
      </c>
      <c r="W266" s="12">
        <f>Table2[[#This Row],[Scaled to 2024]]/Table2[[#This Row],[Projected Wins]]</f>
        <v>889452.20893755194</v>
      </c>
      <c r="X266" s="10"/>
      <c r="Y266" s="10">
        <f>IF(Table2[[#This Row],[Projected Wins]]&gt;=100, 1, IF(Table2[[#This Row],[Projected Wins]]&gt;=90, 2, IF(Table2[[#This Row],[Projected Wins]]&gt;=80, 3, IF(Table2[[#This Row],[Projected Wins]]&gt;=70, 4,5))))</f>
        <v>4</v>
      </c>
      <c r="Z266" s="2">
        <v>0.125</v>
      </c>
    </row>
    <row r="267" spans="1:26" x14ac:dyDescent="0.45">
      <c r="A267">
        <v>2021</v>
      </c>
      <c r="B267" t="s">
        <v>43</v>
      </c>
      <c r="C267" t="s">
        <v>60</v>
      </c>
      <c r="D267" t="s">
        <v>216</v>
      </c>
      <c r="E267">
        <v>80</v>
      </c>
      <c r="F267">
        <v>82</v>
      </c>
      <c r="G267">
        <v>0.49382716049382713</v>
      </c>
      <c r="H267">
        <v>16</v>
      </c>
      <c r="I267" s="9">
        <v>80</v>
      </c>
      <c r="J267" s="3">
        <v>1114368</v>
      </c>
      <c r="K267" s="3">
        <v>13758</v>
      </c>
      <c r="L267">
        <v>26.7</v>
      </c>
      <c r="M267">
        <v>26.3</v>
      </c>
      <c r="N267">
        <v>100</v>
      </c>
      <c r="O267">
        <v>99</v>
      </c>
      <c r="P267">
        <v>0</v>
      </c>
      <c r="Q267">
        <v>2</v>
      </c>
      <c r="R267">
        <v>6</v>
      </c>
      <c r="S267" s="8">
        <v>50425500</v>
      </c>
      <c r="T267" s="4">
        <v>27</v>
      </c>
      <c r="U267" s="6">
        <v>1.3932244374731E-2</v>
      </c>
      <c r="V267" s="10">
        <v>71172842.983588621</v>
      </c>
      <c r="W267" s="12">
        <f>Table2[[#This Row],[Scaled to 2024]]/Table2[[#This Row],[Projected Wins]]</f>
        <v>889660.53729485779</v>
      </c>
      <c r="X267" s="10"/>
      <c r="Y267" s="10">
        <f>IF(Table2[[#This Row],[Projected Wins]]&gt;=100, 1, IF(Table2[[#This Row],[Projected Wins]]&gt;=90, 2, IF(Table2[[#This Row],[Projected Wins]]&gt;=80, 3, IF(Table2[[#This Row],[Projected Wins]]&gt;=70, 4,5))))</f>
        <v>3</v>
      </c>
      <c r="Z267" s="2">
        <v>0.12777777777777777</v>
      </c>
    </row>
    <row r="268" spans="1:26" x14ac:dyDescent="0.45">
      <c r="A268">
        <v>1999</v>
      </c>
      <c r="B268" t="s">
        <v>48</v>
      </c>
      <c r="C268" t="s">
        <v>63</v>
      </c>
      <c r="D268" t="s">
        <v>886</v>
      </c>
      <c r="E268">
        <v>68</v>
      </c>
      <c r="F268">
        <v>94</v>
      </c>
      <c r="G268">
        <v>0.41975308641975306</v>
      </c>
      <c r="H268">
        <v>26</v>
      </c>
      <c r="I268" s="9">
        <v>68</v>
      </c>
      <c r="J268" s="3">
        <v>773277</v>
      </c>
      <c r="K268" s="3">
        <v>9547</v>
      </c>
      <c r="L268">
        <v>25.9</v>
      </c>
      <c r="M268">
        <v>25.5</v>
      </c>
      <c r="N268">
        <v>97</v>
      </c>
      <c r="O268">
        <v>98</v>
      </c>
      <c r="P268">
        <v>1</v>
      </c>
      <c r="Q268">
        <v>1</v>
      </c>
      <c r="R268">
        <v>7</v>
      </c>
      <c r="S268" s="8">
        <v>17903000</v>
      </c>
      <c r="T268" s="4">
        <v>30</v>
      </c>
      <c r="U268" s="6">
        <v>1.1906842244316391E-2</v>
      </c>
      <c r="V268" s="10">
        <v>60826080.184331588</v>
      </c>
      <c r="W268" s="12">
        <f>Table2[[#This Row],[Scaled to 2024]]/Table2[[#This Row],[Projected Wins]]</f>
        <v>894501.1791813469</v>
      </c>
      <c r="X268" s="10"/>
      <c r="Y268" s="10">
        <f>IF(Table2[[#This Row],[Projected Wins]]&gt;=100, 1, IF(Table2[[#This Row],[Projected Wins]]&gt;=90, 2, IF(Table2[[#This Row],[Projected Wins]]&gt;=80, 3, IF(Table2[[#This Row],[Projected Wins]]&gt;=70, 4,5))))</f>
        <v>5</v>
      </c>
      <c r="Z268" s="2">
        <v>0.11666666666666667</v>
      </c>
    </row>
    <row r="269" spans="1:26" x14ac:dyDescent="0.45">
      <c r="A269">
        <v>2011</v>
      </c>
      <c r="B269" t="s">
        <v>23</v>
      </c>
      <c r="C269" t="s">
        <v>62</v>
      </c>
      <c r="D269" t="s">
        <v>521</v>
      </c>
      <c r="E269">
        <v>71</v>
      </c>
      <c r="F269">
        <v>91</v>
      </c>
      <c r="G269">
        <v>0.43827160493827161</v>
      </c>
      <c r="H269">
        <v>24</v>
      </c>
      <c r="I269" s="9">
        <v>71</v>
      </c>
      <c r="J269" s="3">
        <v>1724450</v>
      </c>
      <c r="K269" s="3">
        <v>21290</v>
      </c>
      <c r="L269">
        <v>25.8</v>
      </c>
      <c r="M269">
        <v>26.4</v>
      </c>
      <c r="N269">
        <v>99</v>
      </c>
      <c r="O269">
        <v>100</v>
      </c>
      <c r="P269">
        <v>0</v>
      </c>
      <c r="Q269">
        <v>1</v>
      </c>
      <c r="R269">
        <v>13</v>
      </c>
      <c r="S269" s="8">
        <v>35712000</v>
      </c>
      <c r="T269" s="4">
        <v>30</v>
      </c>
      <c r="U269" s="6">
        <v>1.2433429771260314E-2</v>
      </c>
      <c r="V269" s="10">
        <v>63516151.529926956</v>
      </c>
      <c r="W269" s="12">
        <f>Table2[[#This Row],[Scaled to 2024]]/Table2[[#This Row],[Projected Wins]]</f>
        <v>894593.68352009798</v>
      </c>
      <c r="X269" s="10"/>
      <c r="Y269" s="10">
        <f>IF(Table2[[#This Row],[Projected Wins]]&gt;=100, 1, IF(Table2[[#This Row],[Projected Wins]]&gt;=90, 2, IF(Table2[[#This Row],[Projected Wins]]&gt;=80, 3, IF(Table2[[#This Row],[Projected Wins]]&gt;=70, 4,5))))</f>
        <v>4</v>
      </c>
      <c r="Z269" s="2">
        <v>0.12083333333333333</v>
      </c>
    </row>
    <row r="270" spans="1:26" x14ac:dyDescent="0.45">
      <c r="A270">
        <v>2014</v>
      </c>
      <c r="B270" t="s">
        <v>22</v>
      </c>
      <c r="C270" t="s">
        <v>53</v>
      </c>
      <c r="D270" t="s">
        <v>429</v>
      </c>
      <c r="E270">
        <v>70</v>
      </c>
      <c r="F270">
        <v>92</v>
      </c>
      <c r="G270">
        <v>0.43209876543209874</v>
      </c>
      <c r="H270">
        <v>26</v>
      </c>
      <c r="I270" s="9">
        <v>70</v>
      </c>
      <c r="J270" s="3">
        <v>1751829</v>
      </c>
      <c r="K270" s="3">
        <v>21628</v>
      </c>
      <c r="L270">
        <v>25.4</v>
      </c>
      <c r="M270">
        <v>27.9</v>
      </c>
      <c r="N270">
        <v>100</v>
      </c>
      <c r="O270">
        <v>101</v>
      </c>
      <c r="P270">
        <v>0</v>
      </c>
      <c r="Q270">
        <v>1</v>
      </c>
      <c r="R270">
        <v>6</v>
      </c>
      <c r="S270" s="8">
        <v>44736800</v>
      </c>
      <c r="T270" s="4">
        <v>29</v>
      </c>
      <c r="U270" s="6">
        <v>1.316226013614747E-2</v>
      </c>
      <c r="V270" s="10">
        <v>67239380.015343666</v>
      </c>
      <c r="W270" s="12">
        <f>Table2[[#This Row],[Scaled to 2024]]/Table2[[#This Row],[Projected Wins]]</f>
        <v>960562.57164776663</v>
      </c>
      <c r="X270" s="10"/>
      <c r="Y270" s="10">
        <f>IF(Table2[[#This Row],[Projected Wins]]&gt;=100, 1, IF(Table2[[#This Row],[Projected Wins]]&gt;=90, 2, IF(Table2[[#This Row],[Projected Wins]]&gt;=80, 3, IF(Table2[[#This Row],[Projected Wins]]&gt;=70, 4,5))))</f>
        <v>4</v>
      </c>
      <c r="Z270" s="2">
        <v>0.13194444444444445</v>
      </c>
    </row>
    <row r="271" spans="1:26" x14ac:dyDescent="0.45">
      <c r="A271">
        <v>2016</v>
      </c>
      <c r="B271" t="s">
        <v>38</v>
      </c>
      <c r="C271" t="s">
        <v>101</v>
      </c>
      <c r="D271" t="s">
        <v>385</v>
      </c>
      <c r="E271">
        <v>68</v>
      </c>
      <c r="F271">
        <v>94</v>
      </c>
      <c r="G271">
        <v>0.41975308641975306</v>
      </c>
      <c r="H271">
        <v>27</v>
      </c>
      <c r="I271" s="9">
        <v>68</v>
      </c>
      <c r="J271" s="3">
        <v>1286163</v>
      </c>
      <c r="K271" s="3">
        <v>15879</v>
      </c>
      <c r="L271">
        <v>27.7</v>
      </c>
      <c r="M271">
        <v>26.9</v>
      </c>
      <c r="N271">
        <v>95</v>
      </c>
      <c r="O271">
        <v>95</v>
      </c>
      <c r="P271">
        <v>0</v>
      </c>
      <c r="Q271">
        <v>1</v>
      </c>
      <c r="R271">
        <v>10</v>
      </c>
      <c r="S271" s="8">
        <v>48223791</v>
      </c>
      <c r="T271" s="4">
        <v>30</v>
      </c>
      <c r="U271" s="6">
        <v>1.2822025704422927E-2</v>
      </c>
      <c r="V271" s="10">
        <v>65501293.090119965</v>
      </c>
      <c r="W271" s="12">
        <f>Table2[[#This Row],[Scaled to 2024]]/Table2[[#This Row],[Projected Wins]]</f>
        <v>963254.31014882307</v>
      </c>
      <c r="X271" s="10"/>
      <c r="Y271" s="10">
        <f>IF(Table2[[#This Row],[Projected Wins]]&gt;=100, 1, IF(Table2[[#This Row],[Projected Wins]]&gt;=90, 2, IF(Table2[[#This Row],[Projected Wins]]&gt;=80, 3, IF(Table2[[#This Row],[Projected Wins]]&gt;=70, 4,5))))</f>
        <v>5</v>
      </c>
      <c r="Z271" s="2">
        <v>0.12569444444444444</v>
      </c>
    </row>
    <row r="272" spans="1:26" x14ac:dyDescent="0.45">
      <c r="A272">
        <v>2016</v>
      </c>
      <c r="B272" t="s">
        <v>27</v>
      </c>
      <c r="C272" t="s">
        <v>72</v>
      </c>
      <c r="D272" t="s">
        <v>374</v>
      </c>
      <c r="E272">
        <v>73</v>
      </c>
      <c r="F272">
        <v>89</v>
      </c>
      <c r="G272">
        <v>0.45061728395061729</v>
      </c>
      <c r="H272">
        <v>22</v>
      </c>
      <c r="I272" s="9">
        <v>73</v>
      </c>
      <c r="J272" s="3">
        <v>2314614</v>
      </c>
      <c r="K272" s="3">
        <v>28575</v>
      </c>
      <c r="L272">
        <v>27.5</v>
      </c>
      <c r="M272">
        <v>28.1</v>
      </c>
      <c r="N272">
        <v>102</v>
      </c>
      <c r="O272">
        <v>102</v>
      </c>
      <c r="P272">
        <v>0</v>
      </c>
      <c r="Q272">
        <v>1</v>
      </c>
      <c r="R272">
        <v>9</v>
      </c>
      <c r="S272" s="8">
        <v>52077500</v>
      </c>
      <c r="T272" s="4">
        <v>28</v>
      </c>
      <c r="U272" s="6">
        <v>1.3846672560896032E-2</v>
      </c>
      <c r="V272" s="10">
        <v>70735699.540932447</v>
      </c>
      <c r="W272" s="12">
        <f>Table2[[#This Row],[Scaled to 2024]]/Table2[[#This Row],[Projected Wins]]</f>
        <v>968982.18549222534</v>
      </c>
      <c r="X272" s="10"/>
      <c r="Y272" s="10">
        <f>IF(Table2[[#This Row],[Projected Wins]]&gt;=100, 1, IF(Table2[[#This Row],[Projected Wins]]&gt;=90, 2, IF(Table2[[#This Row],[Projected Wins]]&gt;=80, 3, IF(Table2[[#This Row],[Projected Wins]]&gt;=70, 4,5))))</f>
        <v>4</v>
      </c>
      <c r="Z272" s="2">
        <v>0.13055555555555556</v>
      </c>
    </row>
    <row r="273" spans="1:26" x14ac:dyDescent="0.45">
      <c r="A273">
        <v>1999</v>
      </c>
      <c r="B273" t="s">
        <v>31</v>
      </c>
      <c r="C273" t="s">
        <v>56</v>
      </c>
      <c r="D273" t="s">
        <v>889</v>
      </c>
      <c r="E273">
        <v>87</v>
      </c>
      <c r="F273">
        <v>75</v>
      </c>
      <c r="G273">
        <v>0.53703703703703709</v>
      </c>
      <c r="H273">
        <v>10</v>
      </c>
      <c r="I273" s="9">
        <v>87.000000000000014</v>
      </c>
      <c r="J273" s="3">
        <v>1434610</v>
      </c>
      <c r="K273" s="3">
        <v>17711</v>
      </c>
      <c r="L273">
        <v>28.7</v>
      </c>
      <c r="M273">
        <v>31.5</v>
      </c>
      <c r="N273">
        <v>94</v>
      </c>
      <c r="O273">
        <v>94</v>
      </c>
      <c r="P273">
        <v>1</v>
      </c>
      <c r="Q273">
        <v>1</v>
      </c>
      <c r="R273">
        <v>11</v>
      </c>
      <c r="S273" s="8">
        <v>24831833</v>
      </c>
      <c r="T273" s="4">
        <v>27</v>
      </c>
      <c r="U273" s="6">
        <v>1.6515037600860739E-2</v>
      </c>
      <c r="V273" s="10">
        <v>84367037.098918125</v>
      </c>
      <c r="W273" s="12">
        <f>Table2[[#This Row],[Scaled to 2024]]/Table2[[#This Row],[Projected Wins]]</f>
        <v>969736.05860825418</v>
      </c>
      <c r="X273" s="10"/>
      <c r="Y273" s="10">
        <f>IF(Table2[[#This Row],[Projected Wins]]&gt;=100, 1, IF(Table2[[#This Row],[Projected Wins]]&gt;=90, 2, IF(Table2[[#This Row],[Projected Wins]]&gt;=80, 3, IF(Table2[[#This Row],[Projected Wins]]&gt;=70, 4,5))))</f>
        <v>3</v>
      </c>
      <c r="Z273" s="2">
        <v>0.12777777777777777</v>
      </c>
    </row>
    <row r="274" spans="1:26" x14ac:dyDescent="0.45">
      <c r="A274">
        <v>2000</v>
      </c>
      <c r="B274" t="s">
        <v>23</v>
      </c>
      <c r="C274" t="s">
        <v>62</v>
      </c>
      <c r="D274" t="s">
        <v>852</v>
      </c>
      <c r="E274">
        <v>77</v>
      </c>
      <c r="F274">
        <v>85</v>
      </c>
      <c r="G274">
        <v>0.47530864197530864</v>
      </c>
      <c r="H274">
        <v>19</v>
      </c>
      <c r="I274" s="9">
        <v>77</v>
      </c>
      <c r="J274" s="3">
        <v>1564847</v>
      </c>
      <c r="K274" s="3">
        <v>19319</v>
      </c>
      <c r="L274">
        <v>27.6</v>
      </c>
      <c r="M274">
        <v>25.8</v>
      </c>
      <c r="N274">
        <v>103</v>
      </c>
      <c r="O274">
        <v>103</v>
      </c>
      <c r="P274">
        <v>0</v>
      </c>
      <c r="Q274">
        <v>2</v>
      </c>
      <c r="R274">
        <v>6</v>
      </c>
      <c r="S274" s="8">
        <v>24903000</v>
      </c>
      <c r="T274" s="4">
        <v>28</v>
      </c>
      <c r="U274" s="6">
        <v>1.4772498872593709E-2</v>
      </c>
      <c r="V274" s="10">
        <v>75465281.433139682</v>
      </c>
      <c r="W274" s="12">
        <f>Table2[[#This Row],[Scaled to 2024]]/Table2[[#This Row],[Projected Wins]]</f>
        <v>980068.59004077513</v>
      </c>
      <c r="X274" s="10"/>
      <c r="Y274" s="10">
        <f>IF(Table2[[#This Row],[Projected Wins]]&gt;=100, 1, IF(Table2[[#This Row],[Projected Wins]]&gt;=90, 2, IF(Table2[[#This Row],[Projected Wins]]&gt;=80, 3, IF(Table2[[#This Row],[Projected Wins]]&gt;=70, 4,5))))</f>
        <v>4</v>
      </c>
      <c r="Z274" s="2">
        <v>0.12569444444444444</v>
      </c>
    </row>
    <row r="275" spans="1:26" hidden="1" x14ac:dyDescent="0.45">
      <c r="A275">
        <v>2024</v>
      </c>
      <c r="B275" t="s">
        <v>38</v>
      </c>
      <c r="C275" t="s">
        <v>101</v>
      </c>
      <c r="D275" t="s">
        <v>145</v>
      </c>
      <c r="E275">
        <v>48</v>
      </c>
      <c r="F275">
        <v>48</v>
      </c>
      <c r="G275">
        <v>0.5</v>
      </c>
      <c r="H275">
        <v>17</v>
      </c>
      <c r="I275" s="9">
        <v>81</v>
      </c>
      <c r="J275">
        <v>897872</v>
      </c>
      <c r="K275">
        <v>16627</v>
      </c>
      <c r="L275">
        <v>27.6</v>
      </c>
      <c r="M275">
        <v>29</v>
      </c>
      <c r="N275">
        <v>97</v>
      </c>
      <c r="O275">
        <v>96</v>
      </c>
      <c r="P275">
        <v>0</v>
      </c>
      <c r="Q275">
        <v>1</v>
      </c>
      <c r="R275">
        <v>5</v>
      </c>
      <c r="S275" s="8">
        <v>138533112</v>
      </c>
      <c r="T275" s="4">
        <v>17</v>
      </c>
      <c r="U275" s="6">
        <v>2.7118168805214456E-2</v>
      </c>
      <c r="V275" s="10">
        <v>138533112</v>
      </c>
      <c r="W275" s="12">
        <f>Table2[[#This Row],[Scaled to 2024]]/Table2[[#This Row],[Projected Wins]]</f>
        <v>1710285.3333333333</v>
      </c>
      <c r="X275" s="10"/>
      <c r="Y275" s="10">
        <f>IF(Table2[[#This Row],[Projected Wins]]&gt;=100, 1, IF(Table2[[#This Row],[Projected Wins]]&gt;=90, 2, IF(Table2[[#This Row],[Projected Wins]]&gt;=80, 3, IF(Table2[[#This Row],[Projected Wins]]&gt;=70, 4,5))))</f>
        <v>3</v>
      </c>
      <c r="Z275" s="2">
        <v>0.11041666666666666</v>
      </c>
    </row>
    <row r="276" spans="1:26" x14ac:dyDescent="0.45">
      <c r="A276">
        <v>2004</v>
      </c>
      <c r="B276" t="s">
        <v>27</v>
      </c>
      <c r="C276" t="s">
        <v>72</v>
      </c>
      <c r="D276" t="s">
        <v>734</v>
      </c>
      <c r="E276">
        <v>67</v>
      </c>
      <c r="F276">
        <v>94</v>
      </c>
      <c r="G276">
        <v>0.41614906832298137</v>
      </c>
      <c r="H276">
        <v>25</v>
      </c>
      <c r="I276" s="9">
        <v>67.41614906832298</v>
      </c>
      <c r="J276" s="3">
        <v>2062382</v>
      </c>
      <c r="K276" s="3">
        <v>25462</v>
      </c>
      <c r="L276">
        <v>28.5</v>
      </c>
      <c r="M276">
        <v>27.2</v>
      </c>
      <c r="N276">
        <v>100</v>
      </c>
      <c r="O276">
        <v>101</v>
      </c>
      <c r="P276">
        <v>0</v>
      </c>
      <c r="Q276">
        <v>2</v>
      </c>
      <c r="R276">
        <v>7</v>
      </c>
      <c r="S276" s="8">
        <v>27528500</v>
      </c>
      <c r="T276" s="4">
        <v>30</v>
      </c>
      <c r="U276" s="6">
        <v>1.3243400672392399E-2</v>
      </c>
      <c r="V276" s="10">
        <v>67653886.285147443</v>
      </c>
      <c r="W276" s="12">
        <f>Table2[[#This Row],[Scaled to 2024]]/Table2[[#This Row],[Projected Wins]]</f>
        <v>1003526.4134797069</v>
      </c>
      <c r="X276" s="10"/>
      <c r="Y276" s="10">
        <f>IF(Table2[[#This Row],[Projected Wins]]&gt;=100, 1, IF(Table2[[#This Row],[Projected Wins]]&gt;=90, 2, IF(Table2[[#This Row],[Projected Wins]]&gt;=80, 3, IF(Table2[[#This Row],[Projected Wins]]&gt;=70, 4,5))))</f>
        <v>5</v>
      </c>
      <c r="Z276" s="2">
        <v>0.12152777777777778</v>
      </c>
    </row>
    <row r="277" spans="1:26" x14ac:dyDescent="0.45">
      <c r="A277">
        <v>2015</v>
      </c>
      <c r="B277" t="s">
        <v>43</v>
      </c>
      <c r="C277" t="s">
        <v>60</v>
      </c>
      <c r="D277" t="s">
        <v>396</v>
      </c>
      <c r="E277">
        <v>81</v>
      </c>
      <c r="F277">
        <v>80</v>
      </c>
      <c r="G277">
        <v>0.50310559006211175</v>
      </c>
      <c r="H277">
        <v>15</v>
      </c>
      <c r="I277" s="9">
        <v>81.503105590062106</v>
      </c>
      <c r="J277" s="3">
        <v>1388905</v>
      </c>
      <c r="K277" s="3">
        <v>17361</v>
      </c>
      <c r="L277">
        <v>28</v>
      </c>
      <c r="M277">
        <v>27.3</v>
      </c>
      <c r="N277">
        <v>107</v>
      </c>
      <c r="O277">
        <v>107</v>
      </c>
      <c r="P277">
        <v>0</v>
      </c>
      <c r="Q277">
        <v>1</v>
      </c>
      <c r="R277">
        <v>13</v>
      </c>
      <c r="S277" s="8">
        <v>59163766</v>
      </c>
      <c r="T277" s="4">
        <v>30</v>
      </c>
      <c r="U277" s="6">
        <v>1.607323525251211E-2</v>
      </c>
      <c r="V277" s="10">
        <v>82110090.671404377</v>
      </c>
      <c r="W277" s="12">
        <f>Table2[[#This Row],[Scaled to 2024]]/Table2[[#This Row],[Projected Wins]]</f>
        <v>1007447.385924105</v>
      </c>
      <c r="X277" s="10"/>
      <c r="Y277" s="10">
        <f>IF(Table2[[#This Row],[Projected Wins]]&gt;=100, 1, IF(Table2[[#This Row],[Projected Wins]]&gt;=90, 2, IF(Table2[[#This Row],[Projected Wins]]&gt;=80, 3, IF(Table2[[#This Row],[Projected Wins]]&gt;=70, 4,5))))</f>
        <v>3</v>
      </c>
      <c r="Z277" s="2">
        <v>0.125</v>
      </c>
    </row>
    <row r="278" spans="1:26" x14ac:dyDescent="0.45">
      <c r="A278">
        <v>2016</v>
      </c>
      <c r="B278" t="s">
        <v>34</v>
      </c>
      <c r="C278" t="s">
        <v>67</v>
      </c>
      <c r="D278" t="s">
        <v>381</v>
      </c>
      <c r="E278">
        <v>68</v>
      </c>
      <c r="F278">
        <v>94</v>
      </c>
      <c r="G278">
        <v>0.41975308641975306</v>
      </c>
      <c r="H278">
        <v>27</v>
      </c>
      <c r="I278" s="9">
        <v>68</v>
      </c>
      <c r="J278" s="3">
        <v>2351422</v>
      </c>
      <c r="K278" s="3">
        <v>29030</v>
      </c>
      <c r="L278">
        <v>28.1</v>
      </c>
      <c r="M278">
        <v>28.1</v>
      </c>
      <c r="N278">
        <v>95</v>
      </c>
      <c r="O278">
        <v>95</v>
      </c>
      <c r="P278">
        <v>0</v>
      </c>
      <c r="Q278">
        <v>2</v>
      </c>
      <c r="R278">
        <v>11</v>
      </c>
      <c r="S278" s="8">
        <v>50656166</v>
      </c>
      <c r="T278" s="4">
        <v>29</v>
      </c>
      <c r="U278" s="6">
        <v>1.346875990192299E-2</v>
      </c>
      <c r="V278" s="10">
        <v>68805133.465922862</v>
      </c>
      <c r="W278" s="12">
        <f>Table2[[#This Row],[Scaled to 2024]]/Table2[[#This Row],[Projected Wins]]</f>
        <v>1011840.1980282774</v>
      </c>
      <c r="X278" s="10"/>
      <c r="Y278" s="10">
        <f>IF(Table2[[#This Row],[Projected Wins]]&gt;=100, 1, IF(Table2[[#This Row],[Projected Wins]]&gt;=90, 2, IF(Table2[[#This Row],[Projected Wins]]&gt;=80, 3, IF(Table2[[#This Row],[Projected Wins]]&gt;=70, 4,5))))</f>
        <v>5</v>
      </c>
      <c r="Z278" s="2">
        <v>0.12916666666666668</v>
      </c>
    </row>
    <row r="279" spans="1:26" x14ac:dyDescent="0.45">
      <c r="A279">
        <v>2021</v>
      </c>
      <c r="B279" t="s">
        <v>35</v>
      </c>
      <c r="C279" t="s">
        <v>49</v>
      </c>
      <c r="D279" t="s">
        <v>232</v>
      </c>
      <c r="E279">
        <v>90</v>
      </c>
      <c r="F279">
        <v>72</v>
      </c>
      <c r="G279">
        <v>0.55555555555555558</v>
      </c>
      <c r="H279">
        <v>10</v>
      </c>
      <c r="I279" s="9">
        <v>90</v>
      </c>
      <c r="J279" s="3">
        <v>1215985</v>
      </c>
      <c r="K279" s="3">
        <v>15012</v>
      </c>
      <c r="L279">
        <v>27</v>
      </c>
      <c r="M279">
        <v>28</v>
      </c>
      <c r="N279">
        <v>95</v>
      </c>
      <c r="O279">
        <v>95</v>
      </c>
      <c r="P279">
        <v>0</v>
      </c>
      <c r="Q279">
        <v>1</v>
      </c>
      <c r="R279">
        <v>8</v>
      </c>
      <c r="S279" s="8">
        <v>64605500</v>
      </c>
      <c r="T279" s="4">
        <v>25</v>
      </c>
      <c r="U279" s="6">
        <v>1.7850088029899229E-2</v>
      </c>
      <c r="V279" s="10">
        <v>91187139.589617059</v>
      </c>
      <c r="W279" s="12">
        <f>Table2[[#This Row],[Scaled to 2024]]/Table2[[#This Row],[Projected Wins]]</f>
        <v>1013190.439884634</v>
      </c>
      <c r="X279" s="10"/>
      <c r="Y279" s="10">
        <f>IF(Table2[[#This Row],[Projected Wins]]&gt;=100, 1, IF(Table2[[#This Row],[Projected Wins]]&gt;=90, 2, IF(Table2[[#This Row],[Projected Wins]]&gt;=80, 3, IF(Table2[[#This Row],[Projected Wins]]&gt;=70, 4,5))))</f>
        <v>2</v>
      </c>
      <c r="Z279" s="2">
        <v>0.13333333333333333</v>
      </c>
    </row>
    <row r="280" spans="1:26" x14ac:dyDescent="0.45">
      <c r="A280">
        <v>2023</v>
      </c>
      <c r="B280" t="s">
        <v>19</v>
      </c>
      <c r="C280" t="s">
        <v>60</v>
      </c>
      <c r="D280" t="s">
        <v>156</v>
      </c>
      <c r="E280">
        <v>76</v>
      </c>
      <c r="F280">
        <v>86</v>
      </c>
      <c r="G280">
        <v>0.46913580246913578</v>
      </c>
      <c r="H280">
        <v>21</v>
      </c>
      <c r="I280" s="9">
        <v>76</v>
      </c>
      <c r="J280" s="3">
        <v>1834068</v>
      </c>
      <c r="K280" s="3">
        <v>22643</v>
      </c>
      <c r="L280">
        <v>26.7</v>
      </c>
      <c r="M280">
        <v>26.1</v>
      </c>
      <c r="N280">
        <v>99</v>
      </c>
      <c r="O280">
        <v>99</v>
      </c>
      <c r="P280">
        <v>0</v>
      </c>
      <c r="Q280">
        <v>2</v>
      </c>
      <c r="R280">
        <v>13</v>
      </c>
      <c r="S280" s="8">
        <v>70114729</v>
      </c>
      <c r="T280" s="4">
        <v>29</v>
      </c>
      <c r="U280" s="6">
        <v>1.5084157356239237E-2</v>
      </c>
      <c r="V280" s="10">
        <v>77057388.183810622</v>
      </c>
      <c r="W280" s="12">
        <f>Table2[[#This Row],[Scaled to 2024]]/Table2[[#This Row],[Projected Wins]]</f>
        <v>1013913.0024185608</v>
      </c>
      <c r="X280" s="10"/>
      <c r="Y280" s="10">
        <f>IF(Table2[[#This Row],[Projected Wins]]&gt;=100, 1, IF(Table2[[#This Row],[Projected Wins]]&gt;=90, 2, IF(Table2[[#This Row],[Projected Wins]]&gt;=80, 3, IF(Table2[[#This Row],[Projected Wins]]&gt;=70, 4,5))))</f>
        <v>4</v>
      </c>
      <c r="Z280" s="2">
        <v>0.11041666666666666</v>
      </c>
    </row>
    <row r="281" spans="1:26" x14ac:dyDescent="0.45">
      <c r="A281">
        <v>2017</v>
      </c>
      <c r="B281" t="s">
        <v>27</v>
      </c>
      <c r="C281" t="s">
        <v>72</v>
      </c>
      <c r="D281" t="s">
        <v>344</v>
      </c>
      <c r="E281">
        <v>86</v>
      </c>
      <c r="F281">
        <v>76</v>
      </c>
      <c r="G281">
        <v>0.53086419753086422</v>
      </c>
      <c r="H281">
        <v>10</v>
      </c>
      <c r="I281" s="9">
        <v>86</v>
      </c>
      <c r="J281" s="3">
        <v>2627705</v>
      </c>
      <c r="K281" s="3">
        <v>31282</v>
      </c>
      <c r="L281">
        <v>27.4</v>
      </c>
      <c r="M281">
        <v>28.3</v>
      </c>
      <c r="N281">
        <v>101</v>
      </c>
      <c r="O281">
        <v>101</v>
      </c>
      <c r="P281">
        <v>0</v>
      </c>
      <c r="Q281">
        <v>1</v>
      </c>
      <c r="R281">
        <v>10</v>
      </c>
      <c r="S281" s="8">
        <v>68439300</v>
      </c>
      <c r="T281" s="4">
        <v>28</v>
      </c>
      <c r="U281" s="6">
        <v>1.7179002118660008E-2</v>
      </c>
      <c r="V281" s="10">
        <v>87758898.532077476</v>
      </c>
      <c r="W281" s="12">
        <f>Table2[[#This Row],[Scaled to 2024]]/Table2[[#This Row],[Projected Wins]]</f>
        <v>1020452.3085125288</v>
      </c>
      <c r="X281" s="10"/>
      <c r="Y281" s="10">
        <f>IF(Table2[[#This Row],[Projected Wins]]&gt;=100, 1, IF(Table2[[#This Row],[Projected Wins]]&gt;=90, 2, IF(Table2[[#This Row],[Projected Wins]]&gt;=80, 3, IF(Table2[[#This Row],[Projected Wins]]&gt;=70, 4,5))))</f>
        <v>3</v>
      </c>
      <c r="Z281" s="2">
        <v>0.13194444444444445</v>
      </c>
    </row>
    <row r="282" spans="1:26" x14ac:dyDescent="0.45">
      <c r="A282">
        <v>2020</v>
      </c>
      <c r="B282" t="s">
        <v>14</v>
      </c>
      <c r="C282" t="s">
        <v>58</v>
      </c>
      <c r="D282" t="s">
        <v>241</v>
      </c>
      <c r="E282">
        <v>25</v>
      </c>
      <c r="F282">
        <v>35</v>
      </c>
      <c r="G282">
        <v>0.41666666666666669</v>
      </c>
      <c r="H282">
        <v>25</v>
      </c>
      <c r="I282" s="9">
        <v>67.5</v>
      </c>
      <c r="L282">
        <v>26.3</v>
      </c>
      <c r="M282">
        <v>28.3</v>
      </c>
      <c r="N282">
        <v>103</v>
      </c>
      <c r="O282">
        <v>105</v>
      </c>
      <c r="P282">
        <v>0</v>
      </c>
      <c r="Q282">
        <v>0</v>
      </c>
      <c r="R282">
        <v>9</v>
      </c>
      <c r="S282" s="8">
        <v>52190000</v>
      </c>
      <c r="T282" s="4">
        <v>29</v>
      </c>
      <c r="U282" s="6">
        <v>1.3578593297244756E-2</v>
      </c>
      <c r="V282" s="10">
        <v>69366217.149881825</v>
      </c>
      <c r="W282" s="12">
        <f>Table2[[#This Row],[Scaled to 2024]]/Table2[[#This Row],[Projected Wins]]</f>
        <v>1027647.6614797307</v>
      </c>
      <c r="X282" s="10"/>
      <c r="Y282" s="10">
        <f>IF(Table2[[#This Row],[Projected Wins]]&gt;=100, 1, IF(Table2[[#This Row],[Projected Wins]]&gt;=90, 2, IF(Table2[[#This Row],[Projected Wins]]&gt;=80, 3, IF(Table2[[#This Row],[Projected Wins]]&gt;=70, 4,5))))</f>
        <v>5</v>
      </c>
      <c r="Z282" s="2">
        <v>0.12777777777777777</v>
      </c>
    </row>
    <row r="283" spans="1:26" x14ac:dyDescent="0.45">
      <c r="A283">
        <v>2005</v>
      </c>
      <c r="B283" t="s">
        <v>46</v>
      </c>
      <c r="C283" t="s">
        <v>105</v>
      </c>
      <c r="D283" t="s">
        <v>715</v>
      </c>
      <c r="E283">
        <v>67</v>
      </c>
      <c r="F283">
        <v>95</v>
      </c>
      <c r="G283">
        <v>0.41358024691358025</v>
      </c>
      <c r="H283">
        <v>27</v>
      </c>
      <c r="I283" s="9">
        <v>67</v>
      </c>
      <c r="J283" s="3">
        <v>1141669</v>
      </c>
      <c r="K283" s="3">
        <v>14095</v>
      </c>
      <c r="L283">
        <v>27.5</v>
      </c>
      <c r="M283">
        <v>27.4</v>
      </c>
      <c r="N283">
        <v>98</v>
      </c>
      <c r="O283">
        <v>100</v>
      </c>
      <c r="P283">
        <v>0</v>
      </c>
      <c r="Q283">
        <v>1</v>
      </c>
      <c r="R283">
        <v>6</v>
      </c>
      <c r="S283" s="8">
        <v>29679067</v>
      </c>
      <c r="T283" s="4">
        <v>30</v>
      </c>
      <c r="U283" s="6">
        <v>1.355819339759016E-2</v>
      </c>
      <c r="V283" s="10">
        <v>69262004.302622914</v>
      </c>
      <c r="W283" s="12">
        <f>Table2[[#This Row],[Scaled to 2024]]/Table2[[#This Row],[Projected Wins]]</f>
        <v>1033761.2582481032</v>
      </c>
      <c r="X283" s="10"/>
      <c r="Y283" s="10">
        <f>IF(Table2[[#This Row],[Projected Wins]]&gt;=100, 1, IF(Table2[[#This Row],[Projected Wins]]&gt;=90, 2, IF(Table2[[#This Row],[Projected Wins]]&gt;=80, 3, IF(Table2[[#This Row],[Projected Wins]]&gt;=70, 4,5))))</f>
        <v>5</v>
      </c>
      <c r="Z283" s="2">
        <v>0.11666666666666667</v>
      </c>
    </row>
    <row r="284" spans="1:26" x14ac:dyDescent="0.45">
      <c r="A284">
        <v>2007</v>
      </c>
      <c r="B284" t="s">
        <v>41</v>
      </c>
      <c r="C284" t="s">
        <v>104</v>
      </c>
      <c r="D284" t="s">
        <v>658</v>
      </c>
      <c r="E284">
        <v>73</v>
      </c>
      <c r="F284">
        <v>89</v>
      </c>
      <c r="G284">
        <v>0.45061728395061729</v>
      </c>
      <c r="H284">
        <v>21</v>
      </c>
      <c r="I284" s="9">
        <v>73</v>
      </c>
      <c r="J284" s="3">
        <v>1943812</v>
      </c>
      <c r="K284" s="3">
        <v>23998</v>
      </c>
      <c r="L284">
        <v>27.9</v>
      </c>
      <c r="M284">
        <v>27.5</v>
      </c>
      <c r="N284">
        <v>94</v>
      </c>
      <c r="O284">
        <v>95</v>
      </c>
      <c r="P284">
        <v>0</v>
      </c>
      <c r="Q284">
        <v>1</v>
      </c>
      <c r="R284">
        <v>9</v>
      </c>
      <c r="S284" s="8">
        <v>36947500</v>
      </c>
      <c r="T284" s="4">
        <v>28</v>
      </c>
      <c r="U284" s="6">
        <v>1.4783736786141711E-2</v>
      </c>
      <c r="V284" s="10">
        <v>75522690.292394668</v>
      </c>
      <c r="W284" s="12">
        <f>Table2[[#This Row],[Scaled to 2024]]/Table2[[#This Row],[Projected Wins]]</f>
        <v>1034557.4012656803</v>
      </c>
      <c r="X284" s="10"/>
      <c r="Y284" s="10">
        <f>IF(Table2[[#This Row],[Projected Wins]]&gt;=100, 1, IF(Table2[[#This Row],[Projected Wins]]&gt;=90, 2, IF(Table2[[#This Row],[Projected Wins]]&gt;=80, 3, IF(Table2[[#This Row],[Projected Wins]]&gt;=70, 4,5))))</f>
        <v>4</v>
      </c>
      <c r="Z284" s="2">
        <v>0.12152777777777778</v>
      </c>
    </row>
    <row r="285" spans="1:26" x14ac:dyDescent="0.45">
      <c r="A285">
        <v>2005</v>
      </c>
      <c r="B285" t="s">
        <v>43</v>
      </c>
      <c r="C285" t="s">
        <v>60</v>
      </c>
      <c r="D285" t="s">
        <v>696</v>
      </c>
      <c r="E285">
        <v>93</v>
      </c>
      <c r="F285">
        <v>69</v>
      </c>
      <c r="G285">
        <v>0.57407407407407407</v>
      </c>
      <c r="H285">
        <v>6</v>
      </c>
      <c r="I285" s="9">
        <v>93</v>
      </c>
      <c r="J285" s="3">
        <v>2013763</v>
      </c>
      <c r="K285" s="3">
        <v>24861</v>
      </c>
      <c r="L285">
        <v>27.5</v>
      </c>
      <c r="M285">
        <v>29.2</v>
      </c>
      <c r="N285">
        <v>96</v>
      </c>
      <c r="O285">
        <v>96</v>
      </c>
      <c r="P285">
        <v>0</v>
      </c>
      <c r="Q285">
        <v>1</v>
      </c>
      <c r="R285">
        <v>14</v>
      </c>
      <c r="S285" s="8">
        <v>41502500</v>
      </c>
      <c r="T285" s="4">
        <v>26</v>
      </c>
      <c r="U285" s="6">
        <v>1.8959454536878993E-2</v>
      </c>
      <c r="V285" s="10">
        <v>96854336.208399266</v>
      </c>
      <c r="W285" s="12">
        <f>Table2[[#This Row],[Scaled to 2024]]/Table2[[#This Row],[Projected Wins]]</f>
        <v>1041444.4753591319</v>
      </c>
      <c r="X285" s="10"/>
      <c r="Y285" s="10">
        <f>IF(Table2[[#This Row],[Projected Wins]]&gt;=100, 1, IF(Table2[[#This Row],[Projected Wins]]&gt;=90, 2, IF(Table2[[#This Row],[Projected Wins]]&gt;=80, 3, IF(Table2[[#This Row],[Projected Wins]]&gt;=70, 4,5))))</f>
        <v>2</v>
      </c>
      <c r="Z285" s="2">
        <v>0.11874999999999999</v>
      </c>
    </row>
    <row r="286" spans="1:26" x14ac:dyDescent="0.45">
      <c r="A286">
        <v>2004</v>
      </c>
      <c r="B286" t="s">
        <v>46</v>
      </c>
      <c r="C286" t="s">
        <v>105</v>
      </c>
      <c r="D286" t="s">
        <v>746</v>
      </c>
      <c r="E286">
        <v>70</v>
      </c>
      <c r="F286">
        <v>91</v>
      </c>
      <c r="G286">
        <v>0.43478260869565216</v>
      </c>
      <c r="H286">
        <v>23</v>
      </c>
      <c r="I286" s="9">
        <v>70.434782608695656</v>
      </c>
      <c r="J286" s="3">
        <v>1274911</v>
      </c>
      <c r="K286" s="3">
        <v>15936</v>
      </c>
      <c r="L286">
        <v>28.1</v>
      </c>
      <c r="M286">
        <v>27.5</v>
      </c>
      <c r="N286">
        <v>96</v>
      </c>
      <c r="O286">
        <v>97</v>
      </c>
      <c r="P286">
        <v>1</v>
      </c>
      <c r="Q286">
        <v>1</v>
      </c>
      <c r="R286">
        <v>8</v>
      </c>
      <c r="S286" s="8">
        <v>29856667</v>
      </c>
      <c r="T286" s="4">
        <v>29</v>
      </c>
      <c r="U286" s="6">
        <v>1.4363434397922006E-2</v>
      </c>
      <c r="V286" s="10">
        <v>73375576.368909106</v>
      </c>
      <c r="W286" s="12">
        <f>Table2[[#This Row],[Scaled to 2024]]/Table2[[#This Row],[Projected Wins]]</f>
        <v>1041752.0101758699</v>
      </c>
      <c r="X286" s="10"/>
      <c r="Y286" s="10">
        <f>IF(Table2[[#This Row],[Projected Wins]]&gt;=100, 1, IF(Table2[[#This Row],[Projected Wins]]&gt;=90, 2, IF(Table2[[#This Row],[Projected Wins]]&gt;=80, 3, IF(Table2[[#This Row],[Projected Wins]]&gt;=70, 4,5))))</f>
        <v>4</v>
      </c>
      <c r="Z286" s="2">
        <v>0.11527777777777778</v>
      </c>
    </row>
    <row r="287" spans="1:26" x14ac:dyDescent="0.45">
      <c r="A287">
        <v>2023</v>
      </c>
      <c r="B287" t="s">
        <v>18</v>
      </c>
      <c r="C287" t="s">
        <v>59</v>
      </c>
      <c r="D287" t="s">
        <v>155</v>
      </c>
      <c r="E287">
        <v>82</v>
      </c>
      <c r="F287">
        <v>80</v>
      </c>
      <c r="G287">
        <v>0.50617283950617287</v>
      </c>
      <c r="H287">
        <v>15</v>
      </c>
      <c r="I287" s="9">
        <v>82</v>
      </c>
      <c r="J287" s="3">
        <v>2038302</v>
      </c>
      <c r="K287" s="3">
        <v>25164</v>
      </c>
      <c r="L287">
        <v>26.8</v>
      </c>
      <c r="M287">
        <v>27.7</v>
      </c>
      <c r="N287">
        <v>104</v>
      </c>
      <c r="O287">
        <v>105</v>
      </c>
      <c r="P287">
        <v>0</v>
      </c>
      <c r="Q287">
        <v>1</v>
      </c>
      <c r="R287">
        <v>5</v>
      </c>
      <c r="S287" s="8">
        <v>77877833</v>
      </c>
      <c r="T287" s="4">
        <v>26</v>
      </c>
      <c r="U287" s="6">
        <v>1.6754275517985969E-2</v>
      </c>
      <c r="V287" s="10">
        <v>85589183.527971372</v>
      </c>
      <c r="W287" s="12">
        <f>Table2[[#This Row],[Scaled to 2024]]/Table2[[#This Row],[Projected Wins]]</f>
        <v>1043770.5308289191</v>
      </c>
      <c r="X287" s="10"/>
      <c r="Y287" s="10">
        <f>IF(Table2[[#This Row],[Projected Wins]]&gt;=100, 1, IF(Table2[[#This Row],[Projected Wins]]&gt;=90, 2, IF(Table2[[#This Row],[Projected Wins]]&gt;=80, 3, IF(Table2[[#This Row],[Projected Wins]]&gt;=70, 4,5))))</f>
        <v>3</v>
      </c>
      <c r="Z287" s="2">
        <v>0.11597222222222223</v>
      </c>
    </row>
    <row r="288" spans="1:26" x14ac:dyDescent="0.45">
      <c r="A288">
        <v>2023</v>
      </c>
      <c r="B288" t="s">
        <v>33</v>
      </c>
      <c r="C288" t="s">
        <v>66</v>
      </c>
      <c r="D288" t="s">
        <v>170</v>
      </c>
      <c r="E288">
        <v>76</v>
      </c>
      <c r="F288">
        <v>86</v>
      </c>
      <c r="G288">
        <v>0.46913580246913578</v>
      </c>
      <c r="H288">
        <v>21</v>
      </c>
      <c r="I288" s="9">
        <v>76</v>
      </c>
      <c r="J288" s="3">
        <v>1630624</v>
      </c>
      <c r="K288" s="3">
        <v>20131</v>
      </c>
      <c r="L288">
        <v>27.3</v>
      </c>
      <c r="M288">
        <v>27.6</v>
      </c>
      <c r="N288">
        <v>100</v>
      </c>
      <c r="O288">
        <v>100</v>
      </c>
      <c r="P288">
        <v>0</v>
      </c>
      <c r="Q288">
        <v>2</v>
      </c>
      <c r="R288">
        <v>5</v>
      </c>
      <c r="S288" s="8">
        <v>72407500</v>
      </c>
      <c r="T288" s="4">
        <v>28</v>
      </c>
      <c r="U288" s="6">
        <v>1.557741346717453E-2</v>
      </c>
      <c r="V288" s="10">
        <v>79577186.056288794</v>
      </c>
      <c r="W288" s="12">
        <f>Table2[[#This Row],[Scaled to 2024]]/Table2[[#This Row],[Projected Wins]]</f>
        <v>1047068.2375827472</v>
      </c>
      <c r="X288" s="10"/>
      <c r="Y288" s="10">
        <f>IF(Table2[[#This Row],[Projected Wins]]&gt;=100, 1, IF(Table2[[#This Row],[Projected Wins]]&gt;=90, 2, IF(Table2[[#This Row],[Projected Wins]]&gt;=80, 3, IF(Table2[[#This Row],[Projected Wins]]&gt;=70, 4,5))))</f>
        <v>4</v>
      </c>
      <c r="Z288" s="2">
        <v>0.1111111111111111</v>
      </c>
    </row>
    <row r="289" spans="1:26" x14ac:dyDescent="0.45">
      <c r="A289">
        <v>2004</v>
      </c>
      <c r="B289" t="s">
        <v>43</v>
      </c>
      <c r="C289" t="s">
        <v>60</v>
      </c>
      <c r="D289" t="s">
        <v>727</v>
      </c>
      <c r="E289">
        <v>80</v>
      </c>
      <c r="F289">
        <v>82</v>
      </c>
      <c r="G289">
        <v>0.49382716049382713</v>
      </c>
      <c r="H289">
        <v>17</v>
      </c>
      <c r="I289" s="9">
        <v>80</v>
      </c>
      <c r="J289" s="3">
        <v>1814401</v>
      </c>
      <c r="K289" s="3">
        <v>22400</v>
      </c>
      <c r="L289">
        <v>28.6</v>
      </c>
      <c r="M289">
        <v>27.3</v>
      </c>
      <c r="N289">
        <v>94</v>
      </c>
      <c r="O289">
        <v>94</v>
      </c>
      <c r="P289">
        <v>0</v>
      </c>
      <c r="Q289">
        <v>5</v>
      </c>
      <c r="R289">
        <v>12</v>
      </c>
      <c r="S289" s="8">
        <v>34319300</v>
      </c>
      <c r="T289" s="4">
        <v>27</v>
      </c>
      <c r="U289" s="6">
        <v>1.6510316243022193E-2</v>
      </c>
      <c r="V289" s="10">
        <v>84342918.051686823</v>
      </c>
      <c r="W289" s="12">
        <f>Table2[[#This Row],[Scaled to 2024]]/Table2[[#This Row],[Projected Wins]]</f>
        <v>1054286.4756460853</v>
      </c>
      <c r="X289" s="10"/>
      <c r="Y289" s="10">
        <f>IF(Table2[[#This Row],[Projected Wins]]&gt;=100, 1, IF(Table2[[#This Row],[Projected Wins]]&gt;=90, 2, IF(Table2[[#This Row],[Projected Wins]]&gt;=80, 3, IF(Table2[[#This Row],[Projected Wins]]&gt;=70, 4,5))))</f>
        <v>3</v>
      </c>
      <c r="Z289" s="2">
        <v>0.12152777777777778</v>
      </c>
    </row>
    <row r="290" spans="1:26" x14ac:dyDescent="0.45">
      <c r="A290">
        <v>2022</v>
      </c>
      <c r="B290" t="s">
        <v>31</v>
      </c>
      <c r="C290" t="s">
        <v>56</v>
      </c>
      <c r="D290" t="s">
        <v>198</v>
      </c>
      <c r="E290">
        <v>60</v>
      </c>
      <c r="F290">
        <v>102</v>
      </c>
      <c r="G290">
        <v>0.37037037037037035</v>
      </c>
      <c r="H290">
        <v>29</v>
      </c>
      <c r="I290" s="9">
        <v>60</v>
      </c>
      <c r="J290" s="3">
        <v>787902</v>
      </c>
      <c r="K290" s="3">
        <v>9849</v>
      </c>
      <c r="L290">
        <v>28.3</v>
      </c>
      <c r="M290">
        <v>28</v>
      </c>
      <c r="N290">
        <v>94</v>
      </c>
      <c r="O290">
        <v>95</v>
      </c>
      <c r="P290">
        <v>0</v>
      </c>
      <c r="Q290">
        <v>1</v>
      </c>
      <c r="R290">
        <v>5</v>
      </c>
      <c r="S290" s="8">
        <v>50248334</v>
      </c>
      <c r="T290" s="4">
        <v>28</v>
      </c>
      <c r="U290" s="6">
        <v>1.2454362835762088E-2</v>
      </c>
      <c r="V290" s="10">
        <v>63623088.048758931</v>
      </c>
      <c r="W290" s="12">
        <f>Table2[[#This Row],[Scaled to 2024]]/Table2[[#This Row],[Projected Wins]]</f>
        <v>1060384.8008126488</v>
      </c>
      <c r="X290" s="10"/>
      <c r="Y290" s="10">
        <f>IF(Table2[[#This Row],[Projected Wins]]&gt;=100, 1, IF(Table2[[#This Row],[Projected Wins]]&gt;=90, 2, IF(Table2[[#This Row],[Projected Wins]]&gt;=80, 3, IF(Table2[[#This Row],[Projected Wins]]&gt;=70, 4,5))))</f>
        <v>5</v>
      </c>
      <c r="Z290" s="2">
        <v>0.12638888888888888</v>
      </c>
    </row>
    <row r="291" spans="1:26" x14ac:dyDescent="0.45">
      <c r="A291">
        <v>2016</v>
      </c>
      <c r="B291" t="s">
        <v>31</v>
      </c>
      <c r="C291" t="s">
        <v>56</v>
      </c>
      <c r="D291" t="s">
        <v>378</v>
      </c>
      <c r="E291">
        <v>69</v>
      </c>
      <c r="F291">
        <v>93</v>
      </c>
      <c r="G291">
        <v>0.42592592592592593</v>
      </c>
      <c r="H291">
        <v>24</v>
      </c>
      <c r="I291" s="9">
        <v>69</v>
      </c>
      <c r="J291" s="3">
        <v>1521506</v>
      </c>
      <c r="K291" s="3">
        <v>18784</v>
      </c>
      <c r="L291">
        <v>28.7</v>
      </c>
      <c r="M291">
        <v>27.9</v>
      </c>
      <c r="N291">
        <v>96</v>
      </c>
      <c r="O291">
        <v>97</v>
      </c>
      <c r="P291">
        <v>0</v>
      </c>
      <c r="Q291">
        <v>1</v>
      </c>
      <c r="R291">
        <v>12</v>
      </c>
      <c r="S291" s="8">
        <v>54969067</v>
      </c>
      <c r="T291" s="4">
        <v>27</v>
      </c>
      <c r="U291" s="6">
        <v>1.4615499433094054E-2</v>
      </c>
      <c r="V291" s="10">
        <v>74663250.105273589</v>
      </c>
      <c r="W291" s="12">
        <f>Table2[[#This Row],[Scaled to 2024]]/Table2[[#This Row],[Projected Wins]]</f>
        <v>1082076.088482226</v>
      </c>
      <c r="X291" s="10"/>
      <c r="Y291" s="10">
        <f>IF(Table2[[#This Row],[Projected Wins]]&gt;=100, 1, IF(Table2[[#This Row],[Projected Wins]]&gt;=90, 2, IF(Table2[[#This Row],[Projected Wins]]&gt;=80, 3, IF(Table2[[#This Row],[Projected Wins]]&gt;=70, 4,5))))</f>
        <v>5</v>
      </c>
      <c r="Z291" s="2">
        <v>0.12222222222222222</v>
      </c>
    </row>
    <row r="292" spans="1:26" x14ac:dyDescent="0.45">
      <c r="A292">
        <v>1999</v>
      </c>
      <c r="B292" t="s">
        <v>33</v>
      </c>
      <c r="C292" t="s">
        <v>66</v>
      </c>
      <c r="D292" t="s">
        <v>891</v>
      </c>
      <c r="E292">
        <v>78</v>
      </c>
      <c r="F292">
        <v>83</v>
      </c>
      <c r="G292">
        <v>0.48447204968944102</v>
      </c>
      <c r="H292">
        <v>14</v>
      </c>
      <c r="I292" s="9">
        <v>78.484472049689444</v>
      </c>
      <c r="J292" s="3">
        <v>1638023</v>
      </c>
      <c r="K292" s="3">
        <v>20223</v>
      </c>
      <c r="L292">
        <v>28.3</v>
      </c>
      <c r="M292">
        <v>26.8</v>
      </c>
      <c r="N292">
        <v>100</v>
      </c>
      <c r="O292">
        <v>101</v>
      </c>
      <c r="P292">
        <v>0</v>
      </c>
      <c r="Q292">
        <v>1</v>
      </c>
      <c r="R292">
        <v>6</v>
      </c>
      <c r="S292" s="8">
        <v>25047666</v>
      </c>
      <c r="T292" s="4">
        <v>26</v>
      </c>
      <c r="U292" s="6">
        <v>1.6658582787819214E-2</v>
      </c>
      <c r="V292" s="10">
        <v>85100337.404142112</v>
      </c>
      <c r="W292" s="12">
        <f>Table2[[#This Row],[Scaled to 2024]]/Table2[[#This Row],[Projected Wins]]</f>
        <v>1084295.2138387845</v>
      </c>
      <c r="X292" s="10"/>
      <c r="Y292" s="10">
        <f>IF(Table2[[#This Row],[Projected Wins]]&gt;=100, 1, IF(Table2[[#This Row],[Projected Wins]]&gt;=90, 2, IF(Table2[[#This Row],[Projected Wins]]&gt;=80, 3, IF(Table2[[#This Row],[Projected Wins]]&gt;=70, 4,5))))</f>
        <v>4</v>
      </c>
      <c r="Z292" s="2">
        <v>0.11736111111111111</v>
      </c>
    </row>
    <row r="293" spans="1:26" x14ac:dyDescent="0.45">
      <c r="A293">
        <v>2004</v>
      </c>
      <c r="B293" t="s">
        <v>33</v>
      </c>
      <c r="C293" t="s">
        <v>66</v>
      </c>
      <c r="D293" t="s">
        <v>741</v>
      </c>
      <c r="E293">
        <v>72</v>
      </c>
      <c r="F293">
        <v>89</v>
      </c>
      <c r="G293">
        <v>0.44720496894409939</v>
      </c>
      <c r="H293">
        <v>20</v>
      </c>
      <c r="I293" s="9">
        <v>72.447204968944106</v>
      </c>
      <c r="J293" s="3">
        <v>1580031</v>
      </c>
      <c r="K293" s="3">
        <v>19750</v>
      </c>
      <c r="L293">
        <v>27.2</v>
      </c>
      <c r="M293">
        <v>27.7</v>
      </c>
      <c r="N293">
        <v>99</v>
      </c>
      <c r="O293">
        <v>99</v>
      </c>
      <c r="P293">
        <v>0</v>
      </c>
      <c r="Q293">
        <v>1</v>
      </c>
      <c r="R293">
        <v>9</v>
      </c>
      <c r="S293" s="8">
        <v>32227929</v>
      </c>
      <c r="T293" s="4">
        <v>28</v>
      </c>
      <c r="U293" s="6">
        <v>1.5504200250228471E-2</v>
      </c>
      <c r="V293" s="10">
        <v>79203176.481530249</v>
      </c>
      <c r="W293" s="12">
        <f>Table2[[#This Row],[Scaled to 2024]]/Table2[[#This Row],[Projected Wins]]</f>
        <v>1093253.7220101482</v>
      </c>
      <c r="X293" s="10"/>
      <c r="Y293" s="10">
        <f>IF(Table2[[#This Row],[Projected Wins]]&gt;=100, 1, IF(Table2[[#This Row],[Projected Wins]]&gt;=90, 2, IF(Table2[[#This Row],[Projected Wins]]&gt;=80, 3, IF(Table2[[#This Row],[Projected Wins]]&gt;=70, 4,5))))</f>
        <v>4</v>
      </c>
      <c r="Z293" s="2">
        <v>0.11666666666666667</v>
      </c>
    </row>
    <row r="294" spans="1:26" x14ac:dyDescent="0.45">
      <c r="A294">
        <v>2011</v>
      </c>
      <c r="B294" t="s">
        <v>43</v>
      </c>
      <c r="C294" t="s">
        <v>60</v>
      </c>
      <c r="D294" t="s">
        <v>516</v>
      </c>
      <c r="E294">
        <v>80</v>
      </c>
      <c r="F294">
        <v>82</v>
      </c>
      <c r="G294">
        <v>0.49382716049382713</v>
      </c>
      <c r="H294">
        <v>16</v>
      </c>
      <c r="I294" s="9">
        <v>80</v>
      </c>
      <c r="J294" s="3">
        <v>1840835</v>
      </c>
      <c r="K294" s="3">
        <v>22726</v>
      </c>
      <c r="L294">
        <v>27.8</v>
      </c>
      <c r="M294">
        <v>26.7</v>
      </c>
      <c r="N294">
        <v>94</v>
      </c>
      <c r="O294">
        <v>96</v>
      </c>
      <c r="P294">
        <v>1</v>
      </c>
      <c r="Q294">
        <v>2</v>
      </c>
      <c r="R294">
        <v>13</v>
      </c>
      <c r="S294" s="8">
        <v>49426566</v>
      </c>
      <c r="T294" s="4">
        <v>26</v>
      </c>
      <c r="U294" s="6">
        <v>1.7208269970753885E-2</v>
      </c>
      <c r="V294" s="10">
        <v>87908413.296929196</v>
      </c>
      <c r="W294" s="12">
        <f>Table2[[#This Row],[Scaled to 2024]]/Table2[[#This Row],[Projected Wins]]</f>
        <v>1098855.1662116149</v>
      </c>
      <c r="X294" s="10"/>
      <c r="Y294" s="10">
        <f>IF(Table2[[#This Row],[Projected Wins]]&gt;=100, 1, IF(Table2[[#This Row],[Projected Wins]]&gt;=90, 2, IF(Table2[[#This Row],[Projected Wins]]&gt;=80, 3, IF(Table2[[#This Row],[Projected Wins]]&gt;=70, 4,5))))</f>
        <v>3</v>
      </c>
      <c r="Z294" s="2">
        <v>0.12222222222222222</v>
      </c>
    </row>
    <row r="295" spans="1:26" x14ac:dyDescent="0.45">
      <c r="A295">
        <v>2011</v>
      </c>
      <c r="B295" t="s">
        <v>33</v>
      </c>
      <c r="C295" t="s">
        <v>66</v>
      </c>
      <c r="D295" t="s">
        <v>530</v>
      </c>
      <c r="E295">
        <v>72</v>
      </c>
      <c r="F295">
        <v>90</v>
      </c>
      <c r="G295">
        <v>0.44444444444444442</v>
      </c>
      <c r="H295">
        <v>22</v>
      </c>
      <c r="I295" s="9">
        <v>72</v>
      </c>
      <c r="J295" s="3">
        <v>1940429</v>
      </c>
      <c r="K295" s="3">
        <v>23956</v>
      </c>
      <c r="L295">
        <v>27.2</v>
      </c>
      <c r="M295">
        <v>28.1</v>
      </c>
      <c r="N295">
        <v>95</v>
      </c>
      <c r="O295">
        <v>97</v>
      </c>
      <c r="P295">
        <v>0</v>
      </c>
      <c r="Q295">
        <v>3</v>
      </c>
      <c r="R295">
        <v>12</v>
      </c>
      <c r="S295" s="8">
        <v>45047000</v>
      </c>
      <c r="T295" s="4">
        <v>28</v>
      </c>
      <c r="U295" s="6">
        <v>1.5683487648576484E-2</v>
      </c>
      <c r="V295" s="10">
        <v>80119065.803332761</v>
      </c>
      <c r="W295" s="12">
        <f>Table2[[#This Row],[Scaled to 2024]]/Table2[[#This Row],[Projected Wins]]</f>
        <v>1112764.802824066</v>
      </c>
      <c r="X295" s="10"/>
      <c r="Y295" s="10">
        <f>IF(Table2[[#This Row],[Projected Wins]]&gt;=100, 1, IF(Table2[[#This Row],[Projected Wins]]&gt;=90, 2, IF(Table2[[#This Row],[Projected Wins]]&gt;=80, 3, IF(Table2[[#This Row],[Projected Wins]]&gt;=70, 4,5))))</f>
        <v>4</v>
      </c>
      <c r="Z295" s="2">
        <v>0.125</v>
      </c>
    </row>
    <row r="296" spans="1:26" x14ac:dyDescent="0.45">
      <c r="A296">
        <v>1999</v>
      </c>
      <c r="B296" t="s">
        <v>45</v>
      </c>
      <c r="C296" t="s">
        <v>52</v>
      </c>
      <c r="D296" t="s">
        <v>880</v>
      </c>
      <c r="E296">
        <v>64</v>
      </c>
      <c r="F296">
        <v>98</v>
      </c>
      <c r="G296">
        <v>0.39506172839506171</v>
      </c>
      <c r="H296">
        <v>29</v>
      </c>
      <c r="I296" s="9">
        <v>64</v>
      </c>
      <c r="J296" s="3">
        <v>1369421</v>
      </c>
      <c r="K296" s="3">
        <v>17118</v>
      </c>
      <c r="L296">
        <v>25.2</v>
      </c>
      <c r="M296">
        <v>26</v>
      </c>
      <c r="N296">
        <v>93</v>
      </c>
      <c r="O296">
        <v>94</v>
      </c>
      <c r="P296">
        <v>0</v>
      </c>
      <c r="Q296">
        <v>1</v>
      </c>
      <c r="R296">
        <v>9</v>
      </c>
      <c r="S296" s="8">
        <v>21085000</v>
      </c>
      <c r="T296" s="4">
        <v>29</v>
      </c>
      <c r="U296" s="6">
        <v>1.4023111697559688E-2</v>
      </c>
      <c r="V296" s="10">
        <v>71637038.523522958</v>
      </c>
      <c r="W296" s="12">
        <f>Table2[[#This Row],[Scaled to 2024]]/Table2[[#This Row],[Projected Wins]]</f>
        <v>1119328.7269300462</v>
      </c>
      <c r="X296" s="10"/>
      <c r="Y296" s="10">
        <f>IF(Table2[[#This Row],[Projected Wins]]&gt;=100, 1, IF(Table2[[#This Row],[Projected Wins]]&gt;=90, 2, IF(Table2[[#This Row],[Projected Wins]]&gt;=80, 3, IF(Table2[[#This Row],[Projected Wins]]&gt;=70, 4,5))))</f>
        <v>5</v>
      </c>
      <c r="Z296" s="2">
        <v>0.11944444444444445</v>
      </c>
    </row>
    <row r="297" spans="1:26" x14ac:dyDescent="0.45">
      <c r="A297">
        <v>2015</v>
      </c>
      <c r="B297" t="s">
        <v>38</v>
      </c>
      <c r="C297" t="s">
        <v>101</v>
      </c>
      <c r="D297" t="s">
        <v>415</v>
      </c>
      <c r="E297">
        <v>80</v>
      </c>
      <c r="F297">
        <v>82</v>
      </c>
      <c r="G297">
        <v>0.49382716049382713</v>
      </c>
      <c r="H297">
        <v>17</v>
      </c>
      <c r="I297" s="9">
        <v>80</v>
      </c>
      <c r="J297" s="3">
        <v>1287054</v>
      </c>
      <c r="K297" s="3">
        <v>15322</v>
      </c>
      <c r="L297">
        <v>28.5</v>
      </c>
      <c r="M297">
        <v>26.7</v>
      </c>
      <c r="N297">
        <v>96</v>
      </c>
      <c r="O297">
        <v>97</v>
      </c>
      <c r="P297">
        <v>0</v>
      </c>
      <c r="Q297">
        <v>2</v>
      </c>
      <c r="R297">
        <v>10</v>
      </c>
      <c r="S297" s="8">
        <v>64571233</v>
      </c>
      <c r="T297" s="4">
        <v>27</v>
      </c>
      <c r="U297" s="6">
        <v>1.7542301457851302E-2</v>
      </c>
      <c r="V297" s="10">
        <v>89614812.491726413</v>
      </c>
      <c r="W297" s="12">
        <f>Table2[[#This Row],[Scaled to 2024]]/Table2[[#This Row],[Projected Wins]]</f>
        <v>1120185.1561465801</v>
      </c>
      <c r="X297" s="10"/>
      <c r="Y297" s="10">
        <f>IF(Table2[[#This Row],[Projected Wins]]&gt;=100, 1, IF(Table2[[#This Row],[Projected Wins]]&gt;=90, 2, IF(Table2[[#This Row],[Projected Wins]]&gt;=80, 3, IF(Table2[[#This Row],[Projected Wins]]&gt;=70, 4,5))))</f>
        <v>3</v>
      </c>
      <c r="Z297" s="2">
        <v>0.12430555555555556</v>
      </c>
    </row>
    <row r="298" spans="1:26" x14ac:dyDescent="0.45">
      <c r="A298">
        <v>2023</v>
      </c>
      <c r="B298" t="s">
        <v>31</v>
      </c>
      <c r="C298" t="s">
        <v>56</v>
      </c>
      <c r="D298" t="s">
        <v>168</v>
      </c>
      <c r="E298">
        <v>50</v>
      </c>
      <c r="F298">
        <v>112</v>
      </c>
      <c r="G298">
        <v>0.30864197530864196</v>
      </c>
      <c r="H298">
        <v>30</v>
      </c>
      <c r="I298" s="9">
        <v>50</v>
      </c>
      <c r="J298" s="3">
        <v>832352</v>
      </c>
      <c r="K298" s="3">
        <v>10276</v>
      </c>
      <c r="L298">
        <v>27.1</v>
      </c>
      <c r="M298">
        <v>28</v>
      </c>
      <c r="N298">
        <v>95</v>
      </c>
      <c r="O298">
        <v>97</v>
      </c>
      <c r="P298">
        <v>0</v>
      </c>
      <c r="Q298">
        <v>1</v>
      </c>
      <c r="R298">
        <v>6</v>
      </c>
      <c r="S298" s="8">
        <v>51230000</v>
      </c>
      <c r="T298" s="4">
        <v>30</v>
      </c>
      <c r="U298" s="6">
        <v>1.1021384413539359E-2</v>
      </c>
      <c r="V298" s="10">
        <v>56302720.597502679</v>
      </c>
      <c r="W298" s="12">
        <f>Table2[[#This Row],[Scaled to 2024]]/Table2[[#This Row],[Projected Wins]]</f>
        <v>1126054.4119500536</v>
      </c>
      <c r="X298" s="10"/>
      <c r="Y298" s="10">
        <f>IF(Table2[[#This Row],[Projected Wins]]&gt;=100, 1, IF(Table2[[#This Row],[Projected Wins]]&gt;=90, 2, IF(Table2[[#This Row],[Projected Wins]]&gt;=80, 3, IF(Table2[[#This Row],[Projected Wins]]&gt;=70, 4,5))))</f>
        <v>5</v>
      </c>
      <c r="Z298" s="2">
        <v>0.11388888888888889</v>
      </c>
    </row>
    <row r="299" spans="1:26" x14ac:dyDescent="0.45">
      <c r="A299">
        <v>2015</v>
      </c>
      <c r="B299" t="s">
        <v>12</v>
      </c>
      <c r="C299" t="s">
        <v>102</v>
      </c>
      <c r="D299" t="s">
        <v>389</v>
      </c>
      <c r="E299">
        <v>79</v>
      </c>
      <c r="F299">
        <v>83</v>
      </c>
      <c r="G299">
        <v>0.48765432098765432</v>
      </c>
      <c r="H299">
        <v>18</v>
      </c>
      <c r="I299" s="9">
        <v>79</v>
      </c>
      <c r="J299" s="3">
        <v>2080145</v>
      </c>
      <c r="K299" s="3">
        <v>25681</v>
      </c>
      <c r="L299">
        <v>26.6</v>
      </c>
      <c r="M299">
        <v>27.1</v>
      </c>
      <c r="N299">
        <v>105</v>
      </c>
      <c r="O299">
        <v>105</v>
      </c>
      <c r="P299">
        <v>0</v>
      </c>
      <c r="Q299">
        <v>2</v>
      </c>
      <c r="R299">
        <v>8</v>
      </c>
      <c r="S299" s="8">
        <v>64434000</v>
      </c>
      <c r="T299" s="4">
        <v>28</v>
      </c>
      <c r="U299" s="6">
        <v>1.7505018870170724E-2</v>
      </c>
      <c r="V299" s="10">
        <v>89424354.465895027</v>
      </c>
      <c r="W299" s="12">
        <f>Table2[[#This Row],[Scaled to 2024]]/Table2[[#This Row],[Projected Wins]]</f>
        <v>1131953.8539986713</v>
      </c>
      <c r="X299" s="10"/>
      <c r="Y299" s="10">
        <f>IF(Table2[[#This Row],[Projected Wins]]&gt;=100, 1, IF(Table2[[#This Row],[Projected Wins]]&gt;=90, 2, IF(Table2[[#This Row],[Projected Wins]]&gt;=80, 3, IF(Table2[[#This Row],[Projected Wins]]&gt;=70, 4,5))))</f>
        <v>4</v>
      </c>
      <c r="Z299" s="2">
        <v>0.13194444444444445</v>
      </c>
    </row>
    <row r="300" spans="1:26" x14ac:dyDescent="0.45">
      <c r="A300">
        <v>2021</v>
      </c>
      <c r="B300" t="s">
        <v>14</v>
      </c>
      <c r="C300" t="s">
        <v>58</v>
      </c>
      <c r="D300" t="s">
        <v>211</v>
      </c>
      <c r="E300">
        <v>52</v>
      </c>
      <c r="F300">
        <v>110</v>
      </c>
      <c r="G300">
        <v>0.32098765432098764</v>
      </c>
      <c r="H300">
        <v>29</v>
      </c>
      <c r="I300" s="9">
        <v>52</v>
      </c>
      <c r="J300" s="3">
        <v>793229</v>
      </c>
      <c r="K300" s="3">
        <v>9793</v>
      </c>
      <c r="L300">
        <v>26.7</v>
      </c>
      <c r="M300">
        <v>28.1</v>
      </c>
      <c r="N300">
        <v>101</v>
      </c>
      <c r="O300">
        <v>103</v>
      </c>
      <c r="P300">
        <v>0</v>
      </c>
      <c r="Q300">
        <v>1</v>
      </c>
      <c r="R300">
        <v>7</v>
      </c>
      <c r="S300" s="8">
        <v>42075000</v>
      </c>
      <c r="T300" s="4">
        <v>29</v>
      </c>
      <c r="U300" s="6">
        <v>1.1625054428152558E-2</v>
      </c>
      <c r="V300" s="10">
        <v>59386567.679735281</v>
      </c>
      <c r="W300" s="12">
        <f>Table2[[#This Row],[Scaled to 2024]]/Table2[[#This Row],[Projected Wins]]</f>
        <v>1142049.3784564477</v>
      </c>
      <c r="X300" s="10"/>
      <c r="Y300" s="10">
        <f>IF(Table2[[#This Row],[Projected Wins]]&gt;=100, 1, IF(Table2[[#This Row],[Projected Wins]]&gt;=90, 2, IF(Table2[[#This Row],[Projected Wins]]&gt;=80, 3, IF(Table2[[#This Row],[Projected Wins]]&gt;=70, 4,5))))</f>
        <v>5</v>
      </c>
      <c r="Z300" s="2">
        <v>0.12916666666666668</v>
      </c>
    </row>
    <row r="301" spans="1:26" x14ac:dyDescent="0.45">
      <c r="A301">
        <v>2011</v>
      </c>
      <c r="B301" t="s">
        <v>34</v>
      </c>
      <c r="C301" t="s">
        <v>67</v>
      </c>
      <c r="D301" t="s">
        <v>531</v>
      </c>
      <c r="E301">
        <v>71</v>
      </c>
      <c r="F301">
        <v>91</v>
      </c>
      <c r="G301">
        <v>0.43827160493827161</v>
      </c>
      <c r="H301">
        <v>24</v>
      </c>
      <c r="I301" s="9">
        <v>71</v>
      </c>
      <c r="J301" s="3">
        <v>2143018</v>
      </c>
      <c r="K301" s="3">
        <v>26457</v>
      </c>
      <c r="L301">
        <v>28</v>
      </c>
      <c r="M301">
        <v>28.1</v>
      </c>
      <c r="N301">
        <v>93</v>
      </c>
      <c r="O301">
        <v>93</v>
      </c>
      <c r="P301">
        <v>0</v>
      </c>
      <c r="Q301">
        <v>1</v>
      </c>
      <c r="R301">
        <v>9</v>
      </c>
      <c r="S301" s="8">
        <v>45869140</v>
      </c>
      <c r="T301" s="4">
        <v>27</v>
      </c>
      <c r="U301" s="6">
        <v>1.5969722526268687E-2</v>
      </c>
      <c r="V301" s="10">
        <v>81581296.11299938</v>
      </c>
      <c r="W301" s="12">
        <f>Table2[[#This Row],[Scaled to 2024]]/Table2[[#This Row],[Projected Wins]]</f>
        <v>1149032.3396197096</v>
      </c>
      <c r="X301" s="10"/>
      <c r="Y301" s="10">
        <f>IF(Table2[[#This Row],[Projected Wins]]&gt;=100, 1, IF(Table2[[#This Row],[Projected Wins]]&gt;=90, 2, IF(Table2[[#This Row],[Projected Wins]]&gt;=80, 3, IF(Table2[[#This Row],[Projected Wins]]&gt;=70, 4,5))))</f>
        <v>4</v>
      </c>
      <c r="Z301" s="2">
        <v>0.11944444444444445</v>
      </c>
    </row>
    <row r="302" spans="1:26" x14ac:dyDescent="0.45">
      <c r="A302">
        <v>2005</v>
      </c>
      <c r="B302" t="s">
        <v>27</v>
      </c>
      <c r="C302" t="s">
        <v>72</v>
      </c>
      <c r="D302" t="s">
        <v>704</v>
      </c>
      <c r="E302">
        <v>81</v>
      </c>
      <c r="F302">
        <v>81</v>
      </c>
      <c r="G302">
        <v>0.5</v>
      </c>
      <c r="H302">
        <v>15</v>
      </c>
      <c r="I302" s="9">
        <v>81</v>
      </c>
      <c r="J302" s="3">
        <v>2211023</v>
      </c>
      <c r="K302" s="3">
        <v>27297</v>
      </c>
      <c r="L302">
        <v>28.4</v>
      </c>
      <c r="M302">
        <v>28</v>
      </c>
      <c r="N302">
        <v>100</v>
      </c>
      <c r="O302">
        <v>101</v>
      </c>
      <c r="P302">
        <v>0</v>
      </c>
      <c r="Q302">
        <v>1</v>
      </c>
      <c r="R302">
        <v>14</v>
      </c>
      <c r="S302" s="8">
        <v>39934833</v>
      </c>
      <c r="T302" s="4">
        <v>27</v>
      </c>
      <c r="U302" s="6">
        <v>1.8243302227609299E-2</v>
      </c>
      <c r="V302" s="10">
        <v>93195873.545166627</v>
      </c>
      <c r="W302" s="12">
        <f>Table2[[#This Row],[Scaled to 2024]]/Table2[[#This Row],[Projected Wins]]</f>
        <v>1150566.3400637854</v>
      </c>
      <c r="X302" s="10"/>
      <c r="Y302" s="10">
        <f>IF(Table2[[#This Row],[Projected Wins]]&gt;=100, 1, IF(Table2[[#This Row],[Projected Wins]]&gt;=90, 2, IF(Table2[[#This Row],[Projected Wins]]&gt;=80, 3, IF(Table2[[#This Row],[Projected Wins]]&gt;=70, 4,5))))</f>
        <v>3</v>
      </c>
      <c r="Z302" s="2">
        <v>0.12013888888888889</v>
      </c>
    </row>
    <row r="303" spans="1:26" x14ac:dyDescent="0.45">
      <c r="A303">
        <v>1998</v>
      </c>
      <c r="B303" t="s">
        <v>31</v>
      </c>
      <c r="C303" t="s">
        <v>56</v>
      </c>
      <c r="D303" t="s">
        <v>919</v>
      </c>
      <c r="E303">
        <v>74</v>
      </c>
      <c r="F303">
        <v>88</v>
      </c>
      <c r="G303">
        <v>0.4567901234567901</v>
      </c>
      <c r="H303">
        <v>21</v>
      </c>
      <c r="I303" s="9">
        <v>74</v>
      </c>
      <c r="J303" s="3">
        <v>1232343</v>
      </c>
      <c r="K303" s="3">
        <v>15214</v>
      </c>
      <c r="L303">
        <v>28.8</v>
      </c>
      <c r="M303">
        <v>31.2</v>
      </c>
      <c r="N303">
        <v>96</v>
      </c>
      <c r="O303">
        <v>97</v>
      </c>
      <c r="P303">
        <v>1</v>
      </c>
      <c r="Q303">
        <v>1</v>
      </c>
      <c r="R303">
        <v>8</v>
      </c>
      <c r="S303" s="8">
        <v>21473000</v>
      </c>
      <c r="T303" s="4">
        <v>28</v>
      </c>
      <c r="U303" s="6">
        <v>1.6706015740574055E-2</v>
      </c>
      <c r="V303" s="10">
        <v>85342648.549989596</v>
      </c>
      <c r="W303" s="12">
        <f>Table2[[#This Row],[Scaled to 2024]]/Table2[[#This Row],[Projected Wins]]</f>
        <v>1153279.034459319</v>
      </c>
      <c r="X303" s="10"/>
      <c r="Y303" s="10">
        <f>IF(Table2[[#This Row],[Projected Wins]]&gt;=100, 1, IF(Table2[[#This Row],[Projected Wins]]&gt;=90, 2, IF(Table2[[#This Row],[Projected Wins]]&gt;=80, 3, IF(Table2[[#This Row],[Projected Wins]]&gt;=70, 4,5))))</f>
        <v>4</v>
      </c>
      <c r="Z303" s="2">
        <v>0.12222222222222222</v>
      </c>
    </row>
    <row r="304" spans="1:26" x14ac:dyDescent="0.45">
      <c r="A304">
        <v>2007</v>
      </c>
      <c r="B304" t="s">
        <v>33</v>
      </c>
      <c r="C304" t="s">
        <v>66</v>
      </c>
      <c r="D304" t="s">
        <v>650</v>
      </c>
      <c r="E304">
        <v>68</v>
      </c>
      <c r="F304">
        <v>94</v>
      </c>
      <c r="G304">
        <v>0.41975308641975306</v>
      </c>
      <c r="H304">
        <v>29</v>
      </c>
      <c r="I304" s="9">
        <v>68</v>
      </c>
      <c r="J304" s="3">
        <v>1749142</v>
      </c>
      <c r="K304" s="3">
        <v>21594</v>
      </c>
      <c r="L304">
        <v>27.2</v>
      </c>
      <c r="M304">
        <v>27.1</v>
      </c>
      <c r="N304">
        <v>97</v>
      </c>
      <c r="O304">
        <v>98</v>
      </c>
      <c r="P304">
        <v>0</v>
      </c>
      <c r="Q304">
        <v>1</v>
      </c>
      <c r="R304">
        <v>11</v>
      </c>
      <c r="S304" s="8">
        <v>38537833</v>
      </c>
      <c r="T304" s="4">
        <v>27</v>
      </c>
      <c r="U304" s="6">
        <v>1.5420073871852926E-2</v>
      </c>
      <c r="V304" s="10">
        <v>78773417.043075368</v>
      </c>
      <c r="W304" s="12">
        <f>Table2[[#This Row],[Scaled to 2024]]/Table2[[#This Row],[Projected Wins]]</f>
        <v>1158432.6035746378</v>
      </c>
      <c r="X304" s="10"/>
      <c r="Y304" s="10">
        <f>IF(Table2[[#This Row],[Projected Wins]]&gt;=100, 1, IF(Table2[[#This Row],[Projected Wins]]&gt;=90, 2, IF(Table2[[#This Row],[Projected Wins]]&gt;=80, 3, IF(Table2[[#This Row],[Projected Wins]]&gt;=70, 4,5))))</f>
        <v>5</v>
      </c>
      <c r="Z304" s="2">
        <v>0.11597222222222223</v>
      </c>
    </row>
    <row r="305" spans="1:26" x14ac:dyDescent="0.45">
      <c r="A305">
        <v>1999</v>
      </c>
      <c r="B305" t="s">
        <v>17</v>
      </c>
      <c r="C305" t="s">
        <v>70</v>
      </c>
      <c r="D305" t="s">
        <v>875</v>
      </c>
      <c r="E305">
        <v>75</v>
      </c>
      <c r="F305">
        <v>86</v>
      </c>
      <c r="G305">
        <v>0.46583850931677018</v>
      </c>
      <c r="H305">
        <v>18</v>
      </c>
      <c r="I305" s="9">
        <v>75.465838509316768</v>
      </c>
      <c r="J305" s="3">
        <v>1338851</v>
      </c>
      <c r="K305" s="3">
        <v>16529</v>
      </c>
      <c r="L305">
        <v>25.8</v>
      </c>
      <c r="M305">
        <v>26.4</v>
      </c>
      <c r="N305">
        <v>101</v>
      </c>
      <c r="O305">
        <v>101</v>
      </c>
      <c r="P305">
        <v>1</v>
      </c>
      <c r="Q305">
        <v>1</v>
      </c>
      <c r="R305">
        <v>7</v>
      </c>
      <c r="S305" s="8">
        <v>25820000</v>
      </c>
      <c r="T305" s="4">
        <v>25</v>
      </c>
      <c r="U305" s="6">
        <v>1.7172243017832163E-2</v>
      </c>
      <c r="V305" s="10">
        <v>87724369.678793594</v>
      </c>
      <c r="W305" s="12">
        <f>Table2[[#This Row],[Scaled to 2024]]/Table2[[#This Row],[Projected Wins]]</f>
        <v>1162438.1496531498</v>
      </c>
      <c r="X305" s="10"/>
      <c r="Y305" s="10">
        <f>IF(Table2[[#This Row],[Projected Wins]]&gt;=100, 1, IF(Table2[[#This Row],[Projected Wins]]&gt;=90, 2, IF(Table2[[#This Row],[Projected Wins]]&gt;=80, 3, IF(Table2[[#This Row],[Projected Wins]]&gt;=70, 4,5))))</f>
        <v>4</v>
      </c>
      <c r="Z305" s="2">
        <v>0.12152777777777778</v>
      </c>
    </row>
    <row r="306" spans="1:26" hidden="1" x14ac:dyDescent="0.45">
      <c r="A306">
        <v>2024</v>
      </c>
      <c r="B306" t="s">
        <v>41</v>
      </c>
      <c r="C306" t="s">
        <v>104</v>
      </c>
      <c r="D306" t="s">
        <v>148</v>
      </c>
      <c r="E306">
        <v>44</v>
      </c>
      <c r="F306">
        <v>53</v>
      </c>
      <c r="G306">
        <v>0.45360824742268041</v>
      </c>
      <c r="H306">
        <v>25</v>
      </c>
      <c r="I306" s="9">
        <v>73.484536082474222</v>
      </c>
      <c r="J306">
        <v>1108914</v>
      </c>
      <c r="K306">
        <v>25203</v>
      </c>
      <c r="L306">
        <v>27.4</v>
      </c>
      <c r="M306">
        <v>29.5</v>
      </c>
      <c r="N306">
        <v>95</v>
      </c>
      <c r="O306">
        <v>97</v>
      </c>
      <c r="P306">
        <v>0</v>
      </c>
      <c r="Q306">
        <v>1</v>
      </c>
      <c r="R306">
        <v>6</v>
      </c>
      <c r="S306" s="8">
        <v>132086867</v>
      </c>
      <c r="T306" s="4">
        <v>19</v>
      </c>
      <c r="U306" s="6">
        <v>2.5856301822324693E-2</v>
      </c>
      <c r="V306" s="10">
        <v>132086867.00000001</v>
      </c>
      <c r="W306" s="12">
        <f>Table2[[#This Row],[Scaled to 2024]]/Table2[[#This Row],[Projected Wins]]</f>
        <v>1797478.4089506175</v>
      </c>
      <c r="X306" s="10"/>
      <c r="Y306" s="10">
        <f>IF(Table2[[#This Row],[Projected Wins]]&gt;=100, 1, IF(Table2[[#This Row],[Projected Wins]]&gt;=90, 2, IF(Table2[[#This Row],[Projected Wins]]&gt;=80, 3, IF(Table2[[#This Row],[Projected Wins]]&gt;=70, 4,5))))</f>
        <v>4</v>
      </c>
      <c r="Z306" s="2">
        <v>0.10833333333333334</v>
      </c>
    </row>
    <row r="307" spans="1:26" x14ac:dyDescent="0.45">
      <c r="A307">
        <v>2021</v>
      </c>
      <c r="B307" t="s">
        <v>33</v>
      </c>
      <c r="C307" t="s">
        <v>66</v>
      </c>
      <c r="D307" t="s">
        <v>230</v>
      </c>
      <c r="E307">
        <v>61</v>
      </c>
      <c r="F307">
        <v>101</v>
      </c>
      <c r="G307">
        <v>0.37654320987654322</v>
      </c>
      <c r="H307">
        <v>27</v>
      </c>
      <c r="I307" s="9">
        <v>61</v>
      </c>
      <c r="J307" s="3">
        <v>859498</v>
      </c>
      <c r="K307" s="3">
        <v>10611</v>
      </c>
      <c r="L307">
        <v>27.5</v>
      </c>
      <c r="M307">
        <v>27.4</v>
      </c>
      <c r="N307">
        <v>99</v>
      </c>
      <c r="O307">
        <v>101</v>
      </c>
      <c r="P307">
        <v>0</v>
      </c>
      <c r="Q307">
        <v>2</v>
      </c>
      <c r="R307">
        <v>9</v>
      </c>
      <c r="S307" s="8">
        <v>50255000</v>
      </c>
      <c r="T307" s="4">
        <v>28</v>
      </c>
      <c r="U307" s="6">
        <v>1.3885136311035218E-2</v>
      </c>
      <c r="V307" s="10">
        <v>70932191.532860279</v>
      </c>
      <c r="W307" s="12">
        <f>Table2[[#This Row],[Scaled to 2024]]/Table2[[#This Row],[Projected Wins]]</f>
        <v>1162822.8120141029</v>
      </c>
      <c r="X307" s="10"/>
      <c r="Y307" s="10">
        <f>IF(Table2[[#This Row],[Projected Wins]]&gt;=100, 1, IF(Table2[[#This Row],[Projected Wins]]&gt;=90, 2, IF(Table2[[#This Row],[Projected Wins]]&gt;=80, 3, IF(Table2[[#This Row],[Projected Wins]]&gt;=70, 4,5))))</f>
        <v>5</v>
      </c>
      <c r="Z307" s="2">
        <v>0.13263888888888889</v>
      </c>
    </row>
    <row r="308" spans="1:26" x14ac:dyDescent="0.45">
      <c r="A308">
        <v>2003</v>
      </c>
      <c r="B308" t="s">
        <v>23</v>
      </c>
      <c r="C308" t="s">
        <v>62</v>
      </c>
      <c r="D308" t="s">
        <v>762</v>
      </c>
      <c r="E308">
        <v>83</v>
      </c>
      <c r="F308">
        <v>79</v>
      </c>
      <c r="G308">
        <v>0.51234567901234573</v>
      </c>
      <c r="H308">
        <v>17</v>
      </c>
      <c r="I308" s="9">
        <v>83.000000000000014</v>
      </c>
      <c r="J308" s="3">
        <v>1779895</v>
      </c>
      <c r="K308" s="3">
        <v>22249</v>
      </c>
      <c r="L308">
        <v>29.2</v>
      </c>
      <c r="M308">
        <v>28</v>
      </c>
      <c r="N308">
        <v>107</v>
      </c>
      <c r="O308">
        <v>108</v>
      </c>
      <c r="P308">
        <v>0</v>
      </c>
      <c r="Q308">
        <v>2</v>
      </c>
      <c r="R308">
        <v>8</v>
      </c>
      <c r="S308" s="8">
        <v>40518000</v>
      </c>
      <c r="T308" s="4">
        <v>29</v>
      </c>
      <c r="U308" s="6">
        <v>1.9032702713381165E-2</v>
      </c>
      <c r="V308" s="10">
        <v>97228524.373981446</v>
      </c>
      <c r="W308" s="12">
        <f>Table2[[#This Row],[Scaled to 2024]]/Table2[[#This Row],[Projected Wins]]</f>
        <v>1171428.0045058003</v>
      </c>
      <c r="X308" s="10"/>
      <c r="Y308" s="10">
        <f>IF(Table2[[#This Row],[Projected Wins]]&gt;=100, 1, IF(Table2[[#This Row],[Projected Wins]]&gt;=90, 2, IF(Table2[[#This Row],[Projected Wins]]&gt;=80, 3, IF(Table2[[#This Row],[Projected Wins]]&gt;=70, 4,5))))</f>
        <v>3</v>
      </c>
      <c r="Z308" s="2">
        <v>0.11527777777777778</v>
      </c>
    </row>
    <row r="309" spans="1:26" x14ac:dyDescent="0.45">
      <c r="A309">
        <v>2002</v>
      </c>
      <c r="B309" t="s">
        <v>48</v>
      </c>
      <c r="C309" t="s">
        <v>63</v>
      </c>
      <c r="D309" t="s">
        <v>796</v>
      </c>
      <c r="E309">
        <v>83</v>
      </c>
      <c r="F309">
        <v>79</v>
      </c>
      <c r="G309">
        <v>0.51234567901234573</v>
      </c>
      <c r="H309">
        <v>13</v>
      </c>
      <c r="I309" s="9">
        <v>83.000000000000014</v>
      </c>
      <c r="J309" s="3">
        <v>812045</v>
      </c>
      <c r="K309" s="3">
        <v>10025</v>
      </c>
      <c r="L309">
        <v>28.2</v>
      </c>
      <c r="M309">
        <v>27.7</v>
      </c>
      <c r="N309">
        <v>103</v>
      </c>
      <c r="O309">
        <v>103</v>
      </c>
      <c r="P309">
        <v>1</v>
      </c>
      <c r="Q309">
        <v>2</v>
      </c>
      <c r="R309">
        <v>9</v>
      </c>
      <c r="S309" s="8">
        <v>38670500</v>
      </c>
      <c r="T309" s="4">
        <v>29</v>
      </c>
      <c r="U309" s="6">
        <v>1.906004654331224E-2</v>
      </c>
      <c r="V309" s="10">
        <v>97368210.275399029</v>
      </c>
      <c r="W309" s="12">
        <f>Table2[[#This Row],[Scaled to 2024]]/Table2[[#This Row],[Projected Wins]]</f>
        <v>1173110.9671734821</v>
      </c>
      <c r="X309" s="10"/>
      <c r="Y309" s="10">
        <f>IF(Table2[[#This Row],[Projected Wins]]&gt;=100, 1, IF(Table2[[#This Row],[Projected Wins]]&gt;=90, 2, IF(Table2[[#This Row],[Projected Wins]]&gt;=80, 3, IF(Table2[[#This Row],[Projected Wins]]&gt;=70, 4,5))))</f>
        <v>3</v>
      </c>
      <c r="Z309" s="2">
        <v>0.12152777777777778</v>
      </c>
    </row>
    <row r="310" spans="1:26" x14ac:dyDescent="0.45">
      <c r="A310">
        <v>1999</v>
      </c>
      <c r="B310" t="s">
        <v>28</v>
      </c>
      <c r="C310" t="s">
        <v>54</v>
      </c>
      <c r="D310" t="s">
        <v>885</v>
      </c>
      <c r="E310">
        <v>63</v>
      </c>
      <c r="F310">
        <v>97</v>
      </c>
      <c r="G310">
        <v>0.39374999999999999</v>
      </c>
      <c r="H310">
        <v>30</v>
      </c>
      <c r="I310" s="9">
        <v>63.787500000000001</v>
      </c>
      <c r="J310" s="3">
        <v>1202829</v>
      </c>
      <c r="K310" s="3">
        <v>14850</v>
      </c>
      <c r="L310">
        <v>26.8</v>
      </c>
      <c r="M310">
        <v>26.3</v>
      </c>
      <c r="N310">
        <v>103</v>
      </c>
      <c r="O310">
        <v>104</v>
      </c>
      <c r="P310">
        <v>1</v>
      </c>
      <c r="Q310">
        <v>1</v>
      </c>
      <c r="R310">
        <v>13</v>
      </c>
      <c r="S310" s="8">
        <v>22107500</v>
      </c>
      <c r="T310" s="4">
        <v>28</v>
      </c>
      <c r="U310" s="6">
        <v>1.470315114317291E-2</v>
      </c>
      <c r="V310" s="10">
        <v>75111018.693800509</v>
      </c>
      <c r="W310" s="12">
        <f>Table2[[#This Row],[Scaled to 2024]]/Table2[[#This Row],[Projected Wins]]</f>
        <v>1177519.3994716913</v>
      </c>
      <c r="X310" s="10"/>
      <c r="Y310" s="10">
        <f>IF(Table2[[#This Row],[Projected Wins]]&gt;=100, 1, IF(Table2[[#This Row],[Projected Wins]]&gt;=90, 2, IF(Table2[[#This Row],[Projected Wins]]&gt;=80, 3, IF(Table2[[#This Row],[Projected Wins]]&gt;=70, 4,5))))</f>
        <v>5</v>
      </c>
      <c r="Z310" s="2">
        <v>0.12291666666666666</v>
      </c>
    </row>
    <row r="311" spans="1:26" x14ac:dyDescent="0.45">
      <c r="A311">
        <v>2012</v>
      </c>
      <c r="B311" t="s">
        <v>22</v>
      </c>
      <c r="C311" t="s">
        <v>53</v>
      </c>
      <c r="D311" t="s">
        <v>489</v>
      </c>
      <c r="E311">
        <v>55</v>
      </c>
      <c r="F311">
        <v>107</v>
      </c>
      <c r="G311">
        <v>0.33950617283950618</v>
      </c>
      <c r="H311">
        <v>30</v>
      </c>
      <c r="I311" s="9">
        <v>55</v>
      </c>
      <c r="J311" s="3">
        <v>1607733</v>
      </c>
      <c r="K311" s="3">
        <v>19849</v>
      </c>
      <c r="L311">
        <v>26.6</v>
      </c>
      <c r="M311">
        <v>27.2</v>
      </c>
      <c r="N311">
        <v>100</v>
      </c>
      <c r="O311">
        <v>102</v>
      </c>
      <c r="P311">
        <v>0</v>
      </c>
      <c r="Q311">
        <v>1</v>
      </c>
      <c r="R311">
        <v>8</v>
      </c>
      <c r="S311" s="8">
        <v>37651000</v>
      </c>
      <c r="T311" s="4">
        <v>30</v>
      </c>
      <c r="U311" s="6">
        <v>1.2762650636691594E-2</v>
      </c>
      <c r="V311" s="10">
        <v>65197975.673405208</v>
      </c>
      <c r="W311" s="12">
        <f>Table2[[#This Row],[Scaled to 2024]]/Table2[[#This Row],[Projected Wins]]</f>
        <v>1185417.7395164582</v>
      </c>
      <c r="X311" s="10"/>
      <c r="Y311" s="10">
        <f>IF(Table2[[#This Row],[Projected Wins]]&gt;=100, 1, IF(Table2[[#This Row],[Projected Wins]]&gt;=90, 2, IF(Table2[[#This Row],[Projected Wins]]&gt;=80, 3, IF(Table2[[#This Row],[Projected Wins]]&gt;=70, 4,5))))</f>
        <v>5</v>
      </c>
      <c r="Z311" s="2">
        <v>0.12638888888888888</v>
      </c>
    </row>
    <row r="312" spans="1:26" x14ac:dyDescent="0.45">
      <c r="A312">
        <v>2006</v>
      </c>
      <c r="B312" t="s">
        <v>20</v>
      </c>
      <c r="C312" t="s">
        <v>64</v>
      </c>
      <c r="D312" t="s">
        <v>667</v>
      </c>
      <c r="E312">
        <v>76</v>
      </c>
      <c r="F312">
        <v>86</v>
      </c>
      <c r="G312">
        <v>0.46913580246913578</v>
      </c>
      <c r="H312">
        <v>22</v>
      </c>
      <c r="I312" s="9">
        <v>76</v>
      </c>
      <c r="J312" s="3">
        <v>2104362</v>
      </c>
      <c r="K312" s="3">
        <v>25980</v>
      </c>
      <c r="L312">
        <v>27.8</v>
      </c>
      <c r="M312">
        <v>28.8</v>
      </c>
      <c r="N312">
        <v>109</v>
      </c>
      <c r="O312">
        <v>109</v>
      </c>
      <c r="P312">
        <v>1</v>
      </c>
      <c r="Q312">
        <v>2</v>
      </c>
      <c r="R312">
        <v>10</v>
      </c>
      <c r="S312" s="8">
        <v>41233000</v>
      </c>
      <c r="T312" s="4">
        <v>28</v>
      </c>
      <c r="U312" s="6">
        <v>1.7636959527329518E-2</v>
      </c>
      <c r="V312" s="10">
        <v>90098373.053463444</v>
      </c>
      <c r="W312" s="12">
        <f>Table2[[#This Row],[Scaled to 2024]]/Table2[[#This Row],[Projected Wins]]</f>
        <v>1185504.9085982032</v>
      </c>
      <c r="X312" s="10"/>
      <c r="Y312" s="10">
        <f>IF(Table2[[#This Row],[Projected Wins]]&gt;=100, 1, IF(Table2[[#This Row],[Projected Wins]]&gt;=90, 2, IF(Table2[[#This Row],[Projected Wins]]&gt;=80, 3, IF(Table2[[#This Row],[Projected Wins]]&gt;=70, 4,5))))</f>
        <v>4</v>
      </c>
      <c r="Z312" s="2">
        <v>0.11874999999999999</v>
      </c>
    </row>
    <row r="313" spans="1:26" x14ac:dyDescent="0.45">
      <c r="A313">
        <v>1998</v>
      </c>
      <c r="B313" t="s">
        <v>18</v>
      </c>
      <c r="C313" t="s">
        <v>59</v>
      </c>
      <c r="D313" t="s">
        <v>906</v>
      </c>
      <c r="E313">
        <v>77</v>
      </c>
      <c r="F313">
        <v>85</v>
      </c>
      <c r="G313">
        <v>0.47530864197530864</v>
      </c>
      <c r="H313">
        <v>17</v>
      </c>
      <c r="I313" s="9">
        <v>77</v>
      </c>
      <c r="J313" s="3">
        <v>1793649</v>
      </c>
      <c r="K313" s="3">
        <v>22144</v>
      </c>
      <c r="L313">
        <v>27.5</v>
      </c>
      <c r="M313">
        <v>28</v>
      </c>
      <c r="N313">
        <v>102</v>
      </c>
      <c r="O313">
        <v>102</v>
      </c>
      <c r="P313">
        <v>1</v>
      </c>
      <c r="Q313">
        <v>1</v>
      </c>
      <c r="R313">
        <v>14</v>
      </c>
      <c r="S313" s="8">
        <v>23005000</v>
      </c>
      <c r="T313" s="4">
        <v>27</v>
      </c>
      <c r="U313" s="6">
        <v>1.7897913291664236E-2</v>
      </c>
      <c r="V313" s="10">
        <v>91431454.845271304</v>
      </c>
      <c r="W313" s="12">
        <f>Table2[[#This Row],[Scaled to 2024]]/Table2[[#This Row],[Projected Wins]]</f>
        <v>1187421.49149703</v>
      </c>
      <c r="X313" s="10"/>
      <c r="Y313" s="10">
        <f>IF(Table2[[#This Row],[Projected Wins]]&gt;=100, 1, IF(Table2[[#This Row],[Projected Wins]]&gt;=90, 2, IF(Table2[[#This Row],[Projected Wins]]&gt;=80, 3, IF(Table2[[#This Row],[Projected Wins]]&gt;=70, 4,5))))</f>
        <v>4</v>
      </c>
      <c r="Z313" s="2">
        <v>0.11527777777777778</v>
      </c>
    </row>
    <row r="314" spans="1:26" x14ac:dyDescent="0.45">
      <c r="A314">
        <v>2019</v>
      </c>
      <c r="B314" t="s">
        <v>40</v>
      </c>
      <c r="C314" t="s">
        <v>74</v>
      </c>
      <c r="D314" t="s">
        <v>297</v>
      </c>
      <c r="E314">
        <v>67</v>
      </c>
      <c r="F314">
        <v>95</v>
      </c>
      <c r="G314">
        <v>0.41358024691358025</v>
      </c>
      <c r="H314">
        <v>26</v>
      </c>
      <c r="I314" s="9">
        <v>67</v>
      </c>
      <c r="J314" s="3">
        <v>1750144</v>
      </c>
      <c r="K314" s="3">
        <v>21607</v>
      </c>
      <c r="L314">
        <v>25.9</v>
      </c>
      <c r="M314">
        <v>28</v>
      </c>
      <c r="N314">
        <v>97</v>
      </c>
      <c r="O314">
        <v>98</v>
      </c>
      <c r="P314">
        <v>0</v>
      </c>
      <c r="Q314">
        <v>1</v>
      </c>
      <c r="R314">
        <v>10</v>
      </c>
      <c r="S314" s="8">
        <v>62180671</v>
      </c>
      <c r="T314" s="4">
        <v>29</v>
      </c>
      <c r="U314" s="6">
        <v>1.5617450362522949E-2</v>
      </c>
      <c r="V314" s="10">
        <v>79781714.457423627</v>
      </c>
      <c r="W314" s="12">
        <f>Table2[[#This Row],[Scaled to 2024]]/Table2[[#This Row],[Projected Wins]]</f>
        <v>1190771.8575734869</v>
      </c>
      <c r="X314" s="10"/>
      <c r="Y314" s="10">
        <f>IF(Table2[[#This Row],[Projected Wins]]&gt;=100, 1, IF(Table2[[#This Row],[Projected Wins]]&gt;=90, 2, IF(Table2[[#This Row],[Projected Wins]]&gt;=80, 3, IF(Table2[[#This Row],[Projected Wins]]&gt;=70, 4,5))))</f>
        <v>5</v>
      </c>
      <c r="Z314" s="2">
        <v>0.12986111111111112</v>
      </c>
    </row>
    <row r="315" spans="1:26" x14ac:dyDescent="0.45">
      <c r="A315">
        <v>2008</v>
      </c>
      <c r="B315" t="s">
        <v>31</v>
      </c>
      <c r="C315" t="s">
        <v>56</v>
      </c>
      <c r="D315" t="s">
        <v>618</v>
      </c>
      <c r="E315">
        <v>75</v>
      </c>
      <c r="F315">
        <v>86</v>
      </c>
      <c r="G315">
        <v>0.46583850931677018</v>
      </c>
      <c r="H315">
        <v>19</v>
      </c>
      <c r="I315" s="9">
        <v>75.465838509316768</v>
      </c>
      <c r="J315" s="3">
        <v>1665256</v>
      </c>
      <c r="K315" s="3">
        <v>20559</v>
      </c>
      <c r="L315">
        <v>27.2</v>
      </c>
      <c r="M315">
        <v>26.5</v>
      </c>
      <c r="N315">
        <v>94</v>
      </c>
      <c r="O315">
        <v>94</v>
      </c>
      <c r="P315">
        <v>1</v>
      </c>
      <c r="Q315">
        <v>1</v>
      </c>
      <c r="R315">
        <v>8</v>
      </c>
      <c r="S315" s="8">
        <v>47967126</v>
      </c>
      <c r="T315" s="4">
        <v>28</v>
      </c>
      <c r="U315" s="6">
        <v>1.7804574041072063E-2</v>
      </c>
      <c r="V315" s="10">
        <v>90954631.467219487</v>
      </c>
      <c r="W315" s="12">
        <f>Table2[[#This Row],[Scaled to 2024]]/Table2[[#This Row],[Projected Wins]]</f>
        <v>1205242.44166439</v>
      </c>
      <c r="X315" s="10"/>
      <c r="Y315" s="10">
        <f>IF(Table2[[#This Row],[Projected Wins]]&gt;=100, 1, IF(Table2[[#This Row],[Projected Wins]]&gt;=90, 2, IF(Table2[[#This Row],[Projected Wins]]&gt;=80, 3, IF(Table2[[#This Row],[Projected Wins]]&gt;=70, 4,5))))</f>
        <v>4</v>
      </c>
      <c r="Z315" s="2">
        <v>0.11666666666666667</v>
      </c>
    </row>
    <row r="316" spans="1:26" x14ac:dyDescent="0.45">
      <c r="A316">
        <v>1999</v>
      </c>
      <c r="B316" t="s">
        <v>18</v>
      </c>
      <c r="C316" t="s">
        <v>59</v>
      </c>
      <c r="D316" t="s">
        <v>876</v>
      </c>
      <c r="E316">
        <v>96</v>
      </c>
      <c r="F316">
        <v>67</v>
      </c>
      <c r="G316">
        <v>0.58895705521472397</v>
      </c>
      <c r="H316">
        <v>7</v>
      </c>
      <c r="I316" s="9">
        <v>95.411042944785279</v>
      </c>
      <c r="J316" s="3">
        <v>2061222</v>
      </c>
      <c r="K316" s="3">
        <v>25137</v>
      </c>
      <c r="L316">
        <v>28.3</v>
      </c>
      <c r="M316">
        <v>28</v>
      </c>
      <c r="N316">
        <v>103</v>
      </c>
      <c r="O316">
        <v>102</v>
      </c>
      <c r="P316">
        <v>1</v>
      </c>
      <c r="Q316">
        <v>3</v>
      </c>
      <c r="R316">
        <v>16</v>
      </c>
      <c r="S316" s="8">
        <v>33962761</v>
      </c>
      <c r="T316" s="4">
        <v>22</v>
      </c>
      <c r="U316" s="6">
        <v>2.2587791845412569E-2</v>
      </c>
      <c r="V316" s="10">
        <v>115389690.21210355</v>
      </c>
      <c r="W316" s="12">
        <f>Table2[[#This Row],[Scaled to 2024]]/Table2[[#This Row],[Projected Wins]]</f>
        <v>1209395.5442755194</v>
      </c>
      <c r="X316" s="10"/>
      <c r="Y316" s="10">
        <f>IF(Table2[[#This Row],[Projected Wins]]&gt;=100, 1, IF(Table2[[#This Row],[Projected Wins]]&gt;=90, 2, IF(Table2[[#This Row],[Projected Wins]]&gt;=80, 3, IF(Table2[[#This Row],[Projected Wins]]&gt;=70, 4,5))))</f>
        <v>2</v>
      </c>
      <c r="Z316" s="2">
        <v>0.12083333333333333</v>
      </c>
    </row>
    <row r="317" spans="1:26" x14ac:dyDescent="0.45">
      <c r="A317">
        <v>2010</v>
      </c>
      <c r="B317" t="s">
        <v>33</v>
      </c>
      <c r="C317" t="s">
        <v>66</v>
      </c>
      <c r="D317" t="s">
        <v>560</v>
      </c>
      <c r="E317">
        <v>57</v>
      </c>
      <c r="F317">
        <v>105</v>
      </c>
      <c r="G317">
        <v>0.35185185185185186</v>
      </c>
      <c r="H317">
        <v>30</v>
      </c>
      <c r="I317" s="9">
        <v>57</v>
      </c>
      <c r="J317" s="3">
        <v>1613399</v>
      </c>
      <c r="K317" s="3">
        <v>19919</v>
      </c>
      <c r="L317">
        <v>26.5</v>
      </c>
      <c r="M317">
        <v>28.6</v>
      </c>
      <c r="N317">
        <v>98</v>
      </c>
      <c r="O317">
        <v>100</v>
      </c>
      <c r="P317">
        <v>0</v>
      </c>
      <c r="Q317">
        <v>1</v>
      </c>
      <c r="R317">
        <v>9</v>
      </c>
      <c r="S317" s="8">
        <v>37443000</v>
      </c>
      <c r="T317" s="4">
        <v>30</v>
      </c>
      <c r="U317" s="6">
        <v>1.3576731887885097E-2</v>
      </c>
      <c r="V317" s="10">
        <v>69356708.14382939</v>
      </c>
      <c r="W317" s="12">
        <f>Table2[[#This Row],[Scaled to 2024]]/Table2[[#This Row],[Projected Wins]]</f>
        <v>1216784.3534005156</v>
      </c>
      <c r="X317" s="10"/>
      <c r="Y317" s="10">
        <f>IF(Table2[[#This Row],[Projected Wins]]&gt;=100, 1, IF(Table2[[#This Row],[Projected Wins]]&gt;=90, 2, IF(Table2[[#This Row],[Projected Wins]]&gt;=80, 3, IF(Table2[[#This Row],[Projected Wins]]&gt;=70, 4,5))))</f>
        <v>5</v>
      </c>
      <c r="Z317" s="2">
        <v>0.11944444444444445</v>
      </c>
    </row>
    <row r="318" spans="1:26" x14ac:dyDescent="0.45">
      <c r="A318">
        <v>2012</v>
      </c>
      <c r="B318" t="s">
        <v>38</v>
      </c>
      <c r="C318" t="s">
        <v>101</v>
      </c>
      <c r="D318" t="s">
        <v>505</v>
      </c>
      <c r="E318">
        <v>90</v>
      </c>
      <c r="F318">
        <v>72</v>
      </c>
      <c r="G318">
        <v>0.55555555555555558</v>
      </c>
      <c r="H318">
        <v>9</v>
      </c>
      <c r="I318" s="9">
        <v>90</v>
      </c>
      <c r="J318" s="3">
        <v>1559681</v>
      </c>
      <c r="K318" s="3">
        <v>19255</v>
      </c>
      <c r="L318">
        <v>29.7</v>
      </c>
      <c r="M318">
        <v>28.1</v>
      </c>
      <c r="N318">
        <v>95</v>
      </c>
      <c r="O318">
        <v>94</v>
      </c>
      <c r="P318">
        <v>0</v>
      </c>
      <c r="Q318">
        <v>2</v>
      </c>
      <c r="R318">
        <v>13</v>
      </c>
      <c r="S318" s="8">
        <v>63368700</v>
      </c>
      <c r="T318" s="4">
        <v>26</v>
      </c>
      <c r="U318" s="6">
        <v>2.1480241677546908E-2</v>
      </c>
      <c r="V318" s="10">
        <v>109731772.35811301</v>
      </c>
      <c r="W318" s="12">
        <f>Table2[[#This Row],[Scaled to 2024]]/Table2[[#This Row],[Projected Wins]]</f>
        <v>1219241.9150901446</v>
      </c>
      <c r="X318" s="10"/>
      <c r="Y318" s="10">
        <f>IF(Table2[[#This Row],[Projected Wins]]&gt;=100, 1, IF(Table2[[#This Row],[Projected Wins]]&gt;=90, 2, IF(Table2[[#This Row],[Projected Wins]]&gt;=80, 3, IF(Table2[[#This Row],[Projected Wins]]&gt;=70, 4,5))))</f>
        <v>2</v>
      </c>
      <c r="Z318" s="2">
        <v>0.12916666666666668</v>
      </c>
    </row>
    <row r="319" spans="1:26" x14ac:dyDescent="0.45">
      <c r="A319">
        <v>2001</v>
      </c>
      <c r="B319" t="s">
        <v>45</v>
      </c>
      <c r="C319" t="s">
        <v>52</v>
      </c>
      <c r="D319" t="s">
        <v>820</v>
      </c>
      <c r="E319">
        <v>76</v>
      </c>
      <c r="F319">
        <v>86</v>
      </c>
      <c r="G319">
        <v>0.46913580246913578</v>
      </c>
      <c r="H319">
        <v>19</v>
      </c>
      <c r="I319" s="9">
        <v>76</v>
      </c>
      <c r="J319" s="3">
        <v>1261226</v>
      </c>
      <c r="K319" s="3">
        <v>15765</v>
      </c>
      <c r="L319">
        <v>27.3</v>
      </c>
      <c r="M319">
        <v>26.5</v>
      </c>
      <c r="N319">
        <v>96</v>
      </c>
      <c r="O319">
        <v>97</v>
      </c>
      <c r="P319">
        <v>0</v>
      </c>
      <c r="Q319">
        <v>2</v>
      </c>
      <c r="R319">
        <v>14</v>
      </c>
      <c r="S319" s="8">
        <v>35762500</v>
      </c>
      <c r="T319" s="4">
        <v>26</v>
      </c>
      <c r="U319" s="6">
        <v>1.8161976833567073E-2</v>
      </c>
      <c r="V319" s="10">
        <v>92780422.929668963</v>
      </c>
      <c r="W319" s="12">
        <f>Table2[[#This Row],[Scaled to 2024]]/Table2[[#This Row],[Projected Wins]]</f>
        <v>1220795.0385482758</v>
      </c>
      <c r="X319" s="10"/>
      <c r="Y319" s="10">
        <f>IF(Table2[[#This Row],[Projected Wins]]&gt;=100, 1, IF(Table2[[#This Row],[Projected Wins]]&gt;=90, 2, IF(Table2[[#This Row],[Projected Wins]]&gt;=80, 3, IF(Table2[[#This Row],[Projected Wins]]&gt;=70, 4,5))))</f>
        <v>4</v>
      </c>
      <c r="Z319" s="2">
        <v>0.12013888888888889</v>
      </c>
    </row>
    <row r="320" spans="1:26" x14ac:dyDescent="0.45">
      <c r="A320">
        <v>2014</v>
      </c>
      <c r="B320" t="s">
        <v>16</v>
      </c>
      <c r="C320" t="s">
        <v>51</v>
      </c>
      <c r="D320" t="s">
        <v>423</v>
      </c>
      <c r="E320">
        <v>73</v>
      </c>
      <c r="F320">
        <v>89</v>
      </c>
      <c r="G320">
        <v>0.45061728395061729</v>
      </c>
      <c r="H320">
        <v>22</v>
      </c>
      <c r="I320" s="9">
        <v>73</v>
      </c>
      <c r="J320" s="3">
        <v>2652113</v>
      </c>
      <c r="K320" s="3">
        <v>32742</v>
      </c>
      <c r="L320">
        <v>26.8</v>
      </c>
      <c r="M320">
        <v>28</v>
      </c>
      <c r="N320">
        <v>102</v>
      </c>
      <c r="O320">
        <v>103</v>
      </c>
      <c r="P320">
        <v>0</v>
      </c>
      <c r="Q320">
        <v>3</v>
      </c>
      <c r="R320">
        <v>8</v>
      </c>
      <c r="S320" s="8">
        <v>59800500</v>
      </c>
      <c r="T320" s="4">
        <v>28</v>
      </c>
      <c r="U320" s="6">
        <v>1.7594234215940498E-2</v>
      </c>
      <c r="V320" s="10">
        <v>89880110.884273335</v>
      </c>
      <c r="W320" s="12">
        <f>Table2[[#This Row],[Scaled to 2024]]/Table2[[#This Row],[Projected Wins]]</f>
        <v>1231234.3956749772</v>
      </c>
      <c r="X320" s="10"/>
      <c r="Y320" s="10">
        <f>IF(Table2[[#This Row],[Projected Wins]]&gt;=100, 1, IF(Table2[[#This Row],[Projected Wins]]&gt;=90, 2, IF(Table2[[#This Row],[Projected Wins]]&gt;=80, 3, IF(Table2[[#This Row],[Projected Wins]]&gt;=70, 4,5))))</f>
        <v>4</v>
      </c>
      <c r="Z320" s="2">
        <v>0.13333333333333333</v>
      </c>
    </row>
    <row r="321" spans="1:26" x14ac:dyDescent="0.45">
      <c r="A321">
        <v>2008</v>
      </c>
      <c r="B321" t="s">
        <v>28</v>
      </c>
      <c r="C321" t="s">
        <v>54</v>
      </c>
      <c r="D321" t="s">
        <v>615</v>
      </c>
      <c r="E321">
        <v>88</v>
      </c>
      <c r="F321">
        <v>75</v>
      </c>
      <c r="G321">
        <v>0.53987730061349692</v>
      </c>
      <c r="H321">
        <v>10</v>
      </c>
      <c r="I321" s="9">
        <v>87.460122699386503</v>
      </c>
      <c r="J321" s="3">
        <v>2302431</v>
      </c>
      <c r="K321" s="3">
        <v>28425</v>
      </c>
      <c r="L321">
        <v>26.2</v>
      </c>
      <c r="M321">
        <v>27.5</v>
      </c>
      <c r="N321">
        <v>96</v>
      </c>
      <c r="O321">
        <v>96</v>
      </c>
      <c r="P321">
        <v>1</v>
      </c>
      <c r="Q321">
        <v>3</v>
      </c>
      <c r="R321">
        <v>11</v>
      </c>
      <c r="S321" s="8">
        <v>56932766</v>
      </c>
      <c r="T321" s="4">
        <v>25</v>
      </c>
      <c r="U321" s="6">
        <v>2.1132465756026956E-2</v>
      </c>
      <c r="V321" s="10">
        <v>107955159.74710356</v>
      </c>
      <c r="W321" s="12">
        <f>Table2[[#This Row],[Scaled to 2024]]/Table2[[#This Row],[Projected Wins]]</f>
        <v>1234335.7911600645</v>
      </c>
      <c r="X321" s="10"/>
      <c r="Y321" s="10">
        <f>IF(Table2[[#This Row],[Projected Wins]]&gt;=100, 1, IF(Table2[[#This Row],[Projected Wins]]&gt;=90, 2, IF(Table2[[#This Row],[Projected Wins]]&gt;=80, 3, IF(Table2[[#This Row],[Projected Wins]]&gt;=70, 4,5))))</f>
        <v>3</v>
      </c>
      <c r="Z321" s="2">
        <v>0.12013888888888889</v>
      </c>
    </row>
    <row r="322" spans="1:26" x14ac:dyDescent="0.45">
      <c r="A322">
        <v>2016</v>
      </c>
      <c r="B322" t="s">
        <v>26</v>
      </c>
      <c r="C322" t="s">
        <v>103</v>
      </c>
      <c r="D322" t="s">
        <v>373</v>
      </c>
      <c r="E322">
        <v>79</v>
      </c>
      <c r="F322">
        <v>82</v>
      </c>
      <c r="G322">
        <v>0.49068322981366458</v>
      </c>
      <c r="H322">
        <v>17</v>
      </c>
      <c r="I322" s="9">
        <v>79.490683229813655</v>
      </c>
      <c r="J322" s="3">
        <v>1712417</v>
      </c>
      <c r="K322" s="3">
        <v>21405</v>
      </c>
      <c r="L322">
        <v>28.3</v>
      </c>
      <c r="M322">
        <v>28</v>
      </c>
      <c r="N322">
        <v>93</v>
      </c>
      <c r="O322">
        <v>94</v>
      </c>
      <c r="P322">
        <v>0</v>
      </c>
      <c r="Q322">
        <v>4</v>
      </c>
      <c r="R322">
        <v>11</v>
      </c>
      <c r="S322" s="8">
        <v>72472000</v>
      </c>
      <c r="T322" s="4">
        <v>26</v>
      </c>
      <c r="U322" s="6">
        <v>1.9269282393226582E-2</v>
      </c>
      <c r="V322" s="10">
        <v>98437091.203119531</v>
      </c>
      <c r="W322" s="12">
        <f>Table2[[#This Row],[Scaled to 2024]]/Table2[[#This Row],[Projected Wins]]</f>
        <v>1238347.5295907366</v>
      </c>
      <c r="X322" s="10"/>
      <c r="Y322" s="10">
        <f>IF(Table2[[#This Row],[Projected Wins]]&gt;=100, 1, IF(Table2[[#This Row],[Projected Wins]]&gt;=90, 2, IF(Table2[[#This Row],[Projected Wins]]&gt;=80, 3, IF(Table2[[#This Row],[Projected Wins]]&gt;=70, 4,5))))</f>
        <v>4</v>
      </c>
      <c r="Z322" s="2">
        <v>0.12847222222222221</v>
      </c>
    </row>
    <row r="323" spans="1:26" x14ac:dyDescent="0.45">
      <c r="A323">
        <v>2009</v>
      </c>
      <c r="B323" t="s">
        <v>34</v>
      </c>
      <c r="C323" t="s">
        <v>67</v>
      </c>
      <c r="D323" t="s">
        <v>591</v>
      </c>
      <c r="E323">
        <v>75</v>
      </c>
      <c r="F323">
        <v>87</v>
      </c>
      <c r="G323">
        <v>0.46296296296296297</v>
      </c>
      <c r="H323">
        <v>20</v>
      </c>
      <c r="I323" s="9">
        <v>75</v>
      </c>
      <c r="J323" s="3">
        <v>1919603</v>
      </c>
      <c r="K323" s="3">
        <v>23699</v>
      </c>
      <c r="L323">
        <v>28</v>
      </c>
      <c r="M323">
        <v>26.8</v>
      </c>
      <c r="N323">
        <v>90</v>
      </c>
      <c r="O323">
        <v>90</v>
      </c>
      <c r="P323">
        <v>0</v>
      </c>
      <c r="Q323">
        <v>2</v>
      </c>
      <c r="R323">
        <v>10</v>
      </c>
      <c r="S323" s="8">
        <v>50954200</v>
      </c>
      <c r="T323" s="4">
        <v>29</v>
      </c>
      <c r="U323" s="6">
        <v>1.8252390811301811E-2</v>
      </c>
      <c r="V323" s="10">
        <v>93242302.557082579</v>
      </c>
      <c r="W323" s="12">
        <f>Table2[[#This Row],[Scaled to 2024]]/Table2[[#This Row],[Projected Wins]]</f>
        <v>1243230.700761101</v>
      </c>
      <c r="X323" s="10"/>
      <c r="Y323" s="10">
        <f>IF(Table2[[#This Row],[Projected Wins]]&gt;=100, 1, IF(Table2[[#This Row],[Projected Wins]]&gt;=90, 2, IF(Table2[[#This Row],[Projected Wins]]&gt;=80, 3, IF(Table2[[#This Row],[Projected Wins]]&gt;=70, 4,5))))</f>
        <v>4</v>
      </c>
      <c r="Z323" s="2">
        <v>0.12152777777777778</v>
      </c>
    </row>
    <row r="324" spans="1:26" x14ac:dyDescent="0.45">
      <c r="A324">
        <v>2004</v>
      </c>
      <c r="B324" t="s">
        <v>45</v>
      </c>
      <c r="C324" t="s">
        <v>52</v>
      </c>
      <c r="D324" t="s">
        <v>730</v>
      </c>
      <c r="E324">
        <v>83</v>
      </c>
      <c r="F324">
        <v>79</v>
      </c>
      <c r="G324">
        <v>0.51234567901234573</v>
      </c>
      <c r="H324">
        <v>15</v>
      </c>
      <c r="I324" s="9">
        <v>83.000000000000014</v>
      </c>
      <c r="J324" s="3">
        <v>1723105</v>
      </c>
      <c r="K324" s="3">
        <v>21539</v>
      </c>
      <c r="L324">
        <v>28.8</v>
      </c>
      <c r="M324">
        <v>27.8</v>
      </c>
      <c r="N324">
        <v>95</v>
      </c>
      <c r="O324">
        <v>95</v>
      </c>
      <c r="P324">
        <v>0</v>
      </c>
      <c r="Q324">
        <v>4</v>
      </c>
      <c r="R324">
        <v>14</v>
      </c>
      <c r="S324" s="8">
        <v>42143042</v>
      </c>
      <c r="T324" s="4">
        <v>25</v>
      </c>
      <c r="U324" s="6">
        <v>2.0274159171747866E-2</v>
      </c>
      <c r="V324" s="10">
        <v>103570502.24960288</v>
      </c>
      <c r="W324" s="12">
        <f>Table2[[#This Row],[Scaled to 2024]]/Table2[[#This Row],[Projected Wins]]</f>
        <v>1247837.3765012394</v>
      </c>
      <c r="X324" s="10"/>
      <c r="Y324" s="10">
        <f>IF(Table2[[#This Row],[Projected Wins]]&gt;=100, 1, IF(Table2[[#This Row],[Projected Wins]]&gt;=90, 2, IF(Table2[[#This Row],[Projected Wins]]&gt;=80, 3, IF(Table2[[#This Row],[Projected Wins]]&gt;=70, 4,5))))</f>
        <v>3</v>
      </c>
      <c r="Z324" s="2">
        <v>0.11458333333333333</v>
      </c>
    </row>
    <row r="325" spans="1:26" x14ac:dyDescent="0.45">
      <c r="A325">
        <v>2006</v>
      </c>
      <c r="B325" t="s">
        <v>46</v>
      </c>
      <c r="C325" t="s">
        <v>105</v>
      </c>
      <c r="D325" t="s">
        <v>685</v>
      </c>
      <c r="E325">
        <v>61</v>
      </c>
      <c r="F325">
        <v>101</v>
      </c>
      <c r="G325">
        <v>0.37654320987654322</v>
      </c>
      <c r="H325">
        <v>30</v>
      </c>
      <c r="I325" s="9">
        <v>61</v>
      </c>
      <c r="J325" s="3">
        <v>1368950</v>
      </c>
      <c r="K325" s="3">
        <v>16901</v>
      </c>
      <c r="L325">
        <v>27.3</v>
      </c>
      <c r="M325">
        <v>27</v>
      </c>
      <c r="N325">
        <v>99</v>
      </c>
      <c r="O325">
        <v>100</v>
      </c>
      <c r="P325">
        <v>0</v>
      </c>
      <c r="Q325">
        <v>1</v>
      </c>
      <c r="R325">
        <v>7</v>
      </c>
      <c r="S325" s="8">
        <v>34917967</v>
      </c>
      <c r="T325" s="4">
        <v>29</v>
      </c>
      <c r="U325" s="6">
        <v>1.4935774034283892E-2</v>
      </c>
      <c r="V325" s="10">
        <v>76299372.275471732</v>
      </c>
      <c r="W325" s="12">
        <f>Table2[[#This Row],[Scaled to 2024]]/Table2[[#This Row],[Projected Wins]]</f>
        <v>1250809.3815651103</v>
      </c>
      <c r="X325" s="10"/>
      <c r="Y325" s="10">
        <f>IF(Table2[[#This Row],[Projected Wins]]&gt;=100, 1, IF(Table2[[#This Row],[Projected Wins]]&gt;=90, 2, IF(Table2[[#This Row],[Projected Wins]]&gt;=80, 3, IF(Table2[[#This Row],[Projected Wins]]&gt;=70, 4,5))))</f>
        <v>5</v>
      </c>
      <c r="Z325" s="2">
        <v>0.11666666666666667</v>
      </c>
    </row>
    <row r="326" spans="1:26" x14ac:dyDescent="0.45">
      <c r="A326">
        <v>2022</v>
      </c>
      <c r="B326" t="s">
        <v>26</v>
      </c>
      <c r="C326" t="s">
        <v>103</v>
      </c>
      <c r="D326" t="s">
        <v>193</v>
      </c>
      <c r="E326">
        <v>69</v>
      </c>
      <c r="F326">
        <v>93</v>
      </c>
      <c r="G326">
        <v>0.42592592592592593</v>
      </c>
      <c r="H326">
        <v>22</v>
      </c>
      <c r="I326" s="9">
        <v>69</v>
      </c>
      <c r="J326" s="3">
        <v>907487</v>
      </c>
      <c r="K326" s="3">
        <v>11204</v>
      </c>
      <c r="L326">
        <v>28.9</v>
      </c>
      <c r="M326">
        <v>27.6</v>
      </c>
      <c r="N326">
        <v>100</v>
      </c>
      <c r="O326">
        <v>101</v>
      </c>
      <c r="P326">
        <v>0</v>
      </c>
      <c r="Q326">
        <v>3</v>
      </c>
      <c r="R326">
        <v>10</v>
      </c>
      <c r="S326" s="8">
        <v>68200000</v>
      </c>
      <c r="T326" s="4">
        <v>26</v>
      </c>
      <c r="U326" s="6">
        <v>1.6903795166601433E-2</v>
      </c>
      <c r="V326" s="10">
        <v>86353004.358818322</v>
      </c>
      <c r="W326" s="12">
        <f>Table2[[#This Row],[Scaled to 2024]]/Table2[[#This Row],[Projected Wins]]</f>
        <v>1251492.8167944686</v>
      </c>
      <c r="X326" s="10"/>
      <c r="Y326" s="10">
        <f>IF(Table2[[#This Row],[Projected Wins]]&gt;=100, 1, IF(Table2[[#This Row],[Projected Wins]]&gt;=90, 2, IF(Table2[[#This Row],[Projected Wins]]&gt;=80, 3, IF(Table2[[#This Row],[Projected Wins]]&gt;=70, 4,5))))</f>
        <v>5</v>
      </c>
      <c r="Z326" s="2">
        <v>0.12916666666666668</v>
      </c>
    </row>
    <row r="327" spans="1:26" x14ac:dyDescent="0.45">
      <c r="A327">
        <v>2001</v>
      </c>
      <c r="B327" t="s">
        <v>32</v>
      </c>
      <c r="C327" t="s">
        <v>61</v>
      </c>
      <c r="D327" t="s">
        <v>830</v>
      </c>
      <c r="E327">
        <v>86</v>
      </c>
      <c r="F327">
        <v>76</v>
      </c>
      <c r="G327">
        <v>0.53086419753086422</v>
      </c>
      <c r="H327">
        <v>11</v>
      </c>
      <c r="I327" s="9">
        <v>86</v>
      </c>
      <c r="J327" s="3">
        <v>1782054</v>
      </c>
      <c r="K327" s="3">
        <v>22001</v>
      </c>
      <c r="L327">
        <v>26.9</v>
      </c>
      <c r="M327">
        <v>28.9</v>
      </c>
      <c r="N327">
        <v>97</v>
      </c>
      <c r="O327">
        <v>97</v>
      </c>
      <c r="P327">
        <v>1</v>
      </c>
      <c r="Q327">
        <v>1</v>
      </c>
      <c r="R327">
        <v>10</v>
      </c>
      <c r="S327" s="8">
        <v>41663833</v>
      </c>
      <c r="T327" s="4">
        <v>24</v>
      </c>
      <c r="U327" s="6">
        <v>2.1158967346902684E-2</v>
      </c>
      <c r="V327" s="10">
        <v>108090543.07196359</v>
      </c>
      <c r="W327" s="12">
        <f>Table2[[#This Row],[Scaled to 2024]]/Table2[[#This Row],[Projected Wins]]</f>
        <v>1256866.7799065534</v>
      </c>
      <c r="X327" s="10"/>
      <c r="Y327" s="10">
        <f>IF(Table2[[#This Row],[Projected Wins]]&gt;=100, 1, IF(Table2[[#This Row],[Projected Wins]]&gt;=90, 2, IF(Table2[[#This Row],[Projected Wins]]&gt;=80, 3, IF(Table2[[#This Row],[Projected Wins]]&gt;=70, 4,5))))</f>
        <v>3</v>
      </c>
      <c r="Z327" s="2">
        <v>0.12152777777777778</v>
      </c>
    </row>
    <row r="328" spans="1:26" x14ac:dyDescent="0.45">
      <c r="A328">
        <v>2012</v>
      </c>
      <c r="B328" t="s">
        <v>34</v>
      </c>
      <c r="C328" t="s">
        <v>67</v>
      </c>
      <c r="D328" t="s">
        <v>501</v>
      </c>
      <c r="E328">
        <v>76</v>
      </c>
      <c r="F328">
        <v>86</v>
      </c>
      <c r="G328">
        <v>0.46913580246913578</v>
      </c>
      <c r="H328">
        <v>19</v>
      </c>
      <c r="I328" s="9">
        <v>76</v>
      </c>
      <c r="J328" s="3">
        <v>2123721</v>
      </c>
      <c r="K328" s="3">
        <v>26219</v>
      </c>
      <c r="L328">
        <v>27.4</v>
      </c>
      <c r="M328">
        <v>28</v>
      </c>
      <c r="N328">
        <v>91</v>
      </c>
      <c r="O328">
        <v>91</v>
      </c>
      <c r="P328">
        <v>0</v>
      </c>
      <c r="Q328">
        <v>1</v>
      </c>
      <c r="R328">
        <v>12</v>
      </c>
      <c r="S328" s="8">
        <v>55494700</v>
      </c>
      <c r="T328" s="4">
        <v>29</v>
      </c>
      <c r="U328" s="6">
        <v>1.8811172831744417E-2</v>
      </c>
      <c r="V328" s="10">
        <v>96096839.409389392</v>
      </c>
      <c r="W328" s="12">
        <f>Table2[[#This Row],[Scaled to 2024]]/Table2[[#This Row],[Projected Wins]]</f>
        <v>1264432.0974919656</v>
      </c>
      <c r="X328" s="10"/>
      <c r="Y328" s="10">
        <f>IF(Table2[[#This Row],[Projected Wins]]&gt;=100, 1, IF(Table2[[#This Row],[Projected Wins]]&gt;=90, 2, IF(Table2[[#This Row],[Projected Wins]]&gt;=80, 3, IF(Table2[[#This Row],[Projected Wins]]&gt;=70, 4,5))))</f>
        <v>4</v>
      </c>
      <c r="Z328" s="2">
        <v>0.12222222222222222</v>
      </c>
    </row>
    <row r="329" spans="1:26" x14ac:dyDescent="0.45">
      <c r="A329">
        <v>2017</v>
      </c>
      <c r="B329" t="s">
        <v>38</v>
      </c>
      <c r="C329" t="s">
        <v>101</v>
      </c>
      <c r="D329" t="s">
        <v>355</v>
      </c>
      <c r="E329">
        <v>80</v>
      </c>
      <c r="F329">
        <v>82</v>
      </c>
      <c r="G329">
        <v>0.49382716049382713</v>
      </c>
      <c r="H329">
        <v>13</v>
      </c>
      <c r="I329" s="9">
        <v>80</v>
      </c>
      <c r="J329" s="3">
        <v>1253619</v>
      </c>
      <c r="K329" s="3">
        <v>15477</v>
      </c>
      <c r="L329">
        <v>28.3</v>
      </c>
      <c r="M329">
        <v>27.6</v>
      </c>
      <c r="N329">
        <v>96</v>
      </c>
      <c r="O329">
        <v>96</v>
      </c>
      <c r="P329">
        <v>0</v>
      </c>
      <c r="Q329">
        <v>2</v>
      </c>
      <c r="R329">
        <v>13</v>
      </c>
      <c r="S329" s="8">
        <v>79473033</v>
      </c>
      <c r="T329" s="4">
        <v>26</v>
      </c>
      <c r="U329" s="6">
        <v>1.9948588052235143E-2</v>
      </c>
      <c r="V329" s="10">
        <v>101907322.82597053</v>
      </c>
      <c r="W329" s="12">
        <f>Table2[[#This Row],[Scaled to 2024]]/Table2[[#This Row],[Projected Wins]]</f>
        <v>1273841.5353246317</v>
      </c>
      <c r="X329" s="10"/>
      <c r="Y329" s="10">
        <f>IF(Table2[[#This Row],[Projected Wins]]&gt;=100, 1, IF(Table2[[#This Row],[Projected Wins]]&gt;=90, 2, IF(Table2[[#This Row],[Projected Wins]]&gt;=80, 3, IF(Table2[[#This Row],[Projected Wins]]&gt;=70, 4,5))))</f>
        <v>3</v>
      </c>
      <c r="Z329" s="2">
        <v>0.13402777777777777</v>
      </c>
    </row>
    <row r="330" spans="1:26" x14ac:dyDescent="0.45">
      <c r="A330">
        <v>2020</v>
      </c>
      <c r="B330" t="s">
        <v>33</v>
      </c>
      <c r="C330" t="s">
        <v>66</v>
      </c>
      <c r="D330" t="s">
        <v>260</v>
      </c>
      <c r="E330">
        <v>19</v>
      </c>
      <c r="F330">
        <v>41</v>
      </c>
      <c r="G330">
        <v>0.31666666666666665</v>
      </c>
      <c r="H330">
        <v>30</v>
      </c>
      <c r="I330" s="9">
        <v>51.3</v>
      </c>
      <c r="L330">
        <v>27.1</v>
      </c>
      <c r="M330">
        <v>27.7</v>
      </c>
      <c r="N330">
        <v>98</v>
      </c>
      <c r="O330">
        <v>100</v>
      </c>
      <c r="P330">
        <v>0</v>
      </c>
      <c r="Q330">
        <v>0</v>
      </c>
      <c r="R330">
        <v>6</v>
      </c>
      <c r="S330" s="8">
        <v>49628500</v>
      </c>
      <c r="T330" s="4">
        <v>30</v>
      </c>
      <c r="U330" s="6">
        <v>1.2912152087608954E-2</v>
      </c>
      <c r="V330" s="10">
        <v>65961703.541347191</v>
      </c>
      <c r="W330" s="12">
        <f>Table2[[#This Row],[Scaled to 2024]]/Table2[[#This Row],[Projected Wins]]</f>
        <v>1285803.1879404911</v>
      </c>
      <c r="X330" s="10"/>
      <c r="Y330" s="10">
        <f>IF(Table2[[#This Row],[Projected Wins]]&gt;=100, 1, IF(Table2[[#This Row],[Projected Wins]]&gt;=90, 2, IF(Table2[[#This Row],[Projected Wins]]&gt;=80, 3, IF(Table2[[#This Row],[Projected Wins]]&gt;=70, 4,5))))</f>
        <v>5</v>
      </c>
      <c r="Z330" s="2">
        <v>0.12847222222222221</v>
      </c>
    </row>
    <row r="331" spans="1:26" x14ac:dyDescent="0.45">
      <c r="A331">
        <v>2001</v>
      </c>
      <c r="B331" t="s">
        <v>34</v>
      </c>
      <c r="C331" t="s">
        <v>67</v>
      </c>
      <c r="D331" t="s">
        <v>832</v>
      </c>
      <c r="E331">
        <v>79</v>
      </c>
      <c r="F331">
        <v>83</v>
      </c>
      <c r="G331">
        <v>0.48765432098765432</v>
      </c>
      <c r="H331">
        <v>18</v>
      </c>
      <c r="I331" s="9">
        <v>79</v>
      </c>
      <c r="J331" s="3">
        <v>2378128</v>
      </c>
      <c r="K331" s="3">
        <v>29360</v>
      </c>
      <c r="L331">
        <v>28.9</v>
      </c>
      <c r="M331">
        <v>28.7</v>
      </c>
      <c r="N331">
        <v>91</v>
      </c>
      <c r="O331">
        <v>91</v>
      </c>
      <c r="P331">
        <v>3</v>
      </c>
      <c r="Q331">
        <v>2</v>
      </c>
      <c r="R331">
        <v>8</v>
      </c>
      <c r="S331" s="8">
        <v>39182833</v>
      </c>
      <c r="T331" s="4">
        <v>25</v>
      </c>
      <c r="U331" s="6">
        <v>1.9898992106802581E-2</v>
      </c>
      <c r="V331" s="10">
        <v>101653962.03628351</v>
      </c>
      <c r="W331" s="12">
        <f>Table2[[#This Row],[Scaled to 2024]]/Table2[[#This Row],[Projected Wins]]</f>
        <v>1286759.0131175127</v>
      </c>
      <c r="X331" s="10"/>
      <c r="Y331" s="10">
        <f>IF(Table2[[#This Row],[Projected Wins]]&gt;=100, 1, IF(Table2[[#This Row],[Projected Wins]]&gt;=90, 2, IF(Table2[[#This Row],[Projected Wins]]&gt;=80, 3, IF(Table2[[#This Row],[Projected Wins]]&gt;=70, 4,5))))</f>
        <v>4</v>
      </c>
      <c r="Z331" s="2">
        <v>0.12430555555555556</v>
      </c>
    </row>
    <row r="332" spans="1:26" x14ac:dyDescent="0.45">
      <c r="A332">
        <v>2020</v>
      </c>
      <c r="B332" t="s">
        <v>23</v>
      </c>
      <c r="C332" t="s">
        <v>62</v>
      </c>
      <c r="D332" t="s">
        <v>250</v>
      </c>
      <c r="E332">
        <v>26</v>
      </c>
      <c r="F332">
        <v>34</v>
      </c>
      <c r="G332">
        <v>0.43333333333333335</v>
      </c>
      <c r="H332">
        <v>20</v>
      </c>
      <c r="I332" s="9">
        <v>70.2</v>
      </c>
      <c r="L332">
        <v>27.8</v>
      </c>
      <c r="M332">
        <v>27.1</v>
      </c>
      <c r="N332">
        <v>104</v>
      </c>
      <c r="O332">
        <v>105</v>
      </c>
      <c r="P332">
        <v>0</v>
      </c>
      <c r="Q332">
        <v>0</v>
      </c>
      <c r="R332">
        <v>8</v>
      </c>
      <c r="S332" s="8">
        <v>68600000</v>
      </c>
      <c r="T332" s="4">
        <v>26</v>
      </c>
      <c r="U332" s="6">
        <v>1.7848083927782914E-2</v>
      </c>
      <c r="V332" s="10">
        <v>91176901.637897924</v>
      </c>
      <c r="W332" s="12">
        <f>Table2[[#This Row],[Scaled to 2024]]/Table2[[#This Row],[Projected Wins]]</f>
        <v>1298816.2626481184</v>
      </c>
      <c r="X332" s="10"/>
      <c r="Y332" s="10">
        <f>IF(Table2[[#This Row],[Projected Wins]]&gt;=100, 1, IF(Table2[[#This Row],[Projected Wins]]&gt;=90, 2, IF(Table2[[#This Row],[Projected Wins]]&gt;=80, 3, IF(Table2[[#This Row],[Projected Wins]]&gt;=70, 4,5))))</f>
        <v>4</v>
      </c>
      <c r="Z332" s="2">
        <v>0.12847222222222221</v>
      </c>
    </row>
    <row r="333" spans="1:26" x14ac:dyDescent="0.45">
      <c r="A333">
        <v>2014</v>
      </c>
      <c r="B333" t="s">
        <v>43</v>
      </c>
      <c r="C333" t="s">
        <v>60</v>
      </c>
      <c r="D333" t="s">
        <v>426</v>
      </c>
      <c r="E333">
        <v>85</v>
      </c>
      <c r="F333">
        <v>77</v>
      </c>
      <c r="G333">
        <v>0.52469135802469136</v>
      </c>
      <c r="H333">
        <v>12</v>
      </c>
      <c r="I333" s="9">
        <v>85</v>
      </c>
      <c r="J333" s="3">
        <v>1437393</v>
      </c>
      <c r="K333" s="3">
        <v>17746</v>
      </c>
      <c r="L333">
        <v>28.6</v>
      </c>
      <c r="M333">
        <v>27.2</v>
      </c>
      <c r="N333">
        <v>103</v>
      </c>
      <c r="O333">
        <v>102</v>
      </c>
      <c r="P333">
        <v>0</v>
      </c>
      <c r="Q333">
        <v>1</v>
      </c>
      <c r="R333">
        <v>14</v>
      </c>
      <c r="S333" s="8">
        <v>73509399</v>
      </c>
      <c r="T333" s="4">
        <v>27</v>
      </c>
      <c r="U333" s="6">
        <v>2.1627604837401396E-2</v>
      </c>
      <c r="V333" s="10">
        <v>110484576.77036631</v>
      </c>
      <c r="W333" s="12">
        <f>Table2[[#This Row],[Scaled to 2024]]/Table2[[#This Row],[Projected Wins]]</f>
        <v>1299818.5502396037</v>
      </c>
      <c r="X333" s="10"/>
      <c r="Y333" s="10">
        <f>IF(Table2[[#This Row],[Projected Wins]]&gt;=100, 1, IF(Table2[[#This Row],[Projected Wins]]&gt;=90, 2, IF(Table2[[#This Row],[Projected Wins]]&gt;=80, 3, IF(Table2[[#This Row],[Projected Wins]]&gt;=70, 4,5))))</f>
        <v>3</v>
      </c>
      <c r="Z333" s="2">
        <v>0.13333333333333333</v>
      </c>
    </row>
    <row r="334" spans="1:26" x14ac:dyDescent="0.45">
      <c r="A334">
        <v>2015</v>
      </c>
      <c r="B334" t="s">
        <v>31</v>
      </c>
      <c r="C334" t="s">
        <v>56</v>
      </c>
      <c r="D334" t="s">
        <v>408</v>
      </c>
      <c r="E334">
        <v>68</v>
      </c>
      <c r="F334">
        <v>94</v>
      </c>
      <c r="G334">
        <v>0.41975308641975306</v>
      </c>
      <c r="H334">
        <v>25</v>
      </c>
      <c r="I334" s="9">
        <v>68</v>
      </c>
      <c r="J334" s="3">
        <v>1768175</v>
      </c>
      <c r="K334" s="3">
        <v>21829</v>
      </c>
      <c r="L334">
        <v>27.9</v>
      </c>
      <c r="M334">
        <v>27.8</v>
      </c>
      <c r="N334">
        <v>97</v>
      </c>
      <c r="O334">
        <v>97</v>
      </c>
      <c r="P334">
        <v>0</v>
      </c>
      <c r="Q334">
        <v>2</v>
      </c>
      <c r="R334">
        <v>14</v>
      </c>
      <c r="S334" s="8">
        <v>64016001</v>
      </c>
      <c r="T334" s="4">
        <v>29</v>
      </c>
      <c r="U334" s="6">
        <v>1.7391459563240962E-2</v>
      </c>
      <c r="V334" s="10">
        <v>88844236.969815493</v>
      </c>
      <c r="W334" s="12">
        <f>Table2[[#This Row],[Scaled to 2024]]/Table2[[#This Row],[Projected Wins]]</f>
        <v>1306532.8966149336</v>
      </c>
      <c r="X334" s="10"/>
      <c r="Y334" s="10">
        <f>IF(Table2[[#This Row],[Projected Wins]]&gt;=100, 1, IF(Table2[[#This Row],[Projected Wins]]&gt;=90, 2, IF(Table2[[#This Row],[Projected Wins]]&gt;=80, 3, IF(Table2[[#This Row],[Projected Wins]]&gt;=70, 4,5))))</f>
        <v>5</v>
      </c>
      <c r="Z334" s="2">
        <v>0.12569444444444444</v>
      </c>
    </row>
    <row r="335" spans="1:26" x14ac:dyDescent="0.45">
      <c r="A335">
        <v>2010</v>
      </c>
      <c r="B335" t="s">
        <v>31</v>
      </c>
      <c r="C335" t="s">
        <v>56</v>
      </c>
      <c r="D335" t="s">
        <v>558</v>
      </c>
      <c r="E335">
        <v>81</v>
      </c>
      <c r="F335">
        <v>81</v>
      </c>
      <c r="G335">
        <v>0.5</v>
      </c>
      <c r="H335">
        <v>15</v>
      </c>
      <c r="I335" s="9">
        <v>81</v>
      </c>
      <c r="J335" s="3">
        <v>1418391</v>
      </c>
      <c r="K335" s="3">
        <v>17511</v>
      </c>
      <c r="L335">
        <v>27.8</v>
      </c>
      <c r="M335">
        <v>26</v>
      </c>
      <c r="N335">
        <v>99</v>
      </c>
      <c r="O335">
        <v>99</v>
      </c>
      <c r="P335">
        <v>0</v>
      </c>
      <c r="Q335">
        <v>2</v>
      </c>
      <c r="R335">
        <v>8</v>
      </c>
      <c r="S335" s="8">
        <v>57904900</v>
      </c>
      <c r="T335" s="4">
        <v>26</v>
      </c>
      <c r="U335" s="6">
        <v>2.0996162227780831E-2</v>
      </c>
      <c r="V335" s="10">
        <v>107258853.44116728</v>
      </c>
      <c r="W335" s="12">
        <f>Table2[[#This Row],[Scaled to 2024]]/Table2[[#This Row],[Projected Wins]]</f>
        <v>1324183.37581688</v>
      </c>
      <c r="X335" s="10"/>
      <c r="Y335" s="10">
        <f>IF(Table2[[#This Row],[Projected Wins]]&gt;=100, 1, IF(Table2[[#This Row],[Projected Wins]]&gt;=90, 2, IF(Table2[[#This Row],[Projected Wins]]&gt;=80, 3, IF(Table2[[#This Row],[Projected Wins]]&gt;=70, 4,5))))</f>
        <v>3</v>
      </c>
      <c r="Z335" s="2">
        <v>0.11388888888888889</v>
      </c>
    </row>
    <row r="336" spans="1:26" x14ac:dyDescent="0.45">
      <c r="A336">
        <v>2005</v>
      </c>
      <c r="B336" t="s">
        <v>33</v>
      </c>
      <c r="C336" t="s">
        <v>66</v>
      </c>
      <c r="D336" t="s">
        <v>710</v>
      </c>
      <c r="E336">
        <v>67</v>
      </c>
      <c r="F336">
        <v>95</v>
      </c>
      <c r="G336">
        <v>0.41358024691358025</v>
      </c>
      <c r="H336">
        <v>27</v>
      </c>
      <c r="I336" s="9">
        <v>67</v>
      </c>
      <c r="J336" s="3">
        <v>1817245</v>
      </c>
      <c r="K336" s="3">
        <v>22435</v>
      </c>
      <c r="L336">
        <v>27.4</v>
      </c>
      <c r="M336">
        <v>28.7</v>
      </c>
      <c r="N336">
        <v>99</v>
      </c>
      <c r="O336">
        <v>99</v>
      </c>
      <c r="P336">
        <v>0</v>
      </c>
      <c r="Q336">
        <v>1</v>
      </c>
      <c r="R336">
        <v>13</v>
      </c>
      <c r="S336" s="8">
        <v>38133000</v>
      </c>
      <c r="T336" s="4">
        <v>28</v>
      </c>
      <c r="U336" s="6">
        <v>1.7420176612368089E-2</v>
      </c>
      <c r="V336" s="10">
        <v>88990937.958794981</v>
      </c>
      <c r="W336" s="12">
        <f>Table2[[#This Row],[Scaled to 2024]]/Table2[[#This Row],[Projected Wins]]</f>
        <v>1328222.9546088802</v>
      </c>
      <c r="X336" s="10"/>
      <c r="Y336" s="10">
        <f>IF(Table2[[#This Row],[Projected Wins]]&gt;=100, 1, IF(Table2[[#This Row],[Projected Wins]]&gt;=90, 2, IF(Table2[[#This Row],[Projected Wins]]&gt;=80, 3, IF(Table2[[#This Row],[Projected Wins]]&gt;=70, 4,5))))</f>
        <v>5</v>
      </c>
      <c r="Z336" s="2">
        <v>0.11527777777777778</v>
      </c>
    </row>
    <row r="337" spans="1:26" x14ac:dyDescent="0.45">
      <c r="A337">
        <v>2010</v>
      </c>
      <c r="B337" t="s">
        <v>45</v>
      </c>
      <c r="C337" t="s">
        <v>52</v>
      </c>
      <c r="D337" t="s">
        <v>549</v>
      </c>
      <c r="E337">
        <v>80</v>
      </c>
      <c r="F337">
        <v>82</v>
      </c>
      <c r="G337">
        <v>0.49382716049382713</v>
      </c>
      <c r="H337">
        <v>17</v>
      </c>
      <c r="I337" s="9">
        <v>80</v>
      </c>
      <c r="J337" s="3">
        <v>1524894</v>
      </c>
      <c r="K337" s="3">
        <v>18826</v>
      </c>
      <c r="L337">
        <v>26.9</v>
      </c>
      <c r="M337">
        <v>27.1</v>
      </c>
      <c r="N337">
        <v>103</v>
      </c>
      <c r="O337">
        <v>103</v>
      </c>
      <c r="P337">
        <v>0</v>
      </c>
      <c r="Q337">
        <v>2</v>
      </c>
      <c r="R337">
        <v>6</v>
      </c>
      <c r="S337" s="8">
        <v>57454719</v>
      </c>
      <c r="T337" s="4">
        <v>27</v>
      </c>
      <c r="U337" s="6">
        <v>2.0832927798434358E-2</v>
      </c>
      <c r="V337" s="10">
        <v>106424970.67993294</v>
      </c>
      <c r="W337" s="12">
        <f>Table2[[#This Row],[Scaled to 2024]]/Table2[[#This Row],[Projected Wins]]</f>
        <v>1330312.1334991618</v>
      </c>
      <c r="X337" s="10"/>
      <c r="Y337" s="10">
        <f>IF(Table2[[#This Row],[Projected Wins]]&gt;=100, 1, IF(Table2[[#This Row],[Projected Wins]]&gt;=90, 2, IF(Table2[[#This Row],[Projected Wins]]&gt;=80, 3, IF(Table2[[#This Row],[Projected Wins]]&gt;=70, 4,5))))</f>
        <v>3</v>
      </c>
      <c r="Z337" s="2">
        <v>0.12152777777777778</v>
      </c>
    </row>
    <row r="338" spans="1:26" x14ac:dyDescent="0.45">
      <c r="A338">
        <v>2005</v>
      </c>
      <c r="B338" t="s">
        <v>40</v>
      </c>
      <c r="C338" t="s">
        <v>74</v>
      </c>
      <c r="D338" t="s">
        <v>717</v>
      </c>
      <c r="E338">
        <v>80</v>
      </c>
      <c r="F338">
        <v>82</v>
      </c>
      <c r="G338">
        <v>0.49382716049382713</v>
      </c>
      <c r="H338">
        <v>17</v>
      </c>
      <c r="I338" s="9">
        <v>80</v>
      </c>
      <c r="J338" s="3">
        <v>2014995</v>
      </c>
      <c r="K338" s="3">
        <v>24876</v>
      </c>
      <c r="L338">
        <v>28</v>
      </c>
      <c r="M338">
        <v>28.2</v>
      </c>
      <c r="N338">
        <v>102</v>
      </c>
      <c r="O338">
        <v>102</v>
      </c>
      <c r="P338">
        <v>1</v>
      </c>
      <c r="Q338">
        <v>2</v>
      </c>
      <c r="R338">
        <v>8</v>
      </c>
      <c r="S338" s="8">
        <v>45719500</v>
      </c>
      <c r="T338" s="4">
        <v>25</v>
      </c>
      <c r="U338" s="6">
        <v>2.0885893179900947E-2</v>
      </c>
      <c r="V338" s="10">
        <v>106695544.2269721</v>
      </c>
      <c r="W338" s="12">
        <f>Table2[[#This Row],[Scaled to 2024]]/Table2[[#This Row],[Projected Wins]]</f>
        <v>1333694.3028371513</v>
      </c>
      <c r="X338" s="10"/>
      <c r="Y338" s="10">
        <f>IF(Table2[[#This Row],[Projected Wins]]&gt;=100, 1, IF(Table2[[#This Row],[Projected Wins]]&gt;=90, 2, IF(Table2[[#This Row],[Projected Wins]]&gt;=80, 3, IF(Table2[[#This Row],[Projected Wins]]&gt;=70, 4,5))))</f>
        <v>3</v>
      </c>
      <c r="Z338" s="2">
        <v>0.11527777777777778</v>
      </c>
    </row>
    <row r="339" spans="1:26" x14ac:dyDescent="0.45">
      <c r="A339">
        <v>2002</v>
      </c>
      <c r="B339" t="s">
        <v>45</v>
      </c>
      <c r="C339" t="s">
        <v>52</v>
      </c>
      <c r="D339" t="s">
        <v>790</v>
      </c>
      <c r="E339">
        <v>79</v>
      </c>
      <c r="F339">
        <v>83</v>
      </c>
      <c r="G339">
        <v>0.48765432098765432</v>
      </c>
      <c r="H339">
        <v>16</v>
      </c>
      <c r="I339" s="9">
        <v>79</v>
      </c>
      <c r="J339" s="3">
        <v>813118</v>
      </c>
      <c r="K339" s="3">
        <v>10038</v>
      </c>
      <c r="L339">
        <v>28.4</v>
      </c>
      <c r="M339">
        <v>26.1</v>
      </c>
      <c r="N339">
        <v>97</v>
      </c>
      <c r="O339">
        <v>97</v>
      </c>
      <c r="P339">
        <v>1</v>
      </c>
      <c r="Q339">
        <v>2</v>
      </c>
      <c r="R339">
        <v>13</v>
      </c>
      <c r="S339" s="8">
        <v>41979917</v>
      </c>
      <c r="T339" s="4">
        <v>25</v>
      </c>
      <c r="U339" s="6">
        <v>2.0691203162730886E-2</v>
      </c>
      <c r="V339" s="10">
        <v>105700970.65721411</v>
      </c>
      <c r="W339" s="12">
        <f>Table2[[#This Row],[Scaled to 2024]]/Table2[[#This Row],[Projected Wins]]</f>
        <v>1337986.9703444825</v>
      </c>
      <c r="X339" s="10"/>
      <c r="Y339" s="10">
        <f>IF(Table2[[#This Row],[Projected Wins]]&gt;=100, 1, IF(Table2[[#This Row],[Projected Wins]]&gt;=90, 2, IF(Table2[[#This Row],[Projected Wins]]&gt;=80, 3, IF(Table2[[#This Row],[Projected Wins]]&gt;=70, 4,5))))</f>
        <v>4</v>
      </c>
      <c r="Z339" s="2">
        <v>0.125</v>
      </c>
    </row>
    <row r="340" spans="1:26" x14ac:dyDescent="0.45">
      <c r="A340">
        <v>2001</v>
      </c>
      <c r="B340" t="s">
        <v>48</v>
      </c>
      <c r="C340" t="s">
        <v>63</v>
      </c>
      <c r="D340" t="s">
        <v>826</v>
      </c>
      <c r="E340">
        <v>68</v>
      </c>
      <c r="F340">
        <v>94</v>
      </c>
      <c r="G340">
        <v>0.41975308641975306</v>
      </c>
      <c r="H340">
        <v>23</v>
      </c>
      <c r="I340" s="9">
        <v>68</v>
      </c>
      <c r="J340" s="3">
        <v>642745</v>
      </c>
      <c r="K340" s="3">
        <v>7935</v>
      </c>
      <c r="L340">
        <v>27.6</v>
      </c>
      <c r="M340">
        <v>27.4</v>
      </c>
      <c r="N340">
        <v>101</v>
      </c>
      <c r="O340">
        <v>102</v>
      </c>
      <c r="P340">
        <v>2</v>
      </c>
      <c r="Q340">
        <v>1</v>
      </c>
      <c r="R340">
        <v>7</v>
      </c>
      <c r="S340" s="8">
        <v>35159500</v>
      </c>
      <c r="T340" s="4">
        <v>28</v>
      </c>
      <c r="U340" s="6">
        <v>1.7855743431801508E-2</v>
      </c>
      <c r="V340" s="10">
        <v>91216030.199110672</v>
      </c>
      <c r="W340" s="12">
        <f>Table2[[#This Row],[Scaled to 2024]]/Table2[[#This Row],[Projected Wins]]</f>
        <v>1341412.208810451</v>
      </c>
      <c r="X340" s="10"/>
      <c r="Y340" s="10">
        <f>IF(Table2[[#This Row],[Projected Wins]]&gt;=100, 1, IF(Table2[[#This Row],[Projected Wins]]&gt;=90, 2, IF(Table2[[#This Row],[Projected Wins]]&gt;=80, 3, IF(Table2[[#This Row],[Projected Wins]]&gt;=70, 4,5))))</f>
        <v>5</v>
      </c>
      <c r="Z340" s="2">
        <v>0.11874999999999999</v>
      </c>
    </row>
    <row r="341" spans="1:26" x14ac:dyDescent="0.45">
      <c r="A341">
        <v>2007</v>
      </c>
      <c r="B341" t="s">
        <v>34</v>
      </c>
      <c r="C341" t="s">
        <v>67</v>
      </c>
      <c r="D341" t="s">
        <v>651</v>
      </c>
      <c r="E341">
        <v>89</v>
      </c>
      <c r="F341">
        <v>74</v>
      </c>
      <c r="G341">
        <v>0.54601226993865026</v>
      </c>
      <c r="H341">
        <v>8</v>
      </c>
      <c r="I341" s="9">
        <v>88.453987730061343</v>
      </c>
      <c r="J341" s="3">
        <v>2790074</v>
      </c>
      <c r="K341" s="3">
        <v>34445</v>
      </c>
      <c r="L341">
        <v>29.9</v>
      </c>
      <c r="M341">
        <v>31.5</v>
      </c>
      <c r="N341">
        <v>90</v>
      </c>
      <c r="O341">
        <v>90</v>
      </c>
      <c r="P341">
        <v>2</v>
      </c>
      <c r="Q341">
        <v>3</v>
      </c>
      <c r="R341">
        <v>12</v>
      </c>
      <c r="S341" s="8">
        <v>58110567</v>
      </c>
      <c r="T341" s="4">
        <v>24</v>
      </c>
      <c r="U341" s="6">
        <v>2.3251676758142027E-2</v>
      </c>
      <c r="V341" s="10">
        <v>118781144.98292036</v>
      </c>
      <c r="W341" s="12">
        <f>Table2[[#This Row],[Scaled to 2024]]/Table2[[#This Row],[Projected Wins]]</f>
        <v>1342857.9991826897</v>
      </c>
      <c r="X341" s="10"/>
      <c r="Y341" s="10">
        <f>IF(Table2[[#This Row],[Projected Wins]]&gt;=100, 1, IF(Table2[[#This Row],[Projected Wins]]&gt;=90, 2, IF(Table2[[#This Row],[Projected Wins]]&gt;=80, 3, IF(Table2[[#This Row],[Projected Wins]]&gt;=70, 4,5))))</f>
        <v>3</v>
      </c>
      <c r="Z341" s="2">
        <v>0.11666666666666667</v>
      </c>
    </row>
    <row r="342" spans="1:26" x14ac:dyDescent="0.45">
      <c r="A342">
        <v>2022</v>
      </c>
      <c r="B342" t="s">
        <v>12</v>
      </c>
      <c r="C342" t="s">
        <v>102</v>
      </c>
      <c r="D342" t="s">
        <v>179</v>
      </c>
      <c r="E342">
        <v>74</v>
      </c>
      <c r="F342">
        <v>88</v>
      </c>
      <c r="G342">
        <v>0.4567901234567901</v>
      </c>
      <c r="H342">
        <v>19</v>
      </c>
      <c r="I342" s="9">
        <v>74</v>
      </c>
      <c r="J342" s="3">
        <v>1605199</v>
      </c>
      <c r="K342" s="3">
        <v>19817</v>
      </c>
      <c r="L342">
        <v>26.5</v>
      </c>
      <c r="M342">
        <v>30</v>
      </c>
      <c r="N342">
        <v>99</v>
      </c>
      <c r="O342">
        <v>99</v>
      </c>
      <c r="P342">
        <v>0</v>
      </c>
      <c r="Q342">
        <v>1</v>
      </c>
      <c r="R342">
        <v>9</v>
      </c>
      <c r="S342" s="8">
        <v>78860000</v>
      </c>
      <c r="T342" s="4">
        <v>23</v>
      </c>
      <c r="U342" s="6">
        <v>1.9545942622260833E-2</v>
      </c>
      <c r="V342" s="10">
        <v>99850409.43895033</v>
      </c>
      <c r="W342" s="12">
        <f>Table2[[#This Row],[Scaled to 2024]]/Table2[[#This Row],[Projected Wins]]</f>
        <v>1349329.8572831126</v>
      </c>
      <c r="X342" s="10"/>
      <c r="Y342" s="10">
        <f>IF(Table2[[#This Row],[Projected Wins]]&gt;=100, 1, IF(Table2[[#This Row],[Projected Wins]]&gt;=90, 2, IF(Table2[[#This Row],[Projected Wins]]&gt;=80, 3, IF(Table2[[#This Row],[Projected Wins]]&gt;=70, 4,5))))</f>
        <v>4</v>
      </c>
      <c r="Z342" s="2">
        <v>0.12916666666666668</v>
      </c>
    </row>
    <row r="343" spans="1:26" x14ac:dyDescent="0.45">
      <c r="A343">
        <v>2019</v>
      </c>
      <c r="B343" t="s">
        <v>33</v>
      </c>
      <c r="C343" t="s">
        <v>66</v>
      </c>
      <c r="D343" t="s">
        <v>290</v>
      </c>
      <c r="E343">
        <v>69</v>
      </c>
      <c r="F343">
        <v>93</v>
      </c>
      <c r="G343">
        <v>0.42592592592592593</v>
      </c>
      <c r="H343">
        <v>24</v>
      </c>
      <c r="I343" s="9">
        <v>69</v>
      </c>
      <c r="J343" s="3">
        <v>1491439</v>
      </c>
      <c r="K343" s="3">
        <v>18413</v>
      </c>
      <c r="L343">
        <v>27.4</v>
      </c>
      <c r="M343">
        <v>27.2</v>
      </c>
      <c r="N343">
        <v>97</v>
      </c>
      <c r="O343">
        <v>98</v>
      </c>
      <c r="P343">
        <v>0</v>
      </c>
      <c r="Q343">
        <v>2</v>
      </c>
      <c r="R343">
        <v>13</v>
      </c>
      <c r="S343" s="8">
        <v>72915501</v>
      </c>
      <c r="T343" s="4">
        <v>28</v>
      </c>
      <c r="U343" s="6">
        <v>1.8313636685039832E-2</v>
      </c>
      <c r="V343" s="10">
        <v>93555176.982602626</v>
      </c>
      <c r="W343" s="12">
        <f>Table2[[#This Row],[Scaled to 2024]]/Table2[[#This Row],[Projected Wins]]</f>
        <v>1355872.1301826467</v>
      </c>
      <c r="X343" s="10"/>
      <c r="Y343" s="10">
        <f>IF(Table2[[#This Row],[Projected Wins]]&gt;=100, 1, IF(Table2[[#This Row],[Projected Wins]]&gt;=90, 2, IF(Table2[[#This Row],[Projected Wins]]&gt;=80, 3, IF(Table2[[#This Row],[Projected Wins]]&gt;=70, 4,5))))</f>
        <v>5</v>
      </c>
      <c r="Z343" s="2">
        <v>0.13333333333333333</v>
      </c>
    </row>
    <row r="344" spans="1:26" x14ac:dyDescent="0.45">
      <c r="A344">
        <v>2010</v>
      </c>
      <c r="B344" t="s">
        <v>40</v>
      </c>
      <c r="C344" t="s">
        <v>74</v>
      </c>
      <c r="D344" t="s">
        <v>567</v>
      </c>
      <c r="E344">
        <v>85</v>
      </c>
      <c r="F344">
        <v>77</v>
      </c>
      <c r="G344">
        <v>0.52469135802469136</v>
      </c>
      <c r="H344">
        <v>13</v>
      </c>
      <c r="I344" s="9">
        <v>85</v>
      </c>
      <c r="J344" s="3">
        <v>1495482</v>
      </c>
      <c r="K344" s="3">
        <v>19173</v>
      </c>
      <c r="L344">
        <v>29.3</v>
      </c>
      <c r="M344">
        <v>28</v>
      </c>
      <c r="N344">
        <v>102</v>
      </c>
      <c r="O344">
        <v>101</v>
      </c>
      <c r="P344">
        <v>0</v>
      </c>
      <c r="Q344">
        <v>3</v>
      </c>
      <c r="R344">
        <v>8</v>
      </c>
      <c r="S344" s="8">
        <v>62734000</v>
      </c>
      <c r="T344" s="4">
        <v>23</v>
      </c>
      <c r="U344" s="6">
        <v>2.2747181001911802E-2</v>
      </c>
      <c r="V344" s="10">
        <v>116203929.40456142</v>
      </c>
      <c r="W344" s="12">
        <f>Table2[[#This Row],[Scaled to 2024]]/Table2[[#This Row],[Projected Wins]]</f>
        <v>1367105.0518183697</v>
      </c>
      <c r="X344" s="10"/>
      <c r="Y344" s="10">
        <f>IF(Table2[[#This Row],[Projected Wins]]&gt;=100, 1, IF(Table2[[#This Row],[Projected Wins]]&gt;=90, 2, IF(Table2[[#This Row],[Projected Wins]]&gt;=80, 3, IF(Table2[[#This Row],[Projected Wins]]&gt;=70, 4,5))))</f>
        <v>3</v>
      </c>
      <c r="Z344" s="2">
        <v>0.11666666666666667</v>
      </c>
    </row>
    <row r="345" spans="1:26" x14ac:dyDescent="0.45">
      <c r="A345">
        <v>2000</v>
      </c>
      <c r="B345" t="s">
        <v>33</v>
      </c>
      <c r="C345" t="s">
        <v>66</v>
      </c>
      <c r="D345" t="s">
        <v>861</v>
      </c>
      <c r="E345">
        <v>69</v>
      </c>
      <c r="F345">
        <v>93</v>
      </c>
      <c r="G345">
        <v>0.42592592592592593</v>
      </c>
      <c r="H345">
        <v>26</v>
      </c>
      <c r="I345" s="9">
        <v>69</v>
      </c>
      <c r="J345" s="3">
        <v>1748908</v>
      </c>
      <c r="K345" s="3">
        <v>21591</v>
      </c>
      <c r="L345">
        <v>28.3</v>
      </c>
      <c r="M345">
        <v>27.1</v>
      </c>
      <c r="N345">
        <v>99</v>
      </c>
      <c r="O345">
        <v>100</v>
      </c>
      <c r="P345">
        <v>0</v>
      </c>
      <c r="Q345">
        <v>2</v>
      </c>
      <c r="R345">
        <v>7</v>
      </c>
      <c r="S345" s="8">
        <v>31328334</v>
      </c>
      <c r="T345" s="4">
        <v>27</v>
      </c>
      <c r="U345" s="6">
        <v>1.8584017134290615E-2</v>
      </c>
      <c r="V345" s="10">
        <v>94936414.975761905</v>
      </c>
      <c r="W345" s="12">
        <f>Table2[[#This Row],[Scaled to 2024]]/Table2[[#This Row],[Projected Wins]]</f>
        <v>1375890.0721124914</v>
      </c>
      <c r="X345" s="10"/>
      <c r="Y345" s="10">
        <f>IF(Table2[[#This Row],[Projected Wins]]&gt;=100, 1, IF(Table2[[#This Row],[Projected Wins]]&gt;=90, 2, IF(Table2[[#This Row],[Projected Wins]]&gt;=80, 3, IF(Table2[[#This Row],[Projected Wins]]&gt;=70, 4,5))))</f>
        <v>5</v>
      </c>
      <c r="Z345" s="2">
        <v>0.12291666666666666</v>
      </c>
    </row>
    <row r="346" spans="1:26" x14ac:dyDescent="0.45">
      <c r="A346">
        <v>2018</v>
      </c>
      <c r="B346" t="s">
        <v>33</v>
      </c>
      <c r="C346" t="s">
        <v>66</v>
      </c>
      <c r="D346" t="s">
        <v>320</v>
      </c>
      <c r="E346">
        <v>82</v>
      </c>
      <c r="F346">
        <v>79</v>
      </c>
      <c r="G346">
        <v>0.50931677018633537</v>
      </c>
      <c r="H346">
        <v>14</v>
      </c>
      <c r="I346" s="9">
        <v>82.509316770186331</v>
      </c>
      <c r="J346" s="3">
        <v>1465316</v>
      </c>
      <c r="K346" s="3">
        <v>18316</v>
      </c>
      <c r="L346">
        <v>27.8</v>
      </c>
      <c r="M346">
        <v>26.5</v>
      </c>
      <c r="N346">
        <v>96</v>
      </c>
      <c r="O346">
        <v>97</v>
      </c>
      <c r="P346">
        <v>0</v>
      </c>
      <c r="Q346">
        <v>1</v>
      </c>
      <c r="R346">
        <v>13</v>
      </c>
      <c r="S346" s="8">
        <v>88141000</v>
      </c>
      <c r="T346" s="4">
        <v>26</v>
      </c>
      <c r="U346" s="6">
        <v>2.2232254997112597E-2</v>
      </c>
      <c r="V346" s="10">
        <v>113573430.92190412</v>
      </c>
      <c r="W346" s="12">
        <f>Table2[[#This Row],[Scaled to 2024]]/Table2[[#This Row],[Projected Wins]]</f>
        <v>1376492.199520217</v>
      </c>
      <c r="X346" s="10"/>
      <c r="Y346" s="10">
        <f>IF(Table2[[#This Row],[Projected Wins]]&gt;=100, 1, IF(Table2[[#This Row],[Projected Wins]]&gt;=90, 2, IF(Table2[[#This Row],[Projected Wins]]&gt;=80, 3, IF(Table2[[#This Row],[Projected Wins]]&gt;=70, 4,5))))</f>
        <v>3</v>
      </c>
      <c r="Z346" s="2">
        <v>0.12777777777777777</v>
      </c>
    </row>
    <row r="347" spans="1:26" x14ac:dyDescent="0.45">
      <c r="A347">
        <v>2008</v>
      </c>
      <c r="B347" t="s">
        <v>33</v>
      </c>
      <c r="C347" t="s">
        <v>66</v>
      </c>
      <c r="D347" t="s">
        <v>620</v>
      </c>
      <c r="E347">
        <v>67</v>
      </c>
      <c r="F347">
        <v>95</v>
      </c>
      <c r="G347">
        <v>0.41358024691358025</v>
      </c>
      <c r="H347">
        <v>27</v>
      </c>
      <c r="I347" s="9">
        <v>67</v>
      </c>
      <c r="J347" s="3">
        <v>1609076</v>
      </c>
      <c r="K347" s="3">
        <v>19865</v>
      </c>
      <c r="L347">
        <v>28.4</v>
      </c>
      <c r="M347">
        <v>26.5</v>
      </c>
      <c r="N347">
        <v>96</v>
      </c>
      <c r="O347">
        <v>97</v>
      </c>
      <c r="P347">
        <v>0</v>
      </c>
      <c r="Q347">
        <v>1</v>
      </c>
      <c r="R347">
        <v>10</v>
      </c>
      <c r="S347" s="8">
        <v>48689783</v>
      </c>
      <c r="T347" s="4">
        <v>27</v>
      </c>
      <c r="U347" s="6">
        <v>1.807281191846332E-2</v>
      </c>
      <c r="V347" s="10">
        <v>92324924.136248827</v>
      </c>
      <c r="W347" s="12">
        <f>Table2[[#This Row],[Scaled to 2024]]/Table2[[#This Row],[Projected Wins]]</f>
        <v>1377983.942332072</v>
      </c>
      <c r="X347" s="10"/>
      <c r="Y347" s="10">
        <f>IF(Table2[[#This Row],[Projected Wins]]&gt;=100, 1, IF(Table2[[#This Row],[Projected Wins]]&gt;=90, 2, IF(Table2[[#This Row],[Projected Wins]]&gt;=80, 3, IF(Table2[[#This Row],[Projected Wins]]&gt;=70, 4,5))))</f>
        <v>5</v>
      </c>
      <c r="Z347" s="2">
        <v>0.12083333333333333</v>
      </c>
    </row>
    <row r="348" spans="1:26" x14ac:dyDescent="0.45">
      <c r="A348">
        <v>2015</v>
      </c>
      <c r="B348" t="s">
        <v>26</v>
      </c>
      <c r="C348" t="s">
        <v>103</v>
      </c>
      <c r="D348" t="s">
        <v>403</v>
      </c>
      <c r="E348">
        <v>71</v>
      </c>
      <c r="F348">
        <v>91</v>
      </c>
      <c r="G348">
        <v>0.43827160493827161</v>
      </c>
      <c r="H348">
        <v>24</v>
      </c>
      <c r="I348" s="9">
        <v>71</v>
      </c>
      <c r="J348" s="3">
        <v>1752235</v>
      </c>
      <c r="K348" s="3">
        <v>21633</v>
      </c>
      <c r="L348">
        <v>27.9</v>
      </c>
      <c r="M348">
        <v>27.3</v>
      </c>
      <c r="N348">
        <v>96</v>
      </c>
      <c r="O348">
        <v>97</v>
      </c>
      <c r="P348">
        <v>0</v>
      </c>
      <c r="Q348">
        <v>2</v>
      </c>
      <c r="R348">
        <v>12</v>
      </c>
      <c r="S348" s="8">
        <v>71231500</v>
      </c>
      <c r="T348" s="4">
        <v>25</v>
      </c>
      <c r="U348" s="6">
        <v>1.9351720390641061E-2</v>
      </c>
      <c r="V348" s="10">
        <v>98858225.550755844</v>
      </c>
      <c r="W348" s="12">
        <f>Table2[[#This Row],[Scaled to 2024]]/Table2[[#This Row],[Projected Wins]]</f>
        <v>1392369.3739543078</v>
      </c>
      <c r="X348" s="10"/>
      <c r="Y348" s="10">
        <f>IF(Table2[[#This Row],[Projected Wins]]&gt;=100, 1, IF(Table2[[#This Row],[Projected Wins]]&gt;=90, 2, IF(Table2[[#This Row],[Projected Wins]]&gt;=80, 3, IF(Table2[[#This Row],[Projected Wins]]&gt;=70, 4,5))))</f>
        <v>4</v>
      </c>
      <c r="Z348" s="2">
        <v>0.11874999999999999</v>
      </c>
    </row>
    <row r="349" spans="1:26" x14ac:dyDescent="0.45">
      <c r="A349">
        <v>2005</v>
      </c>
      <c r="B349" t="s">
        <v>41</v>
      </c>
      <c r="C349" t="s">
        <v>104</v>
      </c>
      <c r="D349" t="s">
        <v>718</v>
      </c>
      <c r="E349">
        <v>81</v>
      </c>
      <c r="F349">
        <v>81</v>
      </c>
      <c r="G349">
        <v>0.5</v>
      </c>
      <c r="H349">
        <v>15</v>
      </c>
      <c r="I349" s="9">
        <v>81</v>
      </c>
      <c r="J349" s="3">
        <v>2731993</v>
      </c>
      <c r="K349" s="3">
        <v>33728</v>
      </c>
      <c r="L349">
        <v>29.3</v>
      </c>
      <c r="M349">
        <v>28.9</v>
      </c>
      <c r="N349">
        <v>95</v>
      </c>
      <c r="O349">
        <v>96</v>
      </c>
      <c r="P349">
        <v>0</v>
      </c>
      <c r="Q349">
        <v>2</v>
      </c>
      <c r="R349">
        <v>14</v>
      </c>
      <c r="S349" s="8">
        <v>48581500</v>
      </c>
      <c r="T349" s="4">
        <v>23</v>
      </c>
      <c r="U349" s="6">
        <v>2.2193331500111723E-2</v>
      </c>
      <c r="V349" s="10">
        <v>113374590.31403768</v>
      </c>
      <c r="W349" s="12">
        <f>Table2[[#This Row],[Scaled to 2024]]/Table2[[#This Row],[Projected Wins]]</f>
        <v>1399686.3001733047</v>
      </c>
      <c r="X349" s="10"/>
      <c r="Y349" s="10">
        <f>IF(Table2[[#This Row],[Projected Wins]]&gt;=100, 1, IF(Table2[[#This Row],[Projected Wins]]&gt;=90, 2, IF(Table2[[#This Row],[Projected Wins]]&gt;=80, 3, IF(Table2[[#This Row],[Projected Wins]]&gt;=70, 4,5))))</f>
        <v>3</v>
      </c>
      <c r="Z349" s="2">
        <v>0.12152777777777778</v>
      </c>
    </row>
    <row r="350" spans="1:26" x14ac:dyDescent="0.45">
      <c r="A350">
        <v>2016</v>
      </c>
      <c r="B350" t="s">
        <v>33</v>
      </c>
      <c r="C350" t="s">
        <v>66</v>
      </c>
      <c r="D350" t="s">
        <v>380</v>
      </c>
      <c r="E350">
        <v>78</v>
      </c>
      <c r="F350">
        <v>83</v>
      </c>
      <c r="G350">
        <v>0.48447204968944102</v>
      </c>
      <c r="H350">
        <v>18</v>
      </c>
      <c r="I350" s="9">
        <v>78.484472049689444</v>
      </c>
      <c r="J350" s="3">
        <v>2249201</v>
      </c>
      <c r="K350" s="3">
        <v>27768</v>
      </c>
      <c r="L350">
        <v>28.9</v>
      </c>
      <c r="M350">
        <v>28.6</v>
      </c>
      <c r="N350">
        <v>99</v>
      </c>
      <c r="O350">
        <v>99</v>
      </c>
      <c r="P350">
        <v>0</v>
      </c>
      <c r="Q350">
        <v>2</v>
      </c>
      <c r="R350">
        <v>17</v>
      </c>
      <c r="S350" s="8">
        <v>81187933</v>
      </c>
      <c r="T350" s="4">
        <v>22</v>
      </c>
      <c r="U350" s="6">
        <v>2.1586726016935634E-2</v>
      </c>
      <c r="V350" s="10">
        <v>110275747.3964256</v>
      </c>
      <c r="W350" s="12">
        <f>Table2[[#This Row],[Scaled to 2024]]/Table2[[#This Row],[Projected Wins]]</f>
        <v>1405064.5244400539</v>
      </c>
      <c r="X350" s="10"/>
      <c r="Y350" s="10">
        <f>IF(Table2[[#This Row],[Projected Wins]]&gt;=100, 1, IF(Table2[[#This Row],[Projected Wins]]&gt;=90, 2, IF(Table2[[#This Row],[Projected Wins]]&gt;=80, 3, IF(Table2[[#This Row],[Projected Wins]]&gt;=70, 4,5))))</f>
        <v>4</v>
      </c>
      <c r="Z350" s="2">
        <v>0.13263888888888889</v>
      </c>
    </row>
    <row r="351" spans="1:26" x14ac:dyDescent="0.45">
      <c r="A351">
        <v>1999</v>
      </c>
      <c r="B351" t="s">
        <v>23</v>
      </c>
      <c r="C351" t="s">
        <v>62</v>
      </c>
      <c r="D351" t="s">
        <v>882</v>
      </c>
      <c r="E351">
        <v>64</v>
      </c>
      <c r="F351">
        <v>97</v>
      </c>
      <c r="G351">
        <v>0.39751552795031053</v>
      </c>
      <c r="H351">
        <v>28</v>
      </c>
      <c r="I351" s="9">
        <v>64.397515527950304</v>
      </c>
      <c r="J351" s="3">
        <v>1506068</v>
      </c>
      <c r="K351" s="3">
        <v>18826</v>
      </c>
      <c r="L351">
        <v>26.9</v>
      </c>
      <c r="M351">
        <v>26.9</v>
      </c>
      <c r="N351">
        <v>101</v>
      </c>
      <c r="O351">
        <v>102</v>
      </c>
      <c r="P351">
        <v>0</v>
      </c>
      <c r="Q351">
        <v>1</v>
      </c>
      <c r="R351">
        <v>8</v>
      </c>
      <c r="S351" s="8">
        <v>26660000</v>
      </c>
      <c r="T351" s="4">
        <v>24</v>
      </c>
      <c r="U351" s="6">
        <v>1.7730906229876279E-2</v>
      </c>
      <c r="V351" s="10">
        <v>90578299.598630413</v>
      </c>
      <c r="W351" s="12">
        <f>Table2[[#This Row],[Scaled to 2024]]/Table2[[#This Row],[Projected Wins]]</f>
        <v>1406549.5983197819</v>
      </c>
      <c r="X351" s="10"/>
      <c r="Y351" s="10">
        <f>IF(Table2[[#This Row],[Projected Wins]]&gt;=100, 1, IF(Table2[[#This Row],[Projected Wins]]&gt;=90, 2, IF(Table2[[#This Row],[Projected Wins]]&gt;=80, 3, IF(Table2[[#This Row],[Projected Wins]]&gt;=70, 4,5))))</f>
        <v>5</v>
      </c>
      <c r="Z351" s="2">
        <v>0.125</v>
      </c>
    </row>
    <row r="352" spans="1:26" x14ac:dyDescent="0.45">
      <c r="A352">
        <v>1999</v>
      </c>
      <c r="B352" t="s">
        <v>32</v>
      </c>
      <c r="C352" t="s">
        <v>61</v>
      </c>
      <c r="D352" t="s">
        <v>890</v>
      </c>
      <c r="E352">
        <v>77</v>
      </c>
      <c r="F352">
        <v>85</v>
      </c>
      <c r="G352">
        <v>0.47530864197530864</v>
      </c>
      <c r="H352">
        <v>16</v>
      </c>
      <c r="I352" s="9">
        <v>77</v>
      </c>
      <c r="J352" s="3">
        <v>1825337</v>
      </c>
      <c r="K352" s="3">
        <v>22535</v>
      </c>
      <c r="L352">
        <v>28.2</v>
      </c>
      <c r="M352">
        <v>28.3</v>
      </c>
      <c r="N352">
        <v>104</v>
      </c>
      <c r="O352">
        <v>105</v>
      </c>
      <c r="P352">
        <v>1</v>
      </c>
      <c r="Q352">
        <v>3</v>
      </c>
      <c r="R352">
        <v>8</v>
      </c>
      <c r="S352" s="8">
        <v>31897500</v>
      </c>
      <c r="T352" s="4">
        <v>23</v>
      </c>
      <c r="U352" s="6">
        <v>2.1214237864496572E-2</v>
      </c>
      <c r="V352" s="10">
        <v>108372892.40237486</v>
      </c>
      <c r="W352" s="12">
        <f>Table2[[#This Row],[Scaled to 2024]]/Table2[[#This Row],[Projected Wins]]</f>
        <v>1407440.1610698034</v>
      </c>
      <c r="X352" s="10"/>
      <c r="Y352" s="10">
        <f>IF(Table2[[#This Row],[Projected Wins]]&gt;=100, 1, IF(Table2[[#This Row],[Projected Wins]]&gt;=90, 2, IF(Table2[[#This Row],[Projected Wins]]&gt;=80, 3, IF(Table2[[#This Row],[Projected Wins]]&gt;=70, 4,5))))</f>
        <v>4</v>
      </c>
      <c r="Z352" s="2">
        <v>0.12152777777777778</v>
      </c>
    </row>
    <row r="353" spans="1:26" x14ac:dyDescent="0.45">
      <c r="A353">
        <v>2013</v>
      </c>
      <c r="B353" t="s">
        <v>34</v>
      </c>
      <c r="C353" t="s">
        <v>67</v>
      </c>
      <c r="D353" t="s">
        <v>471</v>
      </c>
      <c r="E353">
        <v>76</v>
      </c>
      <c r="F353">
        <v>86</v>
      </c>
      <c r="G353">
        <v>0.46913580246913578</v>
      </c>
      <c r="H353">
        <v>18</v>
      </c>
      <c r="I353" s="9">
        <v>76</v>
      </c>
      <c r="J353" s="3">
        <v>2166691</v>
      </c>
      <c r="K353" s="3">
        <v>26749</v>
      </c>
      <c r="L353">
        <v>28.1</v>
      </c>
      <c r="M353">
        <v>28.8</v>
      </c>
      <c r="N353">
        <v>91</v>
      </c>
      <c r="O353">
        <v>91</v>
      </c>
      <c r="P353">
        <v>0</v>
      </c>
      <c r="Q353">
        <v>1</v>
      </c>
      <c r="R353">
        <v>11</v>
      </c>
      <c r="S353" s="8">
        <v>65988600</v>
      </c>
      <c r="T353" s="4">
        <v>27</v>
      </c>
      <c r="U353" s="6">
        <v>2.0943922455764263E-2</v>
      </c>
      <c r="V353" s="10">
        <v>106991986.66857627</v>
      </c>
      <c r="W353" s="12">
        <f>Table2[[#This Row],[Scaled to 2024]]/Table2[[#This Row],[Projected Wins]]</f>
        <v>1407789.2982707403</v>
      </c>
      <c r="X353" s="10"/>
      <c r="Y353" s="10">
        <f>IF(Table2[[#This Row],[Projected Wins]]&gt;=100, 1, IF(Table2[[#This Row],[Projected Wins]]&gt;=90, 2, IF(Table2[[#This Row],[Projected Wins]]&gt;=80, 3, IF(Table2[[#This Row],[Projected Wins]]&gt;=70, 4,5))))</f>
        <v>4</v>
      </c>
      <c r="Z353" s="2">
        <v>0.125</v>
      </c>
    </row>
    <row r="354" spans="1:26" x14ac:dyDescent="0.45">
      <c r="A354">
        <v>2001</v>
      </c>
      <c r="B354" t="s">
        <v>23</v>
      </c>
      <c r="C354" t="s">
        <v>62</v>
      </c>
      <c r="D354" t="s">
        <v>822</v>
      </c>
      <c r="E354">
        <v>65</v>
      </c>
      <c r="F354">
        <v>97</v>
      </c>
      <c r="G354">
        <v>0.40123456790123457</v>
      </c>
      <c r="H354">
        <v>27</v>
      </c>
      <c r="I354" s="9">
        <v>65</v>
      </c>
      <c r="J354" s="3">
        <v>1536371</v>
      </c>
      <c r="K354" s="3">
        <v>18968</v>
      </c>
      <c r="L354">
        <v>28.2</v>
      </c>
      <c r="M354">
        <v>27.3</v>
      </c>
      <c r="N354">
        <v>106</v>
      </c>
      <c r="O354">
        <v>107</v>
      </c>
      <c r="P354">
        <v>0</v>
      </c>
      <c r="Q354">
        <v>1</v>
      </c>
      <c r="R354">
        <v>8</v>
      </c>
      <c r="S354" s="8">
        <v>35422500</v>
      </c>
      <c r="T354" s="4">
        <v>27</v>
      </c>
      <c r="U354" s="6">
        <v>1.7989307917148679E-2</v>
      </c>
      <c r="V354" s="10">
        <v>91898344.109785363</v>
      </c>
      <c r="W354" s="12">
        <f>Table2[[#This Row],[Scaled to 2024]]/Table2[[#This Row],[Projected Wins]]</f>
        <v>1413820.6786120825</v>
      </c>
      <c r="X354" s="10"/>
      <c r="Y354" s="10">
        <f>IF(Table2[[#This Row],[Projected Wins]]&gt;=100, 1, IF(Table2[[#This Row],[Projected Wins]]&gt;=90, 2, IF(Table2[[#This Row],[Projected Wins]]&gt;=80, 3, IF(Table2[[#This Row],[Projected Wins]]&gt;=70, 4,5))))</f>
        <v>5</v>
      </c>
      <c r="Z354" s="2">
        <v>0.12013888888888889</v>
      </c>
    </row>
    <row r="355" spans="1:26" x14ac:dyDescent="0.45">
      <c r="A355">
        <v>2011</v>
      </c>
      <c r="B355" t="s">
        <v>40</v>
      </c>
      <c r="C355" t="s">
        <v>74</v>
      </c>
      <c r="D355" t="s">
        <v>537</v>
      </c>
      <c r="E355">
        <v>81</v>
      </c>
      <c r="F355">
        <v>81</v>
      </c>
      <c r="G355">
        <v>0.5</v>
      </c>
      <c r="H355">
        <v>14</v>
      </c>
      <c r="I355" s="9">
        <v>81</v>
      </c>
      <c r="J355" s="3">
        <v>1818103</v>
      </c>
      <c r="K355" s="3">
        <v>22446</v>
      </c>
      <c r="L355">
        <v>28.3</v>
      </c>
      <c r="M355">
        <v>27.6</v>
      </c>
      <c r="N355">
        <v>104</v>
      </c>
      <c r="O355">
        <v>104</v>
      </c>
      <c r="P355">
        <v>0</v>
      </c>
      <c r="Q355">
        <v>2</v>
      </c>
      <c r="R355">
        <v>6</v>
      </c>
      <c r="S355" s="8">
        <v>64567800</v>
      </c>
      <c r="T355" s="4">
        <v>23</v>
      </c>
      <c r="U355" s="6">
        <v>2.2479816498229773E-2</v>
      </c>
      <c r="V355" s="10">
        <v>114838098.36340775</v>
      </c>
      <c r="W355" s="12">
        <f>Table2[[#This Row],[Scaled to 2024]]/Table2[[#This Row],[Projected Wins]]</f>
        <v>1417754.3007828116</v>
      </c>
      <c r="X355" s="10"/>
      <c r="Y355" s="10">
        <f>IF(Table2[[#This Row],[Projected Wins]]&gt;=100, 1, IF(Table2[[#This Row],[Projected Wins]]&gt;=90, 2, IF(Table2[[#This Row],[Projected Wins]]&gt;=80, 3, IF(Table2[[#This Row],[Projected Wins]]&gt;=70, 4,5))))</f>
        <v>3</v>
      </c>
      <c r="Z355" s="2">
        <v>0.12152777777777778</v>
      </c>
    </row>
    <row r="356" spans="1:26" x14ac:dyDescent="0.45">
      <c r="A356">
        <v>2003</v>
      </c>
      <c r="B356" t="s">
        <v>17</v>
      </c>
      <c r="C356" t="s">
        <v>70</v>
      </c>
      <c r="D356" t="s">
        <v>755</v>
      </c>
      <c r="E356">
        <v>86</v>
      </c>
      <c r="F356">
        <v>76</v>
      </c>
      <c r="G356">
        <v>0.53086419753086422</v>
      </c>
      <c r="H356">
        <v>11</v>
      </c>
      <c r="I356" s="9">
        <v>86</v>
      </c>
      <c r="J356" s="3">
        <v>1939524</v>
      </c>
      <c r="K356" s="3">
        <v>23945</v>
      </c>
      <c r="L356">
        <v>29.4</v>
      </c>
      <c r="M356">
        <v>27.9</v>
      </c>
      <c r="N356">
        <v>102</v>
      </c>
      <c r="O356">
        <v>102</v>
      </c>
      <c r="P356">
        <v>2</v>
      </c>
      <c r="Q356">
        <v>3</v>
      </c>
      <c r="R356">
        <v>14</v>
      </c>
      <c r="S356" s="8">
        <v>51010000</v>
      </c>
      <c r="T356" s="4">
        <v>22</v>
      </c>
      <c r="U356" s="6">
        <v>2.3961157150144952E-2</v>
      </c>
      <c r="V356" s="10">
        <v>122405524.16991937</v>
      </c>
      <c r="W356" s="12">
        <f>Table2[[#This Row],[Scaled to 2024]]/Table2[[#This Row],[Projected Wins]]</f>
        <v>1423320.0484874346</v>
      </c>
      <c r="X356" s="10"/>
      <c r="Y356" s="10">
        <f>IF(Table2[[#This Row],[Projected Wins]]&gt;=100, 1, IF(Table2[[#This Row],[Projected Wins]]&gt;=90, 2, IF(Table2[[#This Row],[Projected Wins]]&gt;=80, 3, IF(Table2[[#This Row],[Projected Wins]]&gt;=70, 4,5))))</f>
        <v>3</v>
      </c>
      <c r="Z356" s="2">
        <v>0.11388888888888889</v>
      </c>
    </row>
    <row r="357" spans="1:26" x14ac:dyDescent="0.45">
      <c r="A357">
        <v>2011</v>
      </c>
      <c r="B357" t="s">
        <v>45</v>
      </c>
      <c r="C357" t="s">
        <v>52</v>
      </c>
      <c r="D357" t="s">
        <v>519</v>
      </c>
      <c r="E357">
        <v>72</v>
      </c>
      <c r="F357">
        <v>90</v>
      </c>
      <c r="G357">
        <v>0.44444444444444442</v>
      </c>
      <c r="H357">
        <v>22</v>
      </c>
      <c r="I357" s="9">
        <v>72</v>
      </c>
      <c r="J357" s="3">
        <v>1520562</v>
      </c>
      <c r="K357" s="3">
        <v>18772</v>
      </c>
      <c r="L357">
        <v>27.4</v>
      </c>
      <c r="M357">
        <v>28</v>
      </c>
      <c r="N357">
        <v>101</v>
      </c>
      <c r="O357">
        <v>102</v>
      </c>
      <c r="P357">
        <v>0</v>
      </c>
      <c r="Q357">
        <v>1</v>
      </c>
      <c r="R357">
        <v>11</v>
      </c>
      <c r="S357" s="8">
        <v>57694000</v>
      </c>
      <c r="T357" s="4">
        <v>24</v>
      </c>
      <c r="U357" s="6">
        <v>2.0086645867582117E-2</v>
      </c>
      <c r="V357" s="10">
        <v>102612590.90411082</v>
      </c>
      <c r="W357" s="12">
        <f>Table2[[#This Row],[Scaled to 2024]]/Table2[[#This Row],[Projected Wins]]</f>
        <v>1425174.8736682059</v>
      </c>
      <c r="X357" s="10"/>
      <c r="Y357" s="10">
        <f>IF(Table2[[#This Row],[Projected Wins]]&gt;=100, 1, IF(Table2[[#This Row],[Projected Wins]]&gt;=90, 2, IF(Table2[[#This Row],[Projected Wins]]&gt;=80, 3, IF(Table2[[#This Row],[Projected Wins]]&gt;=70, 4,5))))</f>
        <v>4</v>
      </c>
      <c r="Z357" s="2">
        <v>0.12361111111111112</v>
      </c>
    </row>
    <row r="358" spans="1:26" x14ac:dyDescent="0.45">
      <c r="A358">
        <v>2003</v>
      </c>
      <c r="B358" t="s">
        <v>40</v>
      </c>
      <c r="C358" t="s">
        <v>74</v>
      </c>
      <c r="D358" t="s">
        <v>778</v>
      </c>
      <c r="E358">
        <v>86</v>
      </c>
      <c r="F358">
        <v>76</v>
      </c>
      <c r="G358">
        <v>0.53086419753086422</v>
      </c>
      <c r="H358">
        <v>11</v>
      </c>
      <c r="I358" s="9">
        <v>86</v>
      </c>
      <c r="J358" s="3">
        <v>1799458</v>
      </c>
      <c r="K358" s="3">
        <v>22216</v>
      </c>
      <c r="L358">
        <v>28.4</v>
      </c>
      <c r="M358">
        <v>29</v>
      </c>
      <c r="N358">
        <v>104</v>
      </c>
      <c r="O358">
        <v>104</v>
      </c>
      <c r="P358">
        <v>1</v>
      </c>
      <c r="Q358">
        <v>3</v>
      </c>
      <c r="R358">
        <v>6</v>
      </c>
      <c r="S358" s="8">
        <v>51269000</v>
      </c>
      <c r="T358" s="4">
        <v>21</v>
      </c>
      <c r="U358" s="6">
        <v>2.4082818387194307E-2</v>
      </c>
      <c r="V358" s="10">
        <v>123027030.36007835</v>
      </c>
      <c r="W358" s="12">
        <f>Table2[[#This Row],[Scaled to 2024]]/Table2[[#This Row],[Projected Wins]]</f>
        <v>1430546.8646520739</v>
      </c>
      <c r="X358" s="10"/>
      <c r="Y358" s="10">
        <f>IF(Table2[[#This Row],[Projected Wins]]&gt;=100, 1, IF(Table2[[#This Row],[Projected Wins]]&gt;=90, 2, IF(Table2[[#This Row],[Projected Wins]]&gt;=80, 3, IF(Table2[[#This Row],[Projected Wins]]&gt;=70, 4,5))))</f>
        <v>3</v>
      </c>
      <c r="Z358" s="2">
        <v>0.11874999999999999</v>
      </c>
    </row>
    <row r="359" spans="1:26" x14ac:dyDescent="0.45">
      <c r="A359">
        <v>2019</v>
      </c>
      <c r="B359" t="s">
        <v>17</v>
      </c>
      <c r="C359" t="s">
        <v>70</v>
      </c>
      <c r="D359" t="s">
        <v>274</v>
      </c>
      <c r="E359">
        <v>72</v>
      </c>
      <c r="F359">
        <v>89</v>
      </c>
      <c r="G359">
        <v>0.44720496894409939</v>
      </c>
      <c r="H359">
        <v>20</v>
      </c>
      <c r="I359" s="9">
        <v>72.447204968944106</v>
      </c>
      <c r="J359" s="3">
        <v>1649775</v>
      </c>
      <c r="K359" s="3">
        <v>20622</v>
      </c>
      <c r="L359">
        <v>27.6</v>
      </c>
      <c r="M359">
        <v>27.6</v>
      </c>
      <c r="N359">
        <v>98</v>
      </c>
      <c r="O359">
        <v>99</v>
      </c>
      <c r="P359">
        <v>0</v>
      </c>
      <c r="Q359">
        <v>3</v>
      </c>
      <c r="R359">
        <v>11</v>
      </c>
      <c r="S359" s="8">
        <v>80846333</v>
      </c>
      <c r="T359" s="4">
        <v>26</v>
      </c>
      <c r="U359" s="6">
        <v>2.0305563968898002E-2</v>
      </c>
      <c r="V359" s="10">
        <v>103730933.59407112</v>
      </c>
      <c r="W359" s="12">
        <f>Table2[[#This Row],[Scaled to 2024]]/Table2[[#This Row],[Projected Wins]]</f>
        <v>1431814.1554051312</v>
      </c>
      <c r="X359" s="10"/>
      <c r="Y359" s="10">
        <f>IF(Table2[[#This Row],[Projected Wins]]&gt;=100, 1, IF(Table2[[#This Row],[Projected Wins]]&gt;=90, 2, IF(Table2[[#This Row],[Projected Wins]]&gt;=80, 3, IF(Table2[[#This Row],[Projected Wins]]&gt;=70, 4,5))))</f>
        <v>4</v>
      </c>
      <c r="Z359" s="2">
        <v>0.13194444444444445</v>
      </c>
    </row>
    <row r="360" spans="1:26" x14ac:dyDescent="0.45">
      <c r="A360">
        <v>2003</v>
      </c>
      <c r="B360" t="s">
        <v>27</v>
      </c>
      <c r="C360" t="s">
        <v>72</v>
      </c>
      <c r="D360" t="s">
        <v>764</v>
      </c>
      <c r="E360">
        <v>68</v>
      </c>
      <c r="F360">
        <v>94</v>
      </c>
      <c r="G360">
        <v>0.41975308641975306</v>
      </c>
      <c r="H360">
        <v>25</v>
      </c>
      <c r="I360" s="9">
        <v>68</v>
      </c>
      <c r="J360" s="3">
        <v>1700354</v>
      </c>
      <c r="K360" s="3">
        <v>20992</v>
      </c>
      <c r="L360">
        <v>29.8</v>
      </c>
      <c r="M360">
        <v>27.6</v>
      </c>
      <c r="N360">
        <v>98</v>
      </c>
      <c r="O360">
        <v>100</v>
      </c>
      <c r="P360">
        <v>0</v>
      </c>
      <c r="Q360">
        <v>2</v>
      </c>
      <c r="R360">
        <v>9</v>
      </c>
      <c r="S360" s="8">
        <v>40627000</v>
      </c>
      <c r="T360" s="4">
        <v>28</v>
      </c>
      <c r="U360" s="6">
        <v>1.9083903774533208E-2</v>
      </c>
      <c r="V360" s="10">
        <v>97490084.89416416</v>
      </c>
      <c r="W360" s="12">
        <f>Table2[[#This Row],[Scaled to 2024]]/Table2[[#This Row],[Projected Wins]]</f>
        <v>1433677.7190318259</v>
      </c>
      <c r="X360" s="10"/>
      <c r="Y360" s="10">
        <f>IF(Table2[[#This Row],[Projected Wins]]&gt;=100, 1, IF(Table2[[#This Row],[Projected Wins]]&gt;=90, 2, IF(Table2[[#This Row],[Projected Wins]]&gt;=80, 3, IF(Table2[[#This Row],[Projected Wins]]&gt;=70, 4,5))))</f>
        <v>5</v>
      </c>
      <c r="Z360" s="2">
        <v>0.11805555555555555</v>
      </c>
    </row>
    <row r="361" spans="1:26" x14ac:dyDescent="0.45">
      <c r="A361">
        <v>2012</v>
      </c>
      <c r="B361" t="s">
        <v>12</v>
      </c>
      <c r="C361" t="s">
        <v>102</v>
      </c>
      <c r="D361" t="s">
        <v>479</v>
      </c>
      <c r="E361">
        <v>81</v>
      </c>
      <c r="F361">
        <v>81</v>
      </c>
      <c r="G361">
        <v>0.5</v>
      </c>
      <c r="H361">
        <v>16</v>
      </c>
      <c r="I361" s="9">
        <v>81</v>
      </c>
      <c r="J361" s="3">
        <v>2177617</v>
      </c>
      <c r="K361" s="3">
        <v>26884</v>
      </c>
      <c r="L361">
        <v>28.3</v>
      </c>
      <c r="M361">
        <v>27.4</v>
      </c>
      <c r="N361">
        <v>103</v>
      </c>
      <c r="O361">
        <v>103</v>
      </c>
      <c r="P361">
        <v>0</v>
      </c>
      <c r="Q361">
        <v>1</v>
      </c>
      <c r="R361">
        <v>13</v>
      </c>
      <c r="S361" s="8">
        <v>67069833</v>
      </c>
      <c r="T361" s="4">
        <v>25</v>
      </c>
      <c r="U361" s="6">
        <v>2.2734823692338819E-2</v>
      </c>
      <c r="V361" s="10">
        <v>116140802.11291465</v>
      </c>
      <c r="W361" s="12">
        <f>Table2[[#This Row],[Scaled to 2024]]/Table2[[#This Row],[Projected Wins]]</f>
        <v>1433837.0631224031</v>
      </c>
      <c r="X361" s="10"/>
      <c r="Y361" s="10">
        <f>IF(Table2[[#This Row],[Projected Wins]]&gt;=100, 1, IF(Table2[[#This Row],[Projected Wins]]&gt;=90, 2, IF(Table2[[#This Row],[Projected Wins]]&gt;=80, 3, IF(Table2[[#This Row],[Projected Wins]]&gt;=70, 4,5))))</f>
        <v>3</v>
      </c>
      <c r="Z361" s="2">
        <v>0.12361111111111112</v>
      </c>
    </row>
    <row r="362" spans="1:26" x14ac:dyDescent="0.45">
      <c r="A362">
        <v>2021</v>
      </c>
      <c r="B362" t="s">
        <v>21</v>
      </c>
      <c r="C362" t="s">
        <v>71</v>
      </c>
      <c r="D362" t="s">
        <v>218</v>
      </c>
      <c r="E362">
        <v>77</v>
      </c>
      <c r="F362">
        <v>85</v>
      </c>
      <c r="G362">
        <v>0.47530864197530864</v>
      </c>
      <c r="H362">
        <v>18</v>
      </c>
      <c r="I362" s="9">
        <v>77</v>
      </c>
      <c r="J362" s="3">
        <v>1102621</v>
      </c>
      <c r="K362" s="3">
        <v>13613</v>
      </c>
      <c r="L362">
        <v>28.1</v>
      </c>
      <c r="M362">
        <v>27.3</v>
      </c>
      <c r="N362">
        <v>97</v>
      </c>
      <c r="O362">
        <v>98</v>
      </c>
      <c r="P362">
        <v>0</v>
      </c>
      <c r="Q362">
        <v>1</v>
      </c>
      <c r="R362">
        <v>10</v>
      </c>
      <c r="S362" s="8">
        <v>78590500</v>
      </c>
      <c r="T362" s="4">
        <v>22</v>
      </c>
      <c r="U362" s="6">
        <v>2.1714054427468179E-2</v>
      </c>
      <c r="V362" s="10">
        <v>110926204.33117613</v>
      </c>
      <c r="W362" s="12">
        <f>Table2[[#This Row],[Scaled to 2024]]/Table2[[#This Row],[Projected Wins]]</f>
        <v>1440600.0562490406</v>
      </c>
      <c r="X362" s="10"/>
      <c r="Y362" s="10">
        <f>IF(Table2[[#This Row],[Projected Wins]]&gt;=100, 1, IF(Table2[[#This Row],[Projected Wins]]&gt;=90, 2, IF(Table2[[#This Row],[Projected Wins]]&gt;=80, 3, IF(Table2[[#This Row],[Projected Wins]]&gt;=70, 4,5))))</f>
        <v>4</v>
      </c>
      <c r="Z362" s="2">
        <v>0.12916666666666668</v>
      </c>
    </row>
    <row r="363" spans="1:26" x14ac:dyDescent="0.45">
      <c r="A363">
        <v>2015</v>
      </c>
      <c r="B363" t="s">
        <v>27</v>
      </c>
      <c r="C363" t="s">
        <v>72</v>
      </c>
      <c r="D363" t="s">
        <v>404</v>
      </c>
      <c r="E363">
        <v>68</v>
      </c>
      <c r="F363">
        <v>94</v>
      </c>
      <c r="G363">
        <v>0.41975308641975306</v>
      </c>
      <c r="H363">
        <v>25</v>
      </c>
      <c r="I363" s="9">
        <v>68</v>
      </c>
      <c r="J363" s="3">
        <v>2542558</v>
      </c>
      <c r="K363" s="3">
        <v>31390</v>
      </c>
      <c r="L363">
        <v>28.1</v>
      </c>
      <c r="M363">
        <v>28.4</v>
      </c>
      <c r="N363">
        <v>100</v>
      </c>
      <c r="O363">
        <v>101</v>
      </c>
      <c r="P363">
        <v>0</v>
      </c>
      <c r="Q363">
        <v>2</v>
      </c>
      <c r="R363">
        <v>13</v>
      </c>
      <c r="S363" s="8">
        <v>70869500</v>
      </c>
      <c r="T363" s="4">
        <v>26</v>
      </c>
      <c r="U363" s="6">
        <v>1.9253374535486922E-2</v>
      </c>
      <c r="V363" s="10">
        <v>98355825.943147227</v>
      </c>
      <c r="W363" s="12">
        <f>Table2[[#This Row],[Scaled to 2024]]/Table2[[#This Row],[Projected Wins]]</f>
        <v>1446409.2050462828</v>
      </c>
      <c r="X363" s="10"/>
      <c r="Y363" s="10">
        <f>IF(Table2[[#This Row],[Projected Wins]]&gt;=100, 1, IF(Table2[[#This Row],[Projected Wins]]&gt;=90, 2, IF(Table2[[#This Row],[Projected Wins]]&gt;=80, 3, IF(Table2[[#This Row],[Projected Wins]]&gt;=70, 4,5))))</f>
        <v>5</v>
      </c>
      <c r="Z363" s="2">
        <v>0.12569444444444444</v>
      </c>
    </row>
    <row r="364" spans="1:26" x14ac:dyDescent="0.45">
      <c r="A364">
        <v>2016</v>
      </c>
      <c r="B364" t="s">
        <v>22</v>
      </c>
      <c r="C364" t="s">
        <v>53</v>
      </c>
      <c r="D364" t="s">
        <v>369</v>
      </c>
      <c r="E364">
        <v>84</v>
      </c>
      <c r="F364">
        <v>78</v>
      </c>
      <c r="G364">
        <v>0.51851851851851849</v>
      </c>
      <c r="H364">
        <v>14</v>
      </c>
      <c r="I364" s="9">
        <v>84</v>
      </c>
      <c r="J364" s="3">
        <v>2306623</v>
      </c>
      <c r="K364" s="3">
        <v>28477</v>
      </c>
      <c r="L364">
        <v>26.4</v>
      </c>
      <c r="M364">
        <v>28.9</v>
      </c>
      <c r="N364">
        <v>94</v>
      </c>
      <c r="O364">
        <v>93</v>
      </c>
      <c r="P364">
        <v>0</v>
      </c>
      <c r="Q364">
        <v>2</v>
      </c>
      <c r="R364">
        <v>13</v>
      </c>
      <c r="S364" s="8">
        <v>89498000</v>
      </c>
      <c r="T364" s="4">
        <v>20</v>
      </c>
      <c r="U364" s="6">
        <v>2.379625559704427E-2</v>
      </c>
      <c r="V364" s="10">
        <v>121563124.91026589</v>
      </c>
      <c r="W364" s="12">
        <f>Table2[[#This Row],[Scaled to 2024]]/Table2[[#This Row],[Projected Wins]]</f>
        <v>1447180.0584555464</v>
      </c>
      <c r="X364" s="10"/>
      <c r="Y364" s="10">
        <f>IF(Table2[[#This Row],[Projected Wins]]&gt;=100, 1, IF(Table2[[#This Row],[Projected Wins]]&gt;=90, 2, IF(Table2[[#This Row],[Projected Wins]]&gt;=80, 3, IF(Table2[[#This Row],[Projected Wins]]&gt;=70, 4,5))))</f>
        <v>3</v>
      </c>
      <c r="Z364" s="2">
        <v>0.12777777777777777</v>
      </c>
    </row>
    <row r="365" spans="1:26" x14ac:dyDescent="0.45">
      <c r="A365">
        <v>2002</v>
      </c>
      <c r="B365" t="s">
        <v>18</v>
      </c>
      <c r="C365" t="s">
        <v>59</v>
      </c>
      <c r="D365" t="s">
        <v>786</v>
      </c>
      <c r="E365">
        <v>78</v>
      </c>
      <c r="F365">
        <v>84</v>
      </c>
      <c r="G365">
        <v>0.48148148148148145</v>
      </c>
      <c r="H365">
        <v>17</v>
      </c>
      <c r="I365" s="9">
        <v>78</v>
      </c>
      <c r="J365" s="3">
        <v>1855787</v>
      </c>
      <c r="K365" s="3">
        <v>22911</v>
      </c>
      <c r="L365">
        <v>27.7</v>
      </c>
      <c r="M365">
        <v>28.7</v>
      </c>
      <c r="N365">
        <v>104</v>
      </c>
      <c r="O365">
        <v>104</v>
      </c>
      <c r="P365">
        <v>2</v>
      </c>
      <c r="Q365">
        <v>1</v>
      </c>
      <c r="R365">
        <v>10</v>
      </c>
      <c r="S365" s="8">
        <v>45050390</v>
      </c>
      <c r="T365" s="4">
        <v>23</v>
      </c>
      <c r="U365" s="6">
        <v>2.2204588257053005E-2</v>
      </c>
      <c r="V365" s="10">
        <v>113432095.43473017</v>
      </c>
      <c r="W365" s="12">
        <f>Table2[[#This Row],[Scaled to 2024]]/Table2[[#This Row],[Projected Wins]]</f>
        <v>1454257.6337785919</v>
      </c>
      <c r="X365" s="10"/>
      <c r="Y365" s="10">
        <f>IF(Table2[[#This Row],[Projected Wins]]&gt;=100, 1, IF(Table2[[#This Row],[Projected Wins]]&gt;=90, 2, IF(Table2[[#This Row],[Projected Wins]]&gt;=80, 3, IF(Table2[[#This Row],[Projected Wins]]&gt;=70, 4,5))))</f>
        <v>4</v>
      </c>
      <c r="Z365" s="2">
        <v>0.12361111111111112</v>
      </c>
    </row>
    <row r="366" spans="1:26" x14ac:dyDescent="0.45">
      <c r="A366">
        <v>2009</v>
      </c>
      <c r="B366" t="s">
        <v>38</v>
      </c>
      <c r="C366" t="s">
        <v>101</v>
      </c>
      <c r="D366" t="s">
        <v>595</v>
      </c>
      <c r="E366">
        <v>84</v>
      </c>
      <c r="F366">
        <v>78</v>
      </c>
      <c r="G366">
        <v>0.51851851851851849</v>
      </c>
      <c r="H366">
        <v>15</v>
      </c>
      <c r="I366" s="9">
        <v>84</v>
      </c>
      <c r="J366" s="3">
        <v>1874962</v>
      </c>
      <c r="K366" s="3">
        <v>23148</v>
      </c>
      <c r="L366">
        <v>27.8</v>
      </c>
      <c r="M366">
        <v>28.4</v>
      </c>
      <c r="N366">
        <v>98</v>
      </c>
      <c r="O366">
        <v>97</v>
      </c>
      <c r="P366">
        <v>0</v>
      </c>
      <c r="Q366">
        <v>5</v>
      </c>
      <c r="R366">
        <v>14</v>
      </c>
      <c r="S366" s="8">
        <v>67270334</v>
      </c>
      <c r="T366" s="4">
        <v>25</v>
      </c>
      <c r="U366" s="6">
        <v>2.4097020975205257E-2</v>
      </c>
      <c r="V366" s="10">
        <v>123099584.2529958</v>
      </c>
      <c r="W366" s="12">
        <f>Table2[[#This Row],[Scaled to 2024]]/Table2[[#This Row],[Projected Wins]]</f>
        <v>1465471.2411070929</v>
      </c>
      <c r="X366" s="10"/>
      <c r="Y366" s="10">
        <f>IF(Table2[[#This Row],[Projected Wins]]&gt;=100, 1, IF(Table2[[#This Row],[Projected Wins]]&gt;=90, 2, IF(Table2[[#This Row],[Projected Wins]]&gt;=80, 3, IF(Table2[[#This Row],[Projected Wins]]&gt;=70, 4,5))))</f>
        <v>3</v>
      </c>
      <c r="Z366" s="2">
        <v>0.12569444444444444</v>
      </c>
    </row>
    <row r="367" spans="1:26" x14ac:dyDescent="0.45">
      <c r="A367">
        <v>2005</v>
      </c>
      <c r="B367" t="s">
        <v>31</v>
      </c>
      <c r="C367" t="s">
        <v>56</v>
      </c>
      <c r="D367" t="s">
        <v>708</v>
      </c>
      <c r="E367">
        <v>88</v>
      </c>
      <c r="F367">
        <v>74</v>
      </c>
      <c r="G367">
        <v>0.54320987654320985</v>
      </c>
      <c r="H367">
        <v>9</v>
      </c>
      <c r="I367" s="9">
        <v>88</v>
      </c>
      <c r="J367" s="3">
        <v>2109118</v>
      </c>
      <c r="K367" s="3">
        <v>26038</v>
      </c>
      <c r="L367">
        <v>28.6</v>
      </c>
      <c r="M367">
        <v>26.6</v>
      </c>
      <c r="N367">
        <v>100</v>
      </c>
      <c r="O367">
        <v>100</v>
      </c>
      <c r="P367">
        <v>0</v>
      </c>
      <c r="Q367">
        <v>1</v>
      </c>
      <c r="R367">
        <v>7</v>
      </c>
      <c r="S367" s="8">
        <v>55425762</v>
      </c>
      <c r="T367" s="4">
        <v>22</v>
      </c>
      <c r="U367" s="6">
        <v>2.5319973852439618E-2</v>
      </c>
      <c r="V367" s="10">
        <v>129347036.62079921</v>
      </c>
      <c r="W367" s="12">
        <f>Table2[[#This Row],[Scaled to 2024]]/Table2[[#This Row],[Projected Wins]]</f>
        <v>1469852.6888727183</v>
      </c>
      <c r="X367" s="10"/>
      <c r="Y367" s="10">
        <f>IF(Table2[[#This Row],[Projected Wins]]&gt;=100, 1, IF(Table2[[#This Row],[Projected Wins]]&gt;=90, 2, IF(Table2[[#This Row],[Projected Wins]]&gt;=80, 3, IF(Table2[[#This Row],[Projected Wins]]&gt;=70, 4,5))))</f>
        <v>3</v>
      </c>
      <c r="Z367" s="2">
        <v>0.11458333333333333</v>
      </c>
    </row>
    <row r="368" spans="1:26" x14ac:dyDescent="0.45">
      <c r="A368">
        <v>2002</v>
      </c>
      <c r="B368" t="s">
        <v>33</v>
      </c>
      <c r="C368" t="s">
        <v>66</v>
      </c>
      <c r="D368" t="s">
        <v>801</v>
      </c>
      <c r="E368">
        <v>72</v>
      </c>
      <c r="F368">
        <v>89</v>
      </c>
      <c r="G368">
        <v>0.44720496894409939</v>
      </c>
      <c r="H368">
        <v>22</v>
      </c>
      <c r="I368" s="9">
        <v>72.447204968944106</v>
      </c>
      <c r="J368" s="3">
        <v>1784988</v>
      </c>
      <c r="K368" s="3">
        <v>22312</v>
      </c>
      <c r="L368">
        <v>27.9</v>
      </c>
      <c r="M368">
        <v>28.1</v>
      </c>
      <c r="N368">
        <v>102</v>
      </c>
      <c r="O368">
        <v>103</v>
      </c>
      <c r="P368">
        <v>0</v>
      </c>
      <c r="Q368">
        <v>1</v>
      </c>
      <c r="R368">
        <v>6</v>
      </c>
      <c r="S368" s="8">
        <v>42323599</v>
      </c>
      <c r="T368" s="4">
        <v>24</v>
      </c>
      <c r="U368" s="6">
        <v>2.0860598306732092E-2</v>
      </c>
      <c r="V368" s="10">
        <v>106566325.41714403</v>
      </c>
      <c r="W368" s="12">
        <f>Table2[[#This Row],[Scaled to 2024]]/Table2[[#This Row],[Projected Wins]]</f>
        <v>1470951.5082441862</v>
      </c>
      <c r="X368" s="10"/>
      <c r="Y368" s="10">
        <f>IF(Table2[[#This Row],[Projected Wins]]&gt;=100, 1, IF(Table2[[#This Row],[Projected Wins]]&gt;=90, 2, IF(Table2[[#This Row],[Projected Wins]]&gt;=80, 3, IF(Table2[[#This Row],[Projected Wins]]&gt;=70, 4,5))))</f>
        <v>4</v>
      </c>
      <c r="Z368" s="2">
        <v>0.11736111111111111</v>
      </c>
    </row>
    <row r="369" spans="1:26" x14ac:dyDescent="0.45">
      <c r="A369">
        <v>1998</v>
      </c>
      <c r="B369" t="s">
        <v>21</v>
      </c>
      <c r="C369" t="s">
        <v>71</v>
      </c>
      <c r="D369" t="s">
        <v>909</v>
      </c>
      <c r="E369">
        <v>65</v>
      </c>
      <c r="F369">
        <v>97</v>
      </c>
      <c r="G369">
        <v>0.40123456790123457</v>
      </c>
      <c r="H369">
        <v>26</v>
      </c>
      <c r="I369" s="9">
        <v>65</v>
      </c>
      <c r="J369" s="3">
        <v>1409391</v>
      </c>
      <c r="K369" s="3">
        <v>17400</v>
      </c>
      <c r="L369">
        <v>27.3</v>
      </c>
      <c r="M369">
        <v>26.6</v>
      </c>
      <c r="N369">
        <v>100</v>
      </c>
      <c r="O369">
        <v>101</v>
      </c>
      <c r="P369">
        <v>0</v>
      </c>
      <c r="Q369">
        <v>1</v>
      </c>
      <c r="R369">
        <v>7</v>
      </c>
      <c r="S369" s="8">
        <v>24265000</v>
      </c>
      <c r="T369" s="4">
        <v>26</v>
      </c>
      <c r="U369" s="6">
        <v>1.8878194567365038E-2</v>
      </c>
      <c r="V369" s="10">
        <v>96439219.813975587</v>
      </c>
      <c r="W369" s="12">
        <f>Table2[[#This Row],[Scaled to 2024]]/Table2[[#This Row],[Projected Wins]]</f>
        <v>1483680.3048303938</v>
      </c>
      <c r="X369" s="10"/>
      <c r="Y369" s="10">
        <f>IF(Table2[[#This Row],[Projected Wins]]&gt;=100, 1, IF(Table2[[#This Row],[Projected Wins]]&gt;=90, 2, IF(Table2[[#This Row],[Projected Wins]]&gt;=80, 3, IF(Table2[[#This Row],[Projected Wins]]&gt;=70, 4,5))))</f>
        <v>5</v>
      </c>
      <c r="Z369" s="2">
        <v>0.11874999999999999</v>
      </c>
    </row>
    <row r="370" spans="1:26" x14ac:dyDescent="0.45">
      <c r="A370">
        <v>2012</v>
      </c>
      <c r="B370" t="s">
        <v>23</v>
      </c>
      <c r="C370" t="s">
        <v>62</v>
      </c>
      <c r="D370" t="s">
        <v>490</v>
      </c>
      <c r="E370">
        <v>72</v>
      </c>
      <c r="F370">
        <v>90</v>
      </c>
      <c r="G370">
        <v>0.44444444444444442</v>
      </c>
      <c r="H370">
        <v>23</v>
      </c>
      <c r="I370" s="9">
        <v>72</v>
      </c>
      <c r="J370" s="3">
        <v>1739859</v>
      </c>
      <c r="K370" s="3">
        <v>21480</v>
      </c>
      <c r="L370">
        <v>26.1</v>
      </c>
      <c r="M370">
        <v>27.3</v>
      </c>
      <c r="N370">
        <v>102</v>
      </c>
      <c r="O370">
        <v>102</v>
      </c>
      <c r="P370">
        <v>0</v>
      </c>
      <c r="Q370">
        <v>1</v>
      </c>
      <c r="R370">
        <v>14</v>
      </c>
      <c r="S370" s="8">
        <v>61747075</v>
      </c>
      <c r="T370" s="4">
        <v>27</v>
      </c>
      <c r="U370" s="6">
        <v>2.0930555524756145E-2</v>
      </c>
      <c r="V370" s="10">
        <v>106923701.72781405</v>
      </c>
      <c r="W370" s="12">
        <f>Table2[[#This Row],[Scaled to 2024]]/Table2[[#This Row],[Projected Wins]]</f>
        <v>1485051.4128863062</v>
      </c>
      <c r="X370" s="10"/>
      <c r="Y370" s="10">
        <f>IF(Table2[[#This Row],[Projected Wins]]&gt;=100, 1, IF(Table2[[#This Row],[Projected Wins]]&gt;=90, 2, IF(Table2[[#This Row],[Projected Wins]]&gt;=80, 3, IF(Table2[[#This Row],[Projected Wins]]&gt;=70, 4,5))))</f>
        <v>4</v>
      </c>
      <c r="Z370" s="2">
        <v>0.12291666666666666</v>
      </c>
    </row>
    <row r="371" spans="1:26" hidden="1" x14ac:dyDescent="0.45">
      <c r="A371">
        <v>2024</v>
      </c>
      <c r="B371" t="s">
        <v>34</v>
      </c>
      <c r="C371" t="s">
        <v>67</v>
      </c>
      <c r="D371" t="s">
        <v>141</v>
      </c>
      <c r="E371">
        <v>50</v>
      </c>
      <c r="F371">
        <v>49</v>
      </c>
      <c r="G371">
        <v>0.50505050505050508</v>
      </c>
      <c r="H371">
        <v>16</v>
      </c>
      <c r="I371" s="9">
        <v>81.818181818181827</v>
      </c>
      <c r="J371">
        <v>2171310</v>
      </c>
      <c r="K371">
        <v>40209</v>
      </c>
      <c r="L371">
        <v>28.6</v>
      </c>
      <c r="M371">
        <v>28.5</v>
      </c>
      <c r="N371">
        <v>99</v>
      </c>
      <c r="O371">
        <v>98</v>
      </c>
      <c r="P371">
        <v>0</v>
      </c>
      <c r="Q371">
        <v>5</v>
      </c>
      <c r="R371">
        <v>10</v>
      </c>
      <c r="S371" s="8">
        <v>159391555</v>
      </c>
      <c r="T371" s="4">
        <v>15</v>
      </c>
      <c r="U371" s="6">
        <v>3.120125601896263E-2</v>
      </c>
      <c r="V371" s="10">
        <v>159391555</v>
      </c>
      <c r="W371" s="12">
        <f>Table2[[#This Row],[Scaled to 2024]]/Table2[[#This Row],[Projected Wins]]</f>
        <v>1948119.0055555552</v>
      </c>
      <c r="X371" s="10"/>
      <c r="Y371" s="10">
        <f>IF(Table2[[#This Row],[Projected Wins]]&gt;=100, 1, IF(Table2[[#This Row],[Projected Wins]]&gt;=90, 2, IF(Table2[[#This Row],[Projected Wins]]&gt;=80, 3, IF(Table2[[#This Row],[Projected Wins]]&gt;=70, 4,5))))</f>
        <v>3</v>
      </c>
      <c r="Z371" s="2">
        <v>0.1111111111111111</v>
      </c>
    </row>
    <row r="372" spans="1:26" x14ac:dyDescent="0.45">
      <c r="A372">
        <v>2016</v>
      </c>
      <c r="B372" t="s">
        <v>13</v>
      </c>
      <c r="C372" t="s">
        <v>50</v>
      </c>
      <c r="D372" t="s">
        <v>360</v>
      </c>
      <c r="E372">
        <v>68</v>
      </c>
      <c r="F372">
        <v>93</v>
      </c>
      <c r="G372">
        <v>0.42236024844720499</v>
      </c>
      <c r="H372">
        <v>26</v>
      </c>
      <c r="I372" s="9">
        <v>68.422360248447205</v>
      </c>
      <c r="J372" s="3">
        <v>2020914</v>
      </c>
      <c r="K372" s="3">
        <v>24950</v>
      </c>
      <c r="L372">
        <v>28.9</v>
      </c>
      <c r="M372">
        <v>26.4</v>
      </c>
      <c r="N372">
        <v>98</v>
      </c>
      <c r="O372">
        <v>99</v>
      </c>
      <c r="P372">
        <v>0</v>
      </c>
      <c r="Q372">
        <v>1</v>
      </c>
      <c r="R372">
        <v>13</v>
      </c>
      <c r="S372" s="8">
        <v>74999750</v>
      </c>
      <c r="T372" s="4">
        <v>25</v>
      </c>
      <c r="U372" s="6">
        <v>1.9941375457713257E-2</v>
      </c>
      <c r="V372" s="10">
        <v>101870477.30104265</v>
      </c>
      <c r="W372" s="12">
        <f>Table2[[#This Row],[Scaled to 2024]]/Table2[[#This Row],[Projected Wins]]</f>
        <v>1488847.7528565601</v>
      </c>
      <c r="X372" s="10"/>
      <c r="Y372" s="10">
        <f>IF(Table2[[#This Row],[Projected Wins]]&gt;=100, 1, IF(Table2[[#This Row],[Projected Wins]]&gt;=90, 2, IF(Table2[[#This Row],[Projected Wins]]&gt;=80, 3, IF(Table2[[#This Row],[Projected Wins]]&gt;=70, 4,5))))</f>
        <v>5</v>
      </c>
      <c r="Z372" s="2">
        <v>0.13055555555555556</v>
      </c>
    </row>
    <row r="373" spans="1:26" x14ac:dyDescent="0.45">
      <c r="A373">
        <v>2000</v>
      </c>
      <c r="B373" t="s">
        <v>48</v>
      </c>
      <c r="C373" t="s">
        <v>63</v>
      </c>
      <c r="D373" t="s">
        <v>856</v>
      </c>
      <c r="E373">
        <v>67</v>
      </c>
      <c r="F373">
        <v>95</v>
      </c>
      <c r="G373">
        <v>0.41358024691358025</v>
      </c>
      <c r="H373">
        <v>28</v>
      </c>
      <c r="I373" s="9">
        <v>67</v>
      </c>
      <c r="J373" s="3">
        <v>926272</v>
      </c>
      <c r="K373" s="3">
        <v>11435</v>
      </c>
      <c r="L373">
        <v>26.2</v>
      </c>
      <c r="M373">
        <v>26.1</v>
      </c>
      <c r="N373">
        <v>103</v>
      </c>
      <c r="O373">
        <v>104</v>
      </c>
      <c r="P373">
        <v>1</v>
      </c>
      <c r="Q373">
        <v>2</v>
      </c>
      <c r="R373">
        <v>7</v>
      </c>
      <c r="S373" s="8">
        <v>32994333</v>
      </c>
      <c r="T373" s="4">
        <v>25</v>
      </c>
      <c r="U373" s="6">
        <v>1.9572290368408681E-2</v>
      </c>
      <c r="V373" s="10">
        <v>99985006.848320588</v>
      </c>
      <c r="W373" s="12">
        <f>Table2[[#This Row],[Scaled to 2024]]/Table2[[#This Row],[Projected Wins]]</f>
        <v>1492313.5350495609</v>
      </c>
      <c r="X373" s="10"/>
      <c r="Y373" s="10">
        <f>IF(Table2[[#This Row],[Projected Wins]]&gt;=100, 1, IF(Table2[[#This Row],[Projected Wins]]&gt;=90, 2, IF(Table2[[#This Row],[Projected Wins]]&gt;=80, 3, IF(Table2[[#This Row],[Projected Wins]]&gt;=70, 4,5))))</f>
        <v>5</v>
      </c>
      <c r="Z373" s="2">
        <v>0.11874999999999999</v>
      </c>
    </row>
    <row r="374" spans="1:26" x14ac:dyDescent="0.45">
      <c r="A374">
        <v>2017</v>
      </c>
      <c r="B374" t="s">
        <v>18</v>
      </c>
      <c r="C374" t="s">
        <v>59</v>
      </c>
      <c r="D374" t="s">
        <v>335</v>
      </c>
      <c r="E374">
        <v>68</v>
      </c>
      <c r="F374">
        <v>94</v>
      </c>
      <c r="G374">
        <v>0.41975308641975306</v>
      </c>
      <c r="H374">
        <v>26</v>
      </c>
      <c r="I374" s="9">
        <v>68</v>
      </c>
      <c r="J374" s="3">
        <v>1836917</v>
      </c>
      <c r="K374" s="3">
        <v>22678</v>
      </c>
      <c r="L374">
        <v>27.2</v>
      </c>
      <c r="M374">
        <v>27.6</v>
      </c>
      <c r="N374">
        <v>101</v>
      </c>
      <c r="O374">
        <v>103</v>
      </c>
      <c r="P374">
        <v>0</v>
      </c>
      <c r="Q374">
        <v>2</v>
      </c>
      <c r="R374">
        <v>10</v>
      </c>
      <c r="S374" s="8">
        <v>79315786</v>
      </c>
      <c r="T374" s="4">
        <v>27</v>
      </c>
      <c r="U374" s="6">
        <v>1.9909117360013672E-2</v>
      </c>
      <c r="V374" s="10">
        <v>101705686.87239599</v>
      </c>
      <c r="W374" s="12">
        <f>Table2[[#This Row],[Scaled to 2024]]/Table2[[#This Row],[Projected Wins]]</f>
        <v>1495671.8657705293</v>
      </c>
      <c r="X374" s="10"/>
      <c r="Y374" s="10">
        <f>IF(Table2[[#This Row],[Projected Wins]]&gt;=100, 1, IF(Table2[[#This Row],[Projected Wins]]&gt;=90, 2, IF(Table2[[#This Row],[Projected Wins]]&gt;=80, 3, IF(Table2[[#This Row],[Projected Wins]]&gt;=70, 4,5))))</f>
        <v>5</v>
      </c>
      <c r="Z374" s="2">
        <v>0.12708333333333333</v>
      </c>
    </row>
    <row r="375" spans="1:26" x14ac:dyDescent="0.45">
      <c r="A375">
        <v>2014</v>
      </c>
      <c r="B375" t="s">
        <v>34</v>
      </c>
      <c r="C375" t="s">
        <v>67</v>
      </c>
      <c r="D375" t="s">
        <v>441</v>
      </c>
      <c r="E375">
        <v>77</v>
      </c>
      <c r="F375">
        <v>85</v>
      </c>
      <c r="G375">
        <v>0.47530864197530864</v>
      </c>
      <c r="H375">
        <v>18</v>
      </c>
      <c r="I375" s="9">
        <v>77</v>
      </c>
      <c r="J375" s="3">
        <v>2195373</v>
      </c>
      <c r="K375" s="3">
        <v>27103</v>
      </c>
      <c r="L375">
        <v>27.9</v>
      </c>
      <c r="M375">
        <v>28.8</v>
      </c>
      <c r="N375">
        <v>92</v>
      </c>
      <c r="O375">
        <v>92</v>
      </c>
      <c r="P375">
        <v>0</v>
      </c>
      <c r="Q375">
        <v>2</v>
      </c>
      <c r="R375">
        <v>6</v>
      </c>
      <c r="S375" s="8">
        <v>76662100</v>
      </c>
      <c r="T375" s="4">
        <v>26</v>
      </c>
      <c r="U375" s="6">
        <v>2.2555178349442765E-2</v>
      </c>
      <c r="V375" s="10">
        <v>115223084.23209254</v>
      </c>
      <c r="W375" s="12">
        <f>Table2[[#This Row],[Scaled to 2024]]/Table2[[#This Row],[Projected Wins]]</f>
        <v>1496403.6913258771</v>
      </c>
      <c r="X375" s="10"/>
      <c r="Y375" s="10">
        <f>IF(Table2[[#This Row],[Projected Wins]]&gt;=100, 1, IF(Table2[[#This Row],[Projected Wins]]&gt;=90, 2, IF(Table2[[#This Row],[Projected Wins]]&gt;=80, 3, IF(Table2[[#This Row],[Projected Wins]]&gt;=70, 4,5))))</f>
        <v>4</v>
      </c>
      <c r="Z375" s="2">
        <v>0.12569444444444444</v>
      </c>
    </row>
    <row r="376" spans="1:26" x14ac:dyDescent="0.45">
      <c r="A376">
        <v>2003</v>
      </c>
      <c r="B376" t="s">
        <v>48</v>
      </c>
      <c r="C376" t="s">
        <v>63</v>
      </c>
      <c r="D376" t="s">
        <v>766</v>
      </c>
      <c r="E376">
        <v>83</v>
      </c>
      <c r="F376">
        <v>79</v>
      </c>
      <c r="G376">
        <v>0.51234567901234573</v>
      </c>
      <c r="H376">
        <v>17</v>
      </c>
      <c r="I376" s="9">
        <v>83.000000000000014</v>
      </c>
      <c r="J376" s="3">
        <v>1025639</v>
      </c>
      <c r="K376" s="3">
        <v>12662</v>
      </c>
      <c r="L376">
        <v>27.7</v>
      </c>
      <c r="M376">
        <v>26.7</v>
      </c>
      <c r="N376">
        <v>105</v>
      </c>
      <c r="O376">
        <v>105</v>
      </c>
      <c r="P376">
        <v>1</v>
      </c>
      <c r="Q376">
        <v>1</v>
      </c>
      <c r="R376">
        <v>6</v>
      </c>
      <c r="S376" s="8">
        <v>51948500</v>
      </c>
      <c r="T376" s="4">
        <v>20</v>
      </c>
      <c r="U376" s="6">
        <v>2.4402002984009116E-2</v>
      </c>
      <c r="V376" s="10">
        <v>124657584.2450707</v>
      </c>
      <c r="W376" s="12">
        <f>Table2[[#This Row],[Scaled to 2024]]/Table2[[#This Row],[Projected Wins]]</f>
        <v>1501898.6053622973</v>
      </c>
      <c r="X376" s="10"/>
      <c r="Y376" s="10">
        <f>IF(Table2[[#This Row],[Projected Wins]]&gt;=100, 1, IF(Table2[[#This Row],[Projected Wins]]&gt;=90, 2, IF(Table2[[#This Row],[Projected Wins]]&gt;=80, 3, IF(Table2[[#This Row],[Projected Wins]]&gt;=70, 4,5))))</f>
        <v>3</v>
      </c>
      <c r="Z376" s="2">
        <v>0.11736111111111111</v>
      </c>
    </row>
    <row r="377" spans="1:26" x14ac:dyDescent="0.45">
      <c r="A377">
        <v>2008</v>
      </c>
      <c r="B377" t="s">
        <v>23</v>
      </c>
      <c r="C377" t="s">
        <v>62</v>
      </c>
      <c r="D377" t="s">
        <v>611</v>
      </c>
      <c r="E377">
        <v>75</v>
      </c>
      <c r="F377">
        <v>87</v>
      </c>
      <c r="G377">
        <v>0.46296296296296297</v>
      </c>
      <c r="H377">
        <v>20</v>
      </c>
      <c r="I377" s="9">
        <v>75</v>
      </c>
      <c r="J377" s="3">
        <v>1578922</v>
      </c>
      <c r="K377" s="3">
        <v>19493</v>
      </c>
      <c r="L377">
        <v>28</v>
      </c>
      <c r="M377">
        <v>27.6</v>
      </c>
      <c r="N377">
        <v>98</v>
      </c>
      <c r="O377">
        <v>99</v>
      </c>
      <c r="P377">
        <v>0</v>
      </c>
      <c r="Q377">
        <v>1</v>
      </c>
      <c r="R377">
        <v>8</v>
      </c>
      <c r="S377" s="8">
        <v>59445500</v>
      </c>
      <c r="T377" s="4">
        <v>24</v>
      </c>
      <c r="U377" s="6">
        <v>2.2065149497565256E-2</v>
      </c>
      <c r="V377" s="10">
        <v>112719772.80616304</v>
      </c>
      <c r="W377" s="12">
        <f>Table2[[#This Row],[Scaled to 2024]]/Table2[[#This Row],[Projected Wins]]</f>
        <v>1502930.3040821739</v>
      </c>
      <c r="X377" s="10"/>
      <c r="Y377" s="10">
        <f>IF(Table2[[#This Row],[Projected Wins]]&gt;=100, 1, IF(Table2[[#This Row],[Projected Wins]]&gt;=90, 2, IF(Table2[[#This Row],[Projected Wins]]&gt;=80, 3, IF(Table2[[#This Row],[Projected Wins]]&gt;=70, 4,5))))</f>
        <v>4</v>
      </c>
      <c r="Z377" s="2">
        <v>0.12083333333333333</v>
      </c>
    </row>
    <row r="378" spans="1:26" x14ac:dyDescent="0.45">
      <c r="A378">
        <v>2004</v>
      </c>
      <c r="B378" t="s">
        <v>48</v>
      </c>
      <c r="C378" t="s">
        <v>63</v>
      </c>
      <c r="D378" t="s">
        <v>736</v>
      </c>
      <c r="E378">
        <v>67</v>
      </c>
      <c r="F378">
        <v>95</v>
      </c>
      <c r="G378">
        <v>0.41358024691358025</v>
      </c>
      <c r="H378">
        <v>27</v>
      </c>
      <c r="I378" s="9">
        <v>67</v>
      </c>
      <c r="J378" s="3">
        <v>749550</v>
      </c>
      <c r="K378" s="3">
        <v>9369</v>
      </c>
      <c r="L378">
        <v>27.5</v>
      </c>
      <c r="M378">
        <v>26.5</v>
      </c>
      <c r="N378">
        <v>104</v>
      </c>
      <c r="O378">
        <v>105</v>
      </c>
      <c r="P378">
        <v>0</v>
      </c>
      <c r="Q378">
        <v>1</v>
      </c>
      <c r="R378">
        <v>5</v>
      </c>
      <c r="S378" s="8">
        <v>41197500</v>
      </c>
      <c r="T378" s="4">
        <v>26</v>
      </c>
      <c r="U378" s="6">
        <v>1.9819278173561432E-2</v>
      </c>
      <c r="V378" s="10">
        <v>101246743.5651184</v>
      </c>
      <c r="W378" s="12">
        <f>Table2[[#This Row],[Scaled to 2024]]/Table2[[#This Row],[Projected Wins]]</f>
        <v>1511145.4263450508</v>
      </c>
      <c r="X378" s="10"/>
      <c r="Y378" s="10">
        <f>IF(Table2[[#This Row],[Projected Wins]]&gt;=100, 1, IF(Table2[[#This Row],[Projected Wins]]&gt;=90, 2, IF(Table2[[#This Row],[Projected Wins]]&gt;=80, 3, IF(Table2[[#This Row],[Projected Wins]]&gt;=70, 4,5))))</f>
        <v>5</v>
      </c>
      <c r="Z378" s="2">
        <v>0.11874999999999999</v>
      </c>
    </row>
    <row r="379" spans="1:26" x14ac:dyDescent="0.45">
      <c r="A379">
        <v>2018</v>
      </c>
      <c r="B379" t="s">
        <v>32</v>
      </c>
      <c r="C379" t="s">
        <v>61</v>
      </c>
      <c r="D379" t="s">
        <v>319</v>
      </c>
      <c r="E379">
        <v>80</v>
      </c>
      <c r="F379">
        <v>82</v>
      </c>
      <c r="G379">
        <v>0.49382716049382713</v>
      </c>
      <c r="H379">
        <v>17</v>
      </c>
      <c r="I379" s="9">
        <v>80</v>
      </c>
      <c r="J379" s="3">
        <v>2158124</v>
      </c>
      <c r="K379" s="3">
        <v>26644</v>
      </c>
      <c r="L379">
        <v>26.7</v>
      </c>
      <c r="M379">
        <v>26.8</v>
      </c>
      <c r="N379">
        <v>102</v>
      </c>
      <c r="O379">
        <v>102</v>
      </c>
      <c r="P379">
        <v>0</v>
      </c>
      <c r="Q379">
        <v>1</v>
      </c>
      <c r="R379">
        <v>9</v>
      </c>
      <c r="S379" s="8">
        <v>93874333</v>
      </c>
      <c r="T379" s="4">
        <v>24</v>
      </c>
      <c r="U379" s="6">
        <v>2.3678402887871274E-2</v>
      </c>
      <c r="V379" s="10">
        <v>120961074.57727192</v>
      </c>
      <c r="W379" s="12">
        <f>Table2[[#This Row],[Scaled to 2024]]/Table2[[#This Row],[Projected Wins]]</f>
        <v>1512013.432215899</v>
      </c>
      <c r="X379" s="10"/>
      <c r="Y379" s="10">
        <f>IF(Table2[[#This Row],[Projected Wins]]&gt;=100, 1, IF(Table2[[#This Row],[Projected Wins]]&gt;=90, 2, IF(Table2[[#This Row],[Projected Wins]]&gt;=80, 3, IF(Table2[[#This Row],[Projected Wins]]&gt;=70, 4,5))))</f>
        <v>3</v>
      </c>
      <c r="Z379" s="2">
        <v>0.13194444444444445</v>
      </c>
    </row>
    <row r="380" spans="1:26" x14ac:dyDescent="0.45">
      <c r="A380">
        <v>2011</v>
      </c>
      <c r="B380" t="s">
        <v>41</v>
      </c>
      <c r="C380" t="s">
        <v>104</v>
      </c>
      <c r="D380" t="s">
        <v>538</v>
      </c>
      <c r="E380">
        <v>80</v>
      </c>
      <c r="F380">
        <v>81</v>
      </c>
      <c r="G380">
        <v>0.49689440993788819</v>
      </c>
      <c r="H380">
        <v>15</v>
      </c>
      <c r="I380" s="9">
        <v>80.49689440993788</v>
      </c>
      <c r="J380" s="3">
        <v>1940478</v>
      </c>
      <c r="K380" s="3">
        <v>24256</v>
      </c>
      <c r="L380">
        <v>28.4</v>
      </c>
      <c r="M380">
        <v>27.6</v>
      </c>
      <c r="N380">
        <v>100</v>
      </c>
      <c r="O380">
        <v>100</v>
      </c>
      <c r="P380">
        <v>1</v>
      </c>
      <c r="Q380">
        <v>1</v>
      </c>
      <c r="R380">
        <v>10</v>
      </c>
      <c r="S380" s="8">
        <v>68492928</v>
      </c>
      <c r="T380" s="4">
        <v>21</v>
      </c>
      <c r="U380" s="6">
        <v>2.3846382451724605E-2</v>
      </c>
      <c r="V380" s="10">
        <v>121819197.84880087</v>
      </c>
      <c r="W380" s="12">
        <f>Table2[[#This Row],[Scaled to 2024]]/Table2[[#This Row],[Projected Wins]]</f>
        <v>1513340.3436463689</v>
      </c>
      <c r="X380" s="10"/>
      <c r="Y380" s="10">
        <f>IF(Table2[[#This Row],[Projected Wins]]&gt;=100, 1, IF(Table2[[#This Row],[Projected Wins]]&gt;=90, 2, IF(Table2[[#This Row],[Projected Wins]]&gt;=80, 3, IF(Table2[[#This Row],[Projected Wins]]&gt;=70, 4,5))))</f>
        <v>3</v>
      </c>
      <c r="Z380" s="2">
        <v>0.12291666666666666</v>
      </c>
    </row>
    <row r="381" spans="1:26" x14ac:dyDescent="0.45">
      <c r="A381">
        <v>2004</v>
      </c>
      <c r="B381" t="s">
        <v>18</v>
      </c>
      <c r="C381" t="s">
        <v>59</v>
      </c>
      <c r="D381" t="s">
        <v>726</v>
      </c>
      <c r="E381">
        <v>76</v>
      </c>
      <c r="F381">
        <v>86</v>
      </c>
      <c r="G381">
        <v>0.46913580246913578</v>
      </c>
      <c r="H381">
        <v>19</v>
      </c>
      <c r="I381" s="9">
        <v>76</v>
      </c>
      <c r="J381" s="3">
        <v>2287250</v>
      </c>
      <c r="K381" s="3">
        <v>28238</v>
      </c>
      <c r="L381">
        <v>28.4</v>
      </c>
      <c r="M381">
        <v>28.5</v>
      </c>
      <c r="N381">
        <v>97</v>
      </c>
      <c r="O381">
        <v>98</v>
      </c>
      <c r="P381">
        <v>2</v>
      </c>
      <c r="Q381">
        <v>4</v>
      </c>
      <c r="R381">
        <v>7</v>
      </c>
      <c r="S381" s="8">
        <v>46915250</v>
      </c>
      <c r="T381" s="4">
        <v>23</v>
      </c>
      <c r="U381" s="6">
        <v>2.2569971244181756E-2</v>
      </c>
      <c r="V381" s="10">
        <v>115298653.70576906</v>
      </c>
      <c r="W381" s="12">
        <f>Table2[[#This Row],[Scaled to 2024]]/Table2[[#This Row],[Projected Wins]]</f>
        <v>1517087.5487601191</v>
      </c>
      <c r="X381" s="10"/>
      <c r="Y381" s="10">
        <f>IF(Table2[[#This Row],[Projected Wins]]&gt;=100, 1, IF(Table2[[#This Row],[Projected Wins]]&gt;=90, 2, IF(Table2[[#This Row],[Projected Wins]]&gt;=80, 3, IF(Table2[[#This Row],[Projected Wins]]&gt;=70, 4,5))))</f>
        <v>4</v>
      </c>
      <c r="Z381" s="2">
        <v>0.12013888888888889</v>
      </c>
    </row>
    <row r="382" spans="1:26" x14ac:dyDescent="0.45">
      <c r="A382">
        <v>2014</v>
      </c>
      <c r="B382" t="s">
        <v>38</v>
      </c>
      <c r="C382" t="s">
        <v>101</v>
      </c>
      <c r="D382" t="s">
        <v>445</v>
      </c>
      <c r="E382">
        <v>77</v>
      </c>
      <c r="F382">
        <v>85</v>
      </c>
      <c r="G382">
        <v>0.47530864197530864</v>
      </c>
      <c r="H382">
        <v>18</v>
      </c>
      <c r="I382" s="9">
        <v>77</v>
      </c>
      <c r="J382" s="3">
        <v>1446464</v>
      </c>
      <c r="K382" s="3">
        <v>17858</v>
      </c>
      <c r="L382">
        <v>29.3</v>
      </c>
      <c r="M382">
        <v>28.4</v>
      </c>
      <c r="N382">
        <v>97</v>
      </c>
      <c r="O382">
        <v>97</v>
      </c>
      <c r="P382">
        <v>0</v>
      </c>
      <c r="Q382">
        <v>1</v>
      </c>
      <c r="R382">
        <v>14</v>
      </c>
      <c r="S382" s="8">
        <v>77814300</v>
      </c>
      <c r="T382" s="4">
        <v>25</v>
      </c>
      <c r="U382" s="6">
        <v>2.2894173452554054E-2</v>
      </c>
      <c r="V382" s="10">
        <v>116954840.0495332</v>
      </c>
      <c r="W382" s="12">
        <f>Table2[[#This Row],[Scaled to 2024]]/Table2[[#This Row],[Projected Wins]]</f>
        <v>1518894.0266173144</v>
      </c>
      <c r="X382" s="10"/>
      <c r="Y382" s="10">
        <f>IF(Table2[[#This Row],[Projected Wins]]&gt;=100, 1, IF(Table2[[#This Row],[Projected Wins]]&gt;=90, 2, IF(Table2[[#This Row],[Projected Wins]]&gt;=80, 3, IF(Table2[[#This Row],[Projected Wins]]&gt;=70, 4,5))))</f>
        <v>4</v>
      </c>
      <c r="Z382" s="2">
        <v>0.13819444444444445</v>
      </c>
    </row>
    <row r="383" spans="1:26" x14ac:dyDescent="0.45">
      <c r="A383">
        <v>2004</v>
      </c>
      <c r="B383" t="s">
        <v>39</v>
      </c>
      <c r="C383" t="s">
        <v>57</v>
      </c>
      <c r="D383" t="s">
        <v>747</v>
      </c>
      <c r="E383">
        <v>89</v>
      </c>
      <c r="F383">
        <v>73</v>
      </c>
      <c r="G383">
        <v>0.54938271604938271</v>
      </c>
      <c r="H383">
        <v>11</v>
      </c>
      <c r="I383" s="9">
        <v>89</v>
      </c>
      <c r="J383" s="3">
        <v>2513685</v>
      </c>
      <c r="K383" s="3">
        <v>31033</v>
      </c>
      <c r="L383">
        <v>27.7</v>
      </c>
      <c r="M383">
        <v>30.6</v>
      </c>
      <c r="N383">
        <v>108</v>
      </c>
      <c r="O383">
        <v>108</v>
      </c>
      <c r="P383">
        <v>0</v>
      </c>
      <c r="Q383">
        <v>5</v>
      </c>
      <c r="R383">
        <v>14</v>
      </c>
      <c r="S383" s="8">
        <v>55050417</v>
      </c>
      <c r="T383" s="4">
        <v>18</v>
      </c>
      <c r="U383" s="6">
        <v>2.6483634397561871E-2</v>
      </c>
      <c r="V383" s="10">
        <v>135291594.22663596</v>
      </c>
      <c r="W383" s="12">
        <f>Table2[[#This Row],[Scaled to 2024]]/Table2[[#This Row],[Projected Wins]]</f>
        <v>1520130.2722093929</v>
      </c>
      <c r="X383" s="10"/>
      <c r="Y383" s="10">
        <f>IF(Table2[[#This Row],[Projected Wins]]&gt;=100, 1, IF(Table2[[#This Row],[Projected Wins]]&gt;=90, 2, IF(Table2[[#This Row],[Projected Wins]]&gt;=80, 3, IF(Table2[[#This Row],[Projected Wins]]&gt;=70, 4,5))))</f>
        <v>3</v>
      </c>
      <c r="Z383" s="2">
        <v>0.11874999999999999</v>
      </c>
    </row>
    <row r="384" spans="1:26" x14ac:dyDescent="0.45">
      <c r="A384">
        <v>2013</v>
      </c>
      <c r="B384" t="s">
        <v>29</v>
      </c>
      <c r="C384" t="s">
        <v>55</v>
      </c>
      <c r="D384" t="s">
        <v>466</v>
      </c>
      <c r="E384">
        <v>74</v>
      </c>
      <c r="F384">
        <v>88</v>
      </c>
      <c r="G384">
        <v>0.4567901234567901</v>
      </c>
      <c r="H384">
        <v>20</v>
      </c>
      <c r="I384" s="9">
        <v>74</v>
      </c>
      <c r="J384" s="3">
        <v>2135657</v>
      </c>
      <c r="K384" s="3">
        <v>26366</v>
      </c>
      <c r="L384">
        <v>28.3</v>
      </c>
      <c r="M384">
        <v>29.1</v>
      </c>
      <c r="N384">
        <v>94</v>
      </c>
      <c r="O384">
        <v>95</v>
      </c>
      <c r="P384">
        <v>0</v>
      </c>
      <c r="Q384">
        <v>2</v>
      </c>
      <c r="R384">
        <v>9</v>
      </c>
      <c r="S384" s="8">
        <v>69425860</v>
      </c>
      <c r="T384" s="4">
        <v>25</v>
      </c>
      <c r="U384" s="6">
        <v>2.2034864025979425E-2</v>
      </c>
      <c r="V384" s="10">
        <v>112565059.53413835</v>
      </c>
      <c r="W384" s="12">
        <f>Table2[[#This Row],[Scaled to 2024]]/Table2[[#This Row],[Projected Wins]]</f>
        <v>1521149.4531640317</v>
      </c>
      <c r="X384" s="10"/>
      <c r="Y384" s="10">
        <f>IF(Table2[[#This Row],[Projected Wins]]&gt;=100, 1, IF(Table2[[#This Row],[Projected Wins]]&gt;=90, 2, IF(Table2[[#This Row],[Projected Wins]]&gt;=80, 3, IF(Table2[[#This Row],[Projected Wins]]&gt;=70, 4,5))))</f>
        <v>4</v>
      </c>
      <c r="Z384" s="2">
        <v>0.13055555555555556</v>
      </c>
    </row>
    <row r="385" spans="1:26" x14ac:dyDescent="0.45">
      <c r="A385">
        <v>2009</v>
      </c>
      <c r="B385" t="s">
        <v>33</v>
      </c>
      <c r="C385" t="s">
        <v>66</v>
      </c>
      <c r="D385" t="s">
        <v>590</v>
      </c>
      <c r="E385">
        <v>62</v>
      </c>
      <c r="F385">
        <v>99</v>
      </c>
      <c r="G385">
        <v>0.38509316770186336</v>
      </c>
      <c r="H385">
        <v>29</v>
      </c>
      <c r="I385" s="9">
        <v>62.385093167701861</v>
      </c>
      <c r="J385" s="3">
        <v>1577853</v>
      </c>
      <c r="K385" s="3">
        <v>19480</v>
      </c>
      <c r="L385">
        <v>27</v>
      </c>
      <c r="M385">
        <v>26.3</v>
      </c>
      <c r="N385">
        <v>98</v>
      </c>
      <c r="O385">
        <v>99</v>
      </c>
      <c r="P385">
        <v>0</v>
      </c>
      <c r="Q385">
        <v>2</v>
      </c>
      <c r="R385">
        <v>10</v>
      </c>
      <c r="S385" s="8">
        <v>51912500</v>
      </c>
      <c r="T385" s="4">
        <v>28</v>
      </c>
      <c r="U385" s="6">
        <v>1.8595665087307919E-2</v>
      </c>
      <c r="V385" s="10">
        <v>94995918.520839274</v>
      </c>
      <c r="W385" s="12">
        <f>Table2[[#This Row],[Scaled to 2024]]/Table2[[#This Row],[Projected Wins]]</f>
        <v>1522734.2574527203</v>
      </c>
      <c r="X385" s="10"/>
      <c r="Y385" s="10">
        <f>IF(Table2[[#This Row],[Projected Wins]]&gt;=100, 1, IF(Table2[[#This Row],[Projected Wins]]&gt;=90, 2, IF(Table2[[#This Row],[Projected Wins]]&gt;=80, 3, IF(Table2[[#This Row],[Projected Wins]]&gt;=70, 4,5))))</f>
        <v>5</v>
      </c>
      <c r="Z385" s="2">
        <v>0.11736111111111111</v>
      </c>
    </row>
    <row r="386" spans="1:26" hidden="1" x14ac:dyDescent="0.45">
      <c r="A386">
        <v>2024</v>
      </c>
      <c r="B386" t="s">
        <v>26</v>
      </c>
      <c r="C386" t="s">
        <v>103</v>
      </c>
      <c r="D386" t="s">
        <v>133</v>
      </c>
      <c r="E386">
        <v>33</v>
      </c>
      <c r="F386">
        <v>63</v>
      </c>
      <c r="G386">
        <v>0.34375</v>
      </c>
      <c r="H386">
        <v>29</v>
      </c>
      <c r="I386" s="9">
        <v>55.6875</v>
      </c>
      <c r="J386">
        <v>628623</v>
      </c>
      <c r="K386">
        <v>12829</v>
      </c>
      <c r="L386">
        <v>27.8</v>
      </c>
      <c r="M386">
        <v>27.1</v>
      </c>
      <c r="N386">
        <v>105</v>
      </c>
      <c r="O386">
        <v>106</v>
      </c>
      <c r="P386">
        <v>0</v>
      </c>
      <c r="Q386">
        <v>1</v>
      </c>
      <c r="R386">
        <v>7</v>
      </c>
      <c r="S386" s="8">
        <v>109992600</v>
      </c>
      <c r="T386" s="4">
        <v>25</v>
      </c>
      <c r="U386" s="6">
        <v>2.1531299276121303E-2</v>
      </c>
      <c r="V386" s="10">
        <v>109992600</v>
      </c>
      <c r="W386" s="12">
        <f>Table2[[#This Row],[Scaled to 2024]]/Table2[[#This Row],[Projected Wins]]</f>
        <v>1975175.7575757576</v>
      </c>
      <c r="X386" s="10"/>
      <c r="Y386" s="10">
        <f>IF(Table2[[#This Row],[Projected Wins]]&gt;=100, 1, IF(Table2[[#This Row],[Projected Wins]]&gt;=90, 2, IF(Table2[[#This Row],[Projected Wins]]&gt;=80, 3, IF(Table2[[#This Row],[Projected Wins]]&gt;=70, 4,5))))</f>
        <v>5</v>
      </c>
      <c r="Z386" s="2">
        <v>0.10694444444444444</v>
      </c>
    </row>
    <row r="387" spans="1:26" hidden="1" x14ac:dyDescent="0.45">
      <c r="A387">
        <v>2024</v>
      </c>
      <c r="B387" t="s">
        <v>12</v>
      </c>
      <c r="C387" t="s">
        <v>102</v>
      </c>
      <c r="D387" t="s">
        <v>119</v>
      </c>
      <c r="E387">
        <v>49</v>
      </c>
      <c r="F387">
        <v>48</v>
      </c>
      <c r="G387">
        <v>0.50515463917525771</v>
      </c>
      <c r="H387">
        <v>15</v>
      </c>
      <c r="I387" s="9">
        <v>81.835051546391753</v>
      </c>
      <c r="J387">
        <v>1395539</v>
      </c>
      <c r="K387">
        <v>27911</v>
      </c>
      <c r="L387">
        <v>28.8</v>
      </c>
      <c r="M387">
        <v>28.3</v>
      </c>
      <c r="N387">
        <v>98</v>
      </c>
      <c r="O387">
        <v>98</v>
      </c>
      <c r="P387">
        <v>0</v>
      </c>
      <c r="Q387">
        <v>1</v>
      </c>
      <c r="R387">
        <v>8</v>
      </c>
      <c r="S387" s="8">
        <v>161660152</v>
      </c>
      <c r="T387" s="4">
        <v>14</v>
      </c>
      <c r="U387" s="6">
        <v>3.1645338993125535E-2</v>
      </c>
      <c r="V387" s="10">
        <v>161660152</v>
      </c>
      <c r="W387" s="12">
        <f>Table2[[#This Row],[Scaled to 2024]]/Table2[[#This Row],[Projected Wins]]</f>
        <v>1975438.9952129</v>
      </c>
      <c r="X387" s="10"/>
      <c r="Y387" s="10">
        <f>IF(Table2[[#This Row],[Projected Wins]]&gt;=100, 1, IF(Table2[[#This Row],[Projected Wins]]&gt;=90, 2, IF(Table2[[#This Row],[Projected Wins]]&gt;=80, 3, IF(Table2[[#This Row],[Projected Wins]]&gt;=70, 4,5))))</f>
        <v>3</v>
      </c>
      <c r="Z387" s="2">
        <v>0.1125</v>
      </c>
    </row>
    <row r="388" spans="1:26" x14ac:dyDescent="0.45">
      <c r="A388">
        <v>2006</v>
      </c>
      <c r="B388" t="s">
        <v>33</v>
      </c>
      <c r="C388" t="s">
        <v>66</v>
      </c>
      <c r="D388" t="s">
        <v>680</v>
      </c>
      <c r="E388">
        <v>67</v>
      </c>
      <c r="F388">
        <v>95</v>
      </c>
      <c r="G388">
        <v>0.41358024691358025</v>
      </c>
      <c r="H388">
        <v>27</v>
      </c>
      <c r="I388" s="9">
        <v>67</v>
      </c>
      <c r="J388" s="3">
        <v>1861549</v>
      </c>
      <c r="K388" s="3">
        <v>22982</v>
      </c>
      <c r="L388">
        <v>27.8</v>
      </c>
      <c r="M388">
        <v>27</v>
      </c>
      <c r="N388">
        <v>98</v>
      </c>
      <c r="O388">
        <v>99</v>
      </c>
      <c r="P388">
        <v>0</v>
      </c>
      <c r="Q388">
        <v>2</v>
      </c>
      <c r="R388">
        <v>13</v>
      </c>
      <c r="S388" s="8">
        <v>46717750</v>
      </c>
      <c r="T388" s="4">
        <v>27</v>
      </c>
      <c r="U388" s="6">
        <v>1.9983000653794259E-2</v>
      </c>
      <c r="V388" s="10">
        <v>102083119.53334568</v>
      </c>
      <c r="W388" s="12">
        <f>Table2[[#This Row],[Scaled to 2024]]/Table2[[#This Row],[Projected Wins]]</f>
        <v>1523628.649751428</v>
      </c>
      <c r="X388" s="10"/>
      <c r="Y388" s="10">
        <f>IF(Table2[[#This Row],[Projected Wins]]&gt;=100, 1, IF(Table2[[#This Row],[Projected Wins]]&gt;=90, 2, IF(Table2[[#This Row],[Projected Wins]]&gt;=80, 3, IF(Table2[[#This Row],[Projected Wins]]&gt;=70, 4,5))))</f>
        <v>5</v>
      </c>
      <c r="Z388" s="2">
        <v>0.11666666666666667</v>
      </c>
    </row>
    <row r="389" spans="1:26" x14ac:dyDescent="0.45">
      <c r="A389">
        <v>2008</v>
      </c>
      <c r="B389" t="s">
        <v>12</v>
      </c>
      <c r="C389" t="s">
        <v>102</v>
      </c>
      <c r="D389" t="s">
        <v>599</v>
      </c>
      <c r="E389">
        <v>82</v>
      </c>
      <c r="F389">
        <v>80</v>
      </c>
      <c r="G389">
        <v>0.50617283950617287</v>
      </c>
      <c r="H389">
        <v>16</v>
      </c>
      <c r="I389" s="9">
        <v>82</v>
      </c>
      <c r="J389" s="3">
        <v>2509924</v>
      </c>
      <c r="K389" s="3">
        <v>30987</v>
      </c>
      <c r="L389">
        <v>26.7</v>
      </c>
      <c r="M389">
        <v>29.4</v>
      </c>
      <c r="N389">
        <v>107</v>
      </c>
      <c r="O389">
        <v>107</v>
      </c>
      <c r="P389">
        <v>1</v>
      </c>
      <c r="Q389">
        <v>2</v>
      </c>
      <c r="R389">
        <v>11</v>
      </c>
      <c r="S389" s="8">
        <v>66202712</v>
      </c>
      <c r="T389" s="4">
        <v>23</v>
      </c>
      <c r="U389" s="6">
        <v>2.457331063620051E-2</v>
      </c>
      <c r="V389" s="10">
        <v>125532709.04932828</v>
      </c>
      <c r="W389" s="12">
        <f>Table2[[#This Row],[Scaled to 2024]]/Table2[[#This Row],[Projected Wins]]</f>
        <v>1530886.6957235157</v>
      </c>
      <c r="X389" s="10"/>
      <c r="Y389" s="10">
        <f>IF(Table2[[#This Row],[Projected Wins]]&gt;=100, 1, IF(Table2[[#This Row],[Projected Wins]]&gt;=90, 2, IF(Table2[[#This Row],[Projected Wins]]&gt;=80, 3, IF(Table2[[#This Row],[Projected Wins]]&gt;=70, 4,5))))</f>
        <v>3</v>
      </c>
      <c r="Z389" s="2">
        <v>0.11944444444444445</v>
      </c>
    </row>
    <row r="390" spans="1:26" x14ac:dyDescent="0.45">
      <c r="A390">
        <v>2023</v>
      </c>
      <c r="B390" t="s">
        <v>41</v>
      </c>
      <c r="C390" t="s">
        <v>104</v>
      </c>
      <c r="D390" t="s">
        <v>178</v>
      </c>
      <c r="E390">
        <v>71</v>
      </c>
      <c r="F390">
        <v>91</v>
      </c>
      <c r="G390">
        <v>0.43827160493827161</v>
      </c>
      <c r="H390">
        <v>25</v>
      </c>
      <c r="I390" s="9">
        <v>71</v>
      </c>
      <c r="J390" s="3">
        <v>1865832</v>
      </c>
      <c r="K390" s="3">
        <v>23035</v>
      </c>
      <c r="L390">
        <v>26.8</v>
      </c>
      <c r="M390">
        <v>28</v>
      </c>
      <c r="N390">
        <v>95</v>
      </c>
      <c r="O390">
        <v>97</v>
      </c>
      <c r="P390">
        <v>0</v>
      </c>
      <c r="Q390">
        <v>1</v>
      </c>
      <c r="R390">
        <v>4</v>
      </c>
      <c r="S390" s="8">
        <v>99211578</v>
      </c>
      <c r="T390" s="4">
        <v>23</v>
      </c>
      <c r="U390" s="6">
        <v>2.1343918395702606E-2</v>
      </c>
      <c r="V390" s="10">
        <v>109035365.14095928</v>
      </c>
      <c r="W390" s="12">
        <f>Table2[[#This Row],[Scaled to 2024]]/Table2[[#This Row],[Projected Wins]]</f>
        <v>1535709.368182525</v>
      </c>
      <c r="X390" s="10"/>
      <c r="Y390" s="10">
        <f>IF(Table2[[#This Row],[Projected Wins]]&gt;=100, 1, IF(Table2[[#This Row],[Projected Wins]]&gt;=90, 2, IF(Table2[[#This Row],[Projected Wins]]&gt;=80, 3, IF(Table2[[#This Row],[Projected Wins]]&gt;=70, 4,5))))</f>
        <v>4</v>
      </c>
      <c r="Z390" s="2">
        <v>0.11180555555555556</v>
      </c>
    </row>
    <row r="391" spans="1:26" x14ac:dyDescent="0.45">
      <c r="A391">
        <v>2012</v>
      </c>
      <c r="B391" t="s">
        <v>33</v>
      </c>
      <c r="C391" t="s">
        <v>66</v>
      </c>
      <c r="D391" t="s">
        <v>500</v>
      </c>
      <c r="E391">
        <v>79</v>
      </c>
      <c r="F391">
        <v>83</v>
      </c>
      <c r="G391">
        <v>0.48765432098765432</v>
      </c>
      <c r="H391">
        <v>18</v>
      </c>
      <c r="I391" s="9">
        <v>79</v>
      </c>
      <c r="J391" s="3">
        <v>2091918</v>
      </c>
      <c r="K391" s="3">
        <v>25826</v>
      </c>
      <c r="L391">
        <v>27.6</v>
      </c>
      <c r="M391">
        <v>30.2</v>
      </c>
      <c r="N391">
        <v>95</v>
      </c>
      <c r="O391">
        <v>95</v>
      </c>
      <c r="P391">
        <v>0</v>
      </c>
      <c r="Q391">
        <v>2</v>
      </c>
      <c r="R391">
        <v>15</v>
      </c>
      <c r="S391" s="8">
        <v>70077000</v>
      </c>
      <c r="T391" s="4">
        <v>24</v>
      </c>
      <c r="U391" s="6">
        <v>2.3754170371767996E-2</v>
      </c>
      <c r="V391" s="10">
        <v>121348132.61972369</v>
      </c>
      <c r="W391" s="12">
        <f>Table2[[#This Row],[Scaled to 2024]]/Table2[[#This Row],[Projected Wins]]</f>
        <v>1536052.3116420722</v>
      </c>
      <c r="X391" s="10"/>
      <c r="Y391" s="10">
        <f>IF(Table2[[#This Row],[Projected Wins]]&gt;=100, 1, IF(Table2[[#This Row],[Projected Wins]]&gt;=90, 2, IF(Table2[[#This Row],[Projected Wins]]&gt;=80, 3, IF(Table2[[#This Row],[Projected Wins]]&gt;=70, 4,5))))</f>
        <v>4</v>
      </c>
      <c r="Z391" s="2">
        <v>0.12569444444444444</v>
      </c>
    </row>
    <row r="392" spans="1:26" x14ac:dyDescent="0.45">
      <c r="A392">
        <v>2005</v>
      </c>
      <c r="B392" t="s">
        <v>23</v>
      </c>
      <c r="C392" t="s">
        <v>62</v>
      </c>
      <c r="D392" t="s">
        <v>701</v>
      </c>
      <c r="E392">
        <v>56</v>
      </c>
      <c r="F392">
        <v>106</v>
      </c>
      <c r="G392">
        <v>0.34567901234567899</v>
      </c>
      <c r="H392">
        <v>30</v>
      </c>
      <c r="I392" s="9">
        <v>56</v>
      </c>
      <c r="J392" s="3">
        <v>1371181</v>
      </c>
      <c r="K392" s="3">
        <v>16928</v>
      </c>
      <c r="L392">
        <v>28.1</v>
      </c>
      <c r="M392">
        <v>25.7</v>
      </c>
      <c r="N392">
        <v>99</v>
      </c>
      <c r="O392">
        <v>101</v>
      </c>
      <c r="P392">
        <v>0</v>
      </c>
      <c r="Q392">
        <v>1</v>
      </c>
      <c r="R392">
        <v>6</v>
      </c>
      <c r="S392" s="8">
        <v>36881000</v>
      </c>
      <c r="T392" s="4">
        <v>29</v>
      </c>
      <c r="U392" s="6">
        <v>1.6848229450626688E-2</v>
      </c>
      <c r="V392" s="10">
        <v>86069147.008059099</v>
      </c>
      <c r="W392" s="12">
        <f>Table2[[#This Row],[Scaled to 2024]]/Table2[[#This Row],[Projected Wins]]</f>
        <v>1536949.053715341</v>
      </c>
      <c r="X392" s="10"/>
      <c r="Y392" s="10">
        <f>IF(Table2[[#This Row],[Projected Wins]]&gt;=100, 1, IF(Table2[[#This Row],[Projected Wins]]&gt;=90, 2, IF(Table2[[#This Row],[Projected Wins]]&gt;=80, 3, IF(Table2[[#This Row],[Projected Wins]]&gt;=70, 4,5))))</f>
        <v>5</v>
      </c>
      <c r="Z392" s="2">
        <v>0.11666666666666667</v>
      </c>
    </row>
    <row r="393" spans="1:26" x14ac:dyDescent="0.45">
      <c r="A393">
        <v>2016</v>
      </c>
      <c r="B393" t="s">
        <v>12</v>
      </c>
      <c r="C393" t="s">
        <v>102</v>
      </c>
      <c r="D393" t="s">
        <v>359</v>
      </c>
      <c r="E393">
        <v>69</v>
      </c>
      <c r="F393">
        <v>93</v>
      </c>
      <c r="G393">
        <v>0.42592592592592593</v>
      </c>
      <c r="H393">
        <v>24</v>
      </c>
      <c r="I393" s="9">
        <v>69</v>
      </c>
      <c r="J393" s="3">
        <v>2036216</v>
      </c>
      <c r="K393" s="3">
        <v>25138</v>
      </c>
      <c r="L393">
        <v>26.7</v>
      </c>
      <c r="M393">
        <v>26.4</v>
      </c>
      <c r="N393">
        <v>107</v>
      </c>
      <c r="O393">
        <v>107</v>
      </c>
      <c r="P393">
        <v>0</v>
      </c>
      <c r="Q393">
        <v>1</v>
      </c>
      <c r="R393">
        <v>12</v>
      </c>
      <c r="S393" s="8">
        <v>78399500</v>
      </c>
      <c r="T393" s="4">
        <v>23</v>
      </c>
      <c r="U393" s="6">
        <v>2.0845321020363274E-2</v>
      </c>
      <c r="V393" s="10">
        <v>106488281.42977934</v>
      </c>
      <c r="W393" s="12">
        <f>Table2[[#This Row],[Scaled to 2024]]/Table2[[#This Row],[Projected Wins]]</f>
        <v>1543308.4265185411</v>
      </c>
      <c r="X393" s="10"/>
      <c r="Y393" s="10">
        <f>IF(Table2[[#This Row],[Projected Wins]]&gt;=100, 1, IF(Table2[[#This Row],[Projected Wins]]&gt;=90, 2, IF(Table2[[#This Row],[Projected Wins]]&gt;=80, 3, IF(Table2[[#This Row],[Projected Wins]]&gt;=70, 4,5))))</f>
        <v>5</v>
      </c>
      <c r="Z393" s="2">
        <v>0.13472222222222222</v>
      </c>
    </row>
    <row r="394" spans="1:26" x14ac:dyDescent="0.45">
      <c r="A394">
        <v>2016</v>
      </c>
      <c r="B394" t="s">
        <v>18</v>
      </c>
      <c r="C394" t="s">
        <v>59</v>
      </c>
      <c r="D394" t="s">
        <v>365</v>
      </c>
      <c r="E394">
        <v>68</v>
      </c>
      <c r="F394">
        <v>94</v>
      </c>
      <c r="G394">
        <v>0.41975308641975306</v>
      </c>
      <c r="H394">
        <v>27</v>
      </c>
      <c r="I394" s="9">
        <v>68</v>
      </c>
      <c r="J394" s="3">
        <v>1894085</v>
      </c>
      <c r="K394" s="3">
        <v>23384</v>
      </c>
      <c r="L394">
        <v>27.8</v>
      </c>
      <c r="M394">
        <v>27.1</v>
      </c>
      <c r="N394">
        <v>101</v>
      </c>
      <c r="O394">
        <v>102</v>
      </c>
      <c r="P394">
        <v>0</v>
      </c>
      <c r="Q394">
        <v>2</v>
      </c>
      <c r="R394">
        <v>10</v>
      </c>
      <c r="S394" s="8">
        <v>77329561</v>
      </c>
      <c r="T394" s="4">
        <v>24</v>
      </c>
      <c r="U394" s="6">
        <v>2.0560839334546319E-2</v>
      </c>
      <c r="V394" s="10">
        <v>105035007.2973589</v>
      </c>
      <c r="W394" s="12">
        <f>Table2[[#This Row],[Scaled to 2024]]/Table2[[#This Row],[Projected Wins]]</f>
        <v>1544632.460255278</v>
      </c>
      <c r="X394" s="10"/>
      <c r="Y394" s="10">
        <f>IF(Table2[[#This Row],[Projected Wins]]&gt;=100, 1, IF(Table2[[#This Row],[Projected Wins]]&gt;=90, 2, IF(Table2[[#This Row],[Projected Wins]]&gt;=80, 3, IF(Table2[[#This Row],[Projected Wins]]&gt;=70, 4,5))))</f>
        <v>5</v>
      </c>
      <c r="Z394" s="2">
        <v>0.12777777777777777</v>
      </c>
    </row>
    <row r="395" spans="1:26" x14ac:dyDescent="0.45">
      <c r="A395">
        <v>2000</v>
      </c>
      <c r="B395" t="s">
        <v>27</v>
      </c>
      <c r="C395" t="s">
        <v>72</v>
      </c>
      <c r="D395" t="s">
        <v>854</v>
      </c>
      <c r="E395">
        <v>73</v>
      </c>
      <c r="F395">
        <v>89</v>
      </c>
      <c r="G395">
        <v>0.45061728395061729</v>
      </c>
      <c r="H395">
        <v>22</v>
      </c>
      <c r="I395" s="9">
        <v>73</v>
      </c>
      <c r="J395" s="3">
        <v>1573621</v>
      </c>
      <c r="K395" s="3">
        <v>19427</v>
      </c>
      <c r="L395">
        <v>28.8</v>
      </c>
      <c r="M395">
        <v>27.4</v>
      </c>
      <c r="N395">
        <v>97</v>
      </c>
      <c r="O395">
        <v>98</v>
      </c>
      <c r="P395">
        <v>0</v>
      </c>
      <c r="Q395">
        <v>1</v>
      </c>
      <c r="R395">
        <v>9</v>
      </c>
      <c r="S395" s="8">
        <v>37305333</v>
      </c>
      <c r="T395" s="4">
        <v>23</v>
      </c>
      <c r="U395" s="6">
        <v>2.2129582366953095E-2</v>
      </c>
      <c r="V395" s="10">
        <v>113048927.99269137</v>
      </c>
      <c r="W395" s="12">
        <f>Table2[[#This Row],[Scaled to 2024]]/Table2[[#This Row],[Projected Wins]]</f>
        <v>1548615.4519546763</v>
      </c>
      <c r="X395" s="10"/>
      <c r="Y395" s="10">
        <f>IF(Table2[[#This Row],[Projected Wins]]&gt;=100, 1, IF(Table2[[#This Row],[Projected Wins]]&gt;=90, 2, IF(Table2[[#This Row],[Projected Wins]]&gt;=80, 3, IF(Table2[[#This Row],[Projected Wins]]&gt;=70, 4,5))))</f>
        <v>4</v>
      </c>
      <c r="Z395" s="2">
        <v>0.12777777777777777</v>
      </c>
    </row>
    <row r="396" spans="1:26" x14ac:dyDescent="0.45">
      <c r="A396">
        <v>2013</v>
      </c>
      <c r="B396" t="s">
        <v>28</v>
      </c>
      <c r="C396" t="s">
        <v>54</v>
      </c>
      <c r="D396" t="s">
        <v>465</v>
      </c>
      <c r="E396">
        <v>66</v>
      </c>
      <c r="F396">
        <v>96</v>
      </c>
      <c r="G396">
        <v>0.40740740740740738</v>
      </c>
      <c r="H396">
        <v>26</v>
      </c>
      <c r="I396" s="9">
        <v>66</v>
      </c>
      <c r="J396" s="3">
        <v>2477644</v>
      </c>
      <c r="K396" s="3">
        <v>30588</v>
      </c>
      <c r="L396">
        <v>28.3</v>
      </c>
      <c r="M396">
        <v>28.3</v>
      </c>
      <c r="N396">
        <v>101</v>
      </c>
      <c r="O396">
        <v>102</v>
      </c>
      <c r="P396">
        <v>1</v>
      </c>
      <c r="Q396">
        <v>2</v>
      </c>
      <c r="R396">
        <v>9</v>
      </c>
      <c r="S396" s="8">
        <v>63042500</v>
      </c>
      <c r="T396" s="4">
        <v>28</v>
      </c>
      <c r="U396" s="6">
        <v>2.0008868674551643E-2</v>
      </c>
      <c r="V396" s="10">
        <v>102215266.26650238</v>
      </c>
      <c r="W396" s="12">
        <f>Table2[[#This Row],[Scaled to 2024]]/Table2[[#This Row],[Projected Wins]]</f>
        <v>1548716.1555530664</v>
      </c>
      <c r="X396" s="10"/>
      <c r="Y396" s="10">
        <f>IF(Table2[[#This Row],[Projected Wins]]&gt;=100, 1, IF(Table2[[#This Row],[Projected Wins]]&gt;=90, 2, IF(Table2[[#This Row],[Projected Wins]]&gt;=80, 3, IF(Table2[[#This Row],[Projected Wins]]&gt;=70, 4,5))))</f>
        <v>5</v>
      </c>
      <c r="Z396" s="2">
        <v>0.12916666666666668</v>
      </c>
    </row>
    <row r="397" spans="1:26" x14ac:dyDescent="0.45">
      <c r="A397">
        <v>2021</v>
      </c>
      <c r="B397" t="s">
        <v>31</v>
      </c>
      <c r="C397" t="s">
        <v>56</v>
      </c>
      <c r="D397" t="s">
        <v>228</v>
      </c>
      <c r="E397">
        <v>86</v>
      </c>
      <c r="F397">
        <v>76</v>
      </c>
      <c r="G397">
        <v>0.53086419753086422</v>
      </c>
      <c r="H397">
        <v>13</v>
      </c>
      <c r="I397" s="9">
        <v>86</v>
      </c>
      <c r="J397" s="3">
        <v>701430</v>
      </c>
      <c r="K397" s="3">
        <v>8660</v>
      </c>
      <c r="L397">
        <v>30.1</v>
      </c>
      <c r="M397">
        <v>30.1</v>
      </c>
      <c r="N397">
        <v>95</v>
      </c>
      <c r="O397">
        <v>95</v>
      </c>
      <c r="P397">
        <v>0</v>
      </c>
      <c r="Q397">
        <v>2</v>
      </c>
      <c r="R397">
        <v>12</v>
      </c>
      <c r="S397" s="8">
        <v>94555834</v>
      </c>
      <c r="T397" s="4">
        <v>18</v>
      </c>
      <c r="U397" s="6">
        <v>2.6125174491963356E-2</v>
      </c>
      <c r="V397" s="10">
        <v>133460402.50397658</v>
      </c>
      <c r="W397" s="12">
        <f>Table2[[#This Row],[Scaled to 2024]]/Table2[[#This Row],[Projected Wins]]</f>
        <v>1551865.1453950766</v>
      </c>
      <c r="X397" s="10"/>
      <c r="Y397" s="10">
        <f>IF(Table2[[#This Row],[Projected Wins]]&gt;=100, 1, IF(Table2[[#This Row],[Projected Wins]]&gt;=90, 2, IF(Table2[[#This Row],[Projected Wins]]&gt;=80, 3, IF(Table2[[#This Row],[Projected Wins]]&gt;=70, 4,5))))</f>
        <v>3</v>
      </c>
      <c r="Z397" s="2">
        <v>0.13055555555555556</v>
      </c>
    </row>
    <row r="398" spans="1:26" x14ac:dyDescent="0.45">
      <c r="A398">
        <v>2018</v>
      </c>
      <c r="B398" t="s">
        <v>17</v>
      </c>
      <c r="C398" t="s">
        <v>70</v>
      </c>
      <c r="D398" t="s">
        <v>304</v>
      </c>
      <c r="E398">
        <v>62</v>
      </c>
      <c r="F398">
        <v>100</v>
      </c>
      <c r="G398">
        <v>0.38271604938271603</v>
      </c>
      <c r="H398">
        <v>28</v>
      </c>
      <c r="I398" s="9">
        <v>62</v>
      </c>
      <c r="J398" s="3">
        <v>1608817</v>
      </c>
      <c r="K398" s="3">
        <v>19862</v>
      </c>
      <c r="L398">
        <v>26.5</v>
      </c>
      <c r="M398">
        <v>27.6</v>
      </c>
      <c r="N398">
        <v>98</v>
      </c>
      <c r="O398">
        <v>99</v>
      </c>
      <c r="P398">
        <v>0</v>
      </c>
      <c r="Q398">
        <v>1</v>
      </c>
      <c r="R398">
        <v>10</v>
      </c>
      <c r="S398" s="8">
        <v>75092000</v>
      </c>
      <c r="T398" s="4">
        <v>28</v>
      </c>
      <c r="U398" s="6">
        <v>1.8940839022057603E-2</v>
      </c>
      <c r="V398" s="10">
        <v>96759238.887550905</v>
      </c>
      <c r="W398" s="12">
        <f>Table2[[#This Row],[Scaled to 2024]]/Table2[[#This Row],[Projected Wins]]</f>
        <v>1560632.8852830792</v>
      </c>
      <c r="X398" s="10"/>
      <c r="Y398" s="10">
        <f>IF(Table2[[#This Row],[Projected Wins]]&gt;=100, 1, IF(Table2[[#This Row],[Projected Wins]]&gt;=90, 2, IF(Table2[[#This Row],[Projected Wins]]&gt;=80, 3, IF(Table2[[#This Row],[Projected Wins]]&gt;=70, 4,5))))</f>
        <v>5</v>
      </c>
      <c r="Z398" s="2">
        <v>0.13055555555555556</v>
      </c>
    </row>
    <row r="399" spans="1:26" x14ac:dyDescent="0.45">
      <c r="A399">
        <v>2002</v>
      </c>
      <c r="B399" t="s">
        <v>46</v>
      </c>
      <c r="C399" t="s">
        <v>105</v>
      </c>
      <c r="D399" t="s">
        <v>806</v>
      </c>
      <c r="E399">
        <v>55</v>
      </c>
      <c r="F399">
        <v>106</v>
      </c>
      <c r="G399">
        <v>0.34161490683229812</v>
      </c>
      <c r="H399">
        <v>29</v>
      </c>
      <c r="I399" s="9">
        <v>55.341614906832298</v>
      </c>
      <c r="J399" s="3">
        <v>1065742</v>
      </c>
      <c r="K399" s="3">
        <v>13157</v>
      </c>
      <c r="L399">
        <v>27.1</v>
      </c>
      <c r="M399">
        <v>26.9</v>
      </c>
      <c r="N399">
        <v>97</v>
      </c>
      <c r="O399">
        <v>99</v>
      </c>
      <c r="P399">
        <v>0</v>
      </c>
      <c r="Q399">
        <v>1</v>
      </c>
      <c r="R399">
        <v>6</v>
      </c>
      <c r="S399" s="8">
        <v>34380000</v>
      </c>
      <c r="T399" s="4">
        <v>30</v>
      </c>
      <c r="U399" s="6">
        <v>1.6945330423942664E-2</v>
      </c>
      <c r="V399" s="10">
        <v>86565187.139246151</v>
      </c>
      <c r="W399" s="12">
        <f>Table2[[#This Row],[Scaled to 2024]]/Table2[[#This Row],[Projected Wins]]</f>
        <v>1564196.9842220685</v>
      </c>
      <c r="X399" s="10"/>
      <c r="Y399" s="10">
        <f>IF(Table2[[#This Row],[Projected Wins]]&gt;=100, 1, IF(Table2[[#This Row],[Projected Wins]]&gt;=90, 2, IF(Table2[[#This Row],[Projected Wins]]&gt;=80, 3, IF(Table2[[#This Row],[Projected Wins]]&gt;=70, 4,5))))</f>
        <v>5</v>
      </c>
      <c r="Z399" s="2">
        <v>0.11874999999999999</v>
      </c>
    </row>
    <row r="400" spans="1:26" x14ac:dyDescent="0.45">
      <c r="A400">
        <v>2004</v>
      </c>
      <c r="B400" t="s">
        <v>34</v>
      </c>
      <c r="C400" t="s">
        <v>67</v>
      </c>
      <c r="D400" t="s">
        <v>742</v>
      </c>
      <c r="E400">
        <v>87</v>
      </c>
      <c r="F400">
        <v>75</v>
      </c>
      <c r="G400">
        <v>0.53703703703703709</v>
      </c>
      <c r="H400">
        <v>13</v>
      </c>
      <c r="I400" s="9">
        <v>87.000000000000014</v>
      </c>
      <c r="J400" s="3">
        <v>3016752</v>
      </c>
      <c r="K400" s="3">
        <v>37244</v>
      </c>
      <c r="L400">
        <v>29.6</v>
      </c>
      <c r="M400">
        <v>30</v>
      </c>
      <c r="N400">
        <v>90</v>
      </c>
      <c r="O400">
        <v>90</v>
      </c>
      <c r="P400">
        <v>1</v>
      </c>
      <c r="Q400">
        <v>1</v>
      </c>
      <c r="R400">
        <v>13</v>
      </c>
      <c r="S400" s="8">
        <v>55384833</v>
      </c>
      <c r="T400" s="4">
        <v>17</v>
      </c>
      <c r="U400" s="6">
        <v>2.6644515124054732E-2</v>
      </c>
      <c r="V400" s="10">
        <v>136113453.10147235</v>
      </c>
      <c r="W400" s="12">
        <f>Table2[[#This Row],[Scaled to 2024]]/Table2[[#This Row],[Projected Wins]]</f>
        <v>1564522.4494422106</v>
      </c>
      <c r="X400" s="10"/>
      <c r="Y400" s="10">
        <f>IF(Table2[[#This Row],[Projected Wins]]&gt;=100, 1, IF(Table2[[#This Row],[Projected Wins]]&gt;=90, 2, IF(Table2[[#This Row],[Projected Wins]]&gt;=80, 3, IF(Table2[[#This Row],[Projected Wins]]&gt;=70, 4,5))))</f>
        <v>3</v>
      </c>
      <c r="Z400" s="2">
        <v>0.11527777777777778</v>
      </c>
    </row>
    <row r="401" spans="1:26" x14ac:dyDescent="0.45">
      <c r="A401">
        <v>2006</v>
      </c>
      <c r="B401" t="s">
        <v>43</v>
      </c>
      <c r="C401" t="s">
        <v>60</v>
      </c>
      <c r="D401" t="s">
        <v>666</v>
      </c>
      <c r="E401">
        <v>78</v>
      </c>
      <c r="F401">
        <v>84</v>
      </c>
      <c r="G401">
        <v>0.48148148148148145</v>
      </c>
      <c r="H401">
        <v>18</v>
      </c>
      <c r="I401" s="9">
        <v>78</v>
      </c>
      <c r="J401" s="3">
        <v>1997995</v>
      </c>
      <c r="K401" s="3">
        <v>24667</v>
      </c>
      <c r="L401">
        <v>27.7</v>
      </c>
      <c r="M401">
        <v>28.6</v>
      </c>
      <c r="N401">
        <v>99</v>
      </c>
      <c r="O401">
        <v>98</v>
      </c>
      <c r="P401">
        <v>0</v>
      </c>
      <c r="Q401">
        <v>1</v>
      </c>
      <c r="R401">
        <v>14</v>
      </c>
      <c r="S401" s="8">
        <v>56031500</v>
      </c>
      <c r="T401" s="4">
        <v>25</v>
      </c>
      <c r="U401" s="6">
        <v>2.3966854164275311E-2</v>
      </c>
      <c r="V401" s="10">
        <v>122434627.35539828</v>
      </c>
      <c r="W401" s="12">
        <f>Table2[[#This Row],[Scaled to 2024]]/Table2[[#This Row],[Projected Wins]]</f>
        <v>1569674.7096845934</v>
      </c>
      <c r="X401" s="10"/>
      <c r="Y401" s="10">
        <f>IF(Table2[[#This Row],[Projected Wins]]&gt;=100, 1, IF(Table2[[#This Row],[Projected Wins]]&gt;=90, 2, IF(Table2[[#This Row],[Projected Wins]]&gt;=80, 3, IF(Table2[[#This Row],[Projected Wins]]&gt;=70, 4,5))))</f>
        <v>4</v>
      </c>
      <c r="Z401" s="2">
        <v>0.12083333333333333</v>
      </c>
    </row>
    <row r="402" spans="1:26" x14ac:dyDescent="0.45">
      <c r="A402">
        <v>2014</v>
      </c>
      <c r="B402" t="s">
        <v>29</v>
      </c>
      <c r="C402" t="s">
        <v>55</v>
      </c>
      <c r="D402" t="s">
        <v>436</v>
      </c>
      <c r="E402">
        <v>79</v>
      </c>
      <c r="F402">
        <v>83</v>
      </c>
      <c r="G402">
        <v>0.48765432098765432</v>
      </c>
      <c r="H402">
        <v>16</v>
      </c>
      <c r="I402" s="9">
        <v>79</v>
      </c>
      <c r="J402" s="3">
        <v>2148808</v>
      </c>
      <c r="K402" s="3">
        <v>26528</v>
      </c>
      <c r="L402">
        <v>28.4</v>
      </c>
      <c r="M402">
        <v>28.9</v>
      </c>
      <c r="N402">
        <v>94</v>
      </c>
      <c r="O402">
        <v>94</v>
      </c>
      <c r="P402">
        <v>0</v>
      </c>
      <c r="Q402">
        <v>1</v>
      </c>
      <c r="R402">
        <v>11</v>
      </c>
      <c r="S402" s="8">
        <v>82663615</v>
      </c>
      <c r="T402" s="4">
        <v>23</v>
      </c>
      <c r="U402" s="6">
        <v>2.4320917106819041E-2</v>
      </c>
      <c r="V402" s="10">
        <v>124243357.20094112</v>
      </c>
      <c r="W402" s="12">
        <f>Table2[[#This Row],[Scaled to 2024]]/Table2[[#This Row],[Projected Wins]]</f>
        <v>1572700.7240625457</v>
      </c>
      <c r="X402" s="10"/>
      <c r="Y402" s="10">
        <f>IF(Table2[[#This Row],[Projected Wins]]&gt;=100, 1, IF(Table2[[#This Row],[Projected Wins]]&gt;=90, 2, IF(Table2[[#This Row],[Projected Wins]]&gt;=80, 3, IF(Table2[[#This Row],[Projected Wins]]&gt;=70, 4,5))))</f>
        <v>4</v>
      </c>
      <c r="Z402" s="2">
        <v>0.13055555555555556</v>
      </c>
    </row>
    <row r="403" spans="1:26" x14ac:dyDescent="0.45">
      <c r="A403">
        <v>2005</v>
      </c>
      <c r="B403" t="s">
        <v>28</v>
      </c>
      <c r="C403" t="s">
        <v>54</v>
      </c>
      <c r="D403" t="s">
        <v>705</v>
      </c>
      <c r="E403">
        <v>83</v>
      </c>
      <c r="F403">
        <v>79</v>
      </c>
      <c r="G403">
        <v>0.51234567901234573</v>
      </c>
      <c r="H403">
        <v>11</v>
      </c>
      <c r="I403" s="9">
        <v>83.000000000000014</v>
      </c>
      <c r="J403" s="3">
        <v>2034243</v>
      </c>
      <c r="K403" s="3">
        <v>25114</v>
      </c>
      <c r="L403">
        <v>27.6</v>
      </c>
      <c r="M403">
        <v>27.9</v>
      </c>
      <c r="N403">
        <v>102</v>
      </c>
      <c r="O403">
        <v>102</v>
      </c>
      <c r="P403">
        <v>1</v>
      </c>
      <c r="Q403">
        <v>2</v>
      </c>
      <c r="R403">
        <v>13</v>
      </c>
      <c r="S403" s="8">
        <v>56186000</v>
      </c>
      <c r="T403" s="4">
        <v>20</v>
      </c>
      <c r="U403" s="6">
        <v>2.5667270950161632E-2</v>
      </c>
      <c r="V403" s="10">
        <v>131121203.16137874</v>
      </c>
      <c r="W403" s="12">
        <f>Table2[[#This Row],[Scaled to 2024]]/Table2[[#This Row],[Projected Wins]]</f>
        <v>1579773.5320648039</v>
      </c>
      <c r="X403" s="10"/>
      <c r="Y403" s="10">
        <f>IF(Table2[[#This Row],[Projected Wins]]&gt;=100, 1, IF(Table2[[#This Row],[Projected Wins]]&gt;=90, 2, IF(Table2[[#This Row],[Projected Wins]]&gt;=80, 3, IF(Table2[[#This Row],[Projected Wins]]&gt;=70, 4,5))))</f>
        <v>3</v>
      </c>
      <c r="Z403" s="2">
        <v>0.11319444444444444</v>
      </c>
    </row>
    <row r="404" spans="1:26" x14ac:dyDescent="0.45">
      <c r="A404">
        <v>2002</v>
      </c>
      <c r="B404" t="s">
        <v>34</v>
      </c>
      <c r="C404" t="s">
        <v>67</v>
      </c>
      <c r="D404" t="s">
        <v>802</v>
      </c>
      <c r="E404">
        <v>66</v>
      </c>
      <c r="F404">
        <v>96</v>
      </c>
      <c r="G404">
        <v>0.40740740740740738</v>
      </c>
      <c r="H404">
        <v>26</v>
      </c>
      <c r="I404" s="9">
        <v>66</v>
      </c>
      <c r="J404" s="3">
        <v>2220601</v>
      </c>
      <c r="K404" s="3">
        <v>27415</v>
      </c>
      <c r="L404">
        <v>29.1</v>
      </c>
      <c r="M404">
        <v>27.8</v>
      </c>
      <c r="N404">
        <v>90</v>
      </c>
      <c r="O404">
        <v>91</v>
      </c>
      <c r="P404">
        <v>1</v>
      </c>
      <c r="Q404">
        <v>1</v>
      </c>
      <c r="R404">
        <v>7</v>
      </c>
      <c r="S404" s="8">
        <v>41425000</v>
      </c>
      <c r="T404" s="4">
        <v>26</v>
      </c>
      <c r="U404" s="6">
        <v>2.0417693799064131E-2</v>
      </c>
      <c r="V404" s="10">
        <v>104303748.61091541</v>
      </c>
      <c r="W404" s="12">
        <f>Table2[[#This Row],[Scaled to 2024]]/Table2[[#This Row],[Projected Wins]]</f>
        <v>1580359.8274381123</v>
      </c>
      <c r="X404" s="10"/>
      <c r="Y404" s="10">
        <f>IF(Table2[[#This Row],[Projected Wins]]&gt;=100, 1, IF(Table2[[#This Row],[Projected Wins]]&gt;=90, 2, IF(Table2[[#This Row],[Projected Wins]]&gt;=80, 3, IF(Table2[[#This Row],[Projected Wins]]&gt;=70, 4,5))))</f>
        <v>5</v>
      </c>
      <c r="Z404" s="2">
        <v>0.12013888888888889</v>
      </c>
    </row>
    <row r="405" spans="1:26" x14ac:dyDescent="0.45">
      <c r="A405">
        <v>1998</v>
      </c>
      <c r="B405" t="s">
        <v>28</v>
      </c>
      <c r="C405" t="s">
        <v>54</v>
      </c>
      <c r="D405" t="s">
        <v>915</v>
      </c>
      <c r="E405">
        <v>70</v>
      </c>
      <c r="F405">
        <v>92</v>
      </c>
      <c r="G405">
        <v>0.43209876543209874</v>
      </c>
      <c r="H405">
        <v>24</v>
      </c>
      <c r="I405" s="9">
        <v>70</v>
      </c>
      <c r="J405" s="3">
        <v>1165976</v>
      </c>
      <c r="K405" s="3">
        <v>14395</v>
      </c>
      <c r="L405">
        <v>29.9</v>
      </c>
      <c r="M405">
        <v>28.7</v>
      </c>
      <c r="N405">
        <v>101</v>
      </c>
      <c r="O405">
        <v>102</v>
      </c>
      <c r="P405">
        <v>2</v>
      </c>
      <c r="Q405">
        <v>1</v>
      </c>
      <c r="R405">
        <v>14</v>
      </c>
      <c r="S405" s="8">
        <v>28097500</v>
      </c>
      <c r="T405" s="4">
        <v>24</v>
      </c>
      <c r="U405" s="6">
        <v>2.1859883447621645E-2</v>
      </c>
      <c r="V405" s="10">
        <v>111671171.59378444</v>
      </c>
      <c r="W405" s="12">
        <f>Table2[[#This Row],[Scaled to 2024]]/Table2[[#This Row],[Projected Wins]]</f>
        <v>1595302.4513397776</v>
      </c>
      <c r="X405" s="10"/>
      <c r="Y405" s="10">
        <f>IF(Table2[[#This Row],[Projected Wins]]&gt;=100, 1, IF(Table2[[#This Row],[Projected Wins]]&gt;=90, 2, IF(Table2[[#This Row],[Projected Wins]]&gt;=80, 3, IF(Table2[[#This Row],[Projected Wins]]&gt;=70, 4,5))))</f>
        <v>4</v>
      </c>
      <c r="Z405" s="2">
        <v>0.12361111111111112</v>
      </c>
    </row>
    <row r="406" spans="1:26" x14ac:dyDescent="0.45">
      <c r="A406">
        <v>2021</v>
      </c>
      <c r="B406" t="s">
        <v>39</v>
      </c>
      <c r="C406" t="s">
        <v>57</v>
      </c>
      <c r="D406" t="s">
        <v>236</v>
      </c>
      <c r="E406">
        <v>60</v>
      </c>
      <c r="F406">
        <v>102</v>
      </c>
      <c r="G406">
        <v>0.37037037037037035</v>
      </c>
      <c r="H406">
        <v>28</v>
      </c>
      <c r="I406" s="9">
        <v>60</v>
      </c>
      <c r="J406" s="3">
        <v>2110258</v>
      </c>
      <c r="K406" s="3">
        <v>26053</v>
      </c>
      <c r="L406">
        <v>26.8</v>
      </c>
      <c r="M406">
        <v>27.8</v>
      </c>
      <c r="N406">
        <v>100</v>
      </c>
      <c r="O406">
        <v>102</v>
      </c>
      <c r="P406">
        <v>0</v>
      </c>
      <c r="Q406">
        <v>3</v>
      </c>
      <c r="R406">
        <v>8</v>
      </c>
      <c r="S406" s="8">
        <v>67890999</v>
      </c>
      <c r="T406" s="4">
        <v>24</v>
      </c>
      <c r="U406" s="6">
        <v>1.875785047074631E-2</v>
      </c>
      <c r="V406" s="10">
        <v>95824442.233115643</v>
      </c>
      <c r="W406" s="12">
        <f>Table2[[#This Row],[Scaled to 2024]]/Table2[[#This Row],[Projected Wins]]</f>
        <v>1597074.037218594</v>
      </c>
      <c r="X406" s="10"/>
      <c r="Y406" s="10">
        <f>IF(Table2[[#This Row],[Projected Wins]]&gt;=100, 1, IF(Table2[[#This Row],[Projected Wins]]&gt;=90, 2, IF(Table2[[#This Row],[Projected Wins]]&gt;=80, 3, IF(Table2[[#This Row],[Projected Wins]]&gt;=70, 4,5))))</f>
        <v>5</v>
      </c>
      <c r="Z406" s="2">
        <v>0.12847222222222221</v>
      </c>
    </row>
    <row r="407" spans="1:26" x14ac:dyDescent="0.45">
      <c r="A407">
        <v>2004</v>
      </c>
      <c r="B407" t="s">
        <v>21</v>
      </c>
      <c r="C407" t="s">
        <v>71</v>
      </c>
      <c r="D407" t="s">
        <v>729</v>
      </c>
      <c r="E407">
        <v>72</v>
      </c>
      <c r="F407">
        <v>90</v>
      </c>
      <c r="G407">
        <v>0.44444444444444442</v>
      </c>
      <c r="H407">
        <v>21</v>
      </c>
      <c r="I407" s="9">
        <v>72</v>
      </c>
      <c r="J407" s="3">
        <v>1917004</v>
      </c>
      <c r="K407" s="3">
        <v>23667</v>
      </c>
      <c r="L407">
        <v>28.1</v>
      </c>
      <c r="M407">
        <v>27.5</v>
      </c>
      <c r="N407">
        <v>94</v>
      </c>
      <c r="O407">
        <v>96</v>
      </c>
      <c r="P407">
        <v>1</v>
      </c>
      <c r="Q407">
        <v>2</v>
      </c>
      <c r="R407">
        <v>10</v>
      </c>
      <c r="S407" s="8">
        <v>46832000</v>
      </c>
      <c r="T407" s="4">
        <v>24</v>
      </c>
      <c r="U407" s="6">
        <v>2.2529921364748563E-2</v>
      </c>
      <c r="V407" s="10">
        <v>115094058.9754627</v>
      </c>
      <c r="W407" s="12">
        <f>Table2[[#This Row],[Scaled to 2024]]/Table2[[#This Row],[Projected Wins]]</f>
        <v>1598528.5968814264</v>
      </c>
      <c r="X407" s="10"/>
      <c r="Y407" s="10">
        <f>IF(Table2[[#This Row],[Projected Wins]]&gt;=100, 1, IF(Table2[[#This Row],[Projected Wins]]&gt;=90, 2, IF(Table2[[#This Row],[Projected Wins]]&gt;=80, 3, IF(Table2[[#This Row],[Projected Wins]]&gt;=70, 4,5))))</f>
        <v>4</v>
      </c>
      <c r="Z407" s="2">
        <v>0.11527777777777778</v>
      </c>
    </row>
    <row r="408" spans="1:26" x14ac:dyDescent="0.45">
      <c r="A408">
        <v>2023</v>
      </c>
      <c r="B408" t="s">
        <v>35</v>
      </c>
      <c r="C408" t="s">
        <v>49</v>
      </c>
      <c r="D408" t="s">
        <v>172</v>
      </c>
      <c r="E408">
        <v>88</v>
      </c>
      <c r="F408">
        <v>74</v>
      </c>
      <c r="G408">
        <v>0.54320987654320985</v>
      </c>
      <c r="H408">
        <v>10</v>
      </c>
      <c r="I408" s="9">
        <v>88</v>
      </c>
      <c r="J408" s="3">
        <v>2690418</v>
      </c>
      <c r="K408" s="3">
        <v>33215</v>
      </c>
      <c r="L408">
        <v>27.8</v>
      </c>
      <c r="M408">
        <v>27.4</v>
      </c>
      <c r="N408">
        <v>94</v>
      </c>
      <c r="O408">
        <v>93</v>
      </c>
      <c r="P408">
        <v>0</v>
      </c>
      <c r="Q408">
        <v>3</v>
      </c>
      <c r="R408">
        <v>10</v>
      </c>
      <c r="S408" s="8">
        <v>128155663</v>
      </c>
      <c r="T408" s="4">
        <v>19</v>
      </c>
      <c r="U408" s="6">
        <v>2.7570814497267282E-2</v>
      </c>
      <c r="V408" s="10">
        <v>140845451.62749779</v>
      </c>
      <c r="W408" s="12">
        <f>Table2[[#This Row],[Scaled to 2024]]/Table2[[#This Row],[Projected Wins]]</f>
        <v>1600516.4957670204</v>
      </c>
      <c r="X408" s="10"/>
      <c r="Y408" s="10">
        <f>IF(Table2[[#This Row],[Projected Wins]]&gt;=100, 1, IF(Table2[[#This Row],[Projected Wins]]&gt;=90, 2, IF(Table2[[#This Row],[Projected Wins]]&gt;=80, 3, IF(Table2[[#This Row],[Projected Wins]]&gt;=70, 4,5))))</f>
        <v>3</v>
      </c>
      <c r="Z408" s="2">
        <v>0.11319444444444444</v>
      </c>
    </row>
    <row r="409" spans="1:26" x14ac:dyDescent="0.45">
      <c r="A409">
        <v>2013</v>
      </c>
      <c r="B409" t="s">
        <v>12</v>
      </c>
      <c r="C409" t="s">
        <v>102</v>
      </c>
      <c r="D409" t="s">
        <v>449</v>
      </c>
      <c r="E409">
        <v>81</v>
      </c>
      <c r="F409">
        <v>81</v>
      </c>
      <c r="G409">
        <v>0.5</v>
      </c>
      <c r="H409">
        <v>16</v>
      </c>
      <c r="I409" s="9">
        <v>81</v>
      </c>
      <c r="J409" s="3">
        <v>2134895</v>
      </c>
      <c r="K409" s="3">
        <v>26357</v>
      </c>
      <c r="L409">
        <v>28.1</v>
      </c>
      <c r="M409">
        <v>27.6</v>
      </c>
      <c r="N409">
        <v>102</v>
      </c>
      <c r="O409">
        <v>103</v>
      </c>
      <c r="P409">
        <v>0</v>
      </c>
      <c r="Q409">
        <v>2</v>
      </c>
      <c r="R409">
        <v>11</v>
      </c>
      <c r="S409" s="8">
        <v>80060500</v>
      </c>
      <c r="T409" s="4">
        <v>20</v>
      </c>
      <c r="U409" s="6">
        <v>2.5410160296925752E-2</v>
      </c>
      <c r="V409" s="10">
        <v>129807753.8950599</v>
      </c>
      <c r="W409" s="12">
        <f>Table2[[#This Row],[Scaled to 2024]]/Table2[[#This Row],[Projected Wins]]</f>
        <v>1602564.862901974</v>
      </c>
      <c r="X409" s="10"/>
      <c r="Y409" s="10">
        <f>IF(Table2[[#This Row],[Projected Wins]]&gt;=100, 1, IF(Table2[[#This Row],[Projected Wins]]&gt;=90, 2, IF(Table2[[#This Row],[Projected Wins]]&gt;=80, 3, IF(Table2[[#This Row],[Projected Wins]]&gt;=70, 4,5))))</f>
        <v>3</v>
      </c>
      <c r="Z409" s="2">
        <v>0.13055555555555556</v>
      </c>
    </row>
    <row r="410" spans="1:26" x14ac:dyDescent="0.45">
      <c r="A410">
        <v>2004</v>
      </c>
      <c r="B410" t="s">
        <v>31</v>
      </c>
      <c r="C410" t="s">
        <v>56</v>
      </c>
      <c r="D410" t="s">
        <v>739</v>
      </c>
      <c r="E410">
        <v>91</v>
      </c>
      <c r="F410">
        <v>71</v>
      </c>
      <c r="G410">
        <v>0.56172839506172845</v>
      </c>
      <c r="H410">
        <v>9</v>
      </c>
      <c r="I410" s="9">
        <v>91.000000000000014</v>
      </c>
      <c r="J410" s="3">
        <v>2201516</v>
      </c>
      <c r="K410" s="3">
        <v>27179</v>
      </c>
      <c r="L410">
        <v>29.6</v>
      </c>
      <c r="M410">
        <v>28.4</v>
      </c>
      <c r="N410">
        <v>99</v>
      </c>
      <c r="O410">
        <v>98</v>
      </c>
      <c r="P410">
        <v>0</v>
      </c>
      <c r="Q410">
        <v>2</v>
      </c>
      <c r="R410">
        <v>10</v>
      </c>
      <c r="S410" s="8">
        <v>59425667</v>
      </c>
      <c r="T410" s="4">
        <v>16</v>
      </c>
      <c r="U410" s="6">
        <v>2.8588478061106374E-2</v>
      </c>
      <c r="V410" s="10">
        <v>146044183.94162557</v>
      </c>
      <c r="W410" s="12">
        <f>Table2[[#This Row],[Scaled to 2024]]/Table2[[#This Row],[Projected Wins]]</f>
        <v>1604881.1422156652</v>
      </c>
      <c r="X410" s="10"/>
      <c r="Y410" s="10">
        <f>IF(Table2[[#This Row],[Projected Wins]]&gt;=100, 1, IF(Table2[[#This Row],[Projected Wins]]&gt;=90, 2, IF(Table2[[#This Row],[Projected Wins]]&gt;=80, 3, IF(Table2[[#This Row],[Projected Wins]]&gt;=70, 4,5))))</f>
        <v>2</v>
      </c>
      <c r="Z410" s="2">
        <v>0.12083333333333333</v>
      </c>
    </row>
    <row r="411" spans="1:26" x14ac:dyDescent="0.45">
      <c r="A411">
        <v>2009</v>
      </c>
      <c r="B411" t="s">
        <v>31</v>
      </c>
      <c r="C411" t="s">
        <v>56</v>
      </c>
      <c r="D411" t="s">
        <v>588</v>
      </c>
      <c r="E411">
        <v>75</v>
      </c>
      <c r="F411">
        <v>87</v>
      </c>
      <c r="G411">
        <v>0.46296296296296297</v>
      </c>
      <c r="H411">
        <v>20</v>
      </c>
      <c r="I411" s="9">
        <v>75</v>
      </c>
      <c r="J411" s="3">
        <v>1408783</v>
      </c>
      <c r="K411" s="3">
        <v>17392</v>
      </c>
      <c r="L411">
        <v>29.1</v>
      </c>
      <c r="M411">
        <v>25.7</v>
      </c>
      <c r="N411">
        <v>98</v>
      </c>
      <c r="O411">
        <v>98</v>
      </c>
      <c r="P411">
        <v>0</v>
      </c>
      <c r="Q411">
        <v>1</v>
      </c>
      <c r="R411">
        <v>7</v>
      </c>
      <c r="S411" s="8">
        <v>65945000</v>
      </c>
      <c r="T411" s="4">
        <v>26</v>
      </c>
      <c r="U411" s="6">
        <v>2.3622270824609118E-2</v>
      </c>
      <c r="V411" s="10">
        <v>120674324.04250896</v>
      </c>
      <c r="W411" s="12">
        <f>Table2[[#This Row],[Scaled to 2024]]/Table2[[#This Row],[Projected Wins]]</f>
        <v>1608990.9872334527</v>
      </c>
      <c r="X411" s="10"/>
      <c r="Y411" s="10">
        <f>IF(Table2[[#This Row],[Projected Wins]]&gt;=100, 1, IF(Table2[[#This Row],[Projected Wins]]&gt;=90, 2, IF(Table2[[#This Row],[Projected Wins]]&gt;=80, 3, IF(Table2[[#This Row],[Projected Wins]]&gt;=70, 4,5))))</f>
        <v>4</v>
      </c>
      <c r="Z411" s="2">
        <v>0.11805555555555555</v>
      </c>
    </row>
    <row r="412" spans="1:26" x14ac:dyDescent="0.45">
      <c r="A412">
        <v>2011</v>
      </c>
      <c r="B412" t="s">
        <v>31</v>
      </c>
      <c r="C412" t="s">
        <v>56</v>
      </c>
      <c r="D412" t="s">
        <v>528</v>
      </c>
      <c r="E412">
        <v>74</v>
      </c>
      <c r="F412">
        <v>88</v>
      </c>
      <c r="G412">
        <v>0.4567901234567901</v>
      </c>
      <c r="H412">
        <v>20</v>
      </c>
      <c r="I412" s="9">
        <v>74</v>
      </c>
      <c r="J412" s="3">
        <v>1476791</v>
      </c>
      <c r="K412" s="3">
        <v>18232</v>
      </c>
      <c r="L412">
        <v>29.1</v>
      </c>
      <c r="M412">
        <v>27.4</v>
      </c>
      <c r="N412">
        <v>98</v>
      </c>
      <c r="O412">
        <v>98</v>
      </c>
      <c r="P412">
        <v>0</v>
      </c>
      <c r="Q412">
        <v>1</v>
      </c>
      <c r="R412">
        <v>8</v>
      </c>
      <c r="S412" s="8">
        <v>67094000</v>
      </c>
      <c r="T412" s="4">
        <v>22</v>
      </c>
      <c r="U412" s="6">
        <v>2.3359334035420572E-2</v>
      </c>
      <c r="V412" s="10">
        <v>119331111.97213595</v>
      </c>
      <c r="W412" s="12">
        <f>Table2[[#This Row],[Scaled to 2024]]/Table2[[#This Row],[Projected Wins]]</f>
        <v>1612582.5942180534</v>
      </c>
      <c r="X412" s="10"/>
      <c r="Y412" s="10">
        <f>IF(Table2[[#This Row],[Projected Wins]]&gt;=100, 1, IF(Table2[[#This Row],[Projected Wins]]&gt;=90, 2, IF(Table2[[#This Row],[Projected Wins]]&gt;=80, 3, IF(Table2[[#This Row],[Projected Wins]]&gt;=70, 4,5))))</f>
        <v>4</v>
      </c>
      <c r="Z412" s="2">
        <v>0.12013888888888889</v>
      </c>
    </row>
    <row r="413" spans="1:26" x14ac:dyDescent="0.45">
      <c r="A413">
        <v>2013</v>
      </c>
      <c r="B413" t="s">
        <v>20</v>
      </c>
      <c r="C413" t="s">
        <v>64</v>
      </c>
      <c r="D413" t="s">
        <v>457</v>
      </c>
      <c r="E413">
        <v>74</v>
      </c>
      <c r="F413">
        <v>88</v>
      </c>
      <c r="G413">
        <v>0.4567901234567901</v>
      </c>
      <c r="H413">
        <v>20</v>
      </c>
      <c r="I413" s="9">
        <v>74</v>
      </c>
      <c r="J413" s="3">
        <v>2793828</v>
      </c>
      <c r="K413" s="3">
        <v>34492</v>
      </c>
      <c r="L413">
        <v>27.7</v>
      </c>
      <c r="M413">
        <v>28.3</v>
      </c>
      <c r="N413">
        <v>118</v>
      </c>
      <c r="O413">
        <v>119</v>
      </c>
      <c r="P413">
        <v>1</v>
      </c>
      <c r="Q413">
        <v>3</v>
      </c>
      <c r="R413">
        <v>12</v>
      </c>
      <c r="S413" s="8">
        <v>73768000</v>
      </c>
      <c r="T413" s="4">
        <v>22</v>
      </c>
      <c r="U413" s="6">
        <v>2.3413002726483334E-2</v>
      </c>
      <c r="V413" s="10">
        <v>119605278.37486374</v>
      </c>
      <c r="W413" s="12">
        <f>Table2[[#This Row],[Scaled to 2024]]/Table2[[#This Row],[Projected Wins]]</f>
        <v>1616287.5456062667</v>
      </c>
      <c r="X413" s="10"/>
      <c r="Y413" s="10">
        <f>IF(Table2[[#This Row],[Projected Wins]]&gt;=100, 1, IF(Table2[[#This Row],[Projected Wins]]&gt;=90, 2, IF(Table2[[#This Row],[Projected Wins]]&gt;=80, 3, IF(Table2[[#This Row],[Projected Wins]]&gt;=70, 4,5))))</f>
        <v>4</v>
      </c>
      <c r="Z413" s="2">
        <v>0.12847222222222221</v>
      </c>
    </row>
    <row r="414" spans="1:26" x14ac:dyDescent="0.45">
      <c r="A414">
        <v>2016</v>
      </c>
      <c r="B414" t="s">
        <v>32</v>
      </c>
      <c r="C414" t="s">
        <v>61</v>
      </c>
      <c r="D414" t="s">
        <v>379</v>
      </c>
      <c r="E414">
        <v>71</v>
      </c>
      <c r="F414">
        <v>91</v>
      </c>
      <c r="G414">
        <v>0.43827160493827161</v>
      </c>
      <c r="H414">
        <v>23</v>
      </c>
      <c r="I414" s="9">
        <v>71</v>
      </c>
      <c r="J414" s="3">
        <v>1915144</v>
      </c>
      <c r="K414" s="3">
        <v>23644</v>
      </c>
      <c r="L414">
        <v>26.9</v>
      </c>
      <c r="M414">
        <v>26.3</v>
      </c>
      <c r="N414">
        <v>99</v>
      </c>
      <c r="O414">
        <v>100</v>
      </c>
      <c r="P414">
        <v>0</v>
      </c>
      <c r="Q414">
        <v>1</v>
      </c>
      <c r="R414">
        <v>6</v>
      </c>
      <c r="S414" s="8">
        <v>84846666</v>
      </c>
      <c r="T414" s="4">
        <v>21</v>
      </c>
      <c r="U414" s="6">
        <v>2.2559531505654269E-2</v>
      </c>
      <c r="V414" s="10">
        <v>115245322.32203636</v>
      </c>
      <c r="W414" s="12">
        <f>Table2[[#This Row],[Scaled to 2024]]/Table2[[#This Row],[Projected Wins]]</f>
        <v>1623173.5538314979</v>
      </c>
      <c r="X414" s="10"/>
      <c r="Y414" s="10">
        <f>IF(Table2[[#This Row],[Projected Wins]]&gt;=100, 1, IF(Table2[[#This Row],[Projected Wins]]&gt;=90, 2, IF(Table2[[#This Row],[Projected Wins]]&gt;=80, 3, IF(Table2[[#This Row],[Projected Wins]]&gt;=70, 4,5))))</f>
        <v>4</v>
      </c>
      <c r="Z414" s="2">
        <v>0.12708333333333333</v>
      </c>
    </row>
    <row r="415" spans="1:26" x14ac:dyDescent="0.45">
      <c r="A415">
        <v>2016</v>
      </c>
      <c r="B415" t="s">
        <v>20</v>
      </c>
      <c r="C415" t="s">
        <v>64</v>
      </c>
      <c r="D415" t="s">
        <v>367</v>
      </c>
      <c r="E415">
        <v>75</v>
      </c>
      <c r="F415">
        <v>87</v>
      </c>
      <c r="G415">
        <v>0.46296296296296297</v>
      </c>
      <c r="H415">
        <v>20</v>
      </c>
      <c r="I415" s="9">
        <v>75</v>
      </c>
      <c r="J415" s="3">
        <v>2602524</v>
      </c>
      <c r="K415" s="3">
        <v>32130</v>
      </c>
      <c r="L415">
        <v>27.8</v>
      </c>
      <c r="M415">
        <v>27.7</v>
      </c>
      <c r="N415">
        <v>116</v>
      </c>
      <c r="O415">
        <v>116</v>
      </c>
      <c r="P415">
        <v>0</v>
      </c>
      <c r="Q415">
        <v>2</v>
      </c>
      <c r="R415">
        <v>10</v>
      </c>
      <c r="S415" s="8">
        <v>89707000</v>
      </c>
      <c r="T415" s="4">
        <v>19</v>
      </c>
      <c r="U415" s="6">
        <v>2.3851825748553605E-2</v>
      </c>
      <c r="V415" s="10">
        <v>121847004.91994484</v>
      </c>
      <c r="W415" s="12">
        <f>Table2[[#This Row],[Scaled to 2024]]/Table2[[#This Row],[Projected Wins]]</f>
        <v>1624626.7322659311</v>
      </c>
      <c r="X415" s="10"/>
      <c r="Y415" s="10">
        <f>IF(Table2[[#This Row],[Projected Wins]]&gt;=100, 1, IF(Table2[[#This Row],[Projected Wins]]&gt;=90, 2, IF(Table2[[#This Row],[Projected Wins]]&gt;=80, 3, IF(Table2[[#This Row],[Projected Wins]]&gt;=70, 4,5))))</f>
        <v>4</v>
      </c>
      <c r="Z415" s="2">
        <v>0.13263888888888889</v>
      </c>
    </row>
    <row r="416" spans="1:26" x14ac:dyDescent="0.45">
      <c r="A416">
        <v>2004</v>
      </c>
      <c r="B416" t="s">
        <v>14</v>
      </c>
      <c r="C416" t="s">
        <v>58</v>
      </c>
      <c r="D416" t="s">
        <v>722</v>
      </c>
      <c r="E416">
        <v>78</v>
      </c>
      <c r="F416">
        <v>84</v>
      </c>
      <c r="G416">
        <v>0.48148148148148145</v>
      </c>
      <c r="H416">
        <v>18</v>
      </c>
      <c r="I416" s="9">
        <v>78</v>
      </c>
      <c r="J416" s="3">
        <v>2744018</v>
      </c>
      <c r="K416" s="3">
        <v>33877</v>
      </c>
      <c r="L416">
        <v>30.5</v>
      </c>
      <c r="M416">
        <v>27.4</v>
      </c>
      <c r="N416">
        <v>98</v>
      </c>
      <c r="O416">
        <v>98</v>
      </c>
      <c r="P416">
        <v>0</v>
      </c>
      <c r="Q416">
        <v>1</v>
      </c>
      <c r="R416">
        <v>8</v>
      </c>
      <c r="S416" s="8">
        <v>51623333</v>
      </c>
      <c r="T416" s="4">
        <v>20</v>
      </c>
      <c r="U416" s="6">
        <v>2.483493408516035E-2</v>
      </c>
      <c r="V416" s="10">
        <v>126869211.92372631</v>
      </c>
      <c r="W416" s="12">
        <f>Table2[[#This Row],[Scaled to 2024]]/Table2[[#This Row],[Projected Wins]]</f>
        <v>1626528.357996491</v>
      </c>
      <c r="X416" s="10"/>
      <c r="Y416" s="10">
        <f>IF(Table2[[#This Row],[Projected Wins]]&gt;=100, 1, IF(Table2[[#This Row],[Projected Wins]]&gt;=90, 2, IF(Table2[[#This Row],[Projected Wins]]&gt;=80, 3, IF(Table2[[#This Row],[Projected Wins]]&gt;=70, 4,5))))</f>
        <v>4</v>
      </c>
      <c r="Z416" s="2">
        <v>0.125</v>
      </c>
    </row>
    <row r="417" spans="1:26" x14ac:dyDescent="0.45">
      <c r="A417">
        <v>2008</v>
      </c>
      <c r="B417" t="s">
        <v>39</v>
      </c>
      <c r="C417" t="s">
        <v>57</v>
      </c>
      <c r="D417" t="s">
        <v>626</v>
      </c>
      <c r="E417">
        <v>79</v>
      </c>
      <c r="F417">
        <v>83</v>
      </c>
      <c r="G417">
        <v>0.48765432098765432</v>
      </c>
      <c r="H417">
        <v>18</v>
      </c>
      <c r="I417" s="9">
        <v>79</v>
      </c>
      <c r="J417" s="3">
        <v>1945677</v>
      </c>
      <c r="K417" s="3">
        <v>24021</v>
      </c>
      <c r="L417">
        <v>27.7</v>
      </c>
      <c r="M417">
        <v>28.1</v>
      </c>
      <c r="N417">
        <v>101</v>
      </c>
      <c r="O417">
        <v>102</v>
      </c>
      <c r="P417">
        <v>0</v>
      </c>
      <c r="Q417">
        <v>4</v>
      </c>
      <c r="R417">
        <v>13</v>
      </c>
      <c r="S417" s="8">
        <v>68037326</v>
      </c>
      <c r="T417" s="4">
        <v>21</v>
      </c>
      <c r="U417" s="6">
        <v>2.5254287870479408E-2</v>
      </c>
      <c r="V417" s="10">
        <v>129011479.91115981</v>
      </c>
      <c r="W417" s="12">
        <f>Table2[[#This Row],[Scaled to 2024]]/Table2[[#This Row],[Projected Wins]]</f>
        <v>1633056.7077362002</v>
      </c>
      <c r="X417" s="10"/>
      <c r="Y417" s="10">
        <f>IF(Table2[[#This Row],[Projected Wins]]&gt;=100, 1, IF(Table2[[#This Row],[Projected Wins]]&gt;=90, 2, IF(Table2[[#This Row],[Projected Wins]]&gt;=80, 3, IF(Table2[[#This Row],[Projected Wins]]&gt;=70, 4,5))))</f>
        <v>4</v>
      </c>
      <c r="Z417" s="2">
        <v>0.12638888888888888</v>
      </c>
    </row>
    <row r="418" spans="1:26" x14ac:dyDescent="0.45">
      <c r="A418">
        <v>2010</v>
      </c>
      <c r="B418" t="s">
        <v>43</v>
      </c>
      <c r="C418" t="s">
        <v>60</v>
      </c>
      <c r="D418" t="s">
        <v>546</v>
      </c>
      <c r="E418">
        <v>69</v>
      </c>
      <c r="F418">
        <v>93</v>
      </c>
      <c r="G418">
        <v>0.42592592592592593</v>
      </c>
      <c r="H418">
        <v>24</v>
      </c>
      <c r="I418" s="9">
        <v>69</v>
      </c>
      <c r="J418" s="3">
        <v>1391644</v>
      </c>
      <c r="K418" s="3">
        <v>17181</v>
      </c>
      <c r="L418">
        <v>27.2</v>
      </c>
      <c r="M418">
        <v>26.6</v>
      </c>
      <c r="N418">
        <v>94</v>
      </c>
      <c r="O418">
        <v>95</v>
      </c>
      <c r="P418">
        <v>0</v>
      </c>
      <c r="Q418">
        <v>1</v>
      </c>
      <c r="R418">
        <v>12</v>
      </c>
      <c r="S418" s="8">
        <v>61203966</v>
      </c>
      <c r="T418" s="4">
        <v>25</v>
      </c>
      <c r="U418" s="6">
        <v>2.2192394756222398E-2</v>
      </c>
      <c r="V418" s="10">
        <v>113369804.95972164</v>
      </c>
      <c r="W418" s="12">
        <f>Table2[[#This Row],[Scaled to 2024]]/Table2[[#This Row],[Projected Wins]]</f>
        <v>1643040.6515901687</v>
      </c>
      <c r="X418" s="10"/>
      <c r="Y418" s="10">
        <f>IF(Table2[[#This Row],[Projected Wins]]&gt;=100, 1, IF(Table2[[#This Row],[Projected Wins]]&gt;=90, 2, IF(Table2[[#This Row],[Projected Wins]]&gt;=80, 3, IF(Table2[[#This Row],[Projected Wins]]&gt;=70, 4,5))))</f>
        <v>5</v>
      </c>
      <c r="Z418" s="2">
        <v>0.12083333333333333</v>
      </c>
    </row>
    <row r="419" spans="1:26" x14ac:dyDescent="0.45">
      <c r="A419">
        <v>2013</v>
      </c>
      <c r="B419" t="s">
        <v>23</v>
      </c>
      <c r="C419" t="s">
        <v>62</v>
      </c>
      <c r="D419" t="s">
        <v>460</v>
      </c>
      <c r="E419">
        <v>86</v>
      </c>
      <c r="F419">
        <v>76</v>
      </c>
      <c r="G419">
        <v>0.53086419753086422</v>
      </c>
      <c r="H419">
        <v>12</v>
      </c>
      <c r="I419" s="9">
        <v>86</v>
      </c>
      <c r="J419" s="3">
        <v>1750754</v>
      </c>
      <c r="K419" s="3">
        <v>21614</v>
      </c>
      <c r="L419">
        <v>26.9</v>
      </c>
      <c r="M419">
        <v>28.9</v>
      </c>
      <c r="N419">
        <v>103</v>
      </c>
      <c r="O419">
        <v>103</v>
      </c>
      <c r="P419">
        <v>0</v>
      </c>
      <c r="Q419">
        <v>3</v>
      </c>
      <c r="R419">
        <v>16</v>
      </c>
      <c r="S419" s="8">
        <v>87426250</v>
      </c>
      <c r="T419" s="4">
        <v>16</v>
      </c>
      <c r="U419" s="6">
        <v>2.7747953443447205E-2</v>
      </c>
      <c r="V419" s="10">
        <v>141750365.58562562</v>
      </c>
      <c r="W419" s="12">
        <f>Table2[[#This Row],[Scaled to 2024]]/Table2[[#This Row],[Projected Wins]]</f>
        <v>1648260.0649491351</v>
      </c>
      <c r="X419" s="10"/>
      <c r="Y419" s="10">
        <f>IF(Table2[[#This Row],[Projected Wins]]&gt;=100, 1, IF(Table2[[#This Row],[Projected Wins]]&gt;=90, 2, IF(Table2[[#This Row],[Projected Wins]]&gt;=80, 3, IF(Table2[[#This Row],[Projected Wins]]&gt;=70, 4,5))))</f>
        <v>3</v>
      </c>
      <c r="Z419" s="2">
        <v>0.12152777777777778</v>
      </c>
    </row>
    <row r="420" spans="1:26" x14ac:dyDescent="0.45">
      <c r="A420">
        <v>2014</v>
      </c>
      <c r="B420" t="s">
        <v>35</v>
      </c>
      <c r="C420" t="s">
        <v>49</v>
      </c>
      <c r="D420" t="s">
        <v>442</v>
      </c>
      <c r="E420">
        <v>87</v>
      </c>
      <c r="F420">
        <v>75</v>
      </c>
      <c r="G420">
        <v>0.53703703703703709</v>
      </c>
      <c r="H420">
        <v>11</v>
      </c>
      <c r="I420" s="9">
        <v>87.000000000000014</v>
      </c>
      <c r="J420" s="3">
        <v>2064334</v>
      </c>
      <c r="K420" s="3">
        <v>25486</v>
      </c>
      <c r="L420">
        <v>27.5</v>
      </c>
      <c r="M420">
        <v>29</v>
      </c>
      <c r="N420">
        <v>95</v>
      </c>
      <c r="O420">
        <v>95</v>
      </c>
      <c r="P420">
        <v>0</v>
      </c>
      <c r="Q420">
        <v>4</v>
      </c>
      <c r="R420">
        <v>13</v>
      </c>
      <c r="S420" s="8">
        <v>95471000</v>
      </c>
      <c r="T420" s="4">
        <v>16</v>
      </c>
      <c r="U420" s="6">
        <v>2.8089048332874393E-2</v>
      </c>
      <c r="V420" s="10">
        <v>143492848.15733078</v>
      </c>
      <c r="W420" s="12">
        <f>Table2[[#This Row],[Scaled to 2024]]/Table2[[#This Row],[Projected Wins]]</f>
        <v>1649343.0822681696</v>
      </c>
      <c r="X420" s="10"/>
      <c r="Y420" s="10">
        <f>IF(Table2[[#This Row],[Projected Wins]]&gt;=100, 1, IF(Table2[[#This Row],[Projected Wins]]&gt;=90, 2, IF(Table2[[#This Row],[Projected Wins]]&gt;=80, 3, IF(Table2[[#This Row],[Projected Wins]]&gt;=70, 4,5))))</f>
        <v>3</v>
      </c>
      <c r="Z420" s="2">
        <v>0.12430555555555556</v>
      </c>
    </row>
    <row r="421" spans="1:26" x14ac:dyDescent="0.45">
      <c r="A421">
        <v>2005</v>
      </c>
      <c r="B421" t="s">
        <v>39</v>
      </c>
      <c r="C421" t="s">
        <v>57</v>
      </c>
      <c r="D421" t="s">
        <v>716</v>
      </c>
      <c r="E421">
        <v>79</v>
      </c>
      <c r="F421">
        <v>83</v>
      </c>
      <c r="G421">
        <v>0.48765432098765432</v>
      </c>
      <c r="H421">
        <v>18</v>
      </c>
      <c r="I421" s="9">
        <v>79</v>
      </c>
      <c r="J421" s="3">
        <v>2525221</v>
      </c>
      <c r="K421" s="3">
        <v>31176</v>
      </c>
      <c r="L421">
        <v>27.9</v>
      </c>
      <c r="M421">
        <v>30.5</v>
      </c>
      <c r="N421">
        <v>106</v>
      </c>
      <c r="O421">
        <v>105</v>
      </c>
      <c r="P421">
        <v>0</v>
      </c>
      <c r="Q421">
        <v>4</v>
      </c>
      <c r="R421">
        <v>17</v>
      </c>
      <c r="S421" s="8">
        <v>55849000</v>
      </c>
      <c r="T421" s="4">
        <v>21</v>
      </c>
      <c r="U421" s="6">
        <v>2.5513320316370214E-2</v>
      </c>
      <c r="V421" s="10">
        <v>130334746.65147617</v>
      </c>
      <c r="W421" s="12">
        <f>Table2[[#This Row],[Scaled to 2024]]/Table2[[#This Row],[Projected Wins]]</f>
        <v>1649806.919638939</v>
      </c>
      <c r="X421" s="10"/>
      <c r="Y421" s="10">
        <f>IF(Table2[[#This Row],[Projected Wins]]&gt;=100, 1, IF(Table2[[#This Row],[Projected Wins]]&gt;=90, 2, IF(Table2[[#This Row],[Projected Wins]]&gt;=80, 3, IF(Table2[[#This Row],[Projected Wins]]&gt;=70, 4,5))))</f>
        <v>4</v>
      </c>
      <c r="Z421" s="2">
        <v>0.11944444444444445</v>
      </c>
    </row>
    <row r="422" spans="1:26" x14ac:dyDescent="0.45">
      <c r="A422">
        <v>2001</v>
      </c>
      <c r="B422" t="s">
        <v>47</v>
      </c>
      <c r="C422" t="s">
        <v>106</v>
      </c>
      <c r="D422" t="s">
        <v>809</v>
      </c>
      <c r="E422">
        <v>75</v>
      </c>
      <c r="F422">
        <v>87</v>
      </c>
      <c r="G422">
        <v>0.46296296296296297</v>
      </c>
      <c r="H422">
        <v>20</v>
      </c>
      <c r="I422" s="9">
        <v>75</v>
      </c>
      <c r="J422" s="3">
        <v>2000919</v>
      </c>
      <c r="K422" s="3">
        <v>24703</v>
      </c>
      <c r="L422">
        <v>27.9</v>
      </c>
      <c r="M422">
        <v>28.9</v>
      </c>
      <c r="N422">
        <v>101</v>
      </c>
      <c r="O422">
        <v>100</v>
      </c>
      <c r="P422">
        <v>0</v>
      </c>
      <c r="Q422">
        <v>2</v>
      </c>
      <c r="R422">
        <v>7</v>
      </c>
      <c r="S422" s="8">
        <v>47735167</v>
      </c>
      <c r="T422" s="4">
        <v>22</v>
      </c>
      <c r="U422" s="6">
        <v>2.4242292826297248E-2</v>
      </c>
      <c r="V422" s="10">
        <v>123841705.2185495</v>
      </c>
      <c r="W422" s="12">
        <f>Table2[[#This Row],[Scaled to 2024]]/Table2[[#This Row],[Projected Wins]]</f>
        <v>1651222.7362473267</v>
      </c>
      <c r="X422" s="10"/>
      <c r="Y422" s="10">
        <f>IF(Table2[[#This Row],[Projected Wins]]&gt;=100, 1, IF(Table2[[#This Row],[Projected Wins]]&gt;=90, 2, IF(Table2[[#This Row],[Projected Wins]]&gt;=80, 3, IF(Table2[[#This Row],[Projected Wins]]&gt;=70, 4,5))))</f>
        <v>4</v>
      </c>
      <c r="Z422" s="2">
        <v>0.12291666666666666</v>
      </c>
    </row>
    <row r="423" spans="1:26" x14ac:dyDescent="0.45">
      <c r="A423">
        <v>2019</v>
      </c>
      <c r="B423" t="s">
        <v>34</v>
      </c>
      <c r="C423" t="s">
        <v>67</v>
      </c>
      <c r="D423" t="s">
        <v>291</v>
      </c>
      <c r="E423">
        <v>70</v>
      </c>
      <c r="F423">
        <v>92</v>
      </c>
      <c r="G423">
        <v>0.43209876543209874</v>
      </c>
      <c r="H423">
        <v>23</v>
      </c>
      <c r="I423" s="9">
        <v>70</v>
      </c>
      <c r="J423" s="3">
        <v>2396399</v>
      </c>
      <c r="K423" s="3">
        <v>29585</v>
      </c>
      <c r="L423">
        <v>26.1</v>
      </c>
      <c r="M423">
        <v>26.3</v>
      </c>
      <c r="N423">
        <v>94</v>
      </c>
      <c r="O423">
        <v>95</v>
      </c>
      <c r="P423">
        <v>0</v>
      </c>
      <c r="Q423">
        <v>1</v>
      </c>
      <c r="R423">
        <v>10</v>
      </c>
      <c r="S423" s="8">
        <v>90260767</v>
      </c>
      <c r="T423" s="4">
        <v>24</v>
      </c>
      <c r="U423" s="6">
        <v>2.26701163824004E-2</v>
      </c>
      <c r="V423" s="10">
        <v>115810244.94737352</v>
      </c>
      <c r="W423" s="12">
        <f>Table2[[#This Row],[Scaled to 2024]]/Table2[[#This Row],[Projected Wins]]</f>
        <v>1654432.0706767647</v>
      </c>
      <c r="X423" s="10"/>
      <c r="Y423" s="10">
        <f>IF(Table2[[#This Row],[Projected Wins]]&gt;=100, 1, IF(Table2[[#This Row],[Projected Wins]]&gt;=90, 2, IF(Table2[[#This Row],[Projected Wins]]&gt;=80, 3, IF(Table2[[#This Row],[Projected Wins]]&gt;=70, 4,5))))</f>
        <v>4</v>
      </c>
      <c r="Z423" s="2">
        <v>0.12986111111111112</v>
      </c>
    </row>
    <row r="424" spans="1:26" x14ac:dyDescent="0.45">
      <c r="A424">
        <v>2021</v>
      </c>
      <c r="B424" t="s">
        <v>23</v>
      </c>
      <c r="C424" t="s">
        <v>62</v>
      </c>
      <c r="D424" t="s">
        <v>220</v>
      </c>
      <c r="E424">
        <v>74</v>
      </c>
      <c r="F424">
        <v>88</v>
      </c>
      <c r="G424">
        <v>0.4567901234567901</v>
      </c>
      <c r="H424">
        <v>22</v>
      </c>
      <c r="I424" s="9">
        <v>74</v>
      </c>
      <c r="J424" s="3">
        <v>1159613</v>
      </c>
      <c r="K424" s="3">
        <v>14316</v>
      </c>
      <c r="L424">
        <v>29.3</v>
      </c>
      <c r="M424">
        <v>27.9</v>
      </c>
      <c r="N424">
        <v>103</v>
      </c>
      <c r="O424">
        <v>105</v>
      </c>
      <c r="P424">
        <v>0</v>
      </c>
      <c r="Q424">
        <v>2</v>
      </c>
      <c r="R424">
        <v>9</v>
      </c>
      <c r="S424" s="8">
        <v>86820000</v>
      </c>
      <c r="T424" s="4">
        <v>20</v>
      </c>
      <c r="U424" s="6">
        <v>2.3987812844972194E-2</v>
      </c>
      <c r="V424" s="10">
        <v>122541694.73451258</v>
      </c>
      <c r="W424" s="12">
        <f>Table2[[#This Row],[Scaled to 2024]]/Table2[[#This Row],[Projected Wins]]</f>
        <v>1655968.8477636836</v>
      </c>
      <c r="X424" s="10"/>
      <c r="Y424" s="10">
        <f>IF(Table2[[#This Row],[Projected Wins]]&gt;=100, 1, IF(Table2[[#This Row],[Projected Wins]]&gt;=90, 2, IF(Table2[[#This Row],[Projected Wins]]&gt;=80, 3, IF(Table2[[#This Row],[Projected Wins]]&gt;=70, 4,5))))</f>
        <v>4</v>
      </c>
      <c r="Z424" s="2">
        <v>0.13055555555555556</v>
      </c>
    </row>
    <row r="425" spans="1:26" x14ac:dyDescent="0.45">
      <c r="A425">
        <v>2006</v>
      </c>
      <c r="B425" t="s">
        <v>18</v>
      </c>
      <c r="C425" t="s">
        <v>59</v>
      </c>
      <c r="D425" t="s">
        <v>665</v>
      </c>
      <c r="E425">
        <v>80</v>
      </c>
      <c r="F425">
        <v>82</v>
      </c>
      <c r="G425">
        <v>0.49382716049382713</v>
      </c>
      <c r="H425">
        <v>15</v>
      </c>
      <c r="I425" s="9">
        <v>80</v>
      </c>
      <c r="J425" s="3">
        <v>2134607</v>
      </c>
      <c r="K425" s="3">
        <v>26353</v>
      </c>
      <c r="L425">
        <v>29.6</v>
      </c>
      <c r="M425">
        <v>29.5</v>
      </c>
      <c r="N425">
        <v>104</v>
      </c>
      <c r="O425">
        <v>104</v>
      </c>
      <c r="P425">
        <v>1</v>
      </c>
      <c r="Q425">
        <v>1</v>
      </c>
      <c r="R425">
        <v>13</v>
      </c>
      <c r="S425" s="8">
        <v>60909519</v>
      </c>
      <c r="T425" s="4">
        <v>22</v>
      </c>
      <c r="U425" s="6">
        <v>2.6053372818667288E-2</v>
      </c>
      <c r="V425" s="10">
        <v>133093603.79717751</v>
      </c>
      <c r="W425" s="12">
        <f>Table2[[#This Row],[Scaled to 2024]]/Table2[[#This Row],[Projected Wins]]</f>
        <v>1663670.0474647188</v>
      </c>
      <c r="X425" s="10"/>
      <c r="Y425" s="10">
        <f>IF(Table2[[#This Row],[Projected Wins]]&gt;=100, 1, IF(Table2[[#This Row],[Projected Wins]]&gt;=90, 2, IF(Table2[[#This Row],[Projected Wins]]&gt;=80, 3, IF(Table2[[#This Row],[Projected Wins]]&gt;=70, 4,5))))</f>
        <v>3</v>
      </c>
      <c r="Z425" s="2">
        <v>0.11805555555555555</v>
      </c>
    </row>
    <row r="426" spans="1:26" x14ac:dyDescent="0.45">
      <c r="A426">
        <v>2005</v>
      </c>
      <c r="B426" t="s">
        <v>20</v>
      </c>
      <c r="C426" t="s">
        <v>64</v>
      </c>
      <c r="D426" t="s">
        <v>697</v>
      </c>
      <c r="E426">
        <v>67</v>
      </c>
      <c r="F426">
        <v>95</v>
      </c>
      <c r="G426">
        <v>0.41358024691358025</v>
      </c>
      <c r="H426">
        <v>27</v>
      </c>
      <c r="I426" s="9">
        <v>67</v>
      </c>
      <c r="J426" s="3">
        <v>1914389</v>
      </c>
      <c r="K426" s="3">
        <v>23634</v>
      </c>
      <c r="L426">
        <v>27.2</v>
      </c>
      <c r="M426">
        <v>27.3</v>
      </c>
      <c r="N426">
        <v>112</v>
      </c>
      <c r="O426">
        <v>113</v>
      </c>
      <c r="P426">
        <v>1</v>
      </c>
      <c r="Q426">
        <v>1</v>
      </c>
      <c r="R426">
        <v>8</v>
      </c>
      <c r="S426" s="8">
        <v>47839000</v>
      </c>
      <c r="T426" s="4">
        <v>24</v>
      </c>
      <c r="U426" s="6">
        <v>2.1854137596283456E-2</v>
      </c>
      <c r="V426" s="10">
        <v>111641818.92352538</v>
      </c>
      <c r="W426" s="12">
        <f>Table2[[#This Row],[Scaled to 2024]]/Table2[[#This Row],[Projected Wins]]</f>
        <v>1666295.8048287369</v>
      </c>
      <c r="X426" s="10"/>
      <c r="Y426" s="10">
        <f>IF(Table2[[#This Row],[Projected Wins]]&gt;=100, 1, IF(Table2[[#This Row],[Projected Wins]]&gt;=90, 2, IF(Table2[[#This Row],[Projected Wins]]&gt;=80, 3, IF(Table2[[#This Row],[Projected Wins]]&gt;=70, 4,5))))</f>
        <v>5</v>
      </c>
      <c r="Z426" s="2">
        <v>0.11666666666666667</v>
      </c>
    </row>
    <row r="427" spans="1:26" x14ac:dyDescent="0.45">
      <c r="A427">
        <v>2013</v>
      </c>
      <c r="B427" t="s">
        <v>16</v>
      </c>
      <c r="C427" t="s">
        <v>51</v>
      </c>
      <c r="D427" t="s">
        <v>453</v>
      </c>
      <c r="E427">
        <v>66</v>
      </c>
      <c r="F427">
        <v>96</v>
      </c>
      <c r="G427">
        <v>0.40740740740740738</v>
      </c>
      <c r="H427">
        <v>26</v>
      </c>
      <c r="I427" s="9">
        <v>66</v>
      </c>
      <c r="J427" s="3">
        <v>2642682</v>
      </c>
      <c r="K427" s="3">
        <v>32626</v>
      </c>
      <c r="L427">
        <v>27.9</v>
      </c>
      <c r="M427">
        <v>28.7</v>
      </c>
      <c r="N427">
        <v>102</v>
      </c>
      <c r="O427">
        <v>103</v>
      </c>
      <c r="P427">
        <v>0</v>
      </c>
      <c r="Q427">
        <v>1</v>
      </c>
      <c r="R427">
        <v>9</v>
      </c>
      <c r="S427" s="8">
        <v>67874166</v>
      </c>
      <c r="T427" s="4">
        <v>26</v>
      </c>
      <c r="U427" s="6">
        <v>2.1542376553733086E-2</v>
      </c>
      <c r="V427" s="10">
        <v>110049188.25089079</v>
      </c>
      <c r="W427" s="12">
        <f>Table2[[#This Row],[Scaled to 2024]]/Table2[[#This Row],[Projected Wins]]</f>
        <v>1667411.9431953151</v>
      </c>
      <c r="X427" s="10"/>
      <c r="Y427" s="10">
        <f>IF(Table2[[#This Row],[Projected Wins]]&gt;=100, 1, IF(Table2[[#This Row],[Projected Wins]]&gt;=90, 2, IF(Table2[[#This Row],[Projected Wins]]&gt;=80, 3, IF(Table2[[#This Row],[Projected Wins]]&gt;=70, 4,5))))</f>
        <v>5</v>
      </c>
      <c r="Z427" s="2">
        <v>0.12986111111111112</v>
      </c>
    </row>
    <row r="428" spans="1:26" x14ac:dyDescent="0.45">
      <c r="A428">
        <v>2000</v>
      </c>
      <c r="B428" t="s">
        <v>18</v>
      </c>
      <c r="C428" t="s">
        <v>59</v>
      </c>
      <c r="D428" t="s">
        <v>846</v>
      </c>
      <c r="E428">
        <v>85</v>
      </c>
      <c r="F428">
        <v>77</v>
      </c>
      <c r="G428">
        <v>0.52469135802469136</v>
      </c>
      <c r="H428">
        <v>11</v>
      </c>
      <c r="I428" s="9">
        <v>85</v>
      </c>
      <c r="J428" s="3">
        <v>2577371</v>
      </c>
      <c r="K428" s="3">
        <v>31431</v>
      </c>
      <c r="L428">
        <v>29.2</v>
      </c>
      <c r="M428">
        <v>28.5</v>
      </c>
      <c r="N428">
        <v>102</v>
      </c>
      <c r="O428">
        <v>102</v>
      </c>
      <c r="P428">
        <v>2</v>
      </c>
      <c r="Q428">
        <v>3</v>
      </c>
      <c r="R428">
        <v>13</v>
      </c>
      <c r="S428" s="8">
        <v>46867200</v>
      </c>
      <c r="T428" s="4">
        <v>21</v>
      </c>
      <c r="U428" s="6">
        <v>2.7801696950633413E-2</v>
      </c>
      <c r="V428" s="10">
        <v>142024914.18637288</v>
      </c>
      <c r="W428" s="12">
        <f>Table2[[#This Row],[Scaled to 2024]]/Table2[[#This Row],[Projected Wins]]</f>
        <v>1670881.3433690926</v>
      </c>
      <c r="X428" s="10"/>
      <c r="Y428" s="10">
        <f>IF(Table2[[#This Row],[Projected Wins]]&gt;=100, 1, IF(Table2[[#This Row],[Projected Wins]]&gt;=90, 2, IF(Table2[[#This Row],[Projected Wins]]&gt;=80, 3, IF(Table2[[#This Row],[Projected Wins]]&gt;=70, 4,5))))</f>
        <v>3</v>
      </c>
      <c r="Z428" s="2">
        <v>0.125</v>
      </c>
    </row>
    <row r="429" spans="1:26" x14ac:dyDescent="0.45">
      <c r="A429">
        <v>2001</v>
      </c>
      <c r="B429" t="s">
        <v>27</v>
      </c>
      <c r="C429" t="s">
        <v>72</v>
      </c>
      <c r="D429" t="s">
        <v>824</v>
      </c>
      <c r="E429">
        <v>68</v>
      </c>
      <c r="F429">
        <v>94</v>
      </c>
      <c r="G429">
        <v>0.41975308641975306</v>
      </c>
      <c r="H429">
        <v>23</v>
      </c>
      <c r="I429" s="9">
        <v>68</v>
      </c>
      <c r="J429" s="3">
        <v>2811041</v>
      </c>
      <c r="K429" s="3">
        <v>34704</v>
      </c>
      <c r="L429">
        <v>29.4</v>
      </c>
      <c r="M429">
        <v>27.3</v>
      </c>
      <c r="N429">
        <v>97</v>
      </c>
      <c r="O429">
        <v>98</v>
      </c>
      <c r="P429">
        <v>0</v>
      </c>
      <c r="Q429">
        <v>1</v>
      </c>
      <c r="R429">
        <v>10</v>
      </c>
      <c r="S429" s="8">
        <v>43886833</v>
      </c>
      <c r="T429" s="4">
        <v>23</v>
      </c>
      <c r="U429" s="6">
        <v>2.2287917350426477E-2</v>
      </c>
      <c r="V429" s="10">
        <v>113857781.94432023</v>
      </c>
      <c r="W429" s="12">
        <f>Table2[[#This Row],[Scaled to 2024]]/Table2[[#This Row],[Projected Wins]]</f>
        <v>1674379.1462400034</v>
      </c>
      <c r="X429" s="10"/>
      <c r="Y429" s="10">
        <f>IF(Table2[[#This Row],[Projected Wins]]&gt;=100, 1, IF(Table2[[#This Row],[Projected Wins]]&gt;=90, 2, IF(Table2[[#This Row],[Projected Wins]]&gt;=80, 3, IF(Table2[[#This Row],[Projected Wins]]&gt;=70, 4,5))))</f>
        <v>5</v>
      </c>
      <c r="Z429" s="2">
        <v>0.12152777777777778</v>
      </c>
    </row>
    <row r="430" spans="1:26" x14ac:dyDescent="0.45">
      <c r="A430">
        <v>2017</v>
      </c>
      <c r="B430" t="s">
        <v>32</v>
      </c>
      <c r="C430" t="s">
        <v>61</v>
      </c>
      <c r="D430" t="s">
        <v>349</v>
      </c>
      <c r="E430">
        <v>66</v>
      </c>
      <c r="F430">
        <v>96</v>
      </c>
      <c r="G430">
        <v>0.40740740740740738</v>
      </c>
      <c r="H430">
        <v>28</v>
      </c>
      <c r="I430" s="9">
        <v>66</v>
      </c>
      <c r="J430" s="3">
        <v>1905354</v>
      </c>
      <c r="K430" s="3">
        <v>23523</v>
      </c>
      <c r="L430">
        <v>26.6</v>
      </c>
      <c r="M430">
        <v>26.8</v>
      </c>
      <c r="N430">
        <v>98</v>
      </c>
      <c r="O430">
        <v>99</v>
      </c>
      <c r="P430">
        <v>0</v>
      </c>
      <c r="Q430">
        <v>1</v>
      </c>
      <c r="R430">
        <v>7</v>
      </c>
      <c r="S430" s="8">
        <v>86276000</v>
      </c>
      <c r="T430" s="4">
        <v>25</v>
      </c>
      <c r="U430" s="6">
        <v>2.1656206109494265E-2</v>
      </c>
      <c r="V430" s="10">
        <v>110630686.31259404</v>
      </c>
      <c r="W430" s="12">
        <f>Table2[[#This Row],[Scaled to 2024]]/Table2[[#This Row],[Projected Wins]]</f>
        <v>1676222.5198877885</v>
      </c>
      <c r="X430" s="10"/>
      <c r="Y430" s="10">
        <f>IF(Table2[[#This Row],[Projected Wins]]&gt;=100, 1, IF(Table2[[#This Row],[Projected Wins]]&gt;=90, 2, IF(Table2[[#This Row],[Projected Wins]]&gt;=80, 3, IF(Table2[[#This Row],[Projected Wins]]&gt;=70, 4,5))))</f>
        <v>5</v>
      </c>
      <c r="Z430" s="2">
        <v>0.13055555555555556</v>
      </c>
    </row>
    <row r="431" spans="1:26" x14ac:dyDescent="0.45">
      <c r="A431">
        <v>2009</v>
      </c>
      <c r="B431" t="s">
        <v>39</v>
      </c>
      <c r="C431" t="s">
        <v>57</v>
      </c>
      <c r="D431" t="s">
        <v>596</v>
      </c>
      <c r="E431">
        <v>87</v>
      </c>
      <c r="F431">
        <v>75</v>
      </c>
      <c r="G431">
        <v>0.53703703703703709</v>
      </c>
      <c r="H431">
        <v>9</v>
      </c>
      <c r="I431" s="9">
        <v>87.000000000000014</v>
      </c>
      <c r="J431" s="3">
        <v>2156016</v>
      </c>
      <c r="K431" s="3">
        <v>26617</v>
      </c>
      <c r="L431">
        <v>27.8</v>
      </c>
      <c r="M431">
        <v>27.7</v>
      </c>
      <c r="N431">
        <v>104</v>
      </c>
      <c r="O431">
        <v>104</v>
      </c>
      <c r="P431">
        <v>1</v>
      </c>
      <c r="Q431">
        <v>3</v>
      </c>
      <c r="R431">
        <v>19</v>
      </c>
      <c r="S431" s="8">
        <v>79723548</v>
      </c>
      <c r="T431" s="4">
        <v>18</v>
      </c>
      <c r="U431" s="6">
        <v>2.8557907983239435E-2</v>
      </c>
      <c r="V431" s="10">
        <v>145888016.75897366</v>
      </c>
      <c r="W431" s="12">
        <f>Table2[[#This Row],[Scaled to 2024]]/Table2[[#This Row],[Projected Wins]]</f>
        <v>1676873.7558502716</v>
      </c>
      <c r="X431" s="10"/>
      <c r="Y431" s="10">
        <f>IF(Table2[[#This Row],[Projected Wins]]&gt;=100, 1, IF(Table2[[#This Row],[Projected Wins]]&gt;=90, 2, IF(Table2[[#This Row],[Projected Wins]]&gt;=80, 3, IF(Table2[[#This Row],[Projected Wins]]&gt;=70, 4,5))))</f>
        <v>3</v>
      </c>
      <c r="Z431" s="2">
        <v>0.11874999999999999</v>
      </c>
    </row>
    <row r="432" spans="1:26" x14ac:dyDescent="0.45">
      <c r="A432">
        <v>2023</v>
      </c>
      <c r="B432" t="s">
        <v>21</v>
      </c>
      <c r="C432" t="s">
        <v>71</v>
      </c>
      <c r="D432" t="s">
        <v>158</v>
      </c>
      <c r="E432">
        <v>78</v>
      </c>
      <c r="F432">
        <v>84</v>
      </c>
      <c r="G432">
        <v>0.48148148148148145</v>
      </c>
      <c r="H432">
        <v>19</v>
      </c>
      <c r="I432" s="9">
        <v>78</v>
      </c>
      <c r="J432" s="3">
        <v>1612876</v>
      </c>
      <c r="K432" s="3">
        <v>19912</v>
      </c>
      <c r="L432">
        <v>27.4</v>
      </c>
      <c r="M432">
        <v>27.7</v>
      </c>
      <c r="N432">
        <v>101</v>
      </c>
      <c r="O432">
        <v>102</v>
      </c>
      <c r="P432">
        <v>0</v>
      </c>
      <c r="Q432">
        <v>1</v>
      </c>
      <c r="R432">
        <v>7</v>
      </c>
      <c r="S432" s="8">
        <v>119236836</v>
      </c>
      <c r="T432" s="4">
        <v>20</v>
      </c>
      <c r="U432" s="6">
        <v>2.565205945364335E-2</v>
      </c>
      <c r="V432" s="10">
        <v>131043495.2613361</v>
      </c>
      <c r="W432" s="12">
        <f>Table2[[#This Row],[Scaled to 2024]]/Table2[[#This Row],[Projected Wins]]</f>
        <v>1680044.8110427705</v>
      </c>
      <c r="X432" s="10"/>
      <c r="Y432" s="10">
        <f>IF(Table2[[#This Row],[Projected Wins]]&gt;=100, 1, IF(Table2[[#This Row],[Projected Wins]]&gt;=90, 2, IF(Table2[[#This Row],[Projected Wins]]&gt;=80, 3, IF(Table2[[#This Row],[Projected Wins]]&gt;=70, 4,5))))</f>
        <v>4</v>
      </c>
      <c r="Z432" s="2">
        <v>0.10972222222222222</v>
      </c>
    </row>
    <row r="433" spans="1:26" hidden="1" x14ac:dyDescent="0.45">
      <c r="A433">
        <v>2024</v>
      </c>
      <c r="B433" t="s">
        <v>15</v>
      </c>
      <c r="C433" t="s">
        <v>69</v>
      </c>
      <c r="D433" t="s">
        <v>122</v>
      </c>
      <c r="E433">
        <v>53</v>
      </c>
      <c r="F433">
        <v>42</v>
      </c>
      <c r="G433">
        <v>0.55789473684210522</v>
      </c>
      <c r="H433">
        <v>8</v>
      </c>
      <c r="I433" s="9">
        <v>90.378947368421052</v>
      </c>
      <c r="J433">
        <v>1592653</v>
      </c>
      <c r="K433">
        <v>32503</v>
      </c>
      <c r="L433">
        <v>27.4</v>
      </c>
      <c r="M433">
        <v>29.5</v>
      </c>
      <c r="N433">
        <v>106</v>
      </c>
      <c r="O433">
        <v>106</v>
      </c>
      <c r="P433">
        <v>0</v>
      </c>
      <c r="Q433">
        <v>3</v>
      </c>
      <c r="R433">
        <v>6</v>
      </c>
      <c r="S433" s="8">
        <v>188334775</v>
      </c>
      <c r="T433" s="4">
        <v>12</v>
      </c>
      <c r="U433" s="6">
        <v>3.6866956546403741E-2</v>
      </c>
      <c r="V433" s="10">
        <v>188334774.99999997</v>
      </c>
      <c r="W433" s="12">
        <f>Table2[[#This Row],[Scaled to 2024]]/Table2[[#This Row],[Projected Wins]]</f>
        <v>2083834.5708129511</v>
      </c>
      <c r="X433" s="10"/>
      <c r="Y433" s="10">
        <f>IF(Table2[[#This Row],[Projected Wins]]&gt;=100, 1, IF(Table2[[#This Row],[Projected Wins]]&gt;=90, 2, IF(Table2[[#This Row],[Projected Wins]]&gt;=80, 3, IF(Table2[[#This Row],[Projected Wins]]&gt;=70, 4,5))))</f>
        <v>2</v>
      </c>
      <c r="Z433" s="2">
        <v>0.1111111111111111</v>
      </c>
    </row>
    <row r="434" spans="1:26" x14ac:dyDescent="0.45">
      <c r="A434">
        <v>2000</v>
      </c>
      <c r="B434" t="s">
        <v>40</v>
      </c>
      <c r="C434" t="s">
        <v>74</v>
      </c>
      <c r="D434" t="s">
        <v>868</v>
      </c>
      <c r="E434">
        <v>83</v>
      </c>
      <c r="F434">
        <v>79</v>
      </c>
      <c r="G434">
        <v>0.51234567901234573</v>
      </c>
      <c r="H434">
        <v>14</v>
      </c>
      <c r="I434" s="9">
        <v>83.000000000000014</v>
      </c>
      <c r="J434" s="3">
        <v>1705712</v>
      </c>
      <c r="K434" s="3">
        <v>21058</v>
      </c>
      <c r="L434">
        <v>28.1</v>
      </c>
      <c r="M434">
        <v>28.9</v>
      </c>
      <c r="N434">
        <v>103</v>
      </c>
      <c r="O434">
        <v>103</v>
      </c>
      <c r="P434">
        <v>1</v>
      </c>
      <c r="Q434">
        <v>3</v>
      </c>
      <c r="R434">
        <v>12</v>
      </c>
      <c r="S434" s="8">
        <v>46038332</v>
      </c>
      <c r="T434" s="4">
        <v>22</v>
      </c>
      <c r="U434" s="6">
        <v>2.7310011145889847E-2</v>
      </c>
      <c r="V434" s="10">
        <v>139513138.21998635</v>
      </c>
      <c r="W434" s="12">
        <f>Table2[[#This Row],[Scaled to 2024]]/Table2[[#This Row],[Projected Wins]]</f>
        <v>1680881.1833733292</v>
      </c>
      <c r="X434" s="10"/>
      <c r="Y434" s="10">
        <f>IF(Table2[[#This Row],[Projected Wins]]&gt;=100, 1, IF(Table2[[#This Row],[Projected Wins]]&gt;=90, 2, IF(Table2[[#This Row],[Projected Wins]]&gt;=80, 3, IF(Table2[[#This Row],[Projected Wins]]&gt;=70, 4,5))))</f>
        <v>3</v>
      </c>
      <c r="Z434" s="2">
        <v>0.125</v>
      </c>
    </row>
    <row r="435" spans="1:26" x14ac:dyDescent="0.45">
      <c r="A435">
        <v>2006</v>
      </c>
      <c r="B435" t="s">
        <v>23</v>
      </c>
      <c r="C435" t="s">
        <v>62</v>
      </c>
      <c r="D435" t="s">
        <v>671</v>
      </c>
      <c r="E435">
        <v>62</v>
      </c>
      <c r="F435">
        <v>100</v>
      </c>
      <c r="G435">
        <v>0.38271604938271603</v>
      </c>
      <c r="H435">
        <v>29</v>
      </c>
      <c r="I435" s="9">
        <v>62</v>
      </c>
      <c r="J435" s="3">
        <v>1372638</v>
      </c>
      <c r="K435" s="3">
        <v>16946</v>
      </c>
      <c r="L435">
        <v>29.7</v>
      </c>
      <c r="M435">
        <v>27.7</v>
      </c>
      <c r="N435">
        <v>101</v>
      </c>
      <c r="O435">
        <v>103</v>
      </c>
      <c r="P435">
        <v>0</v>
      </c>
      <c r="Q435">
        <v>1</v>
      </c>
      <c r="R435">
        <v>9</v>
      </c>
      <c r="S435" s="8">
        <v>47694000</v>
      </c>
      <c r="T435" s="4">
        <v>26</v>
      </c>
      <c r="U435" s="6">
        <v>2.040058078957277E-2</v>
      </c>
      <c r="V435" s="10">
        <v>104216326.83559008</v>
      </c>
      <c r="W435" s="12">
        <f>Table2[[#This Row],[Scaled to 2024]]/Table2[[#This Row],[Projected Wins]]</f>
        <v>1680908.4973482271</v>
      </c>
      <c r="X435" s="10"/>
      <c r="Y435" s="10">
        <f>IF(Table2[[#This Row],[Projected Wins]]&gt;=100, 1, IF(Table2[[#This Row],[Projected Wins]]&gt;=90, 2, IF(Table2[[#This Row],[Projected Wins]]&gt;=80, 3, IF(Table2[[#This Row],[Projected Wins]]&gt;=70, 4,5))))</f>
        <v>5</v>
      </c>
      <c r="Z435" s="2">
        <v>0.12222222222222222</v>
      </c>
    </row>
    <row r="436" spans="1:26" x14ac:dyDescent="0.45">
      <c r="A436">
        <v>2019</v>
      </c>
      <c r="B436" t="s">
        <v>26</v>
      </c>
      <c r="C436" t="s">
        <v>103</v>
      </c>
      <c r="D436" t="s">
        <v>283</v>
      </c>
      <c r="E436">
        <v>57</v>
      </c>
      <c r="F436">
        <v>105</v>
      </c>
      <c r="G436">
        <v>0.35185185185185186</v>
      </c>
      <c r="H436">
        <v>28</v>
      </c>
      <c r="I436" s="9">
        <v>57</v>
      </c>
      <c r="J436" s="3">
        <v>811302</v>
      </c>
      <c r="K436" s="3">
        <v>10016</v>
      </c>
      <c r="L436">
        <v>28.4</v>
      </c>
      <c r="M436">
        <v>26.5</v>
      </c>
      <c r="N436">
        <v>96</v>
      </c>
      <c r="O436">
        <v>97</v>
      </c>
      <c r="P436">
        <v>0</v>
      </c>
      <c r="Q436">
        <v>1</v>
      </c>
      <c r="R436">
        <v>8</v>
      </c>
      <c r="S436" s="8">
        <v>74683643</v>
      </c>
      <c r="T436" s="4">
        <v>27</v>
      </c>
      <c r="U436" s="6">
        <v>1.875772758137146E-2</v>
      </c>
      <c r="V436" s="10">
        <v>95823814.452985942</v>
      </c>
      <c r="W436" s="12">
        <f>Table2[[#This Row],[Scaled to 2024]]/Table2[[#This Row],[Projected Wins]]</f>
        <v>1681119.551806771</v>
      </c>
      <c r="X436" s="10"/>
      <c r="Y436" s="10">
        <f>IF(Table2[[#This Row],[Projected Wins]]&gt;=100, 1, IF(Table2[[#This Row],[Projected Wins]]&gt;=90, 2, IF(Table2[[#This Row],[Projected Wins]]&gt;=80, 3, IF(Table2[[#This Row],[Projected Wins]]&gt;=70, 4,5))))</f>
        <v>5</v>
      </c>
      <c r="Z436" s="2">
        <v>0.12847222222222221</v>
      </c>
    </row>
    <row r="437" spans="1:26" x14ac:dyDescent="0.45">
      <c r="A437">
        <v>2020</v>
      </c>
      <c r="B437" t="s">
        <v>35</v>
      </c>
      <c r="C437" t="s">
        <v>49</v>
      </c>
      <c r="D437" t="s">
        <v>262</v>
      </c>
      <c r="E437">
        <v>27</v>
      </c>
      <c r="F437">
        <v>33</v>
      </c>
      <c r="G437">
        <v>0.45</v>
      </c>
      <c r="H437">
        <v>19</v>
      </c>
      <c r="I437" s="9">
        <v>72.900000000000006</v>
      </c>
      <c r="L437">
        <v>26.7</v>
      </c>
      <c r="M437">
        <v>26.6</v>
      </c>
      <c r="N437">
        <v>95</v>
      </c>
      <c r="O437">
        <v>96</v>
      </c>
      <c r="P437">
        <v>0</v>
      </c>
      <c r="Q437">
        <v>0</v>
      </c>
      <c r="R437">
        <v>7</v>
      </c>
      <c r="S437" s="8">
        <v>92310000</v>
      </c>
      <c r="T437" s="4">
        <v>21</v>
      </c>
      <c r="U437" s="6">
        <v>2.40168604573417E-2</v>
      </c>
      <c r="V437" s="10">
        <v>122690084.40516555</v>
      </c>
      <c r="W437" s="12">
        <f>Table2[[#This Row],[Scaled to 2024]]/Table2[[#This Row],[Projected Wins]]</f>
        <v>1682991.5556264136</v>
      </c>
      <c r="X437" s="10"/>
      <c r="Y437" s="10">
        <f>IF(Table2[[#This Row],[Projected Wins]]&gt;=100, 1, IF(Table2[[#This Row],[Projected Wins]]&gt;=90, 2, IF(Table2[[#This Row],[Projected Wins]]&gt;=80, 3, IF(Table2[[#This Row],[Projected Wins]]&gt;=70, 4,5))))</f>
        <v>4</v>
      </c>
      <c r="Z437" s="2">
        <v>0.12430555555555556</v>
      </c>
    </row>
    <row r="438" spans="1:26" x14ac:dyDescent="0.45">
      <c r="A438">
        <v>2006</v>
      </c>
      <c r="B438" t="s">
        <v>27</v>
      </c>
      <c r="C438" t="s">
        <v>72</v>
      </c>
      <c r="D438" t="s">
        <v>674</v>
      </c>
      <c r="E438">
        <v>75</v>
      </c>
      <c r="F438">
        <v>87</v>
      </c>
      <c r="G438">
        <v>0.46296296296296297</v>
      </c>
      <c r="H438">
        <v>24</v>
      </c>
      <c r="I438" s="9">
        <v>75</v>
      </c>
      <c r="J438" s="3">
        <v>2335643</v>
      </c>
      <c r="K438" s="3">
        <v>28835</v>
      </c>
      <c r="L438">
        <v>28.8</v>
      </c>
      <c r="M438">
        <v>28.3</v>
      </c>
      <c r="N438">
        <v>101</v>
      </c>
      <c r="O438">
        <v>101</v>
      </c>
      <c r="P438">
        <v>0</v>
      </c>
      <c r="Q438">
        <v>3</v>
      </c>
      <c r="R438">
        <v>13</v>
      </c>
      <c r="S438" s="8">
        <v>57970333</v>
      </c>
      <c r="T438" s="4">
        <v>24</v>
      </c>
      <c r="U438" s="6">
        <v>2.4796168527800908E-2</v>
      </c>
      <c r="V438" s="10">
        <v>126671178.15020745</v>
      </c>
      <c r="W438" s="12">
        <f>Table2[[#This Row],[Scaled to 2024]]/Table2[[#This Row],[Projected Wins]]</f>
        <v>1688949.0420027659</v>
      </c>
      <c r="X438" s="10"/>
      <c r="Y438" s="10">
        <f>IF(Table2[[#This Row],[Projected Wins]]&gt;=100, 1, IF(Table2[[#This Row],[Projected Wins]]&gt;=90, 2, IF(Table2[[#This Row],[Projected Wins]]&gt;=80, 3, IF(Table2[[#This Row],[Projected Wins]]&gt;=70, 4,5))))</f>
        <v>4</v>
      </c>
      <c r="Z438" s="2">
        <v>0.11944444444444445</v>
      </c>
    </row>
    <row r="439" spans="1:26" x14ac:dyDescent="0.45">
      <c r="A439">
        <v>2003</v>
      </c>
      <c r="B439" t="s">
        <v>34</v>
      </c>
      <c r="C439" t="s">
        <v>67</v>
      </c>
      <c r="D439" t="s">
        <v>772</v>
      </c>
      <c r="E439">
        <v>64</v>
      </c>
      <c r="F439">
        <v>98</v>
      </c>
      <c r="G439">
        <v>0.39506172839506171</v>
      </c>
      <c r="H439">
        <v>28</v>
      </c>
      <c r="I439" s="9">
        <v>64</v>
      </c>
      <c r="J439" s="3">
        <v>2030084</v>
      </c>
      <c r="K439" s="3">
        <v>25063</v>
      </c>
      <c r="L439">
        <v>28.5</v>
      </c>
      <c r="M439">
        <v>27.8</v>
      </c>
      <c r="N439">
        <v>91</v>
      </c>
      <c r="O439">
        <v>92</v>
      </c>
      <c r="P439">
        <v>1</v>
      </c>
      <c r="Q439">
        <v>1</v>
      </c>
      <c r="R439">
        <v>13</v>
      </c>
      <c r="S439" s="8">
        <v>45210000</v>
      </c>
      <c r="T439" s="4">
        <v>27</v>
      </c>
      <c r="U439" s="6">
        <v>2.1236697015448995E-2</v>
      </c>
      <c r="V439" s="10">
        <v>108487624.93083817</v>
      </c>
      <c r="W439" s="12">
        <f>Table2[[#This Row],[Scaled to 2024]]/Table2[[#This Row],[Projected Wins]]</f>
        <v>1695119.1395443464</v>
      </c>
      <c r="X439" s="10"/>
      <c r="Y439" s="10">
        <f>IF(Table2[[#This Row],[Projected Wins]]&gt;=100, 1, IF(Table2[[#This Row],[Projected Wins]]&gt;=90, 2, IF(Table2[[#This Row],[Projected Wins]]&gt;=80, 3, IF(Table2[[#This Row],[Projected Wins]]&gt;=70, 4,5))))</f>
        <v>5</v>
      </c>
      <c r="Z439" s="2">
        <v>0.12013888888888889</v>
      </c>
    </row>
    <row r="440" spans="1:26" x14ac:dyDescent="0.45">
      <c r="A440">
        <v>2005</v>
      </c>
      <c r="B440" t="s">
        <v>45</v>
      </c>
      <c r="C440" t="s">
        <v>52</v>
      </c>
      <c r="D440" t="s">
        <v>699</v>
      </c>
      <c r="E440">
        <v>83</v>
      </c>
      <c r="F440">
        <v>79</v>
      </c>
      <c r="G440">
        <v>0.51234567901234573</v>
      </c>
      <c r="H440">
        <v>11</v>
      </c>
      <c r="I440" s="9">
        <v>83.000000000000014</v>
      </c>
      <c r="J440" s="3">
        <v>1852608</v>
      </c>
      <c r="K440" s="3">
        <v>22872</v>
      </c>
      <c r="L440">
        <v>29.7</v>
      </c>
      <c r="M440">
        <v>29.5</v>
      </c>
      <c r="N440">
        <v>94</v>
      </c>
      <c r="O440">
        <v>94</v>
      </c>
      <c r="P440">
        <v>0</v>
      </c>
      <c r="Q440">
        <v>4</v>
      </c>
      <c r="R440">
        <v>16</v>
      </c>
      <c r="S440" s="8">
        <v>60408834</v>
      </c>
      <c r="T440" s="4">
        <v>19</v>
      </c>
      <c r="U440" s="6">
        <v>2.7596374720772723E-2</v>
      </c>
      <c r="V440" s="10">
        <v>140976025.97899839</v>
      </c>
      <c r="W440" s="12">
        <f>Table2[[#This Row],[Scaled to 2024]]/Table2[[#This Row],[Projected Wins]]</f>
        <v>1698506.3370963659</v>
      </c>
      <c r="X440" s="10"/>
      <c r="Y440" s="10">
        <f>IF(Table2[[#This Row],[Projected Wins]]&gt;=100, 1, IF(Table2[[#This Row],[Projected Wins]]&gt;=90, 2, IF(Table2[[#This Row],[Projected Wins]]&gt;=80, 3, IF(Table2[[#This Row],[Projected Wins]]&gt;=70, 4,5))))</f>
        <v>3</v>
      </c>
      <c r="Z440" s="2">
        <v>0.11736111111111111</v>
      </c>
    </row>
    <row r="441" spans="1:26" x14ac:dyDescent="0.45">
      <c r="A441">
        <v>2022</v>
      </c>
      <c r="B441" t="s">
        <v>23</v>
      </c>
      <c r="C441" t="s">
        <v>62</v>
      </c>
      <c r="D441" t="s">
        <v>190</v>
      </c>
      <c r="E441">
        <v>65</v>
      </c>
      <c r="F441">
        <v>97</v>
      </c>
      <c r="G441">
        <v>0.40123456790123457</v>
      </c>
      <c r="H441">
        <v>26</v>
      </c>
      <c r="I441" s="9">
        <v>65</v>
      </c>
      <c r="J441" s="3">
        <v>1277686</v>
      </c>
      <c r="K441" s="3">
        <v>15774</v>
      </c>
      <c r="L441">
        <v>27.1</v>
      </c>
      <c r="M441">
        <v>27.3</v>
      </c>
      <c r="N441">
        <v>103</v>
      </c>
      <c r="O441">
        <v>105</v>
      </c>
      <c r="P441">
        <v>0</v>
      </c>
      <c r="Q441">
        <v>1</v>
      </c>
      <c r="R441">
        <v>7</v>
      </c>
      <c r="S441" s="8">
        <v>87410000</v>
      </c>
      <c r="T441" s="4">
        <v>22</v>
      </c>
      <c r="U441" s="6">
        <v>2.1665113423938873E-2</v>
      </c>
      <c r="V441" s="10">
        <v>110676189.31091362</v>
      </c>
      <c r="W441" s="12">
        <f>Table2[[#This Row],[Scaled to 2024]]/Table2[[#This Row],[Projected Wins]]</f>
        <v>1702710.6047832866</v>
      </c>
      <c r="X441" s="10"/>
      <c r="Y441" s="10">
        <f>IF(Table2[[#This Row],[Projected Wins]]&gt;=100, 1, IF(Table2[[#This Row],[Projected Wins]]&gt;=90, 2, IF(Table2[[#This Row],[Projected Wins]]&gt;=80, 3, IF(Table2[[#This Row],[Projected Wins]]&gt;=70, 4,5))))</f>
        <v>5</v>
      </c>
      <c r="Z441" s="2">
        <v>0.12708333333333333</v>
      </c>
    </row>
    <row r="442" spans="1:26" x14ac:dyDescent="0.45">
      <c r="A442">
        <v>2003</v>
      </c>
      <c r="B442" t="s">
        <v>43</v>
      </c>
      <c r="C442" t="s">
        <v>60</v>
      </c>
      <c r="D442" t="s">
        <v>757</v>
      </c>
      <c r="E442">
        <v>68</v>
      </c>
      <c r="F442">
        <v>94</v>
      </c>
      <c r="G442">
        <v>0.41975308641975306</v>
      </c>
      <c r="H442">
        <v>25</v>
      </c>
      <c r="I442" s="9">
        <v>68</v>
      </c>
      <c r="J442" s="3">
        <v>1730002</v>
      </c>
      <c r="K442" s="3">
        <v>21358</v>
      </c>
      <c r="L442">
        <v>27.1</v>
      </c>
      <c r="M442">
        <v>26.3</v>
      </c>
      <c r="N442">
        <v>96</v>
      </c>
      <c r="O442">
        <v>97</v>
      </c>
      <c r="P442">
        <v>0</v>
      </c>
      <c r="Q442">
        <v>1</v>
      </c>
      <c r="R442">
        <v>14</v>
      </c>
      <c r="S442" s="8">
        <v>48584834</v>
      </c>
      <c r="T442" s="4">
        <v>26</v>
      </c>
      <c r="U442" s="6">
        <v>2.2821972997210459E-2</v>
      </c>
      <c r="V442" s="10">
        <v>116586004.16542874</v>
      </c>
      <c r="W442" s="12">
        <f>Table2[[#This Row],[Scaled to 2024]]/Table2[[#This Row],[Projected Wins]]</f>
        <v>1714500.0612563051</v>
      </c>
      <c r="X442" s="10"/>
      <c r="Y442" s="10">
        <f>IF(Table2[[#This Row],[Projected Wins]]&gt;=100, 1, IF(Table2[[#This Row],[Projected Wins]]&gt;=90, 2, IF(Table2[[#This Row],[Projected Wins]]&gt;=80, 3, IF(Table2[[#This Row],[Projected Wins]]&gt;=70, 4,5))))</f>
        <v>5</v>
      </c>
      <c r="Z442" s="2">
        <v>0.11319444444444444</v>
      </c>
    </row>
    <row r="443" spans="1:26" x14ac:dyDescent="0.45">
      <c r="A443">
        <v>2019</v>
      </c>
      <c r="B443" t="s">
        <v>39</v>
      </c>
      <c r="C443" t="s">
        <v>57</v>
      </c>
      <c r="D443" t="s">
        <v>296</v>
      </c>
      <c r="E443">
        <v>78</v>
      </c>
      <c r="F443">
        <v>84</v>
      </c>
      <c r="G443">
        <v>0.48148148148148145</v>
      </c>
      <c r="H443">
        <v>17</v>
      </c>
      <c r="I443" s="9">
        <v>78</v>
      </c>
      <c r="J443" s="3">
        <v>2132994</v>
      </c>
      <c r="K443" s="3">
        <v>26333</v>
      </c>
      <c r="L443">
        <v>28.8</v>
      </c>
      <c r="M443">
        <v>28.3</v>
      </c>
      <c r="N443">
        <v>111</v>
      </c>
      <c r="O443">
        <v>112</v>
      </c>
      <c r="P443">
        <v>0</v>
      </c>
      <c r="Q443">
        <v>3</v>
      </c>
      <c r="R443">
        <v>11</v>
      </c>
      <c r="S443" s="8">
        <v>104433499</v>
      </c>
      <c r="T443" s="4">
        <v>20</v>
      </c>
      <c r="U443" s="6">
        <v>2.6229774632330519E-2</v>
      </c>
      <c r="V443" s="10">
        <v>133994752.11529376</v>
      </c>
      <c r="W443" s="12">
        <f>Table2[[#This Row],[Scaled to 2024]]/Table2[[#This Row],[Projected Wins]]</f>
        <v>1717881.4373755609</v>
      </c>
      <c r="X443" s="10"/>
      <c r="Y443" s="10">
        <f>IF(Table2[[#This Row],[Projected Wins]]&gt;=100, 1, IF(Table2[[#This Row],[Projected Wins]]&gt;=90, 2, IF(Table2[[#This Row],[Projected Wins]]&gt;=80, 3, IF(Table2[[#This Row],[Projected Wins]]&gt;=70, 4,5))))</f>
        <v>4</v>
      </c>
      <c r="Z443" s="2">
        <v>0.13263888888888889</v>
      </c>
    </row>
    <row r="444" spans="1:26" x14ac:dyDescent="0.45">
      <c r="A444">
        <v>1998</v>
      </c>
      <c r="B444" t="s">
        <v>46</v>
      </c>
      <c r="C444" t="s">
        <v>105</v>
      </c>
      <c r="D444" t="s">
        <v>926</v>
      </c>
      <c r="E444">
        <v>63</v>
      </c>
      <c r="F444">
        <v>99</v>
      </c>
      <c r="G444">
        <v>0.3888888888888889</v>
      </c>
      <c r="H444">
        <v>29</v>
      </c>
      <c r="I444" s="9">
        <v>63</v>
      </c>
      <c r="J444" s="3">
        <v>2506293</v>
      </c>
      <c r="K444" s="3">
        <v>30942</v>
      </c>
      <c r="L444">
        <v>29.1</v>
      </c>
      <c r="M444">
        <v>27.9</v>
      </c>
      <c r="N444">
        <v>101</v>
      </c>
      <c r="O444">
        <v>102</v>
      </c>
      <c r="P444">
        <v>2</v>
      </c>
      <c r="Q444">
        <v>1</v>
      </c>
      <c r="R444">
        <v>6</v>
      </c>
      <c r="S444" s="8">
        <v>27280000</v>
      </c>
      <c r="T444" s="4">
        <v>25</v>
      </c>
      <c r="U444" s="6">
        <v>2.1223867619934812E-2</v>
      </c>
      <c r="V444" s="10">
        <v>108422085.98908938</v>
      </c>
      <c r="W444" s="12">
        <f>Table2[[#This Row],[Scaled to 2024]]/Table2[[#This Row],[Projected Wins]]</f>
        <v>1720985.4918903077</v>
      </c>
      <c r="X444" s="10"/>
      <c r="Y444" s="10">
        <f>IF(Table2[[#This Row],[Projected Wins]]&gt;=100, 1, IF(Table2[[#This Row],[Projected Wins]]&gt;=90, 2, IF(Table2[[#This Row],[Projected Wins]]&gt;=80, 3, IF(Table2[[#This Row],[Projected Wins]]&gt;=70, 4,5))))</f>
        <v>5</v>
      </c>
      <c r="Z444" s="2">
        <v>0.12222222222222222</v>
      </c>
    </row>
    <row r="445" spans="1:26" x14ac:dyDescent="0.45">
      <c r="A445">
        <v>2006</v>
      </c>
      <c r="B445" t="s">
        <v>12</v>
      </c>
      <c r="C445" t="s">
        <v>102</v>
      </c>
      <c r="D445" t="s">
        <v>659</v>
      </c>
      <c r="E445">
        <v>76</v>
      </c>
      <c r="F445">
        <v>86</v>
      </c>
      <c r="G445">
        <v>0.46913580246913578</v>
      </c>
      <c r="H445">
        <v>22</v>
      </c>
      <c r="I445" s="9">
        <v>76</v>
      </c>
      <c r="J445" s="3">
        <v>2091685</v>
      </c>
      <c r="K445" s="3">
        <v>25823</v>
      </c>
      <c r="L445">
        <v>29.7</v>
      </c>
      <c r="M445">
        <v>28.8</v>
      </c>
      <c r="N445">
        <v>105</v>
      </c>
      <c r="O445">
        <v>105</v>
      </c>
      <c r="P445">
        <v>0</v>
      </c>
      <c r="Q445">
        <v>1</v>
      </c>
      <c r="R445">
        <v>14</v>
      </c>
      <c r="S445" s="8">
        <v>59984226</v>
      </c>
      <c r="T445" s="4">
        <v>23</v>
      </c>
      <c r="U445" s="6">
        <v>2.5657588975824874E-2</v>
      </c>
      <c r="V445" s="10">
        <v>131071742.81452386</v>
      </c>
      <c r="W445" s="12">
        <f>Table2[[#This Row],[Scaled to 2024]]/Table2[[#This Row],[Projected Wins]]</f>
        <v>1724628.1949279455</v>
      </c>
      <c r="X445" s="10"/>
      <c r="Y445" s="10">
        <f>IF(Table2[[#This Row],[Projected Wins]]&gt;=100, 1, IF(Table2[[#This Row],[Projected Wins]]&gt;=90, 2, IF(Table2[[#This Row],[Projected Wins]]&gt;=80, 3, IF(Table2[[#This Row],[Projected Wins]]&gt;=70, 4,5))))</f>
        <v>4</v>
      </c>
      <c r="Z445" s="2">
        <v>0.11944444444444445</v>
      </c>
    </row>
    <row r="446" spans="1:26" x14ac:dyDescent="0.45">
      <c r="A446">
        <v>2023</v>
      </c>
      <c r="B446" t="s">
        <v>23</v>
      </c>
      <c r="C446" t="s">
        <v>62</v>
      </c>
      <c r="D446" t="s">
        <v>160</v>
      </c>
      <c r="E446">
        <v>56</v>
      </c>
      <c r="F446">
        <v>106</v>
      </c>
      <c r="G446">
        <v>0.34567901234567899</v>
      </c>
      <c r="H446">
        <v>29</v>
      </c>
      <c r="I446" s="9">
        <v>56</v>
      </c>
      <c r="J446" s="3">
        <v>1307052</v>
      </c>
      <c r="K446" s="3">
        <v>16136</v>
      </c>
      <c r="L446">
        <v>26.3</v>
      </c>
      <c r="M446">
        <v>29.1</v>
      </c>
      <c r="N446">
        <v>104</v>
      </c>
      <c r="O446">
        <v>105</v>
      </c>
      <c r="P446">
        <v>0</v>
      </c>
      <c r="Q446">
        <v>1</v>
      </c>
      <c r="R446">
        <v>6</v>
      </c>
      <c r="S446" s="8">
        <v>88186975</v>
      </c>
      <c r="T446" s="4">
        <v>24</v>
      </c>
      <c r="U446" s="6">
        <v>1.8972136477497271E-2</v>
      </c>
      <c r="V446" s="10">
        <v>96919121.87710236</v>
      </c>
      <c r="W446" s="12">
        <f>Table2[[#This Row],[Scaled to 2024]]/Table2[[#This Row],[Projected Wins]]</f>
        <v>1730698.6049482564</v>
      </c>
      <c r="X446" s="10"/>
      <c r="Y446" s="10">
        <f>IF(Table2[[#This Row],[Projected Wins]]&gt;=100, 1, IF(Table2[[#This Row],[Projected Wins]]&gt;=90, 2, IF(Table2[[#This Row],[Projected Wins]]&gt;=80, 3, IF(Table2[[#This Row],[Projected Wins]]&gt;=70, 4,5))))</f>
        <v>5</v>
      </c>
      <c r="Z446" s="2">
        <v>0.10972222222222222</v>
      </c>
    </row>
    <row r="447" spans="1:26" x14ac:dyDescent="0.45">
      <c r="A447">
        <v>2020</v>
      </c>
      <c r="B447" t="s">
        <v>12</v>
      </c>
      <c r="C447" t="s">
        <v>102</v>
      </c>
      <c r="D447" t="s">
        <v>239</v>
      </c>
      <c r="E447">
        <v>25</v>
      </c>
      <c r="F447">
        <v>35</v>
      </c>
      <c r="G447">
        <v>0.41666666666666669</v>
      </c>
      <c r="H447">
        <v>25</v>
      </c>
      <c r="I447" s="9">
        <v>67.5</v>
      </c>
      <c r="L447">
        <v>29.1</v>
      </c>
      <c r="M447">
        <v>27.7</v>
      </c>
      <c r="N447">
        <v>99</v>
      </c>
      <c r="O447">
        <v>100</v>
      </c>
      <c r="P447">
        <v>0</v>
      </c>
      <c r="Q447">
        <v>0</v>
      </c>
      <c r="R447">
        <v>9</v>
      </c>
      <c r="S447" s="8">
        <v>88176667</v>
      </c>
      <c r="T447" s="4">
        <v>23</v>
      </c>
      <c r="U447" s="6">
        <v>2.2941465788457231E-2</v>
      </c>
      <c r="V447" s="10">
        <v>117196432.85447057</v>
      </c>
      <c r="W447" s="12">
        <f>Table2[[#This Row],[Scaled to 2024]]/Table2[[#This Row],[Projected Wins]]</f>
        <v>1736243.4496958603</v>
      </c>
      <c r="X447" s="10"/>
      <c r="Y447" s="10">
        <f>IF(Table2[[#This Row],[Projected Wins]]&gt;=100, 1, IF(Table2[[#This Row],[Projected Wins]]&gt;=90, 2, IF(Table2[[#This Row],[Projected Wins]]&gt;=80, 3, IF(Table2[[#This Row],[Projected Wins]]&gt;=70, 4,5))))</f>
        <v>5</v>
      </c>
      <c r="Z447" s="2">
        <v>0.13055555555555556</v>
      </c>
    </row>
    <row r="448" spans="1:26" x14ac:dyDescent="0.45">
      <c r="A448">
        <v>2011</v>
      </c>
      <c r="B448" t="s">
        <v>18</v>
      </c>
      <c r="C448" t="s">
        <v>59</v>
      </c>
      <c r="D448" t="s">
        <v>515</v>
      </c>
      <c r="E448">
        <v>79</v>
      </c>
      <c r="F448">
        <v>83</v>
      </c>
      <c r="G448">
        <v>0.48765432098765432</v>
      </c>
      <c r="H448">
        <v>17</v>
      </c>
      <c r="I448" s="9">
        <v>79</v>
      </c>
      <c r="J448" s="3">
        <v>2213588</v>
      </c>
      <c r="K448" s="3">
        <v>27328</v>
      </c>
      <c r="L448">
        <v>28.6</v>
      </c>
      <c r="M448">
        <v>27.7</v>
      </c>
      <c r="N448">
        <v>104</v>
      </c>
      <c r="O448">
        <v>103</v>
      </c>
      <c r="P448">
        <v>1</v>
      </c>
      <c r="Q448">
        <v>4</v>
      </c>
      <c r="R448">
        <v>17</v>
      </c>
      <c r="S448" s="8">
        <v>77297134</v>
      </c>
      <c r="T448" s="4">
        <v>19</v>
      </c>
      <c r="U448" s="6">
        <v>2.6911639984002516E-2</v>
      </c>
      <c r="V448" s="10">
        <v>137478059.92308101</v>
      </c>
      <c r="W448" s="12">
        <f>Table2[[#This Row],[Scaled to 2024]]/Table2[[#This Row],[Projected Wins]]</f>
        <v>1740228.6066212787</v>
      </c>
      <c r="X448" s="10"/>
      <c r="Y448" s="10">
        <f>IF(Table2[[#This Row],[Projected Wins]]&gt;=100, 1, IF(Table2[[#This Row],[Projected Wins]]&gt;=90, 2, IF(Table2[[#This Row],[Projected Wins]]&gt;=80, 3, IF(Table2[[#This Row],[Projected Wins]]&gt;=70, 4,5))))</f>
        <v>4</v>
      </c>
      <c r="Z448" s="2">
        <v>0.12708333333333333</v>
      </c>
    </row>
    <row r="449" spans="1:26" x14ac:dyDescent="0.45">
      <c r="A449">
        <v>2007</v>
      </c>
      <c r="B449" t="s">
        <v>27</v>
      </c>
      <c r="C449" t="s">
        <v>72</v>
      </c>
      <c r="D449" t="s">
        <v>644</v>
      </c>
      <c r="E449">
        <v>83</v>
      </c>
      <c r="F449">
        <v>79</v>
      </c>
      <c r="G449">
        <v>0.51234567901234573</v>
      </c>
      <c r="H449">
        <v>14</v>
      </c>
      <c r="I449" s="9">
        <v>83.000000000000014</v>
      </c>
      <c r="J449" s="3">
        <v>2869144</v>
      </c>
      <c r="K449" s="3">
        <v>35422</v>
      </c>
      <c r="L449">
        <v>27.7</v>
      </c>
      <c r="M449">
        <v>29.1</v>
      </c>
      <c r="N449">
        <v>100</v>
      </c>
      <c r="O449">
        <v>100</v>
      </c>
      <c r="P449">
        <v>0</v>
      </c>
      <c r="Q449">
        <v>4</v>
      </c>
      <c r="R449">
        <v>14</v>
      </c>
      <c r="S449" s="8">
        <v>70986500</v>
      </c>
      <c r="T449" s="4">
        <v>19</v>
      </c>
      <c r="U449" s="6">
        <v>2.840370069340141E-2</v>
      </c>
      <c r="V449" s="10">
        <v>145100249.12216184</v>
      </c>
      <c r="W449" s="12">
        <f>Table2[[#This Row],[Scaled to 2024]]/Table2[[#This Row],[Projected Wins]]</f>
        <v>1748195.7725561664</v>
      </c>
      <c r="X449" s="10"/>
      <c r="Y449" s="10">
        <f>IF(Table2[[#This Row],[Projected Wins]]&gt;=100, 1, IF(Table2[[#This Row],[Projected Wins]]&gt;=90, 2, IF(Table2[[#This Row],[Projected Wins]]&gt;=80, 3, IF(Table2[[#This Row],[Projected Wins]]&gt;=70, 4,5))))</f>
        <v>3</v>
      </c>
      <c r="Z449" s="2">
        <v>0.12013888888888889</v>
      </c>
    </row>
    <row r="450" spans="1:26" x14ac:dyDescent="0.45">
      <c r="A450">
        <v>2010</v>
      </c>
      <c r="B450" t="s">
        <v>12</v>
      </c>
      <c r="C450" t="s">
        <v>102</v>
      </c>
      <c r="D450" t="s">
        <v>539</v>
      </c>
      <c r="E450">
        <v>65</v>
      </c>
      <c r="F450">
        <v>97</v>
      </c>
      <c r="G450">
        <v>0.40123456790123457</v>
      </c>
      <c r="H450">
        <v>28</v>
      </c>
      <c r="I450" s="9">
        <v>65</v>
      </c>
      <c r="J450" s="3">
        <v>2056697</v>
      </c>
      <c r="K450" s="3">
        <v>25391</v>
      </c>
      <c r="L450">
        <v>26.8</v>
      </c>
      <c r="M450">
        <v>27.9</v>
      </c>
      <c r="N450">
        <v>105</v>
      </c>
      <c r="O450">
        <v>105</v>
      </c>
      <c r="P450">
        <v>0</v>
      </c>
      <c r="Q450">
        <v>1</v>
      </c>
      <c r="R450">
        <v>8</v>
      </c>
      <c r="S450" s="8">
        <v>61368166</v>
      </c>
      <c r="T450" s="4">
        <v>24</v>
      </c>
      <c r="U450" s="6">
        <v>2.2251933238074565E-2</v>
      </c>
      <c r="V450" s="10">
        <v>113673957.17715123</v>
      </c>
      <c r="W450" s="12">
        <f>Table2[[#This Row],[Scaled to 2024]]/Table2[[#This Row],[Projected Wins]]</f>
        <v>1748830.1104177113</v>
      </c>
      <c r="X450" s="10"/>
      <c r="Y450" s="10">
        <f>IF(Table2[[#This Row],[Projected Wins]]&gt;=100, 1, IF(Table2[[#This Row],[Projected Wins]]&gt;=90, 2, IF(Table2[[#This Row],[Projected Wins]]&gt;=80, 3, IF(Table2[[#This Row],[Projected Wins]]&gt;=70, 4,5))))</f>
        <v>5</v>
      </c>
      <c r="Z450" s="2">
        <v>0.12361111111111112</v>
      </c>
    </row>
    <row r="451" spans="1:26" x14ac:dyDescent="0.45">
      <c r="A451">
        <v>2003</v>
      </c>
      <c r="B451" t="s">
        <v>33</v>
      </c>
      <c r="C451" t="s">
        <v>66</v>
      </c>
      <c r="D451" t="s">
        <v>771</v>
      </c>
      <c r="E451">
        <v>75</v>
      </c>
      <c r="F451">
        <v>87</v>
      </c>
      <c r="G451">
        <v>0.46296296296296297</v>
      </c>
      <c r="H451">
        <v>20</v>
      </c>
      <c r="I451" s="9">
        <v>75</v>
      </c>
      <c r="J451" s="3">
        <v>1636751</v>
      </c>
      <c r="K451" s="3">
        <v>20207</v>
      </c>
      <c r="L451">
        <v>29.7</v>
      </c>
      <c r="M451">
        <v>28.3</v>
      </c>
      <c r="N451">
        <v>102</v>
      </c>
      <c r="O451">
        <v>102</v>
      </c>
      <c r="P451">
        <v>0</v>
      </c>
      <c r="Q451">
        <v>1</v>
      </c>
      <c r="R451">
        <v>10</v>
      </c>
      <c r="S451" s="8">
        <v>54812429</v>
      </c>
      <c r="T451" s="4">
        <v>19</v>
      </c>
      <c r="U451" s="6">
        <v>2.5747289257991818E-2</v>
      </c>
      <c r="V451" s="10">
        <v>131529976.52953324</v>
      </c>
      <c r="W451" s="12">
        <f>Table2[[#This Row],[Scaled to 2024]]/Table2[[#This Row],[Projected Wins]]</f>
        <v>1753733.0203937765</v>
      </c>
      <c r="X451" s="10"/>
      <c r="Y451" s="10">
        <f>IF(Table2[[#This Row],[Projected Wins]]&gt;=100, 1, IF(Table2[[#This Row],[Projected Wins]]&gt;=90, 2, IF(Table2[[#This Row],[Projected Wins]]&gt;=80, 3, IF(Table2[[#This Row],[Projected Wins]]&gt;=70, 4,5))))</f>
        <v>4</v>
      </c>
      <c r="Z451" s="2">
        <v>0.11736111111111111</v>
      </c>
    </row>
    <row r="452" spans="1:26" x14ac:dyDescent="0.45">
      <c r="A452">
        <v>2008</v>
      </c>
      <c r="B452" t="s">
        <v>41</v>
      </c>
      <c r="C452" t="s">
        <v>104</v>
      </c>
      <c r="D452" t="s">
        <v>628</v>
      </c>
      <c r="E452">
        <v>59</v>
      </c>
      <c r="F452">
        <v>102</v>
      </c>
      <c r="G452">
        <v>0.36645962732919257</v>
      </c>
      <c r="H452">
        <v>30</v>
      </c>
      <c r="I452" s="9">
        <v>59.366459627329199</v>
      </c>
      <c r="J452" s="3">
        <v>2320400</v>
      </c>
      <c r="K452" s="3">
        <v>29005</v>
      </c>
      <c r="L452">
        <v>27.7</v>
      </c>
      <c r="M452">
        <v>27.3</v>
      </c>
      <c r="N452">
        <v>98</v>
      </c>
      <c r="O452">
        <v>100</v>
      </c>
      <c r="P452">
        <v>0</v>
      </c>
      <c r="Q452">
        <v>1</v>
      </c>
      <c r="R452">
        <v>13</v>
      </c>
      <c r="S452" s="8">
        <v>54961000</v>
      </c>
      <c r="T452" s="4">
        <v>26</v>
      </c>
      <c r="U452" s="6">
        <v>2.040058005291711E-2</v>
      </c>
      <c r="V452" s="10">
        <v>104216323.07238609</v>
      </c>
      <c r="W452" s="12">
        <f>Table2[[#This Row],[Scaled to 2024]]/Table2[[#This Row],[Projected Wins]]</f>
        <v>1755474.7870531657</v>
      </c>
      <c r="X452" s="10"/>
      <c r="Y452" s="10">
        <f>IF(Table2[[#This Row],[Projected Wins]]&gt;=100, 1, IF(Table2[[#This Row],[Projected Wins]]&gt;=90, 2, IF(Table2[[#This Row],[Projected Wins]]&gt;=80, 3, IF(Table2[[#This Row],[Projected Wins]]&gt;=70, 4,5))))</f>
        <v>5</v>
      </c>
      <c r="Z452" s="2">
        <v>0.11805555555555555</v>
      </c>
    </row>
    <row r="453" spans="1:26" x14ac:dyDescent="0.45">
      <c r="A453">
        <v>2021</v>
      </c>
      <c r="B453" t="s">
        <v>20</v>
      </c>
      <c r="C453" t="s">
        <v>64</v>
      </c>
      <c r="D453" t="s">
        <v>217</v>
      </c>
      <c r="E453">
        <v>74</v>
      </c>
      <c r="F453">
        <v>87</v>
      </c>
      <c r="G453">
        <v>0.45962732919254656</v>
      </c>
      <c r="H453">
        <v>21</v>
      </c>
      <c r="I453" s="9">
        <v>74.459627329192543</v>
      </c>
      <c r="J453" s="3">
        <v>1938645</v>
      </c>
      <c r="K453" s="3">
        <v>23934</v>
      </c>
      <c r="L453">
        <v>28.1</v>
      </c>
      <c r="M453">
        <v>28.3</v>
      </c>
      <c r="N453">
        <v>113</v>
      </c>
      <c r="O453">
        <v>114</v>
      </c>
      <c r="P453">
        <v>0</v>
      </c>
      <c r="Q453">
        <v>1</v>
      </c>
      <c r="R453">
        <v>7</v>
      </c>
      <c r="S453" s="8">
        <v>92675000</v>
      </c>
      <c r="T453" s="4">
        <v>19</v>
      </c>
      <c r="U453" s="6">
        <v>2.5605512041094198E-2</v>
      </c>
      <c r="V453" s="10">
        <v>130805707.89588752</v>
      </c>
      <c r="W453" s="12">
        <f>Table2[[#This Row],[Scaled to 2024]]/Table2[[#This Row],[Projected Wins]]</f>
        <v>1756733.3142507419</v>
      </c>
      <c r="X453" s="10"/>
      <c r="Y453" s="10">
        <f>IF(Table2[[#This Row],[Projected Wins]]&gt;=100, 1, IF(Table2[[#This Row],[Projected Wins]]&gt;=90, 2, IF(Table2[[#This Row],[Projected Wins]]&gt;=80, 3, IF(Table2[[#This Row],[Projected Wins]]&gt;=70, 4,5))))</f>
        <v>4</v>
      </c>
      <c r="Z453" s="2">
        <v>0.13333333333333333</v>
      </c>
    </row>
    <row r="454" spans="1:26" x14ac:dyDescent="0.45">
      <c r="A454">
        <v>2018</v>
      </c>
      <c r="B454" t="s">
        <v>26</v>
      </c>
      <c r="C454" t="s">
        <v>103</v>
      </c>
      <c r="D454" t="s">
        <v>313</v>
      </c>
      <c r="E454">
        <v>63</v>
      </c>
      <c r="F454">
        <v>98</v>
      </c>
      <c r="G454">
        <v>0.39130434782608697</v>
      </c>
      <c r="H454">
        <v>27</v>
      </c>
      <c r="I454" s="9">
        <v>63.391304347826093</v>
      </c>
      <c r="J454" s="3">
        <v>811104</v>
      </c>
      <c r="K454" s="3">
        <v>10014</v>
      </c>
      <c r="L454">
        <v>27.5</v>
      </c>
      <c r="M454">
        <v>27.6</v>
      </c>
      <c r="N454">
        <v>94</v>
      </c>
      <c r="O454">
        <v>95</v>
      </c>
      <c r="P454">
        <v>0</v>
      </c>
      <c r="Q454">
        <v>1</v>
      </c>
      <c r="R454">
        <v>6</v>
      </c>
      <c r="S454" s="8">
        <v>86515143</v>
      </c>
      <c r="T454" s="4">
        <v>27</v>
      </c>
      <c r="U454" s="6">
        <v>2.182215677480016E-2</v>
      </c>
      <c r="V454" s="10">
        <v>111478444.95988424</v>
      </c>
      <c r="W454" s="12">
        <f>Table2[[#This Row],[Scaled to 2024]]/Table2[[#This Row],[Projected Wins]]</f>
        <v>1758576.2922341134</v>
      </c>
      <c r="X454" s="10"/>
      <c r="Y454" s="10">
        <f>IF(Table2[[#This Row],[Projected Wins]]&gt;=100, 1, IF(Table2[[#This Row],[Projected Wins]]&gt;=90, 2, IF(Table2[[#This Row],[Projected Wins]]&gt;=80, 3, IF(Table2[[#This Row],[Projected Wins]]&gt;=70, 4,5))))</f>
        <v>5</v>
      </c>
      <c r="Z454" s="2">
        <v>0.12638888888888888</v>
      </c>
    </row>
    <row r="455" spans="1:26" x14ac:dyDescent="0.45">
      <c r="A455">
        <v>2008</v>
      </c>
      <c r="B455" t="s">
        <v>20</v>
      </c>
      <c r="C455" t="s">
        <v>64</v>
      </c>
      <c r="D455" t="s">
        <v>607</v>
      </c>
      <c r="E455">
        <v>74</v>
      </c>
      <c r="F455">
        <v>88</v>
      </c>
      <c r="G455">
        <v>0.4567901234567901</v>
      </c>
      <c r="H455">
        <v>21</v>
      </c>
      <c r="I455" s="9">
        <v>74</v>
      </c>
      <c r="J455" s="3">
        <v>2650218</v>
      </c>
      <c r="K455" s="3">
        <v>32719</v>
      </c>
      <c r="L455">
        <v>27.5</v>
      </c>
      <c r="M455">
        <v>28.5</v>
      </c>
      <c r="N455">
        <v>109</v>
      </c>
      <c r="O455">
        <v>109</v>
      </c>
      <c r="P455">
        <v>1</v>
      </c>
      <c r="Q455">
        <v>2</v>
      </c>
      <c r="R455">
        <v>12</v>
      </c>
      <c r="S455" s="8">
        <v>68655500</v>
      </c>
      <c r="T455" s="4">
        <v>20</v>
      </c>
      <c r="U455" s="6">
        <v>2.5483743451229973E-2</v>
      </c>
      <c r="V455" s="10">
        <v>130183653.29408495</v>
      </c>
      <c r="W455" s="12">
        <f>Table2[[#This Row],[Scaled to 2024]]/Table2[[#This Row],[Projected Wins]]</f>
        <v>1759238.558028175</v>
      </c>
      <c r="X455" s="10"/>
      <c r="Y455" s="10">
        <f>IF(Table2[[#This Row],[Projected Wins]]&gt;=100, 1, IF(Table2[[#This Row],[Projected Wins]]&gt;=90, 2, IF(Table2[[#This Row],[Projected Wins]]&gt;=80, 3, IF(Table2[[#This Row],[Projected Wins]]&gt;=70, 4,5))))</f>
        <v>4</v>
      </c>
      <c r="Z455" s="2">
        <v>0.12083333333333333</v>
      </c>
    </row>
    <row r="456" spans="1:26" x14ac:dyDescent="0.45">
      <c r="A456">
        <v>2017</v>
      </c>
      <c r="B456" t="s">
        <v>33</v>
      </c>
      <c r="C456" t="s">
        <v>66</v>
      </c>
      <c r="D456" t="s">
        <v>350</v>
      </c>
      <c r="E456">
        <v>75</v>
      </c>
      <c r="F456">
        <v>87</v>
      </c>
      <c r="G456">
        <v>0.46296296296296297</v>
      </c>
      <c r="H456">
        <v>20</v>
      </c>
      <c r="I456" s="9">
        <v>75</v>
      </c>
      <c r="J456" s="3">
        <v>1919447</v>
      </c>
      <c r="K456" s="3">
        <v>23697</v>
      </c>
      <c r="L456">
        <v>28.2</v>
      </c>
      <c r="M456">
        <v>27.1</v>
      </c>
      <c r="N456">
        <v>97</v>
      </c>
      <c r="O456">
        <v>98</v>
      </c>
      <c r="P456">
        <v>0</v>
      </c>
      <c r="Q456">
        <v>1</v>
      </c>
      <c r="R456">
        <v>11</v>
      </c>
      <c r="S456" s="8">
        <v>102953333</v>
      </c>
      <c r="T456" s="4">
        <v>23</v>
      </c>
      <c r="U456" s="6">
        <v>2.5842396484623737E-2</v>
      </c>
      <c r="V456" s="10">
        <v>132015831.60970648</v>
      </c>
      <c r="W456" s="12">
        <f>Table2[[#This Row],[Scaled to 2024]]/Table2[[#This Row],[Projected Wins]]</f>
        <v>1760211.0881294196</v>
      </c>
      <c r="X456" s="10"/>
      <c r="Y456" s="10">
        <f>IF(Table2[[#This Row],[Projected Wins]]&gt;=100, 1, IF(Table2[[#This Row],[Projected Wins]]&gt;=90, 2, IF(Table2[[#This Row],[Projected Wins]]&gt;=80, 3, IF(Table2[[#This Row],[Projected Wins]]&gt;=70, 4,5))))</f>
        <v>4</v>
      </c>
      <c r="Z456" s="2">
        <v>0.12986111111111112</v>
      </c>
    </row>
    <row r="457" spans="1:26" x14ac:dyDescent="0.45">
      <c r="A457">
        <v>2002</v>
      </c>
      <c r="B457" t="s">
        <v>17</v>
      </c>
      <c r="C457" t="s">
        <v>70</v>
      </c>
      <c r="D457" t="s">
        <v>785</v>
      </c>
      <c r="E457">
        <v>81</v>
      </c>
      <c r="F457">
        <v>81</v>
      </c>
      <c r="G457">
        <v>0.5</v>
      </c>
      <c r="H457">
        <v>14</v>
      </c>
      <c r="I457" s="9">
        <v>81</v>
      </c>
      <c r="J457" s="3">
        <v>1676911</v>
      </c>
      <c r="K457" s="3">
        <v>20703</v>
      </c>
      <c r="L457">
        <v>28.9</v>
      </c>
      <c r="M457">
        <v>25.8</v>
      </c>
      <c r="N457">
        <v>101</v>
      </c>
      <c r="O457">
        <v>101</v>
      </c>
      <c r="P457">
        <v>1</v>
      </c>
      <c r="Q457">
        <v>2</v>
      </c>
      <c r="R457">
        <v>13</v>
      </c>
      <c r="S457" s="8">
        <v>57052833</v>
      </c>
      <c r="T457" s="4">
        <v>18</v>
      </c>
      <c r="U457" s="6">
        <v>2.8120392868150667E-2</v>
      </c>
      <c r="V457" s="10">
        <v>143652971.6541349</v>
      </c>
      <c r="W457" s="12">
        <f>Table2[[#This Row],[Scaled to 2024]]/Table2[[#This Row],[Projected Wins]]</f>
        <v>1773493.477211542</v>
      </c>
      <c r="X457" s="10"/>
      <c r="Y457" s="10">
        <f>IF(Table2[[#This Row],[Projected Wins]]&gt;=100, 1, IF(Table2[[#This Row],[Projected Wins]]&gt;=90, 2, IF(Table2[[#This Row],[Projected Wins]]&gt;=80, 3, IF(Table2[[#This Row],[Projected Wins]]&gt;=70, 4,5))))</f>
        <v>3</v>
      </c>
      <c r="Z457" s="2">
        <v>0.11736111111111111</v>
      </c>
    </row>
    <row r="458" spans="1:26" x14ac:dyDescent="0.45">
      <c r="A458">
        <v>2006</v>
      </c>
      <c r="B458" t="s">
        <v>40</v>
      </c>
      <c r="C458" t="s">
        <v>74</v>
      </c>
      <c r="D458" t="s">
        <v>687</v>
      </c>
      <c r="E458">
        <v>87</v>
      </c>
      <c r="F458">
        <v>75</v>
      </c>
      <c r="G458">
        <v>0.53703703703703709</v>
      </c>
      <c r="H458">
        <v>10</v>
      </c>
      <c r="I458" s="9">
        <v>87.000000000000014</v>
      </c>
      <c r="J458" s="3">
        <v>2302212</v>
      </c>
      <c r="K458" s="3">
        <v>28422</v>
      </c>
      <c r="L458">
        <v>28.6</v>
      </c>
      <c r="M458">
        <v>28.1</v>
      </c>
      <c r="N458">
        <v>100</v>
      </c>
      <c r="O458">
        <v>100</v>
      </c>
      <c r="P458">
        <v>1</v>
      </c>
      <c r="Q458">
        <v>5</v>
      </c>
      <c r="R458">
        <v>11</v>
      </c>
      <c r="S458" s="8">
        <v>71365000</v>
      </c>
      <c r="T458" s="4">
        <v>16</v>
      </c>
      <c r="U458" s="6">
        <v>3.0525589131711762E-2</v>
      </c>
      <c r="V458" s="10">
        <v>155939912.03551573</v>
      </c>
      <c r="W458" s="12">
        <f>Table2[[#This Row],[Scaled to 2024]]/Table2[[#This Row],[Projected Wins]]</f>
        <v>1792412.7820174219</v>
      </c>
      <c r="X458" s="10"/>
      <c r="Y458" s="10">
        <f>IF(Table2[[#This Row],[Projected Wins]]&gt;=100, 1, IF(Table2[[#This Row],[Projected Wins]]&gt;=90, 2, IF(Table2[[#This Row],[Projected Wins]]&gt;=80, 3, IF(Table2[[#This Row],[Projected Wins]]&gt;=70, 4,5))))</f>
        <v>3</v>
      </c>
      <c r="Z458" s="2">
        <v>0.11944444444444445</v>
      </c>
    </row>
    <row r="459" spans="1:26" x14ac:dyDescent="0.45">
      <c r="A459">
        <v>1999</v>
      </c>
      <c r="B459" t="s">
        <v>21</v>
      </c>
      <c r="C459" t="s">
        <v>71</v>
      </c>
      <c r="D459" t="s">
        <v>879</v>
      </c>
      <c r="E459">
        <v>69</v>
      </c>
      <c r="F459">
        <v>92</v>
      </c>
      <c r="G459">
        <v>0.42857142857142855</v>
      </c>
      <c r="H459">
        <v>24</v>
      </c>
      <c r="I459" s="9">
        <v>69.428571428571431</v>
      </c>
      <c r="J459" s="3">
        <v>2026441</v>
      </c>
      <c r="K459" s="3">
        <v>25018</v>
      </c>
      <c r="L459">
        <v>27.5</v>
      </c>
      <c r="M459">
        <v>27.6</v>
      </c>
      <c r="N459">
        <v>99</v>
      </c>
      <c r="O459">
        <v>100</v>
      </c>
      <c r="P459">
        <v>0</v>
      </c>
      <c r="Q459">
        <v>1</v>
      </c>
      <c r="R459">
        <v>9</v>
      </c>
      <c r="S459" s="8">
        <v>36689666</v>
      </c>
      <c r="T459" s="4">
        <v>21</v>
      </c>
      <c r="U459" s="6">
        <v>2.4401388876649655E-2</v>
      </c>
      <c r="V459" s="10">
        <v>124654447.07883285</v>
      </c>
      <c r="W459" s="12">
        <f>Table2[[#This Row],[Scaled to 2024]]/Table2[[#This Row],[Projected Wins]]</f>
        <v>1795434.422946152</v>
      </c>
      <c r="X459" s="10"/>
      <c r="Y459" s="10">
        <f>IF(Table2[[#This Row],[Projected Wins]]&gt;=100, 1, IF(Table2[[#This Row],[Projected Wins]]&gt;=90, 2, IF(Table2[[#This Row],[Projected Wins]]&gt;=80, 3, IF(Table2[[#This Row],[Projected Wins]]&gt;=70, 4,5))))</f>
        <v>5</v>
      </c>
      <c r="Z459" s="2">
        <v>0.12083333333333333</v>
      </c>
    </row>
    <row r="460" spans="1:26" x14ac:dyDescent="0.45">
      <c r="A460">
        <v>2022</v>
      </c>
      <c r="B460" t="s">
        <v>28</v>
      </c>
      <c r="C460" t="s">
        <v>54</v>
      </c>
      <c r="D460" t="s">
        <v>195</v>
      </c>
      <c r="E460">
        <v>78</v>
      </c>
      <c r="F460">
        <v>84</v>
      </c>
      <c r="G460">
        <v>0.48148148148148145</v>
      </c>
      <c r="H460">
        <v>17</v>
      </c>
      <c r="I460" s="9">
        <v>78</v>
      </c>
      <c r="J460" s="3">
        <v>1801128</v>
      </c>
      <c r="K460" s="3">
        <v>22236</v>
      </c>
      <c r="L460">
        <v>26.9</v>
      </c>
      <c r="M460">
        <v>28.9</v>
      </c>
      <c r="N460">
        <v>100</v>
      </c>
      <c r="O460">
        <v>100</v>
      </c>
      <c r="P460">
        <v>0</v>
      </c>
      <c r="Q460">
        <v>2</v>
      </c>
      <c r="R460">
        <v>12</v>
      </c>
      <c r="S460" s="8">
        <v>110792857</v>
      </c>
      <c r="T460" s="4">
        <v>21</v>
      </c>
      <c r="U460" s="6">
        <v>2.7460700302794187E-2</v>
      </c>
      <c r="V460" s="10">
        <v>140282933.4816266</v>
      </c>
      <c r="W460" s="12">
        <f>Table2[[#This Row],[Scaled to 2024]]/Table2[[#This Row],[Projected Wins]]</f>
        <v>1798499.1472003411</v>
      </c>
      <c r="X460" s="10"/>
      <c r="Y460" s="10">
        <f>IF(Table2[[#This Row],[Projected Wins]]&gt;=100, 1, IF(Table2[[#This Row],[Projected Wins]]&gt;=90, 2, IF(Table2[[#This Row],[Projected Wins]]&gt;=80, 3, IF(Table2[[#This Row],[Projected Wins]]&gt;=70, 4,5))))</f>
        <v>4</v>
      </c>
      <c r="Z460" s="2">
        <v>0.12986111111111112</v>
      </c>
    </row>
    <row r="461" spans="1:26" x14ac:dyDescent="0.45">
      <c r="A461">
        <v>2014</v>
      </c>
      <c r="B461" t="s">
        <v>17</v>
      </c>
      <c r="C461" t="s">
        <v>70</v>
      </c>
      <c r="D461" t="s">
        <v>424</v>
      </c>
      <c r="E461">
        <v>73</v>
      </c>
      <c r="F461">
        <v>89</v>
      </c>
      <c r="G461">
        <v>0.45061728395061729</v>
      </c>
      <c r="H461">
        <v>22</v>
      </c>
      <c r="I461" s="9">
        <v>73</v>
      </c>
      <c r="J461" s="3">
        <v>1650821</v>
      </c>
      <c r="K461" s="3">
        <v>20381</v>
      </c>
      <c r="L461">
        <v>27.7</v>
      </c>
      <c r="M461">
        <v>27.4</v>
      </c>
      <c r="N461">
        <v>97</v>
      </c>
      <c r="O461">
        <v>98</v>
      </c>
      <c r="P461">
        <v>0</v>
      </c>
      <c r="Q461">
        <v>3</v>
      </c>
      <c r="R461">
        <v>9</v>
      </c>
      <c r="S461" s="8">
        <v>87475500</v>
      </c>
      <c r="T461" s="4">
        <v>21</v>
      </c>
      <c r="U461" s="6">
        <v>2.573664827478872E-2</v>
      </c>
      <c r="V461" s="10">
        <v>131475617.08777103</v>
      </c>
      <c r="W461" s="12">
        <f>Table2[[#This Row],[Scaled to 2024]]/Table2[[#This Row],[Projected Wins]]</f>
        <v>1801035.8505174113</v>
      </c>
      <c r="X461" s="10"/>
      <c r="Y461" s="10">
        <f>IF(Table2[[#This Row],[Projected Wins]]&gt;=100, 1, IF(Table2[[#This Row],[Projected Wins]]&gt;=90, 2, IF(Table2[[#This Row],[Projected Wins]]&gt;=80, 3, IF(Table2[[#This Row],[Projected Wins]]&gt;=70, 4,5))))</f>
        <v>4</v>
      </c>
      <c r="Z461" s="2">
        <v>0.13055555555555556</v>
      </c>
    </row>
    <row r="462" spans="1:26" x14ac:dyDescent="0.45">
      <c r="A462">
        <v>2013</v>
      </c>
      <c r="B462" t="s">
        <v>35</v>
      </c>
      <c r="C462" t="s">
        <v>49</v>
      </c>
      <c r="D462" t="s">
        <v>472</v>
      </c>
      <c r="E462">
        <v>71</v>
      </c>
      <c r="F462">
        <v>91</v>
      </c>
      <c r="G462">
        <v>0.43827160493827161</v>
      </c>
      <c r="H462">
        <v>25</v>
      </c>
      <c r="I462" s="9">
        <v>71</v>
      </c>
      <c r="J462" s="3">
        <v>1761546</v>
      </c>
      <c r="K462" s="3">
        <v>21747</v>
      </c>
      <c r="L462">
        <v>28.6</v>
      </c>
      <c r="M462">
        <v>28</v>
      </c>
      <c r="N462">
        <v>92</v>
      </c>
      <c r="O462">
        <v>92</v>
      </c>
      <c r="P462">
        <v>0</v>
      </c>
      <c r="Q462">
        <v>2</v>
      </c>
      <c r="R462">
        <v>10</v>
      </c>
      <c r="S462" s="8">
        <v>78887000</v>
      </c>
      <c r="T462" s="4">
        <v>21</v>
      </c>
      <c r="U462" s="6">
        <v>2.5037706676120958E-2</v>
      </c>
      <c r="V462" s="10">
        <v>127905075.30579488</v>
      </c>
      <c r="W462" s="12">
        <f>Table2[[#This Row],[Scaled to 2024]]/Table2[[#This Row],[Projected Wins]]</f>
        <v>1801479.9338844349</v>
      </c>
      <c r="X462" s="10"/>
      <c r="Y462" s="10">
        <f>IF(Table2[[#This Row],[Projected Wins]]&gt;=100, 1, IF(Table2[[#This Row],[Projected Wins]]&gt;=90, 2, IF(Table2[[#This Row],[Projected Wins]]&gt;=80, 3, IF(Table2[[#This Row],[Projected Wins]]&gt;=70, 4,5))))</f>
        <v>4</v>
      </c>
      <c r="Z462" s="2">
        <v>0.12777777777777777</v>
      </c>
    </row>
    <row r="463" spans="1:26" x14ac:dyDescent="0.45">
      <c r="A463">
        <v>2015</v>
      </c>
      <c r="B463" t="s">
        <v>28</v>
      </c>
      <c r="C463" t="s">
        <v>54</v>
      </c>
      <c r="D463" t="s">
        <v>405</v>
      </c>
      <c r="E463">
        <v>83</v>
      </c>
      <c r="F463">
        <v>79</v>
      </c>
      <c r="G463">
        <v>0.51234567901234573</v>
      </c>
      <c r="H463">
        <v>13</v>
      </c>
      <c r="I463" s="9">
        <v>83.000000000000014</v>
      </c>
      <c r="J463" s="3">
        <v>2220054</v>
      </c>
      <c r="K463" s="3">
        <v>27408</v>
      </c>
      <c r="L463">
        <v>28.3</v>
      </c>
      <c r="M463">
        <v>29.1</v>
      </c>
      <c r="N463">
        <v>100</v>
      </c>
      <c r="O463">
        <v>101</v>
      </c>
      <c r="P463">
        <v>1</v>
      </c>
      <c r="Q463">
        <v>2</v>
      </c>
      <c r="R463">
        <v>14</v>
      </c>
      <c r="S463" s="8">
        <v>107755000</v>
      </c>
      <c r="T463" s="4">
        <v>18</v>
      </c>
      <c r="U463" s="6">
        <v>2.9274192326337749E-2</v>
      </c>
      <c r="V463" s="10">
        <v>149547153.91676009</v>
      </c>
      <c r="W463" s="12">
        <f>Table2[[#This Row],[Scaled to 2024]]/Table2[[#This Row],[Projected Wins]]</f>
        <v>1801772.9387561453</v>
      </c>
      <c r="X463" s="10"/>
      <c r="Y463" s="10">
        <f>IF(Table2[[#This Row],[Projected Wins]]&gt;=100, 1, IF(Table2[[#This Row],[Projected Wins]]&gt;=90, 2, IF(Table2[[#This Row],[Projected Wins]]&gt;=80, 3, IF(Table2[[#This Row],[Projected Wins]]&gt;=70, 4,5))))</f>
        <v>3</v>
      </c>
      <c r="Z463" s="2">
        <v>0.12291666666666666</v>
      </c>
    </row>
    <row r="464" spans="1:26" x14ac:dyDescent="0.45">
      <c r="A464">
        <v>2012</v>
      </c>
      <c r="B464" t="s">
        <v>35</v>
      </c>
      <c r="C464" t="s">
        <v>49</v>
      </c>
      <c r="D464" t="s">
        <v>502</v>
      </c>
      <c r="E464">
        <v>75</v>
      </c>
      <c r="F464">
        <v>87</v>
      </c>
      <c r="G464">
        <v>0.46296296296296297</v>
      </c>
      <c r="H464">
        <v>20</v>
      </c>
      <c r="I464" s="9">
        <v>75</v>
      </c>
      <c r="J464" s="3">
        <v>1721920</v>
      </c>
      <c r="K464" s="3">
        <v>21258</v>
      </c>
      <c r="L464">
        <v>27</v>
      </c>
      <c r="M464">
        <v>27.9</v>
      </c>
      <c r="N464">
        <v>92</v>
      </c>
      <c r="O464">
        <v>93</v>
      </c>
      <c r="P464">
        <v>0</v>
      </c>
      <c r="Q464">
        <v>1</v>
      </c>
      <c r="R464">
        <v>12</v>
      </c>
      <c r="S464" s="8">
        <v>78235600</v>
      </c>
      <c r="T464" s="4">
        <v>21</v>
      </c>
      <c r="U464" s="6">
        <v>2.6519710768690044E-2</v>
      </c>
      <c r="V464" s="10">
        <v>135475890.297582</v>
      </c>
      <c r="W464" s="12">
        <f>Table2[[#This Row],[Scaled to 2024]]/Table2[[#This Row],[Projected Wins]]</f>
        <v>1806345.2039677601</v>
      </c>
      <c r="X464" s="10"/>
      <c r="Y464" s="10">
        <f>IF(Table2[[#This Row],[Projected Wins]]&gt;=100, 1, IF(Table2[[#This Row],[Projected Wins]]&gt;=90, 2, IF(Table2[[#This Row],[Projected Wins]]&gt;=80, 3, IF(Table2[[#This Row],[Projected Wins]]&gt;=70, 4,5))))</f>
        <v>4</v>
      </c>
      <c r="Z464" s="2">
        <v>0.12222222222222222</v>
      </c>
    </row>
    <row r="465" spans="1:26" x14ac:dyDescent="0.45">
      <c r="A465">
        <v>2002</v>
      </c>
      <c r="B465" t="s">
        <v>32</v>
      </c>
      <c r="C465" t="s">
        <v>61</v>
      </c>
      <c r="D465" t="s">
        <v>800</v>
      </c>
      <c r="E465">
        <v>80</v>
      </c>
      <c r="F465">
        <v>81</v>
      </c>
      <c r="G465">
        <v>0.49689440993788819</v>
      </c>
      <c r="H465">
        <v>15</v>
      </c>
      <c r="I465" s="9">
        <v>80.49689440993788</v>
      </c>
      <c r="J465" s="3">
        <v>1618467</v>
      </c>
      <c r="K465" s="3">
        <v>20231</v>
      </c>
      <c r="L465">
        <v>27.5</v>
      </c>
      <c r="M465">
        <v>28.5</v>
      </c>
      <c r="N465">
        <v>94</v>
      </c>
      <c r="O465">
        <v>94</v>
      </c>
      <c r="P465">
        <v>1</v>
      </c>
      <c r="Q465">
        <v>3</v>
      </c>
      <c r="R465">
        <v>13</v>
      </c>
      <c r="S465" s="8">
        <v>57954999</v>
      </c>
      <c r="T465" s="4">
        <v>17</v>
      </c>
      <c r="U465" s="6">
        <v>2.8565055490816366E-2</v>
      </c>
      <c r="V465" s="10">
        <v>145924529.78737125</v>
      </c>
      <c r="W465" s="12">
        <f>Table2[[#This Row],[Scaled to 2024]]/Table2[[#This Row],[Projected Wins]]</f>
        <v>1812797.0135622511</v>
      </c>
      <c r="X465" s="10"/>
      <c r="Y465" s="10">
        <f>IF(Table2[[#This Row],[Projected Wins]]&gt;=100, 1, IF(Table2[[#This Row],[Projected Wins]]&gt;=90, 2, IF(Table2[[#This Row],[Projected Wins]]&gt;=80, 3, IF(Table2[[#This Row],[Projected Wins]]&gt;=70, 4,5))))</f>
        <v>3</v>
      </c>
      <c r="Z465" s="2">
        <v>0.12569444444444444</v>
      </c>
    </row>
    <row r="466" spans="1:26" x14ac:dyDescent="0.45">
      <c r="A466">
        <v>2010</v>
      </c>
      <c r="B466" t="s">
        <v>41</v>
      </c>
      <c r="C466" t="s">
        <v>104</v>
      </c>
      <c r="D466" t="s">
        <v>568</v>
      </c>
      <c r="E466">
        <v>69</v>
      </c>
      <c r="F466">
        <v>93</v>
      </c>
      <c r="G466">
        <v>0.42592592592592593</v>
      </c>
      <c r="H466">
        <v>24</v>
      </c>
      <c r="I466" s="9">
        <v>69</v>
      </c>
      <c r="J466" s="3">
        <v>1828066</v>
      </c>
      <c r="K466" s="3">
        <v>22569</v>
      </c>
      <c r="L466">
        <v>29.1</v>
      </c>
      <c r="M466">
        <v>28</v>
      </c>
      <c r="N466">
        <v>99</v>
      </c>
      <c r="O466">
        <v>100</v>
      </c>
      <c r="P466">
        <v>1</v>
      </c>
      <c r="Q466">
        <v>1</v>
      </c>
      <c r="R466">
        <v>12</v>
      </c>
      <c r="S466" s="8">
        <v>67701000</v>
      </c>
      <c r="T466" s="4">
        <v>22</v>
      </c>
      <c r="U466" s="6">
        <v>2.4548201948073309E-2</v>
      </c>
      <c r="V466" s="10">
        <v>125404441.36541927</v>
      </c>
      <c r="W466" s="12">
        <f>Table2[[#This Row],[Scaled to 2024]]/Table2[[#This Row],[Projected Wins]]</f>
        <v>1817455.6719625981</v>
      </c>
      <c r="X466" s="10"/>
      <c r="Y466" s="10">
        <f>IF(Table2[[#This Row],[Projected Wins]]&gt;=100, 1, IF(Table2[[#This Row],[Projected Wins]]&gt;=90, 2, IF(Table2[[#This Row],[Projected Wins]]&gt;=80, 3, IF(Table2[[#This Row],[Projected Wins]]&gt;=70, 4,5))))</f>
        <v>5</v>
      </c>
      <c r="Z466" s="2">
        <v>0.12291666666666666</v>
      </c>
    </row>
    <row r="467" spans="1:26" x14ac:dyDescent="0.45">
      <c r="A467">
        <v>2018</v>
      </c>
      <c r="B467" t="s">
        <v>18</v>
      </c>
      <c r="C467" t="s">
        <v>59</v>
      </c>
      <c r="D467" t="s">
        <v>305</v>
      </c>
      <c r="E467">
        <v>67</v>
      </c>
      <c r="F467">
        <v>95</v>
      </c>
      <c r="G467">
        <v>0.41358024691358025</v>
      </c>
      <c r="H467">
        <v>23</v>
      </c>
      <c r="I467" s="9">
        <v>67</v>
      </c>
      <c r="J467" s="3">
        <v>1629356</v>
      </c>
      <c r="K467" s="3">
        <v>20116</v>
      </c>
      <c r="L467">
        <v>27.2</v>
      </c>
      <c r="M467">
        <v>27.1</v>
      </c>
      <c r="N467">
        <v>102</v>
      </c>
      <c r="O467">
        <v>103</v>
      </c>
      <c r="P467">
        <v>0</v>
      </c>
      <c r="Q467">
        <v>3</v>
      </c>
      <c r="R467">
        <v>10</v>
      </c>
      <c r="S467" s="8">
        <v>94587500</v>
      </c>
      <c r="T467" s="4">
        <v>23</v>
      </c>
      <c r="U467" s="6">
        <v>2.3858288645912662E-2</v>
      </c>
      <c r="V467" s="10">
        <v>121880020.61839107</v>
      </c>
      <c r="W467" s="12">
        <f>Table2[[#This Row],[Scaled to 2024]]/Table2[[#This Row],[Projected Wins]]</f>
        <v>1819104.7853491204</v>
      </c>
      <c r="X467" s="10"/>
      <c r="Y467" s="10">
        <f>IF(Table2[[#This Row],[Projected Wins]]&gt;=100, 1, IF(Table2[[#This Row],[Projected Wins]]&gt;=90, 2, IF(Table2[[#This Row],[Projected Wins]]&gt;=80, 3, IF(Table2[[#This Row],[Projected Wins]]&gt;=70, 4,5))))</f>
        <v>5</v>
      </c>
      <c r="Z467" s="2">
        <v>0.12708333333333333</v>
      </c>
    </row>
    <row r="468" spans="1:26" x14ac:dyDescent="0.45">
      <c r="A468">
        <v>2018</v>
      </c>
      <c r="B468" t="s">
        <v>28</v>
      </c>
      <c r="C468" t="s">
        <v>54</v>
      </c>
      <c r="D468" t="s">
        <v>315</v>
      </c>
      <c r="E468">
        <v>78</v>
      </c>
      <c r="F468">
        <v>84</v>
      </c>
      <c r="G468">
        <v>0.48148148148148145</v>
      </c>
      <c r="H468">
        <v>19</v>
      </c>
      <c r="I468" s="9">
        <v>78</v>
      </c>
      <c r="J468" s="3">
        <v>1959197</v>
      </c>
      <c r="K468" s="3">
        <v>24188</v>
      </c>
      <c r="L468">
        <v>28.2</v>
      </c>
      <c r="M468">
        <v>28.5</v>
      </c>
      <c r="N468">
        <v>101</v>
      </c>
      <c r="O468">
        <v>100</v>
      </c>
      <c r="P468">
        <v>1</v>
      </c>
      <c r="Q468">
        <v>1</v>
      </c>
      <c r="R468">
        <v>17</v>
      </c>
      <c r="S468" s="8">
        <v>110275000</v>
      </c>
      <c r="T468" s="4">
        <v>19</v>
      </c>
      <c r="U468" s="6">
        <v>2.7815226963689904E-2</v>
      </c>
      <c r="V468" s="10">
        <v>142094032.23145843</v>
      </c>
      <c r="W468" s="12">
        <f>Table2[[#This Row],[Scaled to 2024]]/Table2[[#This Row],[Projected Wins]]</f>
        <v>1821718.3619417746</v>
      </c>
      <c r="X468" s="10"/>
      <c r="Y468" s="10">
        <f>IF(Table2[[#This Row],[Projected Wins]]&gt;=100, 1, IF(Table2[[#This Row],[Projected Wins]]&gt;=90, 2, IF(Table2[[#This Row],[Projected Wins]]&gt;=80, 3, IF(Table2[[#This Row],[Projected Wins]]&gt;=70, 4,5))))</f>
        <v>4</v>
      </c>
      <c r="Z468" s="2">
        <v>0.13194444444444445</v>
      </c>
    </row>
    <row r="469" spans="1:26" x14ac:dyDescent="0.45">
      <c r="A469">
        <v>2004</v>
      </c>
      <c r="B469" t="s">
        <v>40</v>
      </c>
      <c r="C469" t="s">
        <v>74</v>
      </c>
      <c r="D469" t="s">
        <v>748</v>
      </c>
      <c r="E469">
        <v>67</v>
      </c>
      <c r="F469">
        <v>94</v>
      </c>
      <c r="G469">
        <v>0.41614906832298137</v>
      </c>
      <c r="H469">
        <v>25</v>
      </c>
      <c r="I469" s="9">
        <v>67.41614906832298</v>
      </c>
      <c r="J469" s="3">
        <v>1900041</v>
      </c>
      <c r="K469" s="3">
        <v>23457</v>
      </c>
      <c r="L469">
        <v>28</v>
      </c>
      <c r="M469">
        <v>28.6</v>
      </c>
      <c r="N469">
        <v>104</v>
      </c>
      <c r="O469">
        <v>104</v>
      </c>
      <c r="P469">
        <v>1</v>
      </c>
      <c r="Q469">
        <v>1</v>
      </c>
      <c r="R469">
        <v>8</v>
      </c>
      <c r="S469" s="8">
        <v>50017000</v>
      </c>
      <c r="T469" s="4">
        <v>21</v>
      </c>
      <c r="U469" s="6">
        <v>2.4062159995315784E-2</v>
      </c>
      <c r="V469" s="10">
        <v>122921497.00580198</v>
      </c>
      <c r="W469" s="12">
        <f>Table2[[#This Row],[Scaled to 2024]]/Table2[[#This Row],[Projected Wins]]</f>
        <v>1823324.2139242785</v>
      </c>
      <c r="X469" s="10"/>
      <c r="Y469" s="10">
        <f>IF(Table2[[#This Row],[Projected Wins]]&gt;=100, 1, IF(Table2[[#This Row],[Projected Wins]]&gt;=90, 2, IF(Table2[[#This Row],[Projected Wins]]&gt;=80, 3, IF(Table2[[#This Row],[Projected Wins]]&gt;=70, 4,5))))</f>
        <v>5</v>
      </c>
      <c r="Z469" s="2">
        <v>0.11458333333333333</v>
      </c>
    </row>
    <row r="470" spans="1:26" x14ac:dyDescent="0.45">
      <c r="A470">
        <v>2001</v>
      </c>
      <c r="B470" t="s">
        <v>36</v>
      </c>
      <c r="C470" t="s">
        <v>75</v>
      </c>
      <c r="D470" t="s">
        <v>834</v>
      </c>
      <c r="E470">
        <v>90</v>
      </c>
      <c r="F470">
        <v>72</v>
      </c>
      <c r="G470">
        <v>0.55555555555555558</v>
      </c>
      <c r="H470">
        <v>8</v>
      </c>
      <c r="I470" s="9">
        <v>90</v>
      </c>
      <c r="J470" s="3">
        <v>3311958</v>
      </c>
      <c r="K470" s="3">
        <v>40888</v>
      </c>
      <c r="L470">
        <v>31.5</v>
      </c>
      <c r="M470">
        <v>29.2</v>
      </c>
      <c r="N470">
        <v>93</v>
      </c>
      <c r="O470">
        <v>91</v>
      </c>
      <c r="P470">
        <v>0</v>
      </c>
      <c r="Q470">
        <v>3</v>
      </c>
      <c r="R470">
        <v>13</v>
      </c>
      <c r="S470" s="8">
        <v>63280167</v>
      </c>
      <c r="T470" s="4">
        <v>16</v>
      </c>
      <c r="U470" s="6">
        <v>3.2136817254897046E-2</v>
      </c>
      <c r="V470" s="10">
        <v>164170867.73352203</v>
      </c>
      <c r="W470" s="12">
        <f>Table2[[#This Row],[Scaled to 2024]]/Table2[[#This Row],[Projected Wins]]</f>
        <v>1824120.7525946891</v>
      </c>
      <c r="X470" s="10"/>
      <c r="Y470" s="10">
        <f>IF(Table2[[#This Row],[Projected Wins]]&gt;=100, 1, IF(Table2[[#This Row],[Projected Wins]]&gt;=90, 2, IF(Table2[[#This Row],[Projected Wins]]&gt;=80, 3, IF(Table2[[#This Row],[Projected Wins]]&gt;=70, 4,5))))</f>
        <v>2</v>
      </c>
      <c r="Z470" s="2">
        <v>0.12916666666666668</v>
      </c>
    </row>
    <row r="471" spans="1:26" x14ac:dyDescent="0.45">
      <c r="A471">
        <v>2020</v>
      </c>
      <c r="B471" t="s">
        <v>21</v>
      </c>
      <c r="C471" t="s">
        <v>71</v>
      </c>
      <c r="D471" t="s">
        <v>248</v>
      </c>
      <c r="E471">
        <v>23</v>
      </c>
      <c r="F471">
        <v>35</v>
      </c>
      <c r="G471">
        <v>0.39655172413793105</v>
      </c>
      <c r="H471">
        <v>28</v>
      </c>
      <c r="I471" s="9">
        <v>64.241379310344826</v>
      </c>
      <c r="L471">
        <v>27.6</v>
      </c>
      <c r="M471">
        <v>26.6</v>
      </c>
      <c r="N471">
        <v>100</v>
      </c>
      <c r="O471">
        <v>102</v>
      </c>
      <c r="P471">
        <v>0</v>
      </c>
      <c r="Q471">
        <v>0</v>
      </c>
      <c r="R471">
        <v>10</v>
      </c>
      <c r="S471" s="8">
        <v>88385000</v>
      </c>
      <c r="T471" s="4">
        <v>22</v>
      </c>
      <c r="U471" s="6">
        <v>2.2995669066429924E-2</v>
      </c>
      <c r="V471" s="10">
        <v>117473330.19337621</v>
      </c>
      <c r="W471" s="12">
        <f>Table2[[#This Row],[Scaled to 2024]]/Table2[[#This Row],[Projected Wins]]</f>
        <v>1828624.0341427324</v>
      </c>
      <c r="X471" s="10"/>
      <c r="Y471" s="10">
        <f>IF(Table2[[#This Row],[Projected Wins]]&gt;=100, 1, IF(Table2[[#This Row],[Projected Wins]]&gt;=90, 2, IF(Table2[[#This Row],[Projected Wins]]&gt;=80, 3, IF(Table2[[#This Row],[Projected Wins]]&gt;=70, 4,5))))</f>
        <v>5</v>
      </c>
      <c r="Z471" s="2">
        <v>0.12430555555555556</v>
      </c>
    </row>
    <row r="472" spans="1:26" x14ac:dyDescent="0.45">
      <c r="A472">
        <v>2018</v>
      </c>
      <c r="B472" t="s">
        <v>34</v>
      </c>
      <c r="C472" t="s">
        <v>67</v>
      </c>
      <c r="D472" t="s">
        <v>321</v>
      </c>
      <c r="E472">
        <v>66</v>
      </c>
      <c r="F472">
        <v>96</v>
      </c>
      <c r="G472">
        <v>0.40740740740740738</v>
      </c>
      <c r="H472">
        <v>25</v>
      </c>
      <c r="I472" s="9">
        <v>66</v>
      </c>
      <c r="J472" s="3">
        <v>2168536</v>
      </c>
      <c r="K472" s="3">
        <v>26772</v>
      </c>
      <c r="L472">
        <v>26.9</v>
      </c>
      <c r="M472">
        <v>27.7</v>
      </c>
      <c r="N472">
        <v>93</v>
      </c>
      <c r="O472">
        <v>95</v>
      </c>
      <c r="P472">
        <v>0</v>
      </c>
      <c r="Q472">
        <v>1</v>
      </c>
      <c r="R472">
        <v>7</v>
      </c>
      <c r="S472" s="8">
        <v>93821067</v>
      </c>
      <c r="T472" s="4">
        <v>25</v>
      </c>
      <c r="U472" s="6">
        <v>2.3664967332401334E-2</v>
      </c>
      <c r="V472" s="10">
        <v>120892439.06858148</v>
      </c>
      <c r="W472" s="12">
        <f>Table2[[#This Row],[Scaled to 2024]]/Table2[[#This Row],[Projected Wins]]</f>
        <v>1831703.6222512345</v>
      </c>
      <c r="X472" s="10"/>
      <c r="Y472" s="10">
        <f>IF(Table2[[#This Row],[Projected Wins]]&gt;=100, 1, IF(Table2[[#This Row],[Projected Wins]]&gt;=90, 2, IF(Table2[[#This Row],[Projected Wins]]&gt;=80, 3, IF(Table2[[#This Row],[Projected Wins]]&gt;=70, 4,5))))</f>
        <v>5</v>
      </c>
      <c r="Z472" s="2">
        <v>0.125</v>
      </c>
    </row>
    <row r="473" spans="1:26" x14ac:dyDescent="0.45">
      <c r="A473">
        <v>1998</v>
      </c>
      <c r="B473" t="s">
        <v>27</v>
      </c>
      <c r="C473" t="s">
        <v>72</v>
      </c>
      <c r="D473" t="s">
        <v>914</v>
      </c>
      <c r="E473">
        <v>74</v>
      </c>
      <c r="F473">
        <v>88</v>
      </c>
      <c r="G473">
        <v>0.4567901234567901</v>
      </c>
      <c r="H473">
        <v>21</v>
      </c>
      <c r="I473" s="9">
        <v>74</v>
      </c>
      <c r="J473" s="3">
        <v>1811593</v>
      </c>
      <c r="K473" s="3">
        <v>22365</v>
      </c>
      <c r="L473">
        <v>28.3</v>
      </c>
      <c r="M473">
        <v>28.1</v>
      </c>
      <c r="N473">
        <v>100</v>
      </c>
      <c r="O473">
        <v>101</v>
      </c>
      <c r="P473">
        <v>0</v>
      </c>
      <c r="Q473">
        <v>1</v>
      </c>
      <c r="R473">
        <v>11</v>
      </c>
      <c r="S473" s="8">
        <v>34139904</v>
      </c>
      <c r="T473" s="4">
        <v>22</v>
      </c>
      <c r="U473" s="6">
        <v>2.6560879877319758E-2</v>
      </c>
      <c r="V473" s="10">
        <v>135686202.60803726</v>
      </c>
      <c r="W473" s="12">
        <f>Table2[[#This Row],[Scaled to 2024]]/Table2[[#This Row],[Projected Wins]]</f>
        <v>1833597.3325410441</v>
      </c>
      <c r="X473" s="10"/>
      <c r="Y473" s="10">
        <f>IF(Table2[[#This Row],[Projected Wins]]&gt;=100, 1, IF(Table2[[#This Row],[Projected Wins]]&gt;=90, 2, IF(Table2[[#This Row],[Projected Wins]]&gt;=80, 3, IF(Table2[[#This Row],[Projected Wins]]&gt;=70, 4,5))))</f>
        <v>4</v>
      </c>
      <c r="Z473" s="2">
        <v>0.11874999999999999</v>
      </c>
    </row>
    <row r="474" spans="1:26" x14ac:dyDescent="0.45">
      <c r="A474">
        <v>1999</v>
      </c>
      <c r="B474" t="s">
        <v>40</v>
      </c>
      <c r="C474" t="s">
        <v>74</v>
      </c>
      <c r="D474" t="s">
        <v>898</v>
      </c>
      <c r="E474">
        <v>84</v>
      </c>
      <c r="F474">
        <v>78</v>
      </c>
      <c r="G474">
        <v>0.51851851851851849</v>
      </c>
      <c r="H474">
        <v>12</v>
      </c>
      <c r="I474" s="9">
        <v>84</v>
      </c>
      <c r="J474" s="3">
        <v>2163464</v>
      </c>
      <c r="K474" s="3">
        <v>26709</v>
      </c>
      <c r="L474">
        <v>28.3</v>
      </c>
      <c r="M474">
        <v>27.9</v>
      </c>
      <c r="N474">
        <v>100</v>
      </c>
      <c r="O474">
        <v>100</v>
      </c>
      <c r="P474">
        <v>1</v>
      </c>
      <c r="Q474">
        <v>2</v>
      </c>
      <c r="R474">
        <v>14</v>
      </c>
      <c r="S474" s="8">
        <v>45444333</v>
      </c>
      <c r="T474" s="4">
        <v>18</v>
      </c>
      <c r="U474" s="6">
        <v>3.0223901241645614E-2</v>
      </c>
      <c r="V474" s="10">
        <v>154398740.04253289</v>
      </c>
      <c r="W474" s="12">
        <f>Table2[[#This Row],[Scaled to 2024]]/Table2[[#This Row],[Projected Wins]]</f>
        <v>1838080.2386015821</v>
      </c>
      <c r="X474" s="10"/>
      <c r="Y474" s="10">
        <f>IF(Table2[[#This Row],[Projected Wins]]&gt;=100, 1, IF(Table2[[#This Row],[Projected Wins]]&gt;=90, 2, IF(Table2[[#This Row],[Projected Wins]]&gt;=80, 3, IF(Table2[[#This Row],[Projected Wins]]&gt;=70, 4,5))))</f>
        <v>3</v>
      </c>
      <c r="Z474" s="2">
        <v>0.12361111111111112</v>
      </c>
    </row>
    <row r="475" spans="1:26" x14ac:dyDescent="0.45">
      <c r="A475">
        <v>2007</v>
      </c>
      <c r="B475" t="s">
        <v>28</v>
      </c>
      <c r="C475" t="s">
        <v>54</v>
      </c>
      <c r="D475" t="s">
        <v>645</v>
      </c>
      <c r="E475">
        <v>79</v>
      </c>
      <c r="F475">
        <v>83</v>
      </c>
      <c r="G475">
        <v>0.48765432098765432</v>
      </c>
      <c r="H475">
        <v>17</v>
      </c>
      <c r="I475" s="9">
        <v>79</v>
      </c>
      <c r="J475" s="3">
        <v>2296383</v>
      </c>
      <c r="K475" s="3">
        <v>28350</v>
      </c>
      <c r="L475">
        <v>28.4</v>
      </c>
      <c r="M475">
        <v>27.4</v>
      </c>
      <c r="N475">
        <v>95</v>
      </c>
      <c r="O475">
        <v>95</v>
      </c>
      <c r="P475">
        <v>1</v>
      </c>
      <c r="Q475">
        <v>3</v>
      </c>
      <c r="R475">
        <v>13</v>
      </c>
      <c r="S475" s="8">
        <v>71439500</v>
      </c>
      <c r="T475" s="4">
        <v>18</v>
      </c>
      <c r="U475" s="6">
        <v>2.8584958769431512E-2</v>
      </c>
      <c r="V475" s="10">
        <v>146026205.64702699</v>
      </c>
      <c r="W475" s="12">
        <f>Table2[[#This Row],[Scaled to 2024]]/Table2[[#This Row],[Projected Wins]]</f>
        <v>1848432.9828737592</v>
      </c>
      <c r="X475" s="10"/>
      <c r="Y475" s="10">
        <f>IF(Table2[[#This Row],[Projected Wins]]&gt;=100, 1, IF(Table2[[#This Row],[Projected Wins]]&gt;=90, 2, IF(Table2[[#This Row],[Projected Wins]]&gt;=80, 3, IF(Table2[[#This Row],[Projected Wins]]&gt;=70, 4,5))))</f>
        <v>4</v>
      </c>
      <c r="Z475" s="2">
        <v>0.11666666666666667</v>
      </c>
    </row>
    <row r="476" spans="1:26" x14ac:dyDescent="0.45">
      <c r="A476">
        <v>2008</v>
      </c>
      <c r="B476" t="s">
        <v>43</v>
      </c>
      <c r="C476" t="s">
        <v>60</v>
      </c>
      <c r="D476" t="s">
        <v>606</v>
      </c>
      <c r="E476">
        <v>81</v>
      </c>
      <c r="F476">
        <v>81</v>
      </c>
      <c r="G476">
        <v>0.5</v>
      </c>
      <c r="H476">
        <v>17</v>
      </c>
      <c r="I476" s="9">
        <v>81</v>
      </c>
      <c r="J476" s="3">
        <v>2169760</v>
      </c>
      <c r="K476" s="3">
        <v>26787</v>
      </c>
      <c r="L476">
        <v>27.6</v>
      </c>
      <c r="M476">
        <v>28.6</v>
      </c>
      <c r="N476">
        <v>98</v>
      </c>
      <c r="O476">
        <v>97</v>
      </c>
      <c r="P476">
        <v>0</v>
      </c>
      <c r="Q476">
        <v>2</v>
      </c>
      <c r="R476">
        <v>12</v>
      </c>
      <c r="S476" s="8">
        <v>78970066</v>
      </c>
      <c r="T476" s="4">
        <v>16</v>
      </c>
      <c r="U476" s="6">
        <v>2.9312333349414087E-2</v>
      </c>
      <c r="V476" s="10">
        <v>149741997.25812218</v>
      </c>
      <c r="W476" s="12">
        <f>Table2[[#This Row],[Scaled to 2024]]/Table2[[#This Row],[Projected Wins]]</f>
        <v>1848666.6328163231</v>
      </c>
      <c r="X476" s="10"/>
      <c r="Y476" s="10">
        <f>IF(Table2[[#This Row],[Projected Wins]]&gt;=100, 1, IF(Table2[[#This Row],[Projected Wins]]&gt;=90, 2, IF(Table2[[#This Row],[Projected Wins]]&gt;=80, 3, IF(Table2[[#This Row],[Projected Wins]]&gt;=70, 4,5))))</f>
        <v>3</v>
      </c>
      <c r="Z476" s="2">
        <v>0.12569444444444444</v>
      </c>
    </row>
    <row r="477" spans="1:26" x14ac:dyDescent="0.45">
      <c r="A477">
        <v>1999</v>
      </c>
      <c r="B477" t="s">
        <v>36</v>
      </c>
      <c r="C477" t="s">
        <v>75</v>
      </c>
      <c r="D477" t="s">
        <v>894</v>
      </c>
      <c r="E477">
        <v>86</v>
      </c>
      <c r="F477">
        <v>76</v>
      </c>
      <c r="G477">
        <v>0.53086419753086422</v>
      </c>
      <c r="H477">
        <v>11</v>
      </c>
      <c r="I477" s="9">
        <v>86</v>
      </c>
      <c r="J477" s="3">
        <v>2078399</v>
      </c>
      <c r="K477" s="3">
        <v>25659</v>
      </c>
      <c r="L477">
        <v>30.3</v>
      </c>
      <c r="M477">
        <v>28.6</v>
      </c>
      <c r="N477">
        <v>94</v>
      </c>
      <c r="O477">
        <v>94</v>
      </c>
      <c r="P477">
        <v>0</v>
      </c>
      <c r="Q477">
        <v>2</v>
      </c>
      <c r="R477">
        <v>9</v>
      </c>
      <c r="S477" s="8">
        <v>46798057</v>
      </c>
      <c r="T477" s="4">
        <v>17</v>
      </c>
      <c r="U477" s="6">
        <v>3.1124229572670862E-2</v>
      </c>
      <c r="V477" s="10">
        <v>158998065.55062953</v>
      </c>
      <c r="W477" s="12">
        <f>Table2[[#This Row],[Scaled to 2024]]/Table2[[#This Row],[Projected Wins]]</f>
        <v>1848814.7157049945</v>
      </c>
      <c r="X477" s="10"/>
      <c r="Y477" s="10">
        <f>IF(Table2[[#This Row],[Projected Wins]]&gt;=100, 1, IF(Table2[[#This Row],[Projected Wins]]&gt;=90, 2, IF(Table2[[#This Row],[Projected Wins]]&gt;=80, 3, IF(Table2[[#This Row],[Projected Wins]]&gt;=70, 4,5))))</f>
        <v>3</v>
      </c>
      <c r="Z477" s="2">
        <v>0.12847222222222221</v>
      </c>
    </row>
    <row r="478" spans="1:26" x14ac:dyDescent="0.45">
      <c r="A478">
        <v>2009</v>
      </c>
      <c r="B478" t="s">
        <v>18</v>
      </c>
      <c r="C478" t="s">
        <v>59</v>
      </c>
      <c r="D478" t="s">
        <v>575</v>
      </c>
      <c r="E478">
        <v>78</v>
      </c>
      <c r="F478">
        <v>84</v>
      </c>
      <c r="G478">
        <v>0.48148148148148145</v>
      </c>
      <c r="H478">
        <v>19</v>
      </c>
      <c r="I478" s="9">
        <v>78</v>
      </c>
      <c r="J478" s="3">
        <v>1747919</v>
      </c>
      <c r="K478" s="3">
        <v>21579</v>
      </c>
      <c r="L478">
        <v>27.8</v>
      </c>
      <c r="M478">
        <v>29</v>
      </c>
      <c r="N478">
        <v>100</v>
      </c>
      <c r="O478">
        <v>100</v>
      </c>
      <c r="P478">
        <v>1</v>
      </c>
      <c r="Q478">
        <v>1</v>
      </c>
      <c r="R478">
        <v>12</v>
      </c>
      <c r="S478" s="8">
        <v>78979000</v>
      </c>
      <c r="T478" s="4">
        <v>20</v>
      </c>
      <c r="U478" s="6">
        <v>2.8291202175400765E-2</v>
      </c>
      <c r="V478" s="10">
        <v>144525550.66424012</v>
      </c>
      <c r="W478" s="12">
        <f>Table2[[#This Row],[Scaled to 2024]]/Table2[[#This Row],[Projected Wins]]</f>
        <v>1852891.6751825656</v>
      </c>
      <c r="X478" s="10"/>
      <c r="Y478" s="10">
        <f>IF(Table2[[#This Row],[Projected Wins]]&gt;=100, 1, IF(Table2[[#This Row],[Projected Wins]]&gt;=90, 2, IF(Table2[[#This Row],[Projected Wins]]&gt;=80, 3, IF(Table2[[#This Row],[Projected Wins]]&gt;=70, 4,5))))</f>
        <v>4</v>
      </c>
      <c r="Z478" s="2">
        <v>0.12361111111111112</v>
      </c>
    </row>
    <row r="479" spans="1:26" x14ac:dyDescent="0.45">
      <c r="A479">
        <v>2017</v>
      </c>
      <c r="B479" t="s">
        <v>26</v>
      </c>
      <c r="C479" t="s">
        <v>103</v>
      </c>
      <c r="D479" t="s">
        <v>343</v>
      </c>
      <c r="E479">
        <v>77</v>
      </c>
      <c r="F479">
        <v>85</v>
      </c>
      <c r="G479">
        <v>0.47530864197530864</v>
      </c>
      <c r="H479">
        <v>18</v>
      </c>
      <c r="I479" s="9">
        <v>77</v>
      </c>
      <c r="J479" s="3">
        <v>1583014</v>
      </c>
      <c r="K479" s="3">
        <v>20295</v>
      </c>
      <c r="L479">
        <v>28.3</v>
      </c>
      <c r="M479">
        <v>28.7</v>
      </c>
      <c r="N479">
        <v>90</v>
      </c>
      <c r="O479">
        <v>91</v>
      </c>
      <c r="P479">
        <v>0</v>
      </c>
      <c r="Q479">
        <v>2</v>
      </c>
      <c r="R479">
        <v>10</v>
      </c>
      <c r="S479" s="8">
        <v>111591100</v>
      </c>
      <c r="T479" s="4">
        <v>19</v>
      </c>
      <c r="U479" s="6">
        <v>2.8010569122179814E-2</v>
      </c>
      <c r="V479" s="10">
        <v>143091937.26386613</v>
      </c>
      <c r="W479" s="12">
        <f>Table2[[#This Row],[Scaled to 2024]]/Table2[[#This Row],[Projected Wins]]</f>
        <v>1858336.8475826769</v>
      </c>
      <c r="X479" s="10"/>
      <c r="Y479" s="10">
        <f>IF(Table2[[#This Row],[Projected Wins]]&gt;=100, 1, IF(Table2[[#This Row],[Projected Wins]]&gt;=90, 2, IF(Table2[[#This Row],[Projected Wins]]&gt;=80, 3, IF(Table2[[#This Row],[Projected Wins]]&gt;=70, 4,5))))</f>
        <v>4</v>
      </c>
      <c r="Z479" s="2">
        <v>0.12916666666666668</v>
      </c>
    </row>
    <row r="480" spans="1:26" x14ac:dyDescent="0.45">
      <c r="A480">
        <v>2009</v>
      </c>
      <c r="B480" t="s">
        <v>27</v>
      </c>
      <c r="C480" t="s">
        <v>72</v>
      </c>
      <c r="D480" t="s">
        <v>584</v>
      </c>
      <c r="E480">
        <v>80</v>
      </c>
      <c r="F480">
        <v>82</v>
      </c>
      <c r="G480">
        <v>0.49382716049382713</v>
      </c>
      <c r="H480">
        <v>17</v>
      </c>
      <c r="I480" s="9">
        <v>80</v>
      </c>
      <c r="J480" s="3">
        <v>3037451</v>
      </c>
      <c r="K480" s="3">
        <v>37499</v>
      </c>
      <c r="L480">
        <v>29.3</v>
      </c>
      <c r="M480">
        <v>30</v>
      </c>
      <c r="N480">
        <v>98</v>
      </c>
      <c r="O480">
        <v>98</v>
      </c>
      <c r="P480">
        <v>1</v>
      </c>
      <c r="Q480">
        <v>3</v>
      </c>
      <c r="R480">
        <v>11</v>
      </c>
      <c r="S480" s="8">
        <v>81384502</v>
      </c>
      <c r="T480" s="4">
        <v>17</v>
      </c>
      <c r="U480" s="6">
        <v>2.9152881145954088E-2</v>
      </c>
      <c r="V480" s="10">
        <v>148927435.99038923</v>
      </c>
      <c r="W480" s="12">
        <f>Table2[[#This Row],[Scaled to 2024]]/Table2[[#This Row],[Projected Wins]]</f>
        <v>1861592.9498798654</v>
      </c>
      <c r="X480" s="10"/>
      <c r="Y480" s="10">
        <f>IF(Table2[[#This Row],[Projected Wins]]&gt;=100, 1, IF(Table2[[#This Row],[Projected Wins]]&gt;=90, 2, IF(Table2[[#This Row],[Projected Wins]]&gt;=80, 3, IF(Table2[[#This Row],[Projected Wins]]&gt;=70, 4,5))))</f>
        <v>3</v>
      </c>
      <c r="Z480" s="2">
        <v>0.125</v>
      </c>
    </row>
    <row r="481" spans="1:26" x14ac:dyDescent="0.45">
      <c r="A481">
        <v>2008</v>
      </c>
      <c r="B481" t="s">
        <v>14</v>
      </c>
      <c r="C481" t="s">
        <v>58</v>
      </c>
      <c r="D481" t="s">
        <v>601</v>
      </c>
      <c r="E481">
        <v>68</v>
      </c>
      <c r="F481">
        <v>93</v>
      </c>
      <c r="G481">
        <v>0.42236024844720499</v>
      </c>
      <c r="H481">
        <v>26</v>
      </c>
      <c r="I481" s="9">
        <v>68.422360248447205</v>
      </c>
      <c r="J481" s="3">
        <v>1950075</v>
      </c>
      <c r="K481" s="3">
        <v>24376</v>
      </c>
      <c r="L481">
        <v>30.1</v>
      </c>
      <c r="M481">
        <v>27.9</v>
      </c>
      <c r="N481">
        <v>101</v>
      </c>
      <c r="O481">
        <v>102</v>
      </c>
      <c r="P481">
        <v>0</v>
      </c>
      <c r="Q481">
        <v>1</v>
      </c>
      <c r="R481">
        <v>9</v>
      </c>
      <c r="S481" s="8">
        <v>67196246</v>
      </c>
      <c r="T481" s="4">
        <v>22</v>
      </c>
      <c r="U481" s="6">
        <v>2.4942093407662E-2</v>
      </c>
      <c r="V481" s="10">
        <v>127416635.11194359</v>
      </c>
      <c r="W481" s="12">
        <f>Table2[[#This Row],[Scaled to 2024]]/Table2[[#This Row],[Projected Wins]]</f>
        <v>1862207.5393085438</v>
      </c>
      <c r="X481" s="10"/>
      <c r="Y481" s="10">
        <f>IF(Table2[[#This Row],[Projected Wins]]&gt;=100, 1, IF(Table2[[#This Row],[Projected Wins]]&gt;=90, 2, IF(Table2[[#This Row],[Projected Wins]]&gt;=80, 3, IF(Table2[[#This Row],[Projected Wins]]&gt;=70, 4,5))))</f>
        <v>5</v>
      </c>
      <c r="Z481" s="2">
        <v>0.12361111111111112</v>
      </c>
    </row>
    <row r="482" spans="1:26" x14ac:dyDescent="0.45">
      <c r="A482">
        <v>2006</v>
      </c>
      <c r="B482" t="s">
        <v>39</v>
      </c>
      <c r="C482" t="s">
        <v>57</v>
      </c>
      <c r="D482" t="s">
        <v>686</v>
      </c>
      <c r="E482">
        <v>80</v>
      </c>
      <c r="F482">
        <v>82</v>
      </c>
      <c r="G482">
        <v>0.49382716049382713</v>
      </c>
      <c r="H482">
        <v>15</v>
      </c>
      <c r="I482" s="9">
        <v>80</v>
      </c>
      <c r="J482" s="3">
        <v>2388757</v>
      </c>
      <c r="K482" s="3">
        <v>29491</v>
      </c>
      <c r="L482">
        <v>28.4</v>
      </c>
      <c r="M482">
        <v>28.3</v>
      </c>
      <c r="N482">
        <v>101</v>
      </c>
      <c r="O482">
        <v>101</v>
      </c>
      <c r="P482">
        <v>0</v>
      </c>
      <c r="Q482">
        <v>2</v>
      </c>
      <c r="R482">
        <v>15</v>
      </c>
      <c r="S482" s="8">
        <v>68228662</v>
      </c>
      <c r="T482" s="4">
        <v>18</v>
      </c>
      <c r="U482" s="6">
        <v>2.9184055254234363E-2</v>
      </c>
      <c r="V482" s="10">
        <v>149086688.86121956</v>
      </c>
      <c r="W482" s="12">
        <f>Table2[[#This Row],[Scaled to 2024]]/Table2[[#This Row],[Projected Wins]]</f>
        <v>1863583.6107652443</v>
      </c>
      <c r="X482" s="10"/>
      <c r="Y482" s="10">
        <f>IF(Table2[[#This Row],[Projected Wins]]&gt;=100, 1, IF(Table2[[#This Row],[Projected Wins]]&gt;=90, 2, IF(Table2[[#This Row],[Projected Wins]]&gt;=80, 3, IF(Table2[[#This Row],[Projected Wins]]&gt;=70, 4,5))))</f>
        <v>3</v>
      </c>
      <c r="Z482" s="2">
        <v>0.11736111111111111</v>
      </c>
    </row>
    <row r="483" spans="1:26" x14ac:dyDescent="0.45">
      <c r="A483">
        <v>2014</v>
      </c>
      <c r="B483" t="s">
        <v>28</v>
      </c>
      <c r="C483" t="s">
        <v>54</v>
      </c>
      <c r="D483" t="s">
        <v>435</v>
      </c>
      <c r="E483">
        <v>70</v>
      </c>
      <c r="F483">
        <v>92</v>
      </c>
      <c r="G483">
        <v>0.43209876543209874</v>
      </c>
      <c r="H483">
        <v>26</v>
      </c>
      <c r="I483" s="9">
        <v>70</v>
      </c>
      <c r="J483" s="3">
        <v>2250606</v>
      </c>
      <c r="K483" s="3">
        <v>27785</v>
      </c>
      <c r="L483">
        <v>27.5</v>
      </c>
      <c r="M483">
        <v>29.2</v>
      </c>
      <c r="N483">
        <v>102</v>
      </c>
      <c r="O483">
        <v>102</v>
      </c>
      <c r="P483">
        <v>1</v>
      </c>
      <c r="Q483">
        <v>2</v>
      </c>
      <c r="R483">
        <v>12</v>
      </c>
      <c r="S483" s="8">
        <v>87044000</v>
      </c>
      <c r="T483" s="4">
        <v>22</v>
      </c>
      <c r="U483" s="6">
        <v>2.560969428503649E-2</v>
      </c>
      <c r="V483" s="10">
        <v>130827072.88084024</v>
      </c>
      <c r="W483" s="12">
        <f>Table2[[#This Row],[Scaled to 2024]]/Table2[[#This Row],[Projected Wins]]</f>
        <v>1868958.1840120035</v>
      </c>
      <c r="X483" s="10"/>
      <c r="Y483" s="10">
        <f>IF(Table2[[#This Row],[Projected Wins]]&gt;=100, 1, IF(Table2[[#This Row],[Projected Wins]]&gt;=90, 2, IF(Table2[[#This Row],[Projected Wins]]&gt;=80, 3, IF(Table2[[#This Row],[Projected Wins]]&gt;=70, 4,5))))</f>
        <v>4</v>
      </c>
      <c r="Z483" s="2">
        <v>0.12986111111111112</v>
      </c>
    </row>
    <row r="484" spans="1:26" x14ac:dyDescent="0.45">
      <c r="A484">
        <v>2007</v>
      </c>
      <c r="B484" t="s">
        <v>39</v>
      </c>
      <c r="C484" t="s">
        <v>57</v>
      </c>
      <c r="D484" t="s">
        <v>656</v>
      </c>
      <c r="E484">
        <v>75</v>
      </c>
      <c r="F484">
        <v>87</v>
      </c>
      <c r="G484">
        <v>0.46296296296296297</v>
      </c>
      <c r="H484">
        <v>20</v>
      </c>
      <c r="I484" s="9">
        <v>75</v>
      </c>
      <c r="J484" s="3">
        <v>2353862</v>
      </c>
      <c r="K484" s="3">
        <v>29060</v>
      </c>
      <c r="L484">
        <v>29.4</v>
      </c>
      <c r="M484">
        <v>27.7</v>
      </c>
      <c r="N484">
        <v>101</v>
      </c>
      <c r="O484">
        <v>101</v>
      </c>
      <c r="P484">
        <v>0</v>
      </c>
      <c r="Q484">
        <v>1</v>
      </c>
      <c r="R484">
        <v>13</v>
      </c>
      <c r="S484" s="8">
        <v>68643675</v>
      </c>
      <c r="T484" s="4">
        <v>20</v>
      </c>
      <c r="U484" s="6">
        <v>2.7466270335840207E-2</v>
      </c>
      <c r="V484" s="10">
        <v>140311387.98448595</v>
      </c>
      <c r="W484" s="12">
        <f>Table2[[#This Row],[Scaled to 2024]]/Table2[[#This Row],[Projected Wins]]</f>
        <v>1870818.5064598126</v>
      </c>
      <c r="X484" s="10"/>
      <c r="Y484" s="10">
        <f>IF(Table2[[#This Row],[Projected Wins]]&gt;=100, 1, IF(Table2[[#This Row],[Projected Wins]]&gt;=90, 2, IF(Table2[[#This Row],[Projected Wins]]&gt;=80, 3, IF(Table2[[#This Row],[Projected Wins]]&gt;=70, 4,5))))</f>
        <v>4</v>
      </c>
      <c r="Z484" s="2">
        <v>0.12430555555555556</v>
      </c>
    </row>
    <row r="485" spans="1:26" x14ac:dyDescent="0.45">
      <c r="A485">
        <v>2019</v>
      </c>
      <c r="B485" t="s">
        <v>12</v>
      </c>
      <c r="C485" t="s">
        <v>102</v>
      </c>
      <c r="D485" t="s">
        <v>269</v>
      </c>
      <c r="E485">
        <v>85</v>
      </c>
      <c r="F485">
        <v>77</v>
      </c>
      <c r="G485">
        <v>0.52469135802469136</v>
      </c>
      <c r="H485">
        <v>13</v>
      </c>
      <c r="I485" s="9">
        <v>85</v>
      </c>
      <c r="J485" s="3">
        <v>2135510</v>
      </c>
      <c r="K485" s="3">
        <v>26364</v>
      </c>
      <c r="L485">
        <v>28.7</v>
      </c>
      <c r="M485">
        <v>28.6</v>
      </c>
      <c r="N485">
        <v>101</v>
      </c>
      <c r="O485">
        <v>101</v>
      </c>
      <c r="P485">
        <v>0</v>
      </c>
      <c r="Q485">
        <v>2</v>
      </c>
      <c r="R485">
        <v>10</v>
      </c>
      <c r="S485" s="8">
        <v>124016266</v>
      </c>
      <c r="T485" s="4">
        <v>17</v>
      </c>
      <c r="U485" s="6">
        <v>3.1148230587612062E-2</v>
      </c>
      <c r="V485" s="10">
        <v>159120674.68824667</v>
      </c>
      <c r="W485" s="12">
        <f>Table2[[#This Row],[Scaled to 2024]]/Table2[[#This Row],[Projected Wins]]</f>
        <v>1872007.9375087842</v>
      </c>
      <c r="X485" s="10"/>
      <c r="Y485" s="10">
        <f>IF(Table2[[#This Row],[Projected Wins]]&gt;=100, 1, IF(Table2[[#This Row],[Projected Wins]]&gt;=90, 2, IF(Table2[[#This Row],[Projected Wins]]&gt;=80, 3, IF(Table2[[#This Row],[Projected Wins]]&gt;=70, 4,5))))</f>
        <v>3</v>
      </c>
      <c r="Z485" s="2">
        <v>0.13541666666666666</v>
      </c>
    </row>
    <row r="486" spans="1:26" x14ac:dyDescent="0.45">
      <c r="A486">
        <v>2017</v>
      </c>
      <c r="B486" t="s">
        <v>17</v>
      </c>
      <c r="C486" t="s">
        <v>70</v>
      </c>
      <c r="D486" t="s">
        <v>334</v>
      </c>
      <c r="E486">
        <v>67</v>
      </c>
      <c r="F486">
        <v>95</v>
      </c>
      <c r="G486">
        <v>0.41358024691358025</v>
      </c>
      <c r="H486">
        <v>27</v>
      </c>
      <c r="I486" s="9">
        <v>67</v>
      </c>
      <c r="J486" s="3">
        <v>1629470</v>
      </c>
      <c r="K486" s="3">
        <v>20117</v>
      </c>
      <c r="L486">
        <v>26.7</v>
      </c>
      <c r="M486">
        <v>28.7</v>
      </c>
      <c r="N486">
        <v>97</v>
      </c>
      <c r="O486">
        <v>98</v>
      </c>
      <c r="P486">
        <v>0</v>
      </c>
      <c r="Q486">
        <v>1</v>
      </c>
      <c r="R486">
        <v>14</v>
      </c>
      <c r="S486" s="8">
        <v>97842000</v>
      </c>
      <c r="T486" s="4">
        <v>24</v>
      </c>
      <c r="U486" s="6">
        <v>2.4559396798242129E-2</v>
      </c>
      <c r="V486" s="10">
        <v>125461630.23548642</v>
      </c>
      <c r="W486" s="12">
        <f>Table2[[#This Row],[Scaled to 2024]]/Table2[[#This Row],[Projected Wins]]</f>
        <v>1872561.6453057674</v>
      </c>
      <c r="X486" s="10"/>
      <c r="Y486" s="10">
        <f>IF(Table2[[#This Row],[Projected Wins]]&gt;=100, 1, IF(Table2[[#This Row],[Projected Wins]]&gt;=90, 2, IF(Table2[[#This Row],[Projected Wins]]&gt;=80, 3, IF(Table2[[#This Row],[Projected Wins]]&gt;=70, 4,5))))</f>
        <v>5</v>
      </c>
      <c r="Z486" s="2">
        <v>0.13194444444444445</v>
      </c>
    </row>
    <row r="487" spans="1:26" x14ac:dyDescent="0.45">
      <c r="A487">
        <v>2011</v>
      </c>
      <c r="B487" t="s">
        <v>13</v>
      </c>
      <c r="C487" t="s">
        <v>50</v>
      </c>
      <c r="D487" t="s">
        <v>510</v>
      </c>
      <c r="E487">
        <v>89</v>
      </c>
      <c r="F487">
        <v>73</v>
      </c>
      <c r="G487">
        <v>0.54938271604938271</v>
      </c>
      <c r="H487">
        <v>10</v>
      </c>
      <c r="I487" s="9">
        <v>89</v>
      </c>
      <c r="J487" s="3">
        <v>2372940</v>
      </c>
      <c r="K487" s="3">
        <v>29296</v>
      </c>
      <c r="L487">
        <v>28.9</v>
      </c>
      <c r="M487">
        <v>28.4</v>
      </c>
      <c r="N487">
        <v>101</v>
      </c>
      <c r="O487">
        <v>100</v>
      </c>
      <c r="P487">
        <v>1</v>
      </c>
      <c r="Q487">
        <v>5</v>
      </c>
      <c r="R487">
        <v>18</v>
      </c>
      <c r="S487" s="8">
        <v>93855132</v>
      </c>
      <c r="T487" s="4">
        <v>13</v>
      </c>
      <c r="U487" s="6">
        <v>3.2676444679501752E-2</v>
      </c>
      <c r="V487" s="10">
        <v>166927553.37066802</v>
      </c>
      <c r="W487" s="12">
        <f>Table2[[#This Row],[Scaled to 2024]]/Table2[[#This Row],[Projected Wins]]</f>
        <v>1875590.4873108766</v>
      </c>
      <c r="X487" s="10"/>
      <c r="Y487" s="10">
        <f>IF(Table2[[#This Row],[Projected Wins]]&gt;=100, 1, IF(Table2[[#This Row],[Projected Wins]]&gt;=90, 2, IF(Table2[[#This Row],[Projected Wins]]&gt;=80, 3, IF(Table2[[#This Row],[Projected Wins]]&gt;=70, 4,5))))</f>
        <v>3</v>
      </c>
      <c r="Z487" s="2">
        <v>0.12222222222222222</v>
      </c>
    </row>
    <row r="488" spans="1:26" x14ac:dyDescent="0.45">
      <c r="A488">
        <v>2019</v>
      </c>
      <c r="B488" t="s">
        <v>18</v>
      </c>
      <c r="C488" t="s">
        <v>59</v>
      </c>
      <c r="D488" t="s">
        <v>275</v>
      </c>
      <c r="E488">
        <v>75</v>
      </c>
      <c r="F488">
        <v>87</v>
      </c>
      <c r="G488">
        <v>0.46296296296296297</v>
      </c>
      <c r="H488">
        <v>19</v>
      </c>
      <c r="I488" s="9">
        <v>75</v>
      </c>
      <c r="J488" s="3">
        <v>1809075</v>
      </c>
      <c r="K488" s="3">
        <v>22334</v>
      </c>
      <c r="L488">
        <v>27.9</v>
      </c>
      <c r="M488">
        <v>28.2</v>
      </c>
      <c r="N488">
        <v>106</v>
      </c>
      <c r="O488">
        <v>106</v>
      </c>
      <c r="P488">
        <v>0</v>
      </c>
      <c r="Q488">
        <v>2</v>
      </c>
      <c r="R488">
        <v>14</v>
      </c>
      <c r="S488" s="8">
        <v>109737499</v>
      </c>
      <c r="T488" s="4">
        <v>19</v>
      </c>
      <c r="U488" s="6">
        <v>2.7561940326116963E-2</v>
      </c>
      <c r="V488" s="10">
        <v>140800117.94163188</v>
      </c>
      <c r="W488" s="12">
        <f>Table2[[#This Row],[Scaled to 2024]]/Table2[[#This Row],[Projected Wins]]</f>
        <v>1877334.9058884252</v>
      </c>
      <c r="X488" s="10"/>
      <c r="Y488" s="10">
        <f>IF(Table2[[#This Row],[Projected Wins]]&gt;=100, 1, IF(Table2[[#This Row],[Projected Wins]]&gt;=90, 2, IF(Table2[[#This Row],[Projected Wins]]&gt;=80, 3, IF(Table2[[#This Row],[Projected Wins]]&gt;=70, 4,5))))</f>
        <v>4</v>
      </c>
      <c r="Z488" s="2">
        <v>0.12708333333333333</v>
      </c>
    </row>
    <row r="489" spans="1:26" hidden="1" x14ac:dyDescent="0.45">
      <c r="A489">
        <v>2024</v>
      </c>
      <c r="B489" t="s">
        <v>37</v>
      </c>
      <c r="C489" t="s">
        <v>68</v>
      </c>
      <c r="D489" t="s">
        <v>144</v>
      </c>
      <c r="E489">
        <v>50</v>
      </c>
      <c r="F489">
        <v>46</v>
      </c>
      <c r="G489">
        <v>0.52083333333333337</v>
      </c>
      <c r="H489">
        <v>12</v>
      </c>
      <c r="I489" s="9">
        <v>84.375</v>
      </c>
      <c r="J489">
        <v>1757135</v>
      </c>
      <c r="K489">
        <v>36607</v>
      </c>
      <c r="L489">
        <v>27.7</v>
      </c>
      <c r="M489">
        <v>31.1</v>
      </c>
      <c r="N489">
        <v>100</v>
      </c>
      <c r="O489">
        <v>101</v>
      </c>
      <c r="P489">
        <v>0</v>
      </c>
      <c r="Q489">
        <v>1</v>
      </c>
      <c r="R489">
        <v>11</v>
      </c>
      <c r="S489" s="8">
        <v>189534400</v>
      </c>
      <c r="T489" s="4">
        <v>11</v>
      </c>
      <c r="U489" s="6">
        <v>3.71017858430484E-2</v>
      </c>
      <c r="V489" s="10">
        <v>189534400</v>
      </c>
      <c r="W489" s="12">
        <f>Table2[[#This Row],[Scaled to 2024]]/Table2[[#This Row],[Projected Wins]]</f>
        <v>2246333.6296296297</v>
      </c>
      <c r="X489" s="10"/>
      <c r="Y489" s="10">
        <f>IF(Table2[[#This Row],[Projected Wins]]&gt;=100, 1, IF(Table2[[#This Row],[Projected Wins]]&gt;=90, 2, IF(Table2[[#This Row],[Projected Wins]]&gt;=80, 3, IF(Table2[[#This Row],[Projected Wins]]&gt;=70, 4,5))))</f>
        <v>3</v>
      </c>
      <c r="Z489" s="2">
        <v>0.1111111111111111</v>
      </c>
    </row>
    <row r="490" spans="1:26" x14ac:dyDescent="0.45">
      <c r="A490">
        <v>2021</v>
      </c>
      <c r="B490" t="s">
        <v>40</v>
      </c>
      <c r="C490" t="s">
        <v>74</v>
      </c>
      <c r="D490" t="s">
        <v>237</v>
      </c>
      <c r="E490">
        <v>91</v>
      </c>
      <c r="F490">
        <v>71</v>
      </c>
      <c r="G490">
        <v>0.56172839506172845</v>
      </c>
      <c r="H490">
        <v>9</v>
      </c>
      <c r="I490" s="9">
        <v>91.000000000000014</v>
      </c>
      <c r="J490" s="3">
        <v>805901</v>
      </c>
      <c r="K490" s="3">
        <v>10074</v>
      </c>
      <c r="L490">
        <v>26.8</v>
      </c>
      <c r="M490">
        <v>29.1</v>
      </c>
      <c r="N490">
        <v>104</v>
      </c>
      <c r="O490">
        <v>103</v>
      </c>
      <c r="P490">
        <v>0</v>
      </c>
      <c r="Q490">
        <v>4</v>
      </c>
      <c r="R490">
        <v>19</v>
      </c>
      <c r="S490" s="8">
        <v>121694071</v>
      </c>
      <c r="T490" s="4">
        <v>14</v>
      </c>
      <c r="U490" s="6">
        <v>3.3623296469600994E-2</v>
      </c>
      <c r="V490" s="10">
        <v>171764543.87793252</v>
      </c>
      <c r="W490" s="12">
        <f>Table2[[#This Row],[Scaled to 2024]]/Table2[[#This Row],[Projected Wins]]</f>
        <v>1887522.4601970604</v>
      </c>
      <c r="X490" s="10"/>
      <c r="Y490" s="10">
        <f>IF(Table2[[#This Row],[Projected Wins]]&gt;=100, 1, IF(Table2[[#This Row],[Projected Wins]]&gt;=90, 2, IF(Table2[[#This Row],[Projected Wins]]&gt;=80, 3, IF(Table2[[#This Row],[Projected Wins]]&gt;=70, 4,5))))</f>
        <v>2</v>
      </c>
      <c r="Z490" s="2">
        <v>0.12777777777777777</v>
      </c>
    </row>
    <row r="491" spans="1:26" x14ac:dyDescent="0.45">
      <c r="A491">
        <v>2005</v>
      </c>
      <c r="B491" t="s">
        <v>12</v>
      </c>
      <c r="C491" t="s">
        <v>102</v>
      </c>
      <c r="D491" t="s">
        <v>689</v>
      </c>
      <c r="E491">
        <v>77</v>
      </c>
      <c r="F491">
        <v>85</v>
      </c>
      <c r="G491">
        <v>0.47530864197530864</v>
      </c>
      <c r="H491">
        <v>20</v>
      </c>
      <c r="I491" s="9">
        <v>77</v>
      </c>
      <c r="J491" s="3">
        <v>2059424</v>
      </c>
      <c r="K491" s="3">
        <v>25425</v>
      </c>
      <c r="L491">
        <v>30.3</v>
      </c>
      <c r="M491">
        <v>27.4</v>
      </c>
      <c r="N491">
        <v>103</v>
      </c>
      <c r="O491">
        <v>104</v>
      </c>
      <c r="P491">
        <v>0</v>
      </c>
      <c r="Q491">
        <v>1</v>
      </c>
      <c r="R491">
        <v>10</v>
      </c>
      <c r="S491" s="8">
        <v>62629166</v>
      </c>
      <c r="T491" s="4">
        <v>17</v>
      </c>
      <c r="U491" s="6">
        <v>2.8610681897708514E-2</v>
      </c>
      <c r="V491" s="10">
        <v>146157612.19723266</v>
      </c>
      <c r="W491" s="12">
        <f>Table2[[#This Row],[Scaled to 2024]]/Table2[[#This Row],[Projected Wins]]</f>
        <v>1898150.8077562684</v>
      </c>
      <c r="X491" s="10"/>
      <c r="Y491" s="10">
        <f>IF(Table2[[#This Row],[Projected Wins]]&gt;=100, 1, IF(Table2[[#This Row],[Projected Wins]]&gt;=90, 2, IF(Table2[[#This Row],[Projected Wins]]&gt;=80, 3, IF(Table2[[#This Row],[Projected Wins]]&gt;=70, 4,5))))</f>
        <v>4</v>
      </c>
      <c r="Z491" s="2">
        <v>0.12222222222222222</v>
      </c>
    </row>
    <row r="492" spans="1:26" x14ac:dyDescent="0.45">
      <c r="A492">
        <v>2008</v>
      </c>
      <c r="B492" t="s">
        <v>18</v>
      </c>
      <c r="C492" t="s">
        <v>59</v>
      </c>
      <c r="D492" t="s">
        <v>605</v>
      </c>
      <c r="E492">
        <v>74</v>
      </c>
      <c r="F492">
        <v>88</v>
      </c>
      <c r="G492">
        <v>0.4567901234567901</v>
      </c>
      <c r="H492">
        <v>21</v>
      </c>
      <c r="I492" s="9">
        <v>74</v>
      </c>
      <c r="J492" s="3">
        <v>2058632</v>
      </c>
      <c r="K492" s="3">
        <v>25415</v>
      </c>
      <c r="L492">
        <v>28.6</v>
      </c>
      <c r="M492">
        <v>28.7</v>
      </c>
      <c r="N492">
        <v>102</v>
      </c>
      <c r="O492">
        <v>102</v>
      </c>
      <c r="P492">
        <v>1</v>
      </c>
      <c r="Q492">
        <v>1</v>
      </c>
      <c r="R492">
        <v>10</v>
      </c>
      <c r="S492" s="8">
        <v>74167695</v>
      </c>
      <c r="T492" s="4">
        <v>18</v>
      </c>
      <c r="U492" s="6">
        <v>2.7529775644326706E-2</v>
      </c>
      <c r="V492" s="10">
        <v>140635804.7279743</v>
      </c>
      <c r="W492" s="12">
        <f>Table2[[#This Row],[Scaled to 2024]]/Table2[[#This Row],[Projected Wins]]</f>
        <v>1900483.8476753284</v>
      </c>
      <c r="X492" s="10"/>
      <c r="Y492" s="10">
        <f>IF(Table2[[#This Row],[Projected Wins]]&gt;=100, 1, IF(Table2[[#This Row],[Projected Wins]]&gt;=90, 2, IF(Table2[[#This Row],[Projected Wins]]&gt;=80, 3, IF(Table2[[#This Row],[Projected Wins]]&gt;=70, 4,5))))</f>
        <v>4</v>
      </c>
      <c r="Z492" s="2">
        <v>0.12152777777777778</v>
      </c>
    </row>
    <row r="493" spans="1:26" x14ac:dyDescent="0.45">
      <c r="A493">
        <v>2002</v>
      </c>
      <c r="B493" t="s">
        <v>22</v>
      </c>
      <c r="C493" t="s">
        <v>53</v>
      </c>
      <c r="D493" t="s">
        <v>791</v>
      </c>
      <c r="E493">
        <v>84</v>
      </c>
      <c r="F493">
        <v>78</v>
      </c>
      <c r="G493">
        <v>0.51851851851851849</v>
      </c>
      <c r="H493">
        <v>12</v>
      </c>
      <c r="I493" s="9">
        <v>84</v>
      </c>
      <c r="J493" s="3">
        <v>2517357</v>
      </c>
      <c r="K493" s="3">
        <v>31078</v>
      </c>
      <c r="L493">
        <v>30.1</v>
      </c>
      <c r="M493">
        <v>27.3</v>
      </c>
      <c r="N493">
        <v>106</v>
      </c>
      <c r="O493">
        <v>105</v>
      </c>
      <c r="P493">
        <v>2</v>
      </c>
      <c r="Q493">
        <v>1</v>
      </c>
      <c r="R493">
        <v>11</v>
      </c>
      <c r="S493" s="8">
        <v>63448417</v>
      </c>
      <c r="T493" s="4">
        <v>15</v>
      </c>
      <c r="U493" s="6">
        <v>3.127266989357478E-2</v>
      </c>
      <c r="V493" s="10">
        <v>159756372.63798508</v>
      </c>
      <c r="W493" s="12">
        <f>Table2[[#This Row],[Scaled to 2024]]/Table2[[#This Row],[Projected Wins]]</f>
        <v>1901861.579023632</v>
      </c>
      <c r="X493" s="10"/>
      <c r="Y493" s="10">
        <f>IF(Table2[[#This Row],[Projected Wins]]&gt;=100, 1, IF(Table2[[#This Row],[Projected Wins]]&gt;=90, 2, IF(Table2[[#This Row],[Projected Wins]]&gt;=80, 3, IF(Table2[[#This Row],[Projected Wins]]&gt;=70, 4,5))))</f>
        <v>3</v>
      </c>
      <c r="Z493" s="2">
        <v>0.12152777777777778</v>
      </c>
    </row>
    <row r="494" spans="1:26" x14ac:dyDescent="0.45">
      <c r="A494">
        <v>2013</v>
      </c>
      <c r="B494" t="s">
        <v>27</v>
      </c>
      <c r="C494" t="s">
        <v>72</v>
      </c>
      <c r="D494" t="s">
        <v>464</v>
      </c>
      <c r="E494">
        <v>74</v>
      </c>
      <c r="F494">
        <v>88</v>
      </c>
      <c r="G494">
        <v>0.4567901234567901</v>
      </c>
      <c r="H494">
        <v>20</v>
      </c>
      <c r="I494" s="9">
        <v>74</v>
      </c>
      <c r="J494" s="3">
        <v>2531105</v>
      </c>
      <c r="K494" s="3">
        <v>31248</v>
      </c>
      <c r="L494">
        <v>27.9</v>
      </c>
      <c r="M494">
        <v>28.8</v>
      </c>
      <c r="N494">
        <v>103</v>
      </c>
      <c r="O494">
        <v>103</v>
      </c>
      <c r="P494">
        <v>0</v>
      </c>
      <c r="Q494">
        <v>2</v>
      </c>
      <c r="R494">
        <v>12</v>
      </c>
      <c r="S494" s="8">
        <v>86945000</v>
      </c>
      <c r="T494" s="4">
        <v>18</v>
      </c>
      <c r="U494" s="6">
        <v>2.759521095941456E-2</v>
      </c>
      <c r="V494" s="10">
        <v>140970080.90638933</v>
      </c>
      <c r="W494" s="12">
        <f>Table2[[#This Row],[Scaled to 2024]]/Table2[[#This Row],[Projected Wins]]</f>
        <v>1905001.0933295854</v>
      </c>
      <c r="X494" s="10"/>
      <c r="Y494" s="10">
        <f>IF(Table2[[#This Row],[Projected Wins]]&gt;=100, 1, IF(Table2[[#This Row],[Projected Wins]]&gt;=90, 2, IF(Table2[[#This Row],[Projected Wins]]&gt;=80, 3, IF(Table2[[#This Row],[Projected Wins]]&gt;=70, 4,5))))</f>
        <v>4</v>
      </c>
      <c r="Z494" s="2">
        <v>0.12708333333333333</v>
      </c>
    </row>
    <row r="495" spans="1:26" x14ac:dyDescent="0.45">
      <c r="A495">
        <v>2001</v>
      </c>
      <c r="B495" t="s">
        <v>16</v>
      </c>
      <c r="C495" t="s">
        <v>51</v>
      </c>
      <c r="D495" t="s">
        <v>814</v>
      </c>
      <c r="E495">
        <v>88</v>
      </c>
      <c r="F495">
        <v>74</v>
      </c>
      <c r="G495">
        <v>0.54320987654320985</v>
      </c>
      <c r="H495">
        <v>9</v>
      </c>
      <c r="I495" s="9">
        <v>88</v>
      </c>
      <c r="J495" s="3">
        <v>2779465</v>
      </c>
      <c r="K495" s="3">
        <v>34314</v>
      </c>
      <c r="L495">
        <v>30.7</v>
      </c>
      <c r="M495">
        <v>29.8</v>
      </c>
      <c r="N495">
        <v>95</v>
      </c>
      <c r="O495">
        <v>95</v>
      </c>
      <c r="P495">
        <v>1</v>
      </c>
      <c r="Q495">
        <v>2</v>
      </c>
      <c r="R495">
        <v>13</v>
      </c>
      <c r="S495" s="8">
        <v>64715833</v>
      </c>
      <c r="T495" s="4">
        <v>15</v>
      </c>
      <c r="U495" s="6">
        <v>3.2865919880069774E-2</v>
      </c>
      <c r="V495" s="10">
        <v>167895487.06007203</v>
      </c>
      <c r="W495" s="12">
        <f>Table2[[#This Row],[Scaled to 2024]]/Table2[[#This Row],[Projected Wins]]</f>
        <v>1907903.2620462731</v>
      </c>
      <c r="X495" s="10"/>
      <c r="Y495" s="10">
        <f>IF(Table2[[#This Row],[Projected Wins]]&gt;=100, 1, IF(Table2[[#This Row],[Projected Wins]]&gt;=90, 2, IF(Table2[[#This Row],[Projected Wins]]&gt;=80, 3, IF(Table2[[#This Row],[Projected Wins]]&gt;=70, 4,5))))</f>
        <v>3</v>
      </c>
      <c r="Z495" s="2">
        <v>0.12222222222222222</v>
      </c>
    </row>
    <row r="496" spans="1:26" x14ac:dyDescent="0.45">
      <c r="A496">
        <v>2009</v>
      </c>
      <c r="B496" t="s">
        <v>36</v>
      </c>
      <c r="C496" t="s">
        <v>75</v>
      </c>
      <c r="D496" t="s">
        <v>593</v>
      </c>
      <c r="E496">
        <v>88</v>
      </c>
      <c r="F496">
        <v>74</v>
      </c>
      <c r="G496">
        <v>0.54320987654320985</v>
      </c>
      <c r="H496">
        <v>8</v>
      </c>
      <c r="I496" s="9">
        <v>88</v>
      </c>
      <c r="J496" s="3">
        <v>2862110</v>
      </c>
      <c r="K496" s="3">
        <v>35335</v>
      </c>
      <c r="L496">
        <v>29</v>
      </c>
      <c r="M496">
        <v>28.7</v>
      </c>
      <c r="N496">
        <v>102</v>
      </c>
      <c r="O496">
        <v>101</v>
      </c>
      <c r="P496">
        <v>1</v>
      </c>
      <c r="Q496">
        <v>2</v>
      </c>
      <c r="R496">
        <v>15</v>
      </c>
      <c r="S496" s="8">
        <v>91944450</v>
      </c>
      <c r="T496" s="4">
        <v>13</v>
      </c>
      <c r="U496" s="6">
        <v>3.2935578113878712E-2</v>
      </c>
      <c r="V496" s="10">
        <v>168251336.01046726</v>
      </c>
      <c r="W496" s="12">
        <f>Table2[[#This Row],[Scaled to 2024]]/Table2[[#This Row],[Projected Wins]]</f>
        <v>1911947.0001189462</v>
      </c>
      <c r="X496" s="10"/>
      <c r="Y496" s="10">
        <f>IF(Table2[[#This Row],[Projected Wins]]&gt;=100, 1, IF(Table2[[#This Row],[Projected Wins]]&gt;=90, 2, IF(Table2[[#This Row],[Projected Wins]]&gt;=80, 3, IF(Table2[[#This Row],[Projected Wins]]&gt;=70, 4,5))))</f>
        <v>3</v>
      </c>
      <c r="Z496" s="2">
        <v>0.11736111111111111</v>
      </c>
    </row>
    <row r="497" spans="1:26" x14ac:dyDescent="0.45">
      <c r="A497">
        <v>1999</v>
      </c>
      <c r="B497" t="s">
        <v>46</v>
      </c>
      <c r="C497" t="s">
        <v>105</v>
      </c>
      <c r="D497" t="s">
        <v>896</v>
      </c>
      <c r="E497">
        <v>69</v>
      </c>
      <c r="F497">
        <v>93</v>
      </c>
      <c r="G497">
        <v>0.42592592592592593</v>
      </c>
      <c r="H497">
        <v>25</v>
      </c>
      <c r="I497" s="9">
        <v>69</v>
      </c>
      <c r="J497" s="3">
        <v>1562827</v>
      </c>
      <c r="K497" s="3">
        <v>19294</v>
      </c>
      <c r="L497">
        <v>30.2</v>
      </c>
      <c r="M497">
        <v>29.6</v>
      </c>
      <c r="N497">
        <v>100</v>
      </c>
      <c r="O497">
        <v>101</v>
      </c>
      <c r="P497">
        <v>2</v>
      </c>
      <c r="Q497">
        <v>2</v>
      </c>
      <c r="R497">
        <v>9</v>
      </c>
      <c r="S497" s="8">
        <v>38870000</v>
      </c>
      <c r="T497" s="4">
        <v>20</v>
      </c>
      <c r="U497" s="6">
        <v>2.585147506208893E-2</v>
      </c>
      <c r="V497" s="10">
        <v>132062209.50482985</v>
      </c>
      <c r="W497" s="12">
        <f>Table2[[#This Row],[Scaled to 2024]]/Table2[[#This Row],[Projected Wins]]</f>
        <v>1913945.0652873891</v>
      </c>
      <c r="X497" s="10"/>
      <c r="Y497" s="10">
        <f>IF(Table2[[#This Row],[Projected Wins]]&gt;=100, 1, IF(Table2[[#This Row],[Projected Wins]]&gt;=90, 2, IF(Table2[[#This Row],[Projected Wins]]&gt;=80, 3, IF(Table2[[#This Row],[Projected Wins]]&gt;=70, 4,5))))</f>
        <v>5</v>
      </c>
      <c r="Z497" s="2">
        <v>0.125</v>
      </c>
    </row>
    <row r="498" spans="1:26" x14ac:dyDescent="0.45">
      <c r="A498">
        <v>2002</v>
      </c>
      <c r="B498" t="s">
        <v>23</v>
      </c>
      <c r="C498" t="s">
        <v>62</v>
      </c>
      <c r="D498" t="s">
        <v>792</v>
      </c>
      <c r="E498">
        <v>62</v>
      </c>
      <c r="F498">
        <v>100</v>
      </c>
      <c r="G498">
        <v>0.38271604938271603</v>
      </c>
      <c r="H498">
        <v>27</v>
      </c>
      <c r="I498" s="9">
        <v>62</v>
      </c>
      <c r="J498" s="3">
        <v>1323036</v>
      </c>
      <c r="K498" s="3">
        <v>16334</v>
      </c>
      <c r="L498">
        <v>29.3</v>
      </c>
      <c r="M498">
        <v>27.8</v>
      </c>
      <c r="N498">
        <v>110</v>
      </c>
      <c r="O498">
        <v>111</v>
      </c>
      <c r="P498">
        <v>0</v>
      </c>
      <c r="Q498">
        <v>1</v>
      </c>
      <c r="R498">
        <v>7</v>
      </c>
      <c r="S498" s="8">
        <v>47257000</v>
      </c>
      <c r="T498" s="4">
        <v>22</v>
      </c>
      <c r="U498" s="6">
        <v>2.3292189640612519E-2</v>
      </c>
      <c r="V498" s="10">
        <v>118988104.96333203</v>
      </c>
      <c r="W498" s="12">
        <f>Table2[[#This Row],[Scaled to 2024]]/Table2[[#This Row],[Projected Wins]]</f>
        <v>1919162.9832795488</v>
      </c>
      <c r="X498" s="10"/>
      <c r="Y498" s="10">
        <f>IF(Table2[[#This Row],[Projected Wins]]&gt;=100, 1, IF(Table2[[#This Row],[Projected Wins]]&gt;=90, 2, IF(Table2[[#This Row],[Projected Wins]]&gt;=80, 3, IF(Table2[[#This Row],[Projected Wins]]&gt;=70, 4,5))))</f>
        <v>5</v>
      </c>
      <c r="Z498" s="2">
        <v>0.12083333333333333</v>
      </c>
    </row>
    <row r="499" spans="1:26" x14ac:dyDescent="0.45">
      <c r="A499">
        <v>1998</v>
      </c>
      <c r="B499" t="s">
        <v>36</v>
      </c>
      <c r="C499" t="s">
        <v>75</v>
      </c>
      <c r="D499" t="s">
        <v>924</v>
      </c>
      <c r="E499">
        <v>89</v>
      </c>
      <c r="F499">
        <v>74</v>
      </c>
      <c r="G499">
        <v>0.54601226993865026</v>
      </c>
      <c r="H499">
        <v>8</v>
      </c>
      <c r="I499" s="9">
        <v>88.453987730061343</v>
      </c>
      <c r="J499" s="3">
        <v>1925364</v>
      </c>
      <c r="K499" s="3">
        <v>23770</v>
      </c>
      <c r="L499">
        <v>30.7</v>
      </c>
      <c r="M499">
        <v>31.8</v>
      </c>
      <c r="N499">
        <v>95</v>
      </c>
      <c r="O499">
        <v>95</v>
      </c>
      <c r="P499">
        <v>0</v>
      </c>
      <c r="Q499">
        <v>2</v>
      </c>
      <c r="R499">
        <v>11</v>
      </c>
      <c r="S499" s="8">
        <v>42738334</v>
      </c>
      <c r="T499" s="4">
        <v>15</v>
      </c>
      <c r="U499" s="6">
        <v>3.3250467122894395E-2</v>
      </c>
      <c r="V499" s="10">
        <v>169859945.89363718</v>
      </c>
      <c r="W499" s="12">
        <f>Table2[[#This Row],[Scaled to 2024]]/Table2[[#This Row],[Projected Wins]]</f>
        <v>1920319.8211029868</v>
      </c>
      <c r="X499" s="10"/>
      <c r="Y499" s="10">
        <f>IF(Table2[[#This Row],[Projected Wins]]&gt;=100, 1, IF(Table2[[#This Row],[Projected Wins]]&gt;=90, 2, IF(Table2[[#This Row],[Projected Wins]]&gt;=80, 3, IF(Table2[[#This Row],[Projected Wins]]&gt;=70, 4,5))))</f>
        <v>3</v>
      </c>
      <c r="Z499" s="2">
        <v>0.12222222222222222</v>
      </c>
    </row>
    <row r="500" spans="1:26" x14ac:dyDescent="0.45">
      <c r="A500">
        <v>2013</v>
      </c>
      <c r="B500" t="s">
        <v>14</v>
      </c>
      <c r="C500" t="s">
        <v>58</v>
      </c>
      <c r="D500" t="s">
        <v>451</v>
      </c>
      <c r="E500">
        <v>85</v>
      </c>
      <c r="F500">
        <v>77</v>
      </c>
      <c r="G500">
        <v>0.52469135802469136</v>
      </c>
      <c r="H500">
        <v>14</v>
      </c>
      <c r="I500" s="9">
        <v>85</v>
      </c>
      <c r="J500" s="3">
        <v>2357561</v>
      </c>
      <c r="K500" s="3">
        <v>29106</v>
      </c>
      <c r="L500">
        <v>27.8</v>
      </c>
      <c r="M500">
        <v>27.9</v>
      </c>
      <c r="N500">
        <v>103</v>
      </c>
      <c r="O500">
        <v>102</v>
      </c>
      <c r="P500">
        <v>0</v>
      </c>
      <c r="Q500">
        <v>5</v>
      </c>
      <c r="R500">
        <v>18</v>
      </c>
      <c r="S500" s="8">
        <v>100832000</v>
      </c>
      <c r="T500" s="4">
        <v>13</v>
      </c>
      <c r="U500" s="6">
        <v>3.2002763948009535E-2</v>
      </c>
      <c r="V500" s="10">
        <v>163486056.67897004</v>
      </c>
      <c r="W500" s="12">
        <f>Table2[[#This Row],[Scaled to 2024]]/Table2[[#This Row],[Projected Wins]]</f>
        <v>1923365.3726937652</v>
      </c>
      <c r="X500" s="10"/>
      <c r="Y500" s="10">
        <f>IF(Table2[[#This Row],[Projected Wins]]&gt;=100, 1, IF(Table2[[#This Row],[Projected Wins]]&gt;=90, 2, IF(Table2[[#This Row],[Projected Wins]]&gt;=80, 3, IF(Table2[[#This Row],[Projected Wins]]&gt;=70, 4,5))))</f>
        <v>3</v>
      </c>
      <c r="Z500" s="2">
        <v>0.12569444444444444</v>
      </c>
    </row>
    <row r="501" spans="1:26" x14ac:dyDescent="0.45">
      <c r="A501">
        <v>1998</v>
      </c>
      <c r="B501" t="s">
        <v>32</v>
      </c>
      <c r="C501" t="s">
        <v>61</v>
      </c>
      <c r="D501" t="s">
        <v>920</v>
      </c>
      <c r="E501">
        <v>75</v>
      </c>
      <c r="F501">
        <v>87</v>
      </c>
      <c r="G501">
        <v>0.46296296296296297</v>
      </c>
      <c r="H501">
        <v>20</v>
      </c>
      <c r="I501" s="9">
        <v>75</v>
      </c>
      <c r="J501" s="3">
        <v>1715722</v>
      </c>
      <c r="K501" s="3">
        <v>21182</v>
      </c>
      <c r="L501">
        <v>27</v>
      </c>
      <c r="M501">
        <v>29.3</v>
      </c>
      <c r="N501">
        <v>102</v>
      </c>
      <c r="O501">
        <v>103</v>
      </c>
      <c r="P501">
        <v>1</v>
      </c>
      <c r="Q501">
        <v>1</v>
      </c>
      <c r="R501">
        <v>8</v>
      </c>
      <c r="S501" s="8">
        <v>36297500</v>
      </c>
      <c r="T501" s="4">
        <v>21</v>
      </c>
      <c r="U501" s="6">
        <v>2.8239491749801462E-2</v>
      </c>
      <c r="V501" s="10">
        <v>144261388.05678049</v>
      </c>
      <c r="W501" s="12">
        <f>Table2[[#This Row],[Scaled to 2024]]/Table2[[#This Row],[Projected Wins]]</f>
        <v>1923485.1740904064</v>
      </c>
      <c r="X501" s="10"/>
      <c r="Y501" s="10">
        <f>IF(Table2[[#This Row],[Projected Wins]]&gt;=100, 1, IF(Table2[[#This Row],[Projected Wins]]&gt;=90, 2, IF(Table2[[#This Row],[Projected Wins]]&gt;=80, 3, IF(Table2[[#This Row],[Projected Wins]]&gt;=70, 4,5))))</f>
        <v>4</v>
      </c>
      <c r="Z501" s="2">
        <v>0.11736111111111111</v>
      </c>
    </row>
    <row r="502" spans="1:26" x14ac:dyDescent="0.45">
      <c r="A502">
        <v>2001</v>
      </c>
      <c r="B502" t="s">
        <v>18</v>
      </c>
      <c r="C502" t="s">
        <v>59</v>
      </c>
      <c r="D502" t="s">
        <v>816</v>
      </c>
      <c r="E502">
        <v>66</v>
      </c>
      <c r="F502">
        <v>96</v>
      </c>
      <c r="G502">
        <v>0.40740740740740738</v>
      </c>
      <c r="H502">
        <v>25</v>
      </c>
      <c r="I502" s="9">
        <v>66</v>
      </c>
      <c r="J502" s="3">
        <v>1879757</v>
      </c>
      <c r="K502" s="3">
        <v>23207</v>
      </c>
      <c r="L502">
        <v>28</v>
      </c>
      <c r="M502">
        <v>27.4</v>
      </c>
      <c r="N502">
        <v>105</v>
      </c>
      <c r="O502">
        <v>105</v>
      </c>
      <c r="P502">
        <v>2</v>
      </c>
      <c r="Q502">
        <v>1</v>
      </c>
      <c r="R502">
        <v>11</v>
      </c>
      <c r="S502" s="8">
        <v>48986000</v>
      </c>
      <c r="T502" s="4">
        <v>21</v>
      </c>
      <c r="U502" s="6">
        <v>2.4877528057857156E-2</v>
      </c>
      <c r="V502" s="10">
        <v>127086803.14946559</v>
      </c>
      <c r="W502" s="12">
        <f>Table2[[#This Row],[Scaled to 2024]]/Table2[[#This Row],[Projected Wins]]</f>
        <v>1925557.6234767514</v>
      </c>
      <c r="X502" s="10"/>
      <c r="Y502" s="10">
        <f>IF(Table2[[#This Row],[Projected Wins]]&gt;=100, 1, IF(Table2[[#This Row],[Projected Wins]]&gt;=90, 2, IF(Table2[[#This Row],[Projected Wins]]&gt;=80, 3, IF(Table2[[#This Row],[Projected Wins]]&gt;=70, 4,5))))</f>
        <v>5</v>
      </c>
      <c r="Z502" s="2">
        <v>0.12361111111111112</v>
      </c>
    </row>
    <row r="503" spans="1:26" x14ac:dyDescent="0.45">
      <c r="A503">
        <v>2008</v>
      </c>
      <c r="B503" t="s">
        <v>22</v>
      </c>
      <c r="C503" t="s">
        <v>53</v>
      </c>
      <c r="D503" t="s">
        <v>610</v>
      </c>
      <c r="E503">
        <v>86</v>
      </c>
      <c r="F503">
        <v>75</v>
      </c>
      <c r="G503">
        <v>0.53416149068322982</v>
      </c>
      <c r="H503">
        <v>11</v>
      </c>
      <c r="I503" s="9">
        <v>86.534161490683232</v>
      </c>
      <c r="J503" s="3">
        <v>2779487</v>
      </c>
      <c r="K503" s="3">
        <v>34744</v>
      </c>
      <c r="L503">
        <v>31.1</v>
      </c>
      <c r="M503">
        <v>30.9</v>
      </c>
      <c r="N503">
        <v>97</v>
      </c>
      <c r="O503">
        <v>98</v>
      </c>
      <c r="P503">
        <v>0</v>
      </c>
      <c r="Q503">
        <v>2</v>
      </c>
      <c r="R503">
        <v>13</v>
      </c>
      <c r="S503" s="8">
        <v>87946807</v>
      </c>
      <c r="T503" s="4">
        <v>14</v>
      </c>
      <c r="U503" s="6">
        <v>3.2644345565072522E-2</v>
      </c>
      <c r="V503" s="10">
        <v>166763575.10774526</v>
      </c>
      <c r="W503" s="12">
        <f>Table2[[#This Row],[Scaled to 2024]]/Table2[[#This Row],[Projected Wins]]</f>
        <v>1927141.5153852273</v>
      </c>
      <c r="X503" s="10"/>
      <c r="Y503" s="10">
        <f>IF(Table2[[#This Row],[Projected Wins]]&gt;=100, 1, IF(Table2[[#This Row],[Projected Wins]]&gt;=90, 2, IF(Table2[[#This Row],[Projected Wins]]&gt;=80, 3, IF(Table2[[#This Row],[Projected Wins]]&gt;=70, 4,5))))</f>
        <v>3</v>
      </c>
      <c r="Z503" s="2">
        <v>0.11944444444444445</v>
      </c>
    </row>
    <row r="504" spans="1:26" x14ac:dyDescent="0.45">
      <c r="A504">
        <v>2004</v>
      </c>
      <c r="B504" t="s">
        <v>17</v>
      </c>
      <c r="C504" t="s">
        <v>70</v>
      </c>
      <c r="D504" t="s">
        <v>725</v>
      </c>
      <c r="E504">
        <v>83</v>
      </c>
      <c r="F504">
        <v>79</v>
      </c>
      <c r="G504">
        <v>0.51234567901234573</v>
      </c>
      <c r="H504">
        <v>15</v>
      </c>
      <c r="I504" s="9">
        <v>83.000000000000014</v>
      </c>
      <c r="J504" s="3">
        <v>1930537</v>
      </c>
      <c r="K504" s="3">
        <v>23834</v>
      </c>
      <c r="L504">
        <v>28.6</v>
      </c>
      <c r="M504">
        <v>28.2</v>
      </c>
      <c r="N504">
        <v>102</v>
      </c>
      <c r="O504">
        <v>101</v>
      </c>
      <c r="P504">
        <v>2</v>
      </c>
      <c r="Q504">
        <v>1</v>
      </c>
      <c r="R504">
        <v>15</v>
      </c>
      <c r="S504" s="8">
        <v>65212500</v>
      </c>
      <c r="T504" s="4">
        <v>15</v>
      </c>
      <c r="U504" s="6">
        <v>3.137240555600157E-2</v>
      </c>
      <c r="V504" s="10">
        <v>160265872.07331228</v>
      </c>
      <c r="W504" s="12">
        <f>Table2[[#This Row],[Scaled to 2024]]/Table2[[#This Row],[Projected Wins]]</f>
        <v>1930914.1213652079</v>
      </c>
      <c r="X504" s="10"/>
      <c r="Y504" s="10">
        <f>IF(Table2[[#This Row],[Projected Wins]]&gt;=100, 1, IF(Table2[[#This Row],[Projected Wins]]&gt;=90, 2, IF(Table2[[#This Row],[Projected Wins]]&gt;=80, 3, IF(Table2[[#This Row],[Projected Wins]]&gt;=70, 4,5))))</f>
        <v>3</v>
      </c>
      <c r="Z504" s="2">
        <v>0.11180555555555556</v>
      </c>
    </row>
    <row r="505" spans="1:26" x14ac:dyDescent="0.45">
      <c r="A505">
        <v>2015</v>
      </c>
      <c r="B505" t="s">
        <v>14</v>
      </c>
      <c r="C505" t="s">
        <v>58</v>
      </c>
      <c r="D505" t="s">
        <v>391</v>
      </c>
      <c r="E505">
        <v>81</v>
      </c>
      <c r="F505">
        <v>81</v>
      </c>
      <c r="G505">
        <v>0.5</v>
      </c>
      <c r="H505">
        <v>16</v>
      </c>
      <c r="I505" s="9">
        <v>81</v>
      </c>
      <c r="J505" s="3">
        <v>2281202</v>
      </c>
      <c r="K505" s="3">
        <v>29246</v>
      </c>
      <c r="L505">
        <v>27.9</v>
      </c>
      <c r="M505">
        <v>28.3</v>
      </c>
      <c r="N505">
        <v>102</v>
      </c>
      <c r="O505">
        <v>102</v>
      </c>
      <c r="P505">
        <v>0</v>
      </c>
      <c r="Q505">
        <v>4</v>
      </c>
      <c r="R505">
        <v>13</v>
      </c>
      <c r="S505" s="8">
        <v>112989833</v>
      </c>
      <c r="T505" s="4">
        <v>15</v>
      </c>
      <c r="U505" s="6">
        <v>3.0696358425713739E-2</v>
      </c>
      <c r="V505" s="10">
        <v>156812286.63802162</v>
      </c>
      <c r="W505" s="12">
        <f>Table2[[#This Row],[Scaled to 2024]]/Table2[[#This Row],[Projected Wins]]</f>
        <v>1935954.1560249582</v>
      </c>
      <c r="X505" s="10"/>
      <c r="Y505" s="10">
        <f>IF(Table2[[#This Row],[Projected Wins]]&gt;=100, 1, IF(Table2[[#This Row],[Projected Wins]]&gt;=90, 2, IF(Table2[[#This Row],[Projected Wins]]&gt;=80, 3, IF(Table2[[#This Row],[Projected Wins]]&gt;=70, 4,5))))</f>
        <v>3</v>
      </c>
      <c r="Z505" s="2">
        <v>0.12152777777777778</v>
      </c>
    </row>
    <row r="506" spans="1:26" x14ac:dyDescent="0.45">
      <c r="A506">
        <v>2006</v>
      </c>
      <c r="B506" t="s">
        <v>41</v>
      </c>
      <c r="C506" t="s">
        <v>104</v>
      </c>
      <c r="D506" t="s">
        <v>688</v>
      </c>
      <c r="E506">
        <v>71</v>
      </c>
      <c r="F506">
        <v>91</v>
      </c>
      <c r="G506">
        <v>0.43827160493827161</v>
      </c>
      <c r="H506">
        <v>25</v>
      </c>
      <c r="I506" s="9">
        <v>71</v>
      </c>
      <c r="J506" s="3">
        <v>2153056</v>
      </c>
      <c r="K506" s="3">
        <v>26581</v>
      </c>
      <c r="L506">
        <v>28.5</v>
      </c>
      <c r="M506">
        <v>28.9</v>
      </c>
      <c r="N506">
        <v>94</v>
      </c>
      <c r="O506">
        <v>95</v>
      </c>
      <c r="P506">
        <v>0</v>
      </c>
      <c r="Q506">
        <v>1</v>
      </c>
      <c r="R506">
        <v>10</v>
      </c>
      <c r="S506" s="8">
        <v>63143000</v>
      </c>
      <c r="T506" s="4">
        <v>21</v>
      </c>
      <c r="U506" s="6">
        <v>2.7008719604059074E-2</v>
      </c>
      <c r="V506" s="10">
        <v>137973990.97118431</v>
      </c>
      <c r="W506" s="12">
        <f>Table2[[#This Row],[Scaled to 2024]]/Table2[[#This Row],[Projected Wins]]</f>
        <v>1943295.6474814692</v>
      </c>
      <c r="X506" s="10"/>
      <c r="Y506" s="10">
        <f>IF(Table2[[#This Row],[Projected Wins]]&gt;=100, 1, IF(Table2[[#This Row],[Projected Wins]]&gt;=90, 2, IF(Table2[[#This Row],[Projected Wins]]&gt;=80, 3, IF(Table2[[#This Row],[Projected Wins]]&gt;=70, 4,5))))</f>
        <v>4</v>
      </c>
      <c r="Z506" s="2">
        <v>0.12291666666666666</v>
      </c>
    </row>
    <row r="507" spans="1:26" x14ac:dyDescent="0.45">
      <c r="A507">
        <v>2007</v>
      </c>
      <c r="B507" t="s">
        <v>18</v>
      </c>
      <c r="C507" t="s">
        <v>59</v>
      </c>
      <c r="D507" t="s">
        <v>635</v>
      </c>
      <c r="E507">
        <v>72</v>
      </c>
      <c r="F507">
        <v>90</v>
      </c>
      <c r="G507">
        <v>0.44444444444444442</v>
      </c>
      <c r="H507">
        <v>23</v>
      </c>
      <c r="I507" s="9">
        <v>72</v>
      </c>
      <c r="J507" s="3">
        <v>2058593</v>
      </c>
      <c r="K507" s="3">
        <v>25415</v>
      </c>
      <c r="L507">
        <v>29.7</v>
      </c>
      <c r="M507">
        <v>29.1</v>
      </c>
      <c r="N507">
        <v>104</v>
      </c>
      <c r="O507">
        <v>104</v>
      </c>
      <c r="P507">
        <v>1</v>
      </c>
      <c r="Q507">
        <v>1</v>
      </c>
      <c r="R507">
        <v>12</v>
      </c>
      <c r="S507" s="8">
        <v>68524980</v>
      </c>
      <c r="T507" s="4">
        <v>21</v>
      </c>
      <c r="U507" s="6">
        <v>2.7418777118766495E-2</v>
      </c>
      <c r="V507" s="10">
        <v>140068768.97848403</v>
      </c>
      <c r="W507" s="12">
        <f>Table2[[#This Row],[Scaled to 2024]]/Table2[[#This Row],[Projected Wins]]</f>
        <v>1945399.5691456115</v>
      </c>
      <c r="X507" s="10"/>
      <c r="Y507" s="10">
        <f>IF(Table2[[#This Row],[Projected Wins]]&gt;=100, 1, IF(Table2[[#This Row],[Projected Wins]]&gt;=90, 2, IF(Table2[[#This Row],[Projected Wins]]&gt;=80, 3, IF(Table2[[#This Row],[Projected Wins]]&gt;=70, 4,5))))</f>
        <v>4</v>
      </c>
      <c r="Z507" s="2">
        <v>0.11944444444444445</v>
      </c>
    </row>
    <row r="508" spans="1:26" x14ac:dyDescent="0.45">
      <c r="A508">
        <v>2000</v>
      </c>
      <c r="B508" t="s">
        <v>47</v>
      </c>
      <c r="C508" t="s">
        <v>106</v>
      </c>
      <c r="D508" t="s">
        <v>839</v>
      </c>
      <c r="E508">
        <v>82</v>
      </c>
      <c r="F508">
        <v>80</v>
      </c>
      <c r="G508">
        <v>0.50617283950617287</v>
      </c>
      <c r="H508">
        <v>15</v>
      </c>
      <c r="I508" s="9">
        <v>82</v>
      </c>
      <c r="J508" s="3">
        <v>2066982</v>
      </c>
      <c r="K508" s="3">
        <v>25518</v>
      </c>
      <c r="L508">
        <v>27.6</v>
      </c>
      <c r="M508">
        <v>28.9</v>
      </c>
      <c r="N508">
        <v>102</v>
      </c>
      <c r="O508">
        <v>102</v>
      </c>
      <c r="P508">
        <v>0</v>
      </c>
      <c r="Q508">
        <v>2</v>
      </c>
      <c r="R508">
        <v>12</v>
      </c>
      <c r="S508" s="8">
        <v>52664167</v>
      </c>
      <c r="T508" s="4">
        <v>18</v>
      </c>
      <c r="U508" s="6">
        <v>3.124046691698136E-2</v>
      </c>
      <c r="V508" s="10">
        <v>159591863.79540086</v>
      </c>
      <c r="W508" s="12">
        <f>Table2[[#This Row],[Scaled to 2024]]/Table2[[#This Row],[Projected Wins]]</f>
        <v>1946242.2414073276</v>
      </c>
      <c r="X508" s="10"/>
      <c r="Y508" s="10">
        <f>IF(Table2[[#This Row],[Projected Wins]]&gt;=100, 1, IF(Table2[[#This Row],[Projected Wins]]&gt;=90, 2, IF(Table2[[#This Row],[Projected Wins]]&gt;=80, 3, IF(Table2[[#This Row],[Projected Wins]]&gt;=70, 4,5))))</f>
        <v>3</v>
      </c>
      <c r="Z508" s="2">
        <v>0.12847222222222221</v>
      </c>
    </row>
    <row r="509" spans="1:26" x14ac:dyDescent="0.45">
      <c r="A509">
        <v>2010</v>
      </c>
      <c r="B509" t="s">
        <v>27</v>
      </c>
      <c r="C509" t="s">
        <v>72</v>
      </c>
      <c r="D509" t="s">
        <v>554</v>
      </c>
      <c r="E509">
        <v>77</v>
      </c>
      <c r="F509">
        <v>85</v>
      </c>
      <c r="G509">
        <v>0.47530864197530864</v>
      </c>
      <c r="H509">
        <v>21</v>
      </c>
      <c r="I509" s="9">
        <v>77</v>
      </c>
      <c r="J509" s="3">
        <v>2776531</v>
      </c>
      <c r="K509" s="3">
        <v>34278</v>
      </c>
      <c r="L509">
        <v>27.8</v>
      </c>
      <c r="M509">
        <v>29.2</v>
      </c>
      <c r="N509">
        <v>100</v>
      </c>
      <c r="O509">
        <v>100</v>
      </c>
      <c r="P509">
        <v>1</v>
      </c>
      <c r="Q509">
        <v>3</v>
      </c>
      <c r="R509">
        <v>16</v>
      </c>
      <c r="S509" s="8">
        <v>81108278</v>
      </c>
      <c r="T509" s="4">
        <v>18</v>
      </c>
      <c r="U509" s="6">
        <v>2.9409645175174245E-2</v>
      </c>
      <c r="V509" s="10">
        <v>150239114.52860558</v>
      </c>
      <c r="W509" s="12">
        <f>Table2[[#This Row],[Scaled to 2024]]/Table2[[#This Row],[Projected Wins]]</f>
        <v>1951157.3315403322</v>
      </c>
      <c r="X509" s="10"/>
      <c r="Y509" s="10">
        <f>IF(Table2[[#This Row],[Projected Wins]]&gt;=100, 1, IF(Table2[[#This Row],[Projected Wins]]&gt;=90, 2, IF(Table2[[#This Row],[Projected Wins]]&gt;=80, 3, IF(Table2[[#This Row],[Projected Wins]]&gt;=70, 4,5))))</f>
        <v>4</v>
      </c>
      <c r="Z509" s="2">
        <v>0.12708333333333333</v>
      </c>
    </row>
    <row r="510" spans="1:26" x14ac:dyDescent="0.45">
      <c r="A510">
        <v>2012</v>
      </c>
      <c r="B510" t="s">
        <v>40</v>
      </c>
      <c r="C510" t="s">
        <v>74</v>
      </c>
      <c r="D510" t="s">
        <v>507</v>
      </c>
      <c r="E510">
        <v>73</v>
      </c>
      <c r="F510">
        <v>89</v>
      </c>
      <c r="G510">
        <v>0.45061728395061729</v>
      </c>
      <c r="H510">
        <v>22</v>
      </c>
      <c r="I510" s="9">
        <v>73</v>
      </c>
      <c r="J510" s="3">
        <v>2099663</v>
      </c>
      <c r="K510" s="3">
        <v>25922</v>
      </c>
      <c r="L510">
        <v>27.8</v>
      </c>
      <c r="M510">
        <v>27.8</v>
      </c>
      <c r="N510">
        <v>102</v>
      </c>
      <c r="O510">
        <v>103</v>
      </c>
      <c r="P510">
        <v>0</v>
      </c>
      <c r="Q510">
        <v>1</v>
      </c>
      <c r="R510">
        <v>10</v>
      </c>
      <c r="S510" s="8">
        <v>82352700</v>
      </c>
      <c r="T510" s="4">
        <v>18</v>
      </c>
      <c r="U510" s="6">
        <v>2.7915294124678542E-2</v>
      </c>
      <c r="V510" s="10">
        <v>142605225.12653679</v>
      </c>
      <c r="W510" s="12">
        <f>Table2[[#This Row],[Scaled to 2024]]/Table2[[#This Row],[Projected Wins]]</f>
        <v>1953496.2346100931</v>
      </c>
      <c r="X510" s="10"/>
      <c r="Y510" s="10">
        <f>IF(Table2[[#This Row],[Projected Wins]]&gt;=100, 1, IF(Table2[[#This Row],[Projected Wins]]&gt;=90, 2, IF(Table2[[#This Row],[Projected Wins]]&gt;=80, 3, IF(Table2[[#This Row],[Projected Wins]]&gt;=70, 4,5))))</f>
        <v>4</v>
      </c>
      <c r="Z510" s="2">
        <v>0.12361111111111112</v>
      </c>
    </row>
    <row r="511" spans="1:26" x14ac:dyDescent="0.45">
      <c r="A511">
        <v>1998</v>
      </c>
      <c r="B511" t="s">
        <v>47</v>
      </c>
      <c r="C511" t="s">
        <v>106</v>
      </c>
      <c r="D511" t="s">
        <v>899</v>
      </c>
      <c r="E511">
        <v>85</v>
      </c>
      <c r="F511">
        <v>77</v>
      </c>
      <c r="G511">
        <v>0.52469135802469136</v>
      </c>
      <c r="H511">
        <v>12</v>
      </c>
      <c r="I511" s="9">
        <v>85</v>
      </c>
      <c r="J511" s="3">
        <v>2519280</v>
      </c>
      <c r="K511" s="3">
        <v>31102</v>
      </c>
      <c r="L511">
        <v>28.7</v>
      </c>
      <c r="M511">
        <v>29.8</v>
      </c>
      <c r="N511">
        <v>102</v>
      </c>
      <c r="O511">
        <v>102</v>
      </c>
      <c r="P511">
        <v>0</v>
      </c>
      <c r="Q511">
        <v>2</v>
      </c>
      <c r="R511">
        <v>16</v>
      </c>
      <c r="S511" s="8">
        <v>41791000</v>
      </c>
      <c r="T511" s="4">
        <v>18</v>
      </c>
      <c r="U511" s="6">
        <v>3.2513440311755709E-2</v>
      </c>
      <c r="V511" s="10">
        <v>166094845.87866694</v>
      </c>
      <c r="W511" s="12">
        <f>Table2[[#This Row],[Scaled to 2024]]/Table2[[#This Row],[Projected Wins]]</f>
        <v>1954057.010337258</v>
      </c>
      <c r="X511" s="10"/>
      <c r="Y511" s="10">
        <f>IF(Table2[[#This Row],[Projected Wins]]&gt;=100, 1, IF(Table2[[#This Row],[Projected Wins]]&gt;=90, 2, IF(Table2[[#This Row],[Projected Wins]]&gt;=80, 3, IF(Table2[[#This Row],[Projected Wins]]&gt;=70, 4,5))))</f>
        <v>3</v>
      </c>
      <c r="Z511" s="2">
        <v>0.12361111111111112</v>
      </c>
    </row>
    <row r="512" spans="1:26" x14ac:dyDescent="0.45">
      <c r="A512">
        <v>2003</v>
      </c>
      <c r="B512" t="s">
        <v>22</v>
      </c>
      <c r="C512" t="s">
        <v>53</v>
      </c>
      <c r="D512" t="s">
        <v>761</v>
      </c>
      <c r="E512">
        <v>87</v>
      </c>
      <c r="F512">
        <v>75</v>
      </c>
      <c r="G512">
        <v>0.53703703703703709</v>
      </c>
      <c r="H512">
        <v>10</v>
      </c>
      <c r="I512" s="9">
        <v>87.000000000000014</v>
      </c>
      <c r="J512" s="3">
        <v>2454241</v>
      </c>
      <c r="K512" s="3">
        <v>30299</v>
      </c>
      <c r="L512">
        <v>31.1</v>
      </c>
      <c r="M512">
        <v>27.6</v>
      </c>
      <c r="N512">
        <v>103</v>
      </c>
      <c r="O512">
        <v>102</v>
      </c>
      <c r="P512">
        <v>2</v>
      </c>
      <c r="Q512">
        <v>1</v>
      </c>
      <c r="R512">
        <v>9</v>
      </c>
      <c r="S512" s="8">
        <v>71040000</v>
      </c>
      <c r="T512" s="4">
        <v>14</v>
      </c>
      <c r="U512" s="6">
        <v>3.3369939304965644E-2</v>
      </c>
      <c r="V512" s="10">
        <v>170470269.30074638</v>
      </c>
      <c r="W512" s="12">
        <f>Table2[[#This Row],[Scaled to 2024]]/Table2[[#This Row],[Projected Wins]]</f>
        <v>1959428.3827671995</v>
      </c>
      <c r="X512" s="10"/>
      <c r="Y512" s="10">
        <f>IF(Table2[[#This Row],[Projected Wins]]&gt;=100, 1, IF(Table2[[#This Row],[Projected Wins]]&gt;=90, 2, IF(Table2[[#This Row],[Projected Wins]]&gt;=80, 3, IF(Table2[[#This Row],[Projected Wins]]&gt;=70, 4,5))))</f>
        <v>3</v>
      </c>
      <c r="Z512" s="2">
        <v>0.11805555555555555</v>
      </c>
    </row>
    <row r="513" spans="1:26" x14ac:dyDescent="0.45">
      <c r="A513">
        <v>2002</v>
      </c>
      <c r="B513" t="s">
        <v>20</v>
      </c>
      <c r="C513" t="s">
        <v>64</v>
      </c>
      <c r="D513" t="s">
        <v>788</v>
      </c>
      <c r="E513">
        <v>73</v>
      </c>
      <c r="F513">
        <v>89</v>
      </c>
      <c r="G513">
        <v>0.45061728395061729</v>
      </c>
      <c r="H513">
        <v>21</v>
      </c>
      <c r="I513" s="9">
        <v>73</v>
      </c>
      <c r="J513" s="3">
        <v>2737838</v>
      </c>
      <c r="K513" s="3">
        <v>33800</v>
      </c>
      <c r="L513">
        <v>28.7</v>
      </c>
      <c r="M513">
        <v>28.5</v>
      </c>
      <c r="N513">
        <v>115</v>
      </c>
      <c r="O513">
        <v>116</v>
      </c>
      <c r="P513">
        <v>2</v>
      </c>
      <c r="Q513">
        <v>1</v>
      </c>
      <c r="R513">
        <v>9</v>
      </c>
      <c r="S513" s="8">
        <v>56851043</v>
      </c>
      <c r="T513" s="4">
        <v>19</v>
      </c>
      <c r="U513" s="6">
        <v>2.8020933931959643E-2</v>
      </c>
      <c r="V513" s="10">
        <v>143144885.87423879</v>
      </c>
      <c r="W513" s="12">
        <f>Table2[[#This Row],[Scaled to 2024]]/Table2[[#This Row],[Projected Wins]]</f>
        <v>1960888.8475923121</v>
      </c>
      <c r="X513" s="10"/>
      <c r="Y513" s="10">
        <f>IF(Table2[[#This Row],[Projected Wins]]&gt;=100, 1, IF(Table2[[#This Row],[Projected Wins]]&gt;=90, 2, IF(Table2[[#This Row],[Projected Wins]]&gt;=80, 3, IF(Table2[[#This Row],[Projected Wins]]&gt;=70, 4,5))))</f>
        <v>4</v>
      </c>
      <c r="Z513" s="2">
        <v>0.12430555555555556</v>
      </c>
    </row>
    <row r="514" spans="1:26" x14ac:dyDescent="0.45">
      <c r="A514">
        <v>2019</v>
      </c>
      <c r="B514" t="s">
        <v>14</v>
      </c>
      <c r="C514" t="s">
        <v>58</v>
      </c>
      <c r="D514" t="s">
        <v>271</v>
      </c>
      <c r="E514">
        <v>54</v>
      </c>
      <c r="F514">
        <v>108</v>
      </c>
      <c r="G514">
        <v>0.33333333333333331</v>
      </c>
      <c r="H514">
        <v>29</v>
      </c>
      <c r="I514" s="9">
        <v>54</v>
      </c>
      <c r="J514" s="3">
        <v>1307807</v>
      </c>
      <c r="K514" s="3">
        <v>16146</v>
      </c>
      <c r="L514">
        <v>26.5</v>
      </c>
      <c r="M514">
        <v>27.3</v>
      </c>
      <c r="N514">
        <v>100</v>
      </c>
      <c r="O514">
        <v>102</v>
      </c>
      <c r="P514">
        <v>0</v>
      </c>
      <c r="Q514">
        <v>1</v>
      </c>
      <c r="R514">
        <v>8</v>
      </c>
      <c r="S514" s="8">
        <v>82696100</v>
      </c>
      <c r="T514" s="4">
        <v>25</v>
      </c>
      <c r="U514" s="6">
        <v>2.0770156001118645E-2</v>
      </c>
      <c r="V514" s="10">
        <v>106104301.07681774</v>
      </c>
      <c r="W514" s="12">
        <f>Table2[[#This Row],[Scaled to 2024]]/Table2[[#This Row],[Projected Wins]]</f>
        <v>1964894.4643855137</v>
      </c>
      <c r="X514" s="10"/>
      <c r="Y514" s="10">
        <f>IF(Table2[[#This Row],[Projected Wins]]&gt;=100, 1, IF(Table2[[#This Row],[Projected Wins]]&gt;=90, 2, IF(Table2[[#This Row],[Projected Wins]]&gt;=80, 3, IF(Table2[[#This Row],[Projected Wins]]&gt;=70, 4,5))))</f>
        <v>5</v>
      </c>
      <c r="Z514" s="2">
        <v>0.12986111111111112</v>
      </c>
    </row>
    <row r="515" spans="1:26" x14ac:dyDescent="0.45">
      <c r="A515">
        <v>2015</v>
      </c>
      <c r="B515" t="s">
        <v>20</v>
      </c>
      <c r="C515" t="s">
        <v>64</v>
      </c>
      <c r="D515" t="s">
        <v>397</v>
      </c>
      <c r="E515">
        <v>68</v>
      </c>
      <c r="F515">
        <v>94</v>
      </c>
      <c r="G515">
        <v>0.41975308641975306</v>
      </c>
      <c r="H515">
        <v>25</v>
      </c>
      <c r="I515" s="9">
        <v>68</v>
      </c>
      <c r="J515" s="3">
        <v>2506789</v>
      </c>
      <c r="K515" s="3">
        <v>30948</v>
      </c>
      <c r="L515">
        <v>28</v>
      </c>
      <c r="M515">
        <v>28.7</v>
      </c>
      <c r="N515">
        <v>118</v>
      </c>
      <c r="O515">
        <v>118</v>
      </c>
      <c r="P515">
        <v>0</v>
      </c>
      <c r="Q515">
        <v>3</v>
      </c>
      <c r="R515">
        <v>8</v>
      </c>
      <c r="S515" s="8">
        <v>96438600</v>
      </c>
      <c r="T515" s="4">
        <v>23</v>
      </c>
      <c r="U515" s="6">
        <v>2.6199824825602114E-2</v>
      </c>
      <c r="V515" s="10">
        <v>133841753.58653297</v>
      </c>
      <c r="W515" s="12">
        <f>Table2[[#This Row],[Scaled to 2024]]/Table2[[#This Row],[Projected Wins]]</f>
        <v>1968261.0821548966</v>
      </c>
      <c r="X515" s="10"/>
      <c r="Y515" s="10">
        <f>IF(Table2[[#This Row],[Projected Wins]]&gt;=100, 1, IF(Table2[[#This Row],[Projected Wins]]&gt;=90, 2, IF(Table2[[#This Row],[Projected Wins]]&gt;=80, 3, IF(Table2[[#This Row],[Projected Wins]]&gt;=70, 4,5))))</f>
        <v>5</v>
      </c>
      <c r="Z515" s="2">
        <v>0.12916666666666668</v>
      </c>
    </row>
    <row r="516" spans="1:26" x14ac:dyDescent="0.45">
      <c r="A516">
        <v>2003</v>
      </c>
      <c r="B516" t="s">
        <v>32</v>
      </c>
      <c r="C516" t="s">
        <v>61</v>
      </c>
      <c r="D516" t="s">
        <v>770</v>
      </c>
      <c r="E516">
        <v>86</v>
      </c>
      <c r="F516">
        <v>76</v>
      </c>
      <c r="G516">
        <v>0.53086419753086422</v>
      </c>
      <c r="H516">
        <v>11</v>
      </c>
      <c r="I516" s="9">
        <v>86</v>
      </c>
      <c r="J516" s="3">
        <v>2259948</v>
      </c>
      <c r="K516" s="3">
        <v>27901</v>
      </c>
      <c r="L516">
        <v>28.3</v>
      </c>
      <c r="M516">
        <v>29</v>
      </c>
      <c r="N516">
        <v>93</v>
      </c>
      <c r="O516">
        <v>93</v>
      </c>
      <c r="P516">
        <v>1</v>
      </c>
      <c r="Q516">
        <v>1</v>
      </c>
      <c r="R516">
        <v>13</v>
      </c>
      <c r="S516" s="8">
        <v>70780000</v>
      </c>
      <c r="T516" s="4">
        <v>15</v>
      </c>
      <c r="U516" s="6">
        <v>3.324780833341031E-2</v>
      </c>
      <c r="V516" s="10">
        <v>169846363.47278759</v>
      </c>
      <c r="W516" s="12">
        <f>Table2[[#This Row],[Scaled to 2024]]/Table2[[#This Row],[Projected Wins]]</f>
        <v>1974957.7147998556</v>
      </c>
      <c r="X516" s="10"/>
      <c r="Y516" s="10">
        <f>IF(Table2[[#This Row],[Projected Wins]]&gt;=100, 1, IF(Table2[[#This Row],[Projected Wins]]&gt;=90, 2, IF(Table2[[#This Row],[Projected Wins]]&gt;=80, 3, IF(Table2[[#This Row],[Projected Wins]]&gt;=70, 4,5))))</f>
        <v>3</v>
      </c>
      <c r="Z516" s="2">
        <v>0.12361111111111112</v>
      </c>
    </row>
    <row r="517" spans="1:26" x14ac:dyDescent="0.45">
      <c r="A517">
        <v>2016</v>
      </c>
      <c r="B517" t="s">
        <v>17</v>
      </c>
      <c r="C517" t="s">
        <v>70</v>
      </c>
      <c r="D517" t="s">
        <v>364</v>
      </c>
      <c r="E517">
        <v>78</v>
      </c>
      <c r="F517">
        <v>84</v>
      </c>
      <c r="G517">
        <v>0.48148148148148145</v>
      </c>
      <c r="H517">
        <v>19</v>
      </c>
      <c r="I517" s="9">
        <v>78</v>
      </c>
      <c r="J517" s="3">
        <v>1746293</v>
      </c>
      <c r="K517" s="3">
        <v>21559</v>
      </c>
      <c r="L517">
        <v>28.3</v>
      </c>
      <c r="M517">
        <v>28.6</v>
      </c>
      <c r="N517">
        <v>96</v>
      </c>
      <c r="O517">
        <v>96</v>
      </c>
      <c r="P517">
        <v>0</v>
      </c>
      <c r="Q517">
        <v>2</v>
      </c>
      <c r="R517">
        <v>16</v>
      </c>
      <c r="S517" s="8">
        <v>113416000</v>
      </c>
      <c r="T517" s="4">
        <v>16</v>
      </c>
      <c r="U517" s="6">
        <v>3.0155714371207995E-2</v>
      </c>
      <c r="V517" s="10">
        <v>154050407.54902586</v>
      </c>
      <c r="W517" s="12">
        <f>Table2[[#This Row],[Scaled to 2024]]/Table2[[#This Row],[Projected Wins]]</f>
        <v>1975005.2249875111</v>
      </c>
      <c r="X517" s="10"/>
      <c r="Y517" s="10">
        <f>IF(Table2[[#This Row],[Projected Wins]]&gt;=100, 1, IF(Table2[[#This Row],[Projected Wins]]&gt;=90, 2, IF(Table2[[#This Row],[Projected Wins]]&gt;=80, 3, IF(Table2[[#This Row],[Projected Wins]]&gt;=70, 4,5))))</f>
        <v>4</v>
      </c>
      <c r="Z517" s="2">
        <v>0.12708333333333333</v>
      </c>
    </row>
    <row r="518" spans="1:26" x14ac:dyDescent="0.45">
      <c r="A518">
        <v>1998</v>
      </c>
      <c r="B518" t="s">
        <v>12</v>
      </c>
      <c r="C518" t="s">
        <v>102</v>
      </c>
      <c r="D518" t="s">
        <v>900</v>
      </c>
      <c r="E518">
        <v>65</v>
      </c>
      <c r="F518">
        <v>97</v>
      </c>
      <c r="G518">
        <v>0.40123456790123457</v>
      </c>
      <c r="H518">
        <v>26</v>
      </c>
      <c r="I518" s="9">
        <v>65</v>
      </c>
      <c r="J518" s="3">
        <v>3610290</v>
      </c>
      <c r="K518" s="3">
        <v>44571</v>
      </c>
      <c r="L518">
        <v>27.8</v>
      </c>
      <c r="M518">
        <v>27.4</v>
      </c>
      <c r="N518">
        <v>100</v>
      </c>
      <c r="O518">
        <v>99</v>
      </c>
      <c r="P518">
        <v>0</v>
      </c>
      <c r="Q518">
        <v>1</v>
      </c>
      <c r="R518">
        <v>7</v>
      </c>
      <c r="S518" s="8">
        <v>32347000</v>
      </c>
      <c r="T518" s="4">
        <v>23</v>
      </c>
      <c r="U518" s="6">
        <v>2.5165998750074466E-2</v>
      </c>
      <c r="V518" s="10">
        <v>128560455.11323588</v>
      </c>
      <c r="W518" s="12">
        <f>Table2[[#This Row],[Scaled to 2024]]/Table2[[#This Row],[Projected Wins]]</f>
        <v>1977853.1555882443</v>
      </c>
      <c r="X518" s="10"/>
      <c r="Y518" s="10">
        <f>IF(Table2[[#This Row],[Projected Wins]]&gt;=100, 1, IF(Table2[[#This Row],[Projected Wins]]&gt;=90, 2, IF(Table2[[#This Row],[Projected Wins]]&gt;=80, 3, IF(Table2[[#This Row],[Projected Wins]]&gt;=70, 4,5))))</f>
        <v>5</v>
      </c>
      <c r="Z518" s="2">
        <v>0.11319444444444444</v>
      </c>
    </row>
    <row r="519" spans="1:26" x14ac:dyDescent="0.45">
      <c r="A519">
        <v>2005</v>
      </c>
      <c r="B519" t="s">
        <v>18</v>
      </c>
      <c r="C519" t="s">
        <v>59</v>
      </c>
      <c r="D519" t="s">
        <v>695</v>
      </c>
      <c r="E519">
        <v>73</v>
      </c>
      <c r="F519">
        <v>89</v>
      </c>
      <c r="G519">
        <v>0.45061728395061729</v>
      </c>
      <c r="H519">
        <v>23</v>
      </c>
      <c r="I519" s="9">
        <v>73</v>
      </c>
      <c r="J519" s="3">
        <v>1943067</v>
      </c>
      <c r="K519" s="3">
        <v>23696</v>
      </c>
      <c r="L519">
        <v>28.6</v>
      </c>
      <c r="M519">
        <v>28.9</v>
      </c>
      <c r="N519">
        <v>100</v>
      </c>
      <c r="O519">
        <v>101</v>
      </c>
      <c r="P519">
        <v>1</v>
      </c>
      <c r="Q519">
        <v>1</v>
      </c>
      <c r="R519">
        <v>8</v>
      </c>
      <c r="S519" s="8">
        <v>61892583</v>
      </c>
      <c r="T519" s="4">
        <v>18</v>
      </c>
      <c r="U519" s="6">
        <v>2.8274191038094323E-2</v>
      </c>
      <c r="V519" s="10">
        <v>144438649.30277109</v>
      </c>
      <c r="W519" s="12">
        <f>Table2[[#This Row],[Scaled to 2024]]/Table2[[#This Row],[Projected Wins]]</f>
        <v>1978611.6342845354</v>
      </c>
      <c r="X519" s="10"/>
      <c r="Y519" s="10">
        <f>IF(Table2[[#This Row],[Projected Wins]]&gt;=100, 1, IF(Table2[[#This Row],[Projected Wins]]&gt;=90, 2, IF(Table2[[#This Row],[Projected Wins]]&gt;=80, 3, IF(Table2[[#This Row],[Projected Wins]]&gt;=70, 4,5))))</f>
        <v>4</v>
      </c>
      <c r="Z519" s="2">
        <v>0.12013888888888889</v>
      </c>
    </row>
    <row r="520" spans="1:26" x14ac:dyDescent="0.45">
      <c r="A520">
        <v>1999</v>
      </c>
      <c r="B520" t="s">
        <v>27</v>
      </c>
      <c r="C520" t="s">
        <v>72</v>
      </c>
      <c r="D520" t="s">
        <v>884</v>
      </c>
      <c r="E520">
        <v>74</v>
      </c>
      <c r="F520">
        <v>87</v>
      </c>
      <c r="G520">
        <v>0.45962732919254656</v>
      </c>
      <c r="H520">
        <v>20</v>
      </c>
      <c r="I520" s="9">
        <v>74.459627329192543</v>
      </c>
      <c r="J520" s="3">
        <v>1701796</v>
      </c>
      <c r="K520" s="3">
        <v>21272</v>
      </c>
      <c r="L520">
        <v>28.1</v>
      </c>
      <c r="M520">
        <v>28.2</v>
      </c>
      <c r="N520">
        <v>98</v>
      </c>
      <c r="O520">
        <v>99</v>
      </c>
      <c r="P520">
        <v>0</v>
      </c>
      <c r="Q520">
        <v>2</v>
      </c>
      <c r="R520">
        <v>11</v>
      </c>
      <c r="S520" s="8">
        <v>43377395</v>
      </c>
      <c r="T520" s="4">
        <v>19</v>
      </c>
      <c r="U520" s="6">
        <v>2.8849231929531288E-2</v>
      </c>
      <c r="V520" s="10">
        <v>147376244.56557137</v>
      </c>
      <c r="W520" s="12">
        <f>Table2[[#This Row],[Scaled to 2024]]/Table2[[#This Row],[Projected Wins]]</f>
        <v>1979277.2251465626</v>
      </c>
      <c r="X520" s="10"/>
      <c r="Y520" s="10">
        <f>IF(Table2[[#This Row],[Projected Wins]]&gt;=100, 1, IF(Table2[[#This Row],[Projected Wins]]&gt;=90, 2, IF(Table2[[#This Row],[Projected Wins]]&gt;=80, 3, IF(Table2[[#This Row],[Projected Wins]]&gt;=70, 4,5))))</f>
        <v>4</v>
      </c>
      <c r="Z520" s="2">
        <v>0.12777777777777777</v>
      </c>
    </row>
    <row r="521" spans="1:26" x14ac:dyDescent="0.45">
      <c r="A521">
        <v>1998</v>
      </c>
      <c r="B521" t="s">
        <v>17</v>
      </c>
      <c r="C521" t="s">
        <v>70</v>
      </c>
      <c r="D521" t="s">
        <v>905</v>
      </c>
      <c r="E521">
        <v>80</v>
      </c>
      <c r="F521">
        <v>82</v>
      </c>
      <c r="G521">
        <v>0.49382716049382713</v>
      </c>
      <c r="H521">
        <v>15</v>
      </c>
      <c r="I521" s="9">
        <v>80</v>
      </c>
      <c r="J521" s="3">
        <v>1391146</v>
      </c>
      <c r="K521" s="3">
        <v>16965</v>
      </c>
      <c r="L521">
        <v>27.4</v>
      </c>
      <c r="M521">
        <v>26.4</v>
      </c>
      <c r="N521">
        <v>97</v>
      </c>
      <c r="O521">
        <v>98</v>
      </c>
      <c r="P521">
        <v>1</v>
      </c>
      <c r="Q521">
        <v>1</v>
      </c>
      <c r="R521">
        <v>11</v>
      </c>
      <c r="S521" s="8">
        <v>39850000</v>
      </c>
      <c r="T521" s="4">
        <v>19</v>
      </c>
      <c r="U521" s="6">
        <v>3.1003340346569E-2</v>
      </c>
      <c r="V521" s="10">
        <v>158380503.17687726</v>
      </c>
      <c r="W521" s="12">
        <f>Table2[[#This Row],[Scaled to 2024]]/Table2[[#This Row],[Projected Wins]]</f>
        <v>1979756.2897109657</v>
      </c>
      <c r="X521" s="10"/>
      <c r="Y521" s="10">
        <f>IF(Table2[[#This Row],[Projected Wins]]&gt;=100, 1, IF(Table2[[#This Row],[Projected Wins]]&gt;=90, 2, IF(Table2[[#This Row],[Projected Wins]]&gt;=80, 3, IF(Table2[[#This Row],[Projected Wins]]&gt;=70, 4,5))))</f>
        <v>3</v>
      </c>
      <c r="Z521" s="2">
        <v>0.12013888888888889</v>
      </c>
    </row>
    <row r="522" spans="1:26" x14ac:dyDescent="0.45">
      <c r="A522">
        <v>2009</v>
      </c>
      <c r="B522" t="s">
        <v>12</v>
      </c>
      <c r="C522" t="s">
        <v>102</v>
      </c>
      <c r="D522" t="s">
        <v>569</v>
      </c>
      <c r="E522">
        <v>70</v>
      </c>
      <c r="F522">
        <v>92</v>
      </c>
      <c r="G522">
        <v>0.43209876543209874</v>
      </c>
      <c r="H522">
        <v>24</v>
      </c>
      <c r="I522" s="9">
        <v>70</v>
      </c>
      <c r="J522" s="3">
        <v>2128765</v>
      </c>
      <c r="K522" s="3">
        <v>26281</v>
      </c>
      <c r="L522">
        <v>26.5</v>
      </c>
      <c r="M522">
        <v>27.7</v>
      </c>
      <c r="N522">
        <v>105</v>
      </c>
      <c r="O522">
        <v>106</v>
      </c>
      <c r="P522">
        <v>0</v>
      </c>
      <c r="Q522">
        <v>2</v>
      </c>
      <c r="R522">
        <v>10</v>
      </c>
      <c r="S522" s="8">
        <v>75920666</v>
      </c>
      <c r="T522" s="4">
        <v>22</v>
      </c>
      <c r="U522" s="6">
        <v>2.7195671141658856E-2</v>
      </c>
      <c r="V522" s="10">
        <v>138929032.53327912</v>
      </c>
      <c r="W522" s="12">
        <f>Table2[[#This Row],[Scaled to 2024]]/Table2[[#This Row],[Projected Wins]]</f>
        <v>1984700.4647611303</v>
      </c>
      <c r="X522" s="10"/>
      <c r="Y522" s="10">
        <f>IF(Table2[[#This Row],[Projected Wins]]&gt;=100, 1, IF(Table2[[#This Row],[Projected Wins]]&gt;=90, 2, IF(Table2[[#This Row],[Projected Wins]]&gt;=80, 3, IF(Table2[[#This Row],[Projected Wins]]&gt;=70, 4,5))))</f>
        <v>4</v>
      </c>
      <c r="Z522" s="2">
        <v>0.12222222222222222</v>
      </c>
    </row>
    <row r="523" spans="1:26" x14ac:dyDescent="0.45">
      <c r="A523">
        <v>2021</v>
      </c>
      <c r="B523" t="s">
        <v>18</v>
      </c>
      <c r="C523" t="s">
        <v>59</v>
      </c>
      <c r="D523" t="s">
        <v>215</v>
      </c>
      <c r="E523">
        <v>83</v>
      </c>
      <c r="F523">
        <v>79</v>
      </c>
      <c r="G523">
        <v>0.51234567901234573</v>
      </c>
      <c r="H523">
        <v>14</v>
      </c>
      <c r="I523" s="9">
        <v>83.000000000000014</v>
      </c>
      <c r="J523" s="3">
        <v>1505024</v>
      </c>
      <c r="K523" s="3">
        <v>18581</v>
      </c>
      <c r="L523">
        <v>28.9</v>
      </c>
      <c r="M523">
        <v>28.9</v>
      </c>
      <c r="N523">
        <v>110</v>
      </c>
      <c r="O523">
        <v>111</v>
      </c>
      <c r="P523">
        <v>0</v>
      </c>
      <c r="Q523">
        <v>2</v>
      </c>
      <c r="R523">
        <v>13</v>
      </c>
      <c r="S523" s="8">
        <v>116784881</v>
      </c>
      <c r="T523" s="4">
        <v>16</v>
      </c>
      <c r="U523" s="6">
        <v>3.226691855045323E-2</v>
      </c>
      <c r="V523" s="10">
        <v>164835489.94596153</v>
      </c>
      <c r="W523" s="12">
        <f>Table2[[#This Row],[Scaled to 2024]]/Table2[[#This Row],[Projected Wins]]</f>
        <v>1985969.7583850783</v>
      </c>
      <c r="X523" s="10"/>
      <c r="Y523" s="10">
        <f>IF(Table2[[#This Row],[Projected Wins]]&gt;=100, 1, IF(Table2[[#This Row],[Projected Wins]]&gt;=90, 2, IF(Table2[[#This Row],[Projected Wins]]&gt;=80, 3, IF(Table2[[#This Row],[Projected Wins]]&gt;=70, 4,5))))</f>
        <v>3</v>
      </c>
      <c r="Z523" s="2">
        <v>0.13472222222222222</v>
      </c>
    </row>
    <row r="524" spans="1:26" x14ac:dyDescent="0.45">
      <c r="A524">
        <v>2009</v>
      </c>
      <c r="B524" t="s">
        <v>41</v>
      </c>
      <c r="C524" t="s">
        <v>104</v>
      </c>
      <c r="D524" t="s">
        <v>598</v>
      </c>
      <c r="E524">
        <v>59</v>
      </c>
      <c r="F524">
        <v>103</v>
      </c>
      <c r="G524">
        <v>0.36419753086419754</v>
      </c>
      <c r="H524">
        <v>30</v>
      </c>
      <c r="I524" s="9">
        <v>59</v>
      </c>
      <c r="J524" s="3">
        <v>1817226</v>
      </c>
      <c r="K524" s="3">
        <v>22435</v>
      </c>
      <c r="L524">
        <v>28.3</v>
      </c>
      <c r="M524">
        <v>27.4</v>
      </c>
      <c r="N524">
        <v>99</v>
      </c>
      <c r="O524">
        <v>101</v>
      </c>
      <c r="P524">
        <v>0</v>
      </c>
      <c r="Q524">
        <v>1</v>
      </c>
      <c r="R524">
        <v>11</v>
      </c>
      <c r="S524" s="8">
        <v>64384000</v>
      </c>
      <c r="T524" s="4">
        <v>27</v>
      </c>
      <c r="U524" s="6">
        <v>2.3063102354562642E-2</v>
      </c>
      <c r="V524" s="10">
        <v>117817813.01316093</v>
      </c>
      <c r="W524" s="12">
        <f>Table2[[#This Row],[Scaled to 2024]]/Table2[[#This Row],[Projected Wins]]</f>
        <v>1996912.0849688293</v>
      </c>
      <c r="X524" s="10"/>
      <c r="Y524" s="10">
        <f>IF(Table2[[#This Row],[Projected Wins]]&gt;=100, 1, IF(Table2[[#This Row],[Projected Wins]]&gt;=90, 2, IF(Table2[[#This Row],[Projected Wins]]&gt;=80, 3, IF(Table2[[#This Row],[Projected Wins]]&gt;=70, 4,5))))</f>
        <v>5</v>
      </c>
      <c r="Z524" s="2">
        <v>0.12152777777777778</v>
      </c>
    </row>
    <row r="525" spans="1:26" x14ac:dyDescent="0.45">
      <c r="A525">
        <v>2012</v>
      </c>
      <c r="B525" t="s">
        <v>27</v>
      </c>
      <c r="C525" t="s">
        <v>72</v>
      </c>
      <c r="D525" t="s">
        <v>494</v>
      </c>
      <c r="E525">
        <v>83</v>
      </c>
      <c r="F525">
        <v>79</v>
      </c>
      <c r="G525">
        <v>0.51234567901234573</v>
      </c>
      <c r="H525">
        <v>15</v>
      </c>
      <c r="I525" s="9">
        <v>83.000000000000014</v>
      </c>
      <c r="J525" s="3">
        <v>2831385</v>
      </c>
      <c r="K525" s="3">
        <v>34955</v>
      </c>
      <c r="L525">
        <v>29.2</v>
      </c>
      <c r="M525">
        <v>29</v>
      </c>
      <c r="N525">
        <v>105</v>
      </c>
      <c r="O525">
        <v>104</v>
      </c>
      <c r="P525">
        <v>0</v>
      </c>
      <c r="Q525">
        <v>1</v>
      </c>
      <c r="R525">
        <v>16</v>
      </c>
      <c r="S525" s="8">
        <v>95717000</v>
      </c>
      <c r="T525" s="4">
        <v>13</v>
      </c>
      <c r="U525" s="6">
        <v>3.2445423255483503E-2</v>
      </c>
      <c r="V525" s="10">
        <v>165747380.88048995</v>
      </c>
      <c r="W525" s="12">
        <f>Table2[[#This Row],[Scaled to 2024]]/Table2[[#This Row],[Projected Wins]]</f>
        <v>1996956.396150481</v>
      </c>
      <c r="X525" s="10"/>
      <c r="Y525" s="10">
        <f>IF(Table2[[#This Row],[Projected Wins]]&gt;=100, 1, IF(Table2[[#This Row],[Projected Wins]]&gt;=90, 2, IF(Table2[[#This Row],[Projected Wins]]&gt;=80, 3, IF(Table2[[#This Row],[Projected Wins]]&gt;=70, 4,5))))</f>
        <v>3</v>
      </c>
      <c r="Z525" s="2">
        <v>0.13055555555555556</v>
      </c>
    </row>
    <row r="526" spans="1:26" x14ac:dyDescent="0.45">
      <c r="A526">
        <v>2009</v>
      </c>
      <c r="B526" t="s">
        <v>14</v>
      </c>
      <c r="C526" t="s">
        <v>58</v>
      </c>
      <c r="D526" t="s">
        <v>571</v>
      </c>
      <c r="E526">
        <v>64</v>
      </c>
      <c r="F526">
        <v>98</v>
      </c>
      <c r="G526">
        <v>0.39506172839506171</v>
      </c>
      <c r="H526">
        <v>28</v>
      </c>
      <c r="I526" s="9">
        <v>64</v>
      </c>
      <c r="J526" s="3">
        <v>1907163</v>
      </c>
      <c r="K526" s="3">
        <v>23545</v>
      </c>
      <c r="L526">
        <v>28.7</v>
      </c>
      <c r="M526">
        <v>28.1</v>
      </c>
      <c r="N526">
        <v>101</v>
      </c>
      <c r="O526">
        <v>102</v>
      </c>
      <c r="P526">
        <v>0</v>
      </c>
      <c r="Q526">
        <v>1</v>
      </c>
      <c r="R526">
        <v>14</v>
      </c>
      <c r="S526" s="8">
        <v>69904166</v>
      </c>
      <c r="T526" s="4">
        <v>23</v>
      </c>
      <c r="U526" s="6">
        <v>2.5040490424147889E-2</v>
      </c>
      <c r="V526" s="10">
        <v>127919296.07711482</v>
      </c>
      <c r="W526" s="12">
        <f>Table2[[#This Row],[Scaled to 2024]]/Table2[[#This Row],[Projected Wins]]</f>
        <v>1998739.0012049191</v>
      </c>
      <c r="X526" s="10"/>
      <c r="Y526" s="10">
        <f>IF(Table2[[#This Row],[Projected Wins]]&gt;=100, 1, IF(Table2[[#This Row],[Projected Wins]]&gt;=90, 2, IF(Table2[[#This Row],[Projected Wins]]&gt;=80, 3, IF(Table2[[#This Row],[Projected Wins]]&gt;=70, 4,5))))</f>
        <v>5</v>
      </c>
      <c r="Z526" s="2">
        <v>0.11944444444444445</v>
      </c>
    </row>
    <row r="527" spans="1:26" x14ac:dyDescent="0.45">
      <c r="A527">
        <v>2017</v>
      </c>
      <c r="B527" t="s">
        <v>37</v>
      </c>
      <c r="C527" t="s">
        <v>68</v>
      </c>
      <c r="D527" t="s">
        <v>354</v>
      </c>
      <c r="E527">
        <v>83</v>
      </c>
      <c r="F527">
        <v>79</v>
      </c>
      <c r="G527">
        <v>0.51234567901234573</v>
      </c>
      <c r="H527">
        <v>12</v>
      </c>
      <c r="I527" s="9">
        <v>83.000000000000014</v>
      </c>
      <c r="J527" s="3">
        <v>3448337</v>
      </c>
      <c r="K527" s="3">
        <v>42572</v>
      </c>
      <c r="L527">
        <v>28</v>
      </c>
      <c r="M527">
        <v>28.3</v>
      </c>
      <c r="N527">
        <v>98</v>
      </c>
      <c r="O527">
        <v>97</v>
      </c>
      <c r="P527">
        <v>0</v>
      </c>
      <c r="Q527">
        <v>2</v>
      </c>
      <c r="R527">
        <v>15</v>
      </c>
      <c r="S527" s="8">
        <v>129652933</v>
      </c>
      <c r="T527" s="4">
        <v>14</v>
      </c>
      <c r="U527" s="6">
        <v>3.2544283923089279E-2</v>
      </c>
      <c r="V527" s="10">
        <v>166252410.40649509</v>
      </c>
      <c r="W527" s="12">
        <f>Table2[[#This Row],[Scaled to 2024]]/Table2[[#This Row],[Projected Wins]]</f>
        <v>2003041.0892348804</v>
      </c>
      <c r="X527" s="10"/>
      <c r="Y527" s="10">
        <f>IF(Table2[[#This Row],[Projected Wins]]&gt;=100, 1, IF(Table2[[#This Row],[Projected Wins]]&gt;=90, 2, IF(Table2[[#This Row],[Projected Wins]]&gt;=80, 3, IF(Table2[[#This Row],[Projected Wins]]&gt;=70, 4,5))))</f>
        <v>3</v>
      </c>
      <c r="Z527" s="2">
        <v>0.12777777777777777</v>
      </c>
    </row>
    <row r="528" spans="1:26" x14ac:dyDescent="0.45">
      <c r="A528">
        <v>2007</v>
      </c>
      <c r="B528" t="s">
        <v>23</v>
      </c>
      <c r="C528" t="s">
        <v>62</v>
      </c>
      <c r="D528" t="s">
        <v>641</v>
      </c>
      <c r="E528">
        <v>69</v>
      </c>
      <c r="F528">
        <v>93</v>
      </c>
      <c r="G528">
        <v>0.42592592592592593</v>
      </c>
      <c r="H528">
        <v>27</v>
      </c>
      <c r="I528" s="9">
        <v>69</v>
      </c>
      <c r="J528" s="3">
        <v>1616867</v>
      </c>
      <c r="K528" s="3">
        <v>19961</v>
      </c>
      <c r="L528">
        <v>28</v>
      </c>
      <c r="M528">
        <v>27.1</v>
      </c>
      <c r="N528">
        <v>100</v>
      </c>
      <c r="O528">
        <v>101</v>
      </c>
      <c r="P528">
        <v>0</v>
      </c>
      <c r="Q528">
        <v>1</v>
      </c>
      <c r="R528">
        <v>10</v>
      </c>
      <c r="S528" s="8">
        <v>67691500</v>
      </c>
      <c r="T528" s="4">
        <v>22</v>
      </c>
      <c r="U528" s="6">
        <v>2.7085278263999233E-2</v>
      </c>
      <c r="V528" s="10">
        <v>138365090.73489773</v>
      </c>
      <c r="W528" s="12">
        <f>Table2[[#This Row],[Scaled to 2024]]/Table2[[#This Row],[Projected Wins]]</f>
        <v>2005291.1700709816</v>
      </c>
      <c r="X528" s="10"/>
      <c r="Y528" s="10">
        <f>IF(Table2[[#This Row],[Projected Wins]]&gt;=100, 1, IF(Table2[[#This Row],[Projected Wins]]&gt;=90, 2, IF(Table2[[#This Row],[Projected Wins]]&gt;=80, 3, IF(Table2[[#This Row],[Projected Wins]]&gt;=70, 4,5))))</f>
        <v>5</v>
      </c>
      <c r="Z528" s="2">
        <v>0.12291666666666666</v>
      </c>
    </row>
    <row r="529" spans="1:26" x14ac:dyDescent="0.45">
      <c r="A529">
        <v>2014</v>
      </c>
      <c r="B529" t="s">
        <v>27</v>
      </c>
      <c r="C529" t="s">
        <v>72</v>
      </c>
      <c r="D529" t="s">
        <v>434</v>
      </c>
      <c r="E529">
        <v>82</v>
      </c>
      <c r="F529">
        <v>80</v>
      </c>
      <c r="G529">
        <v>0.50617283950617287</v>
      </c>
      <c r="H529">
        <v>15</v>
      </c>
      <c r="I529" s="9">
        <v>82</v>
      </c>
      <c r="J529" s="3">
        <v>2797384</v>
      </c>
      <c r="K529" s="3">
        <v>34536</v>
      </c>
      <c r="L529">
        <v>28.8</v>
      </c>
      <c r="M529">
        <v>29</v>
      </c>
      <c r="N529">
        <v>103</v>
      </c>
      <c r="O529">
        <v>103</v>
      </c>
      <c r="P529">
        <v>0</v>
      </c>
      <c r="Q529">
        <v>4</v>
      </c>
      <c r="R529">
        <v>15</v>
      </c>
      <c r="S529" s="8">
        <v>109567000</v>
      </c>
      <c r="T529" s="4">
        <v>12</v>
      </c>
      <c r="U529" s="6">
        <v>3.2236310069948454E-2</v>
      </c>
      <c r="V529" s="10">
        <v>164679126.58350977</v>
      </c>
      <c r="W529" s="12">
        <f>Table2[[#This Row],[Scaled to 2024]]/Table2[[#This Row],[Projected Wins]]</f>
        <v>2008282.0315062169</v>
      </c>
      <c r="X529" s="10"/>
      <c r="Y529" s="10">
        <f>IF(Table2[[#This Row],[Projected Wins]]&gt;=100, 1, IF(Table2[[#This Row],[Projected Wins]]&gt;=90, 2, IF(Table2[[#This Row],[Projected Wins]]&gt;=80, 3, IF(Table2[[#This Row],[Projected Wins]]&gt;=70, 4,5))))</f>
        <v>3</v>
      </c>
      <c r="Z529" s="2">
        <v>0.12986111111111112</v>
      </c>
    </row>
    <row r="530" spans="1:26" x14ac:dyDescent="0.45">
      <c r="A530">
        <v>2012</v>
      </c>
      <c r="B530" t="s">
        <v>43</v>
      </c>
      <c r="C530" t="s">
        <v>60</v>
      </c>
      <c r="D530" t="s">
        <v>486</v>
      </c>
      <c r="E530">
        <v>68</v>
      </c>
      <c r="F530">
        <v>94</v>
      </c>
      <c r="G530">
        <v>0.41975308641975306</v>
      </c>
      <c r="H530">
        <v>26</v>
      </c>
      <c r="I530" s="9">
        <v>68</v>
      </c>
      <c r="J530" s="3">
        <v>1603596</v>
      </c>
      <c r="K530" s="3">
        <v>19797</v>
      </c>
      <c r="L530">
        <v>27.8</v>
      </c>
      <c r="M530">
        <v>27.6</v>
      </c>
      <c r="N530">
        <v>94</v>
      </c>
      <c r="O530">
        <v>95</v>
      </c>
      <c r="P530">
        <v>0</v>
      </c>
      <c r="Q530">
        <v>2</v>
      </c>
      <c r="R530">
        <v>13</v>
      </c>
      <c r="S530" s="8">
        <v>78911300</v>
      </c>
      <c r="T530" s="4">
        <v>20</v>
      </c>
      <c r="U530" s="6">
        <v>2.6748754433804187E-2</v>
      </c>
      <c r="V530" s="10">
        <v>136645959.41028872</v>
      </c>
      <c r="W530" s="12">
        <f>Table2[[#This Row],[Scaled to 2024]]/Table2[[#This Row],[Projected Wins]]</f>
        <v>2009499.4030924812</v>
      </c>
      <c r="X530" s="10"/>
      <c r="Y530" s="10">
        <f>IF(Table2[[#This Row],[Projected Wins]]&gt;=100, 1, IF(Table2[[#This Row],[Projected Wins]]&gt;=90, 2, IF(Table2[[#This Row],[Projected Wins]]&gt;=80, 3, IF(Table2[[#This Row],[Projected Wins]]&gt;=70, 4,5))))</f>
        <v>5</v>
      </c>
      <c r="Z530" s="2">
        <v>0.12361111111111112</v>
      </c>
    </row>
    <row r="531" spans="1:26" x14ac:dyDescent="0.45">
      <c r="A531">
        <v>2010</v>
      </c>
      <c r="B531" t="s">
        <v>37</v>
      </c>
      <c r="C531" t="s">
        <v>68</v>
      </c>
      <c r="D531" t="s">
        <v>564</v>
      </c>
      <c r="E531">
        <v>86</v>
      </c>
      <c r="F531">
        <v>76</v>
      </c>
      <c r="G531">
        <v>0.53086419753086422</v>
      </c>
      <c r="H531">
        <v>12</v>
      </c>
      <c r="I531" s="9">
        <v>86</v>
      </c>
      <c r="J531" s="3">
        <v>3301218</v>
      </c>
      <c r="K531" s="3">
        <v>40756</v>
      </c>
      <c r="L531">
        <v>28.8</v>
      </c>
      <c r="M531">
        <v>30.2</v>
      </c>
      <c r="N531">
        <v>97</v>
      </c>
      <c r="O531">
        <v>96</v>
      </c>
      <c r="P531">
        <v>0</v>
      </c>
      <c r="Q531">
        <v>5</v>
      </c>
      <c r="R531">
        <v>14</v>
      </c>
      <c r="S531" s="8">
        <v>93540751</v>
      </c>
      <c r="T531" s="4">
        <v>12</v>
      </c>
      <c r="U531" s="6">
        <v>3.3917626710424371E-2</v>
      </c>
      <c r="V531" s="10">
        <v>173268129.33423117</v>
      </c>
      <c r="W531" s="12">
        <f>Table2[[#This Row],[Scaled to 2024]]/Table2[[#This Row],[Projected Wins]]</f>
        <v>2014745.6899329205</v>
      </c>
      <c r="X531" s="10"/>
      <c r="Y531" s="10">
        <f>IF(Table2[[#This Row],[Projected Wins]]&gt;=100, 1, IF(Table2[[#This Row],[Projected Wins]]&gt;=90, 2, IF(Table2[[#This Row],[Projected Wins]]&gt;=80, 3, IF(Table2[[#This Row],[Projected Wins]]&gt;=70, 4,5))))</f>
        <v>3</v>
      </c>
      <c r="Z531" s="2">
        <v>0.11944444444444445</v>
      </c>
    </row>
    <row r="532" spans="1:26" x14ac:dyDescent="0.45">
      <c r="A532">
        <v>2008</v>
      </c>
      <c r="B532" t="s">
        <v>36</v>
      </c>
      <c r="C532" t="s">
        <v>75</v>
      </c>
      <c r="D532" t="s">
        <v>623</v>
      </c>
      <c r="E532">
        <v>72</v>
      </c>
      <c r="F532">
        <v>90</v>
      </c>
      <c r="G532">
        <v>0.44444444444444442</v>
      </c>
      <c r="H532">
        <v>24</v>
      </c>
      <c r="I532" s="9">
        <v>72</v>
      </c>
      <c r="J532" s="3">
        <v>2863837</v>
      </c>
      <c r="K532" s="3">
        <v>35356</v>
      </c>
      <c r="L532">
        <v>29.6</v>
      </c>
      <c r="M532">
        <v>27.1</v>
      </c>
      <c r="N532">
        <v>102</v>
      </c>
      <c r="O532">
        <v>102</v>
      </c>
      <c r="P532">
        <v>0</v>
      </c>
      <c r="Q532">
        <v>2</v>
      </c>
      <c r="R532">
        <v>12</v>
      </c>
      <c r="S532" s="8">
        <v>76594500</v>
      </c>
      <c r="T532" s="4">
        <v>17</v>
      </c>
      <c r="U532" s="6">
        <v>2.8430564015632168E-2</v>
      </c>
      <c r="V532" s="10">
        <v>145237480.35093752</v>
      </c>
      <c r="W532" s="12">
        <f>Table2[[#This Row],[Scaled to 2024]]/Table2[[#This Row],[Projected Wins]]</f>
        <v>2017187.2270963544</v>
      </c>
      <c r="X532" s="10"/>
      <c r="Y532" s="10">
        <f>IF(Table2[[#This Row],[Projected Wins]]&gt;=100, 1, IF(Table2[[#This Row],[Projected Wins]]&gt;=90, 2, IF(Table2[[#This Row],[Projected Wins]]&gt;=80, 3, IF(Table2[[#This Row],[Projected Wins]]&gt;=70, 4,5))))</f>
        <v>4</v>
      </c>
      <c r="Z532" s="2">
        <v>0.12013888888888889</v>
      </c>
    </row>
    <row r="533" spans="1:26" x14ac:dyDescent="0.45">
      <c r="A533">
        <v>2004</v>
      </c>
      <c r="B533" t="s">
        <v>23</v>
      </c>
      <c r="C533" t="s">
        <v>62</v>
      </c>
      <c r="D533" t="s">
        <v>732</v>
      </c>
      <c r="E533">
        <v>58</v>
      </c>
      <c r="F533">
        <v>104</v>
      </c>
      <c r="G533">
        <v>0.35802469135802467</v>
      </c>
      <c r="H533">
        <v>29</v>
      </c>
      <c r="I533" s="9">
        <v>58</v>
      </c>
      <c r="J533" s="3">
        <v>1661478</v>
      </c>
      <c r="K533" s="3">
        <v>20768</v>
      </c>
      <c r="L533">
        <v>29</v>
      </c>
      <c r="M533">
        <v>27.4</v>
      </c>
      <c r="N533">
        <v>101</v>
      </c>
      <c r="O533">
        <v>103</v>
      </c>
      <c r="P533">
        <v>0</v>
      </c>
      <c r="Q533">
        <v>1</v>
      </c>
      <c r="R533">
        <v>10</v>
      </c>
      <c r="S533" s="8">
        <v>47609000</v>
      </c>
      <c r="T533" s="4">
        <v>22</v>
      </c>
      <c r="U533" s="6">
        <v>2.2903720239458369E-2</v>
      </c>
      <c r="V533" s="10">
        <v>117003609.79165536</v>
      </c>
      <c r="W533" s="12">
        <f>Table2[[#This Row],[Scaled to 2024]]/Table2[[#This Row],[Projected Wins]]</f>
        <v>2017303.6170975063</v>
      </c>
      <c r="X533" s="10"/>
      <c r="Y533" s="10">
        <f>IF(Table2[[#This Row],[Projected Wins]]&gt;=100, 1, IF(Table2[[#This Row],[Projected Wins]]&gt;=90, 2, IF(Table2[[#This Row],[Projected Wins]]&gt;=80, 3, IF(Table2[[#This Row],[Projected Wins]]&gt;=70, 4,5))))</f>
        <v>5</v>
      </c>
      <c r="Z533" s="2">
        <v>0.11597222222222223</v>
      </c>
    </row>
    <row r="534" spans="1:26" x14ac:dyDescent="0.45">
      <c r="A534">
        <v>2007</v>
      </c>
      <c r="B534" t="s">
        <v>40</v>
      </c>
      <c r="C534" t="s">
        <v>74</v>
      </c>
      <c r="D534" t="s">
        <v>657</v>
      </c>
      <c r="E534">
        <v>83</v>
      </c>
      <c r="F534">
        <v>79</v>
      </c>
      <c r="G534">
        <v>0.51234567901234573</v>
      </c>
      <c r="H534">
        <v>14</v>
      </c>
      <c r="I534" s="9">
        <v>83.000000000000014</v>
      </c>
      <c r="J534" s="3">
        <v>2360644</v>
      </c>
      <c r="K534" s="3">
        <v>29144</v>
      </c>
      <c r="L534">
        <v>30.5</v>
      </c>
      <c r="M534">
        <v>27.3</v>
      </c>
      <c r="N534">
        <v>100</v>
      </c>
      <c r="O534">
        <v>99</v>
      </c>
      <c r="P534">
        <v>2</v>
      </c>
      <c r="Q534">
        <v>1</v>
      </c>
      <c r="R534">
        <v>10</v>
      </c>
      <c r="S534" s="8">
        <v>81942800</v>
      </c>
      <c r="T534" s="4">
        <v>16</v>
      </c>
      <c r="U534" s="6">
        <v>3.2787625325649987E-2</v>
      </c>
      <c r="V534" s="10">
        <v>167495519.48282394</v>
      </c>
      <c r="W534" s="12">
        <f>Table2[[#This Row],[Scaled to 2024]]/Table2[[#This Row],[Projected Wins]]</f>
        <v>2018018.3070219748</v>
      </c>
      <c r="X534" s="10"/>
      <c r="Y534" s="10">
        <f>IF(Table2[[#This Row],[Projected Wins]]&gt;=100, 1, IF(Table2[[#This Row],[Projected Wins]]&gt;=90, 2, IF(Table2[[#This Row],[Projected Wins]]&gt;=80, 3, IF(Table2[[#This Row],[Projected Wins]]&gt;=70, 4,5))))</f>
        <v>3</v>
      </c>
      <c r="Z534" s="2">
        <v>0.11944444444444445</v>
      </c>
    </row>
    <row r="535" spans="1:26" x14ac:dyDescent="0.45">
      <c r="A535">
        <v>2010</v>
      </c>
      <c r="B535" t="s">
        <v>23</v>
      </c>
      <c r="C535" t="s">
        <v>62</v>
      </c>
      <c r="D535" t="s">
        <v>551</v>
      </c>
      <c r="E535">
        <v>67</v>
      </c>
      <c r="F535">
        <v>95</v>
      </c>
      <c r="G535">
        <v>0.41358024691358025</v>
      </c>
      <c r="H535">
        <v>26</v>
      </c>
      <c r="I535" s="9">
        <v>67</v>
      </c>
      <c r="J535" s="3">
        <v>1615327</v>
      </c>
      <c r="K535" s="3">
        <v>19942</v>
      </c>
      <c r="L535">
        <v>28.9</v>
      </c>
      <c r="M535">
        <v>27.5</v>
      </c>
      <c r="N535">
        <v>99</v>
      </c>
      <c r="O535">
        <v>101</v>
      </c>
      <c r="P535">
        <v>0</v>
      </c>
      <c r="Q535">
        <v>1</v>
      </c>
      <c r="R535">
        <v>8</v>
      </c>
      <c r="S535" s="8">
        <v>73105210</v>
      </c>
      <c r="T535" s="4">
        <v>20</v>
      </c>
      <c r="U535" s="6">
        <v>2.6507754073592831E-2</v>
      </c>
      <c r="V535" s="10">
        <v>135414809.54419672</v>
      </c>
      <c r="W535" s="12">
        <f>Table2[[#This Row],[Scaled to 2024]]/Table2[[#This Row],[Projected Wins]]</f>
        <v>2021116.5603611451</v>
      </c>
      <c r="X535" s="10"/>
      <c r="Y535" s="10">
        <f>IF(Table2[[#This Row],[Projected Wins]]&gt;=100, 1, IF(Table2[[#This Row],[Projected Wins]]&gt;=90, 2, IF(Table2[[#This Row],[Projected Wins]]&gt;=80, 3, IF(Table2[[#This Row],[Projected Wins]]&gt;=70, 4,5))))</f>
        <v>5</v>
      </c>
      <c r="Z535" s="2">
        <v>0.11874999999999999</v>
      </c>
    </row>
    <row r="536" spans="1:26" x14ac:dyDescent="0.45">
      <c r="A536">
        <v>2014</v>
      </c>
      <c r="B536" t="s">
        <v>18</v>
      </c>
      <c r="C536" t="s">
        <v>59</v>
      </c>
      <c r="D536" t="s">
        <v>425</v>
      </c>
      <c r="E536">
        <v>76</v>
      </c>
      <c r="F536">
        <v>86</v>
      </c>
      <c r="G536">
        <v>0.46913580246913578</v>
      </c>
      <c r="H536">
        <v>21</v>
      </c>
      <c r="I536" s="9">
        <v>76</v>
      </c>
      <c r="J536" s="3">
        <v>2476664</v>
      </c>
      <c r="K536" s="3">
        <v>30576</v>
      </c>
      <c r="L536">
        <v>29</v>
      </c>
      <c r="M536">
        <v>28</v>
      </c>
      <c r="N536">
        <v>100</v>
      </c>
      <c r="O536">
        <v>100</v>
      </c>
      <c r="P536">
        <v>0</v>
      </c>
      <c r="Q536">
        <v>5</v>
      </c>
      <c r="R536">
        <v>11</v>
      </c>
      <c r="S536" s="8">
        <v>102230000</v>
      </c>
      <c r="T536" s="4">
        <v>15</v>
      </c>
      <c r="U536" s="6">
        <v>3.0077650920905294E-2</v>
      </c>
      <c r="V536" s="10">
        <v>153651620.56670535</v>
      </c>
      <c r="W536" s="12">
        <f>Table2[[#This Row],[Scaled to 2024]]/Table2[[#This Row],[Projected Wins]]</f>
        <v>2021731.8495619125</v>
      </c>
      <c r="X536" s="10"/>
      <c r="Y536" s="10">
        <f>IF(Table2[[#This Row],[Projected Wins]]&gt;=100, 1, IF(Table2[[#This Row],[Projected Wins]]&gt;=90, 2, IF(Table2[[#This Row],[Projected Wins]]&gt;=80, 3, IF(Table2[[#This Row],[Projected Wins]]&gt;=70, 4,5))))</f>
        <v>4</v>
      </c>
      <c r="Z536" s="2">
        <v>0.12708333333333333</v>
      </c>
    </row>
    <row r="537" spans="1:26" x14ac:dyDescent="0.45">
      <c r="A537">
        <v>2010</v>
      </c>
      <c r="B537" t="s">
        <v>20</v>
      </c>
      <c r="C537" t="s">
        <v>64</v>
      </c>
      <c r="D537" t="s">
        <v>547</v>
      </c>
      <c r="E537">
        <v>83</v>
      </c>
      <c r="F537">
        <v>79</v>
      </c>
      <c r="G537">
        <v>0.51234567901234573</v>
      </c>
      <c r="H537">
        <v>14</v>
      </c>
      <c r="I537" s="9">
        <v>83.000000000000014</v>
      </c>
      <c r="J537" s="3">
        <v>2875245</v>
      </c>
      <c r="K537" s="3">
        <v>35497</v>
      </c>
      <c r="L537">
        <v>28.8</v>
      </c>
      <c r="M537">
        <v>28.1</v>
      </c>
      <c r="N537">
        <v>115</v>
      </c>
      <c r="O537">
        <v>115</v>
      </c>
      <c r="P537">
        <v>1</v>
      </c>
      <c r="Q537">
        <v>2</v>
      </c>
      <c r="R537">
        <v>10</v>
      </c>
      <c r="S537" s="8">
        <v>90677000</v>
      </c>
      <c r="T537" s="4">
        <v>14</v>
      </c>
      <c r="U537" s="6">
        <v>3.2879238239397403E-2</v>
      </c>
      <c r="V537" s="10">
        <v>167963523.8725</v>
      </c>
      <c r="W537" s="12">
        <f>Table2[[#This Row],[Scaled to 2024]]/Table2[[#This Row],[Projected Wins]]</f>
        <v>2023656.9141265056</v>
      </c>
      <c r="X537" s="10"/>
      <c r="Y537" s="10">
        <f>IF(Table2[[#This Row],[Projected Wins]]&gt;=100, 1, IF(Table2[[#This Row],[Projected Wins]]&gt;=90, 2, IF(Table2[[#This Row],[Projected Wins]]&gt;=80, 3, IF(Table2[[#This Row],[Projected Wins]]&gt;=70, 4,5))))</f>
        <v>3</v>
      </c>
      <c r="Z537" s="2">
        <v>0.125</v>
      </c>
    </row>
    <row r="538" spans="1:26" x14ac:dyDescent="0.45">
      <c r="A538">
        <v>2018</v>
      </c>
      <c r="B538" t="s">
        <v>39</v>
      </c>
      <c r="C538" t="s">
        <v>57</v>
      </c>
      <c r="D538" t="s">
        <v>326</v>
      </c>
      <c r="E538">
        <v>67</v>
      </c>
      <c r="F538">
        <v>95</v>
      </c>
      <c r="G538">
        <v>0.41358024691358025</v>
      </c>
      <c r="H538">
        <v>23</v>
      </c>
      <c r="I538" s="9">
        <v>67</v>
      </c>
      <c r="J538" s="3">
        <v>2107107</v>
      </c>
      <c r="K538" s="3">
        <v>26014</v>
      </c>
      <c r="L538">
        <v>27.4</v>
      </c>
      <c r="M538">
        <v>30.4</v>
      </c>
      <c r="N538">
        <v>110</v>
      </c>
      <c r="O538">
        <v>111</v>
      </c>
      <c r="P538">
        <v>1</v>
      </c>
      <c r="Q538">
        <v>1</v>
      </c>
      <c r="R538">
        <v>12</v>
      </c>
      <c r="S538" s="8">
        <v>106099628</v>
      </c>
      <c r="T538" s="4">
        <v>21</v>
      </c>
      <c r="U538" s="6">
        <v>2.6762051540086765E-2</v>
      </c>
      <c r="V538" s="10">
        <v>136713887.65157786</v>
      </c>
      <c r="W538" s="12">
        <f>Table2[[#This Row],[Scaled to 2024]]/Table2[[#This Row],[Projected Wins]]</f>
        <v>2040505.7858444457</v>
      </c>
      <c r="X538" s="10"/>
      <c r="Y538" s="10">
        <f>IF(Table2[[#This Row],[Projected Wins]]&gt;=100, 1, IF(Table2[[#This Row],[Projected Wins]]&gt;=90, 2, IF(Table2[[#This Row],[Projected Wins]]&gt;=80, 3, IF(Table2[[#This Row],[Projected Wins]]&gt;=70, 4,5))))</f>
        <v>5</v>
      </c>
      <c r="Z538" s="2">
        <v>0.12777777777777777</v>
      </c>
    </row>
    <row r="539" spans="1:26" x14ac:dyDescent="0.45">
      <c r="A539">
        <v>2012</v>
      </c>
      <c r="B539" t="s">
        <v>20</v>
      </c>
      <c r="C539" t="s">
        <v>64</v>
      </c>
      <c r="D539" t="s">
        <v>487</v>
      </c>
      <c r="E539">
        <v>64</v>
      </c>
      <c r="F539">
        <v>98</v>
      </c>
      <c r="G539">
        <v>0.39506172839506171</v>
      </c>
      <c r="H539">
        <v>28</v>
      </c>
      <c r="I539" s="9">
        <v>64</v>
      </c>
      <c r="J539" s="3">
        <v>2630458</v>
      </c>
      <c r="K539" s="3">
        <v>32475</v>
      </c>
      <c r="L539">
        <v>28.1</v>
      </c>
      <c r="M539">
        <v>28.2</v>
      </c>
      <c r="N539">
        <v>117</v>
      </c>
      <c r="O539">
        <v>117</v>
      </c>
      <c r="P539">
        <v>1</v>
      </c>
      <c r="Q539">
        <v>1</v>
      </c>
      <c r="R539">
        <v>13</v>
      </c>
      <c r="S539" s="8">
        <v>75485000</v>
      </c>
      <c r="T539" s="4">
        <v>23</v>
      </c>
      <c r="U539" s="6">
        <v>2.5587333226492391E-2</v>
      </c>
      <c r="V539" s="10">
        <v>130712841.45725192</v>
      </c>
      <c r="W539" s="12">
        <f>Table2[[#This Row],[Scaled to 2024]]/Table2[[#This Row],[Projected Wins]]</f>
        <v>2042388.1477695613</v>
      </c>
      <c r="X539" s="10"/>
      <c r="Y539" s="10">
        <f>IF(Table2[[#This Row],[Projected Wins]]&gt;=100, 1, IF(Table2[[#This Row],[Projected Wins]]&gt;=90, 2, IF(Table2[[#This Row],[Projected Wins]]&gt;=80, 3, IF(Table2[[#This Row],[Projected Wins]]&gt;=70, 4,5))))</f>
        <v>5</v>
      </c>
      <c r="Z539" s="2">
        <v>0.12916666666666668</v>
      </c>
    </row>
    <row r="540" spans="1:26" x14ac:dyDescent="0.45">
      <c r="A540">
        <v>2017</v>
      </c>
      <c r="B540" t="s">
        <v>23</v>
      </c>
      <c r="C540" t="s">
        <v>62</v>
      </c>
      <c r="D540" t="s">
        <v>340</v>
      </c>
      <c r="E540">
        <v>80</v>
      </c>
      <c r="F540">
        <v>82</v>
      </c>
      <c r="G540">
        <v>0.49382716049382713</v>
      </c>
      <c r="H540">
        <v>13</v>
      </c>
      <c r="I540" s="9">
        <v>80</v>
      </c>
      <c r="J540" s="3">
        <v>2220370</v>
      </c>
      <c r="K540" s="3">
        <v>27412</v>
      </c>
      <c r="L540">
        <v>28.9</v>
      </c>
      <c r="M540">
        <v>30.3</v>
      </c>
      <c r="N540">
        <v>101</v>
      </c>
      <c r="O540">
        <v>102</v>
      </c>
      <c r="P540">
        <v>0</v>
      </c>
      <c r="Q540">
        <v>3</v>
      </c>
      <c r="R540">
        <v>19</v>
      </c>
      <c r="S540" s="8">
        <v>127555817</v>
      </c>
      <c r="T540" s="4">
        <v>15</v>
      </c>
      <c r="U540" s="6">
        <v>3.2017885198861007E-2</v>
      </c>
      <c r="V540" s="10">
        <v>163563303.55920127</v>
      </c>
      <c r="W540" s="12">
        <f>Table2[[#This Row],[Scaled to 2024]]/Table2[[#This Row],[Projected Wins]]</f>
        <v>2044541.2944900158</v>
      </c>
      <c r="X540" s="10"/>
      <c r="Y540" s="10">
        <f>IF(Table2[[#This Row],[Projected Wins]]&gt;=100, 1, IF(Table2[[#This Row],[Projected Wins]]&gt;=90, 2, IF(Table2[[#This Row],[Projected Wins]]&gt;=80, 3, IF(Table2[[#This Row],[Projected Wins]]&gt;=70, 4,5))))</f>
        <v>3</v>
      </c>
      <c r="Z540" s="2">
        <v>0.12638888888888888</v>
      </c>
    </row>
    <row r="541" spans="1:26" x14ac:dyDescent="0.45">
      <c r="A541">
        <v>2009</v>
      </c>
      <c r="B541" t="s">
        <v>40</v>
      </c>
      <c r="C541" t="s">
        <v>74</v>
      </c>
      <c r="D541" t="s">
        <v>597</v>
      </c>
      <c r="E541">
        <v>75</v>
      </c>
      <c r="F541">
        <v>87</v>
      </c>
      <c r="G541">
        <v>0.46296296296296297</v>
      </c>
      <c r="H541">
        <v>20</v>
      </c>
      <c r="I541" s="9">
        <v>75</v>
      </c>
      <c r="J541" s="3">
        <v>1876129</v>
      </c>
      <c r="K541" s="3">
        <v>23162</v>
      </c>
      <c r="L541">
        <v>29.9</v>
      </c>
      <c r="M541">
        <v>28.4</v>
      </c>
      <c r="N541">
        <v>100</v>
      </c>
      <c r="O541">
        <v>99</v>
      </c>
      <c r="P541">
        <v>2</v>
      </c>
      <c r="Q541">
        <v>2</v>
      </c>
      <c r="R541">
        <v>12</v>
      </c>
      <c r="S541" s="8">
        <v>83964500</v>
      </c>
      <c r="T541" s="4">
        <v>16</v>
      </c>
      <c r="U541" s="6">
        <v>3.0077066626020051E-2</v>
      </c>
      <c r="V541" s="10">
        <v>153648635.69743338</v>
      </c>
      <c r="W541" s="12">
        <f>Table2[[#This Row],[Scaled to 2024]]/Table2[[#This Row],[Projected Wins]]</f>
        <v>2048648.4759657783</v>
      </c>
      <c r="X541" s="10"/>
      <c r="Y541" s="10">
        <f>IF(Table2[[#This Row],[Projected Wins]]&gt;=100, 1, IF(Table2[[#This Row],[Projected Wins]]&gt;=90, 2, IF(Table2[[#This Row],[Projected Wins]]&gt;=80, 3, IF(Table2[[#This Row],[Projected Wins]]&gt;=70, 4,5))))</f>
        <v>4</v>
      </c>
      <c r="Z541" s="2">
        <v>0.12222222222222222</v>
      </c>
    </row>
    <row r="542" spans="1:26" x14ac:dyDescent="0.45">
      <c r="A542">
        <v>2001</v>
      </c>
      <c r="B542" t="s">
        <v>17</v>
      </c>
      <c r="C542" t="s">
        <v>70</v>
      </c>
      <c r="D542" t="s">
        <v>815</v>
      </c>
      <c r="E542">
        <v>83</v>
      </c>
      <c r="F542">
        <v>79</v>
      </c>
      <c r="G542">
        <v>0.51234567901234573</v>
      </c>
      <c r="H542">
        <v>14</v>
      </c>
      <c r="I542" s="9">
        <v>83.000000000000014</v>
      </c>
      <c r="J542" s="3">
        <v>1766172</v>
      </c>
      <c r="K542" s="3">
        <v>21805</v>
      </c>
      <c r="L542">
        <v>28.5</v>
      </c>
      <c r="M542">
        <v>26.2</v>
      </c>
      <c r="N542">
        <v>104</v>
      </c>
      <c r="O542">
        <v>103</v>
      </c>
      <c r="P542">
        <v>2</v>
      </c>
      <c r="Q542">
        <v>1</v>
      </c>
      <c r="R542">
        <v>16</v>
      </c>
      <c r="S542" s="8">
        <v>65653667</v>
      </c>
      <c r="T542" s="4">
        <v>14</v>
      </c>
      <c r="U542" s="6">
        <v>3.3342198646423682E-2</v>
      </c>
      <c r="V542" s="10">
        <v>170328556.20115066</v>
      </c>
      <c r="W542" s="12">
        <f>Table2[[#This Row],[Scaled to 2024]]/Table2[[#This Row],[Projected Wins]]</f>
        <v>2052151.2795319352</v>
      </c>
      <c r="X542" s="10"/>
      <c r="Y542" s="10">
        <f>IF(Table2[[#This Row],[Projected Wins]]&gt;=100, 1, IF(Table2[[#This Row],[Projected Wins]]&gt;=90, 2, IF(Table2[[#This Row],[Projected Wins]]&gt;=80, 3, IF(Table2[[#This Row],[Projected Wins]]&gt;=70, 4,5))))</f>
        <v>3</v>
      </c>
      <c r="Z542" s="2">
        <v>0.12291666666666666</v>
      </c>
    </row>
    <row r="543" spans="1:26" x14ac:dyDescent="0.45">
      <c r="A543">
        <v>2007</v>
      </c>
      <c r="B543" t="s">
        <v>32</v>
      </c>
      <c r="C543" t="s">
        <v>61</v>
      </c>
      <c r="D543" t="s">
        <v>649</v>
      </c>
      <c r="E543">
        <v>89</v>
      </c>
      <c r="F543">
        <v>73</v>
      </c>
      <c r="G543">
        <v>0.54938271604938271</v>
      </c>
      <c r="H543">
        <v>7</v>
      </c>
      <c r="I543" s="9">
        <v>89</v>
      </c>
      <c r="J543" s="3">
        <v>3108325</v>
      </c>
      <c r="K543" s="3">
        <v>38374</v>
      </c>
      <c r="L543">
        <v>28.8</v>
      </c>
      <c r="M543">
        <v>30.6</v>
      </c>
      <c r="N543">
        <v>104</v>
      </c>
      <c r="O543">
        <v>103</v>
      </c>
      <c r="P543">
        <v>0</v>
      </c>
      <c r="Q543">
        <v>3</v>
      </c>
      <c r="R543">
        <v>15</v>
      </c>
      <c r="S543" s="8">
        <v>89428213</v>
      </c>
      <c r="T543" s="4">
        <v>13</v>
      </c>
      <c r="U543" s="6">
        <v>3.5782750179227725E-2</v>
      </c>
      <c r="V543" s="10">
        <v>182796108.90591523</v>
      </c>
      <c r="W543" s="12">
        <f>Table2[[#This Row],[Scaled to 2024]]/Table2[[#This Row],[Projected Wins]]</f>
        <v>2053888.8641114072</v>
      </c>
      <c r="X543" s="10"/>
      <c r="Y543" s="10">
        <f>IF(Table2[[#This Row],[Projected Wins]]&gt;=100, 1, IF(Table2[[#This Row],[Projected Wins]]&gt;=90, 2, IF(Table2[[#This Row],[Projected Wins]]&gt;=80, 3, IF(Table2[[#This Row],[Projected Wins]]&gt;=70, 4,5))))</f>
        <v>3</v>
      </c>
      <c r="Z543" s="2">
        <v>0.12708333333333333</v>
      </c>
    </row>
    <row r="544" spans="1:26" x14ac:dyDescent="0.45">
      <c r="A544">
        <v>2014</v>
      </c>
      <c r="B544" t="s">
        <v>13</v>
      </c>
      <c r="C544" t="s">
        <v>50</v>
      </c>
      <c r="D544" t="s">
        <v>420</v>
      </c>
      <c r="E544">
        <v>79</v>
      </c>
      <c r="F544">
        <v>83</v>
      </c>
      <c r="G544">
        <v>0.48765432098765432</v>
      </c>
      <c r="H544">
        <v>16</v>
      </c>
      <c r="I544" s="9">
        <v>79</v>
      </c>
      <c r="J544" s="3">
        <v>2354305</v>
      </c>
      <c r="K544" s="3">
        <v>29065</v>
      </c>
      <c r="L544">
        <v>26.8</v>
      </c>
      <c r="M544">
        <v>27.3</v>
      </c>
      <c r="N544">
        <v>98</v>
      </c>
      <c r="O544">
        <v>97</v>
      </c>
      <c r="P544">
        <v>0</v>
      </c>
      <c r="Q544">
        <v>3</v>
      </c>
      <c r="R544">
        <v>11</v>
      </c>
      <c r="S544" s="8">
        <v>108081500</v>
      </c>
      <c r="T544" s="4">
        <v>14</v>
      </c>
      <c r="U544" s="6">
        <v>3.1799252939526811E-2</v>
      </c>
      <c r="V544" s="10">
        <v>162446421.09244218</v>
      </c>
      <c r="W544" s="12">
        <f>Table2[[#This Row],[Scaled to 2024]]/Table2[[#This Row],[Projected Wins]]</f>
        <v>2056283.8112967366</v>
      </c>
      <c r="X544" s="10"/>
      <c r="Y544" s="10">
        <f>IF(Table2[[#This Row],[Projected Wins]]&gt;=100, 1, IF(Table2[[#This Row],[Projected Wins]]&gt;=90, 2, IF(Table2[[#This Row],[Projected Wins]]&gt;=80, 3, IF(Table2[[#This Row],[Projected Wins]]&gt;=70, 4,5))))</f>
        <v>4</v>
      </c>
      <c r="Z544" s="2">
        <v>0.12777777777777777</v>
      </c>
    </row>
    <row r="545" spans="1:26" x14ac:dyDescent="0.45">
      <c r="A545">
        <v>2015</v>
      </c>
      <c r="B545" t="s">
        <v>17</v>
      </c>
      <c r="C545" t="s">
        <v>70</v>
      </c>
      <c r="D545" t="s">
        <v>394</v>
      </c>
      <c r="E545">
        <v>76</v>
      </c>
      <c r="F545">
        <v>86</v>
      </c>
      <c r="G545">
        <v>0.46913580246913578</v>
      </c>
      <c r="H545">
        <v>20</v>
      </c>
      <c r="I545" s="9">
        <v>76</v>
      </c>
      <c r="J545" s="3">
        <v>1755810</v>
      </c>
      <c r="K545" s="3">
        <v>21677</v>
      </c>
      <c r="L545">
        <v>28.2</v>
      </c>
      <c r="M545">
        <v>27.8</v>
      </c>
      <c r="N545">
        <v>96</v>
      </c>
      <c r="O545">
        <v>97</v>
      </c>
      <c r="P545">
        <v>0</v>
      </c>
      <c r="Q545">
        <v>1</v>
      </c>
      <c r="R545">
        <v>11</v>
      </c>
      <c r="S545" s="8">
        <v>112889700</v>
      </c>
      <c r="T545" s="4">
        <v>16</v>
      </c>
      <c r="U545" s="6">
        <v>3.0669154929818299E-2</v>
      </c>
      <c r="V545" s="10">
        <v>156673317.63274902</v>
      </c>
      <c r="W545" s="12">
        <f>Table2[[#This Row],[Scaled to 2024]]/Table2[[#This Row],[Projected Wins]]</f>
        <v>2061491.0214835398</v>
      </c>
      <c r="X545" s="10"/>
      <c r="Y545" s="10">
        <f>IF(Table2[[#This Row],[Projected Wins]]&gt;=100, 1, IF(Table2[[#This Row],[Projected Wins]]&gt;=90, 2, IF(Table2[[#This Row],[Projected Wins]]&gt;=80, 3, IF(Table2[[#This Row],[Projected Wins]]&gt;=70, 4,5))))</f>
        <v>4</v>
      </c>
      <c r="Z545" s="2">
        <v>0.125</v>
      </c>
    </row>
    <row r="546" spans="1:26" x14ac:dyDescent="0.45">
      <c r="A546">
        <v>2003</v>
      </c>
      <c r="B546" t="s">
        <v>18</v>
      </c>
      <c r="C546" t="s">
        <v>59</v>
      </c>
      <c r="D546" t="s">
        <v>756</v>
      </c>
      <c r="E546">
        <v>69</v>
      </c>
      <c r="F546">
        <v>93</v>
      </c>
      <c r="G546">
        <v>0.42592592592592593</v>
      </c>
      <c r="H546">
        <v>24</v>
      </c>
      <c r="I546" s="9">
        <v>69</v>
      </c>
      <c r="J546" s="3">
        <v>2355259</v>
      </c>
      <c r="K546" s="3">
        <v>29077</v>
      </c>
      <c r="L546">
        <v>27.3</v>
      </c>
      <c r="M546">
        <v>28</v>
      </c>
      <c r="N546">
        <v>95</v>
      </c>
      <c r="O546">
        <v>96</v>
      </c>
      <c r="P546">
        <v>2</v>
      </c>
      <c r="Q546">
        <v>1</v>
      </c>
      <c r="R546">
        <v>9</v>
      </c>
      <c r="S546" s="8">
        <v>59355667</v>
      </c>
      <c r="T546" s="4">
        <v>17</v>
      </c>
      <c r="U546" s="6">
        <v>2.7881404915480745E-2</v>
      </c>
      <c r="V546" s="10">
        <v>142432102.16800991</v>
      </c>
      <c r="W546" s="12">
        <f>Table2[[#This Row],[Scaled to 2024]]/Table2[[#This Row],[Projected Wins]]</f>
        <v>2064233.3647537667</v>
      </c>
      <c r="X546" s="10"/>
      <c r="Y546" s="10">
        <f>IF(Table2[[#This Row],[Projected Wins]]&gt;=100, 1, IF(Table2[[#This Row],[Projected Wins]]&gt;=90, 2, IF(Table2[[#This Row],[Projected Wins]]&gt;=80, 3, IF(Table2[[#This Row],[Projected Wins]]&gt;=70, 4,5))))</f>
        <v>5</v>
      </c>
      <c r="Z546" s="2">
        <v>0.11805555555555555</v>
      </c>
    </row>
    <row r="547" spans="1:26" hidden="1" x14ac:dyDescent="0.45">
      <c r="A547">
        <v>2024</v>
      </c>
      <c r="B547" t="s">
        <v>32</v>
      </c>
      <c r="C547" t="s">
        <v>61</v>
      </c>
      <c r="D547" t="s">
        <v>139</v>
      </c>
      <c r="E547">
        <v>62</v>
      </c>
      <c r="F547">
        <v>34</v>
      </c>
      <c r="G547">
        <v>0.64583333333333337</v>
      </c>
      <c r="H547">
        <v>1</v>
      </c>
      <c r="I547" s="9">
        <v>104.625</v>
      </c>
      <c r="J547">
        <v>2178956</v>
      </c>
      <c r="K547">
        <v>41112</v>
      </c>
      <c r="L547">
        <v>29.1</v>
      </c>
      <c r="M547">
        <v>29.6</v>
      </c>
      <c r="N547">
        <v>100</v>
      </c>
      <c r="O547">
        <v>99</v>
      </c>
      <c r="P547">
        <v>0</v>
      </c>
      <c r="Q547">
        <v>7</v>
      </c>
      <c r="R547">
        <v>15</v>
      </c>
      <c r="S547" s="8">
        <v>248632283</v>
      </c>
      <c r="T547" s="4">
        <v>6</v>
      </c>
      <c r="U547" s="6">
        <v>4.8670329594702619E-2</v>
      </c>
      <c r="V547" s="10">
        <v>248632283.00000003</v>
      </c>
      <c r="W547" s="12">
        <f>Table2[[#This Row],[Scaled to 2024]]/Table2[[#This Row],[Projected Wins]]</f>
        <v>2376413.696535245</v>
      </c>
      <c r="X547" s="10"/>
      <c r="Y547" s="10">
        <f>IF(Table2[[#This Row],[Projected Wins]]&gt;=100, 1, IF(Table2[[#This Row],[Projected Wins]]&gt;=90, 2, IF(Table2[[#This Row],[Projected Wins]]&gt;=80, 3, IF(Table2[[#This Row],[Projected Wins]]&gt;=70, 4,5))))</f>
        <v>1</v>
      </c>
      <c r="Z547" s="2">
        <v>0.11180555555555556</v>
      </c>
    </row>
    <row r="548" spans="1:26" x14ac:dyDescent="0.45">
      <c r="A548">
        <v>2019</v>
      </c>
      <c r="B548" t="s">
        <v>43</v>
      </c>
      <c r="C548" t="s">
        <v>60</v>
      </c>
      <c r="D548" t="s">
        <v>276</v>
      </c>
      <c r="E548">
        <v>93</v>
      </c>
      <c r="F548">
        <v>69</v>
      </c>
      <c r="G548">
        <v>0.57407407407407407</v>
      </c>
      <c r="H548">
        <v>8</v>
      </c>
      <c r="I548" s="9">
        <v>93</v>
      </c>
      <c r="J548" s="3">
        <v>1738642</v>
      </c>
      <c r="K548" s="3">
        <v>21465</v>
      </c>
      <c r="L548">
        <v>27.8</v>
      </c>
      <c r="M548">
        <v>28.3</v>
      </c>
      <c r="N548">
        <v>104</v>
      </c>
      <c r="O548">
        <v>102</v>
      </c>
      <c r="P548">
        <v>0</v>
      </c>
      <c r="Q548">
        <v>4</v>
      </c>
      <c r="R548">
        <v>13</v>
      </c>
      <c r="S548" s="8">
        <v>151257783</v>
      </c>
      <c r="T548" s="4">
        <v>11</v>
      </c>
      <c r="U548" s="6">
        <v>3.799027704200502E-2</v>
      </c>
      <c r="V548" s="10">
        <v>194073255.54220772</v>
      </c>
      <c r="W548" s="12">
        <f>Table2[[#This Row],[Scaled to 2024]]/Table2[[#This Row],[Projected Wins]]</f>
        <v>2086809.1993785775</v>
      </c>
      <c r="X548" s="10"/>
      <c r="Y548" s="10">
        <f>IF(Table2[[#This Row],[Projected Wins]]&gt;=100, 1, IF(Table2[[#This Row],[Projected Wins]]&gt;=90, 2, IF(Table2[[#This Row],[Projected Wins]]&gt;=80, 3, IF(Table2[[#This Row],[Projected Wins]]&gt;=70, 4,5))))</f>
        <v>2</v>
      </c>
      <c r="Z548" s="2">
        <v>0.12708333333333333</v>
      </c>
    </row>
    <row r="549" spans="1:26" x14ac:dyDescent="0.45">
      <c r="A549">
        <v>1998</v>
      </c>
      <c r="B549" t="s">
        <v>23</v>
      </c>
      <c r="C549" t="s">
        <v>62</v>
      </c>
      <c r="D549" t="s">
        <v>912</v>
      </c>
      <c r="E549">
        <v>72</v>
      </c>
      <c r="F549">
        <v>89</v>
      </c>
      <c r="G549">
        <v>0.44720496894409939</v>
      </c>
      <c r="H549">
        <v>23</v>
      </c>
      <c r="I549" s="9">
        <v>72.447204968944106</v>
      </c>
      <c r="J549" s="3">
        <v>1494875</v>
      </c>
      <c r="K549" s="3">
        <v>18686</v>
      </c>
      <c r="L549">
        <v>28.8</v>
      </c>
      <c r="M549">
        <v>28.8</v>
      </c>
      <c r="N549">
        <v>101</v>
      </c>
      <c r="O549">
        <v>102</v>
      </c>
      <c r="P549">
        <v>0</v>
      </c>
      <c r="Q549">
        <v>1</v>
      </c>
      <c r="R549">
        <v>12</v>
      </c>
      <c r="S549" s="8">
        <v>38097500</v>
      </c>
      <c r="T549" s="4">
        <v>20</v>
      </c>
      <c r="U549" s="6">
        <v>2.963989357223118E-2</v>
      </c>
      <c r="V549" s="10">
        <v>151415338.01207232</v>
      </c>
      <c r="W549" s="12">
        <f>Table2[[#This Row],[Scaled to 2024]]/Table2[[#This Row],[Projected Wins]]</f>
        <v>2090009.38099654</v>
      </c>
      <c r="X549" s="10"/>
      <c r="Y549" s="10">
        <f>IF(Table2[[#This Row],[Projected Wins]]&gt;=100, 1, IF(Table2[[#This Row],[Projected Wins]]&gt;=90, 2, IF(Table2[[#This Row],[Projected Wins]]&gt;=80, 3, IF(Table2[[#This Row],[Projected Wins]]&gt;=70, 4,5))))</f>
        <v>4</v>
      </c>
      <c r="Z549" s="2">
        <v>0.11805555555555555</v>
      </c>
    </row>
    <row r="550" spans="1:26" x14ac:dyDescent="0.45">
      <c r="A550">
        <v>2013</v>
      </c>
      <c r="B550" t="s">
        <v>17</v>
      </c>
      <c r="C550" t="s">
        <v>70</v>
      </c>
      <c r="D550" t="s">
        <v>454</v>
      </c>
      <c r="E550">
        <v>63</v>
      </c>
      <c r="F550">
        <v>99</v>
      </c>
      <c r="G550">
        <v>0.3888888888888889</v>
      </c>
      <c r="H550">
        <v>28</v>
      </c>
      <c r="I550" s="9">
        <v>63</v>
      </c>
      <c r="J550" s="3">
        <v>1768413</v>
      </c>
      <c r="K550" s="3">
        <v>21832</v>
      </c>
      <c r="L550">
        <v>29.2</v>
      </c>
      <c r="M550">
        <v>27.1</v>
      </c>
      <c r="N550">
        <v>104</v>
      </c>
      <c r="O550">
        <v>105</v>
      </c>
      <c r="P550">
        <v>0</v>
      </c>
      <c r="Q550">
        <v>2</v>
      </c>
      <c r="R550">
        <v>12</v>
      </c>
      <c r="S550" s="8">
        <v>81401900</v>
      </c>
      <c r="T550" s="4">
        <v>19</v>
      </c>
      <c r="U550" s="6">
        <v>2.5835903191640325E-2</v>
      </c>
      <c r="V550" s="10">
        <v>131982660.63527302</v>
      </c>
      <c r="W550" s="12">
        <f>Table2[[#This Row],[Scaled to 2024]]/Table2[[#This Row],[Projected Wins]]</f>
        <v>2094962.8672265559</v>
      </c>
      <c r="X550" s="10"/>
      <c r="Y550" s="10">
        <f>IF(Table2[[#This Row],[Projected Wins]]&gt;=100, 1, IF(Table2[[#This Row],[Projected Wins]]&gt;=90, 2, IF(Table2[[#This Row],[Projected Wins]]&gt;=80, 3, IF(Table2[[#This Row],[Projected Wins]]&gt;=70, 4,5))))</f>
        <v>5</v>
      </c>
      <c r="Z550" s="2">
        <v>0.12638888888888888</v>
      </c>
    </row>
    <row r="551" spans="1:26" x14ac:dyDescent="0.45">
      <c r="A551">
        <v>2022</v>
      </c>
      <c r="B551" t="s">
        <v>20</v>
      </c>
      <c r="C551" t="s">
        <v>64</v>
      </c>
      <c r="D551" t="s">
        <v>187</v>
      </c>
      <c r="E551">
        <v>68</v>
      </c>
      <c r="F551">
        <v>94</v>
      </c>
      <c r="G551">
        <v>0.41975308641975306</v>
      </c>
      <c r="H551">
        <v>23</v>
      </c>
      <c r="I551" s="9">
        <v>68</v>
      </c>
      <c r="J551" s="3">
        <v>2597428</v>
      </c>
      <c r="K551" s="3">
        <v>32067</v>
      </c>
      <c r="L551">
        <v>29</v>
      </c>
      <c r="M551">
        <v>29.1</v>
      </c>
      <c r="N551">
        <v>112</v>
      </c>
      <c r="O551">
        <v>114</v>
      </c>
      <c r="P551">
        <v>0</v>
      </c>
      <c r="Q551">
        <v>1</v>
      </c>
      <c r="R551">
        <v>9</v>
      </c>
      <c r="S551" s="8">
        <v>112605000</v>
      </c>
      <c r="T551" s="4">
        <v>19</v>
      </c>
      <c r="U551" s="6">
        <v>2.7909851242450941E-2</v>
      </c>
      <c r="V551" s="10">
        <v>142577420.17338324</v>
      </c>
      <c r="W551" s="12">
        <f>Table2[[#This Row],[Scaled to 2024]]/Table2[[#This Row],[Projected Wins]]</f>
        <v>2096726.7672556359</v>
      </c>
      <c r="X551" s="10"/>
      <c r="Y551" s="10">
        <f>IF(Table2[[#This Row],[Projected Wins]]&gt;=100, 1, IF(Table2[[#This Row],[Projected Wins]]&gt;=90, 2, IF(Table2[[#This Row],[Projected Wins]]&gt;=80, 3, IF(Table2[[#This Row],[Projected Wins]]&gt;=70, 4,5))))</f>
        <v>5</v>
      </c>
      <c r="Z551" s="2">
        <v>0.12847222222222221</v>
      </c>
    </row>
    <row r="552" spans="1:26" x14ac:dyDescent="0.45">
      <c r="A552">
        <v>2016</v>
      </c>
      <c r="B552" t="s">
        <v>23</v>
      </c>
      <c r="C552" t="s">
        <v>62</v>
      </c>
      <c r="D552" t="s">
        <v>370</v>
      </c>
      <c r="E552">
        <v>81</v>
      </c>
      <c r="F552">
        <v>81</v>
      </c>
      <c r="G552">
        <v>0.5</v>
      </c>
      <c r="H552">
        <v>16</v>
      </c>
      <c r="I552" s="9">
        <v>81</v>
      </c>
      <c r="J552" s="3">
        <v>2557712</v>
      </c>
      <c r="K552" s="3">
        <v>31577</v>
      </c>
      <c r="L552">
        <v>28.5</v>
      </c>
      <c r="M552">
        <v>29.9</v>
      </c>
      <c r="N552">
        <v>102</v>
      </c>
      <c r="O552">
        <v>102</v>
      </c>
      <c r="P552">
        <v>0</v>
      </c>
      <c r="Q552">
        <v>4</v>
      </c>
      <c r="R552">
        <v>15</v>
      </c>
      <c r="S552" s="8">
        <v>125132675</v>
      </c>
      <c r="T552" s="4">
        <v>15</v>
      </c>
      <c r="U552" s="6">
        <v>3.3271012959416653E-2</v>
      </c>
      <c r="V552" s="10">
        <v>169964904.25909749</v>
      </c>
      <c r="W552" s="12">
        <f>Table2[[#This Row],[Scaled to 2024]]/Table2[[#This Row],[Projected Wins]]</f>
        <v>2098332.1513468823</v>
      </c>
      <c r="X552" s="10"/>
      <c r="Y552" s="10">
        <f>IF(Table2[[#This Row],[Projected Wins]]&gt;=100, 1, IF(Table2[[#This Row],[Projected Wins]]&gt;=90, 2, IF(Table2[[#This Row],[Projected Wins]]&gt;=80, 3, IF(Table2[[#This Row],[Projected Wins]]&gt;=70, 4,5))))</f>
        <v>3</v>
      </c>
      <c r="Z552" s="2">
        <v>0.12430555555555556</v>
      </c>
    </row>
    <row r="553" spans="1:26" x14ac:dyDescent="0.45">
      <c r="A553">
        <v>2001</v>
      </c>
      <c r="B553" t="s">
        <v>21</v>
      </c>
      <c r="C553" t="s">
        <v>71</v>
      </c>
      <c r="D553" t="s">
        <v>819</v>
      </c>
      <c r="E553">
        <v>66</v>
      </c>
      <c r="F553">
        <v>96</v>
      </c>
      <c r="G553">
        <v>0.40740740740740738</v>
      </c>
      <c r="H553">
        <v>25</v>
      </c>
      <c r="I553" s="9">
        <v>66</v>
      </c>
      <c r="J553" s="3">
        <v>1921305</v>
      </c>
      <c r="K553" s="3">
        <v>23720</v>
      </c>
      <c r="L553">
        <v>28.3</v>
      </c>
      <c r="M553">
        <v>28.1</v>
      </c>
      <c r="N553">
        <v>93</v>
      </c>
      <c r="O553">
        <v>95</v>
      </c>
      <c r="P553">
        <v>0</v>
      </c>
      <c r="Q553">
        <v>1</v>
      </c>
      <c r="R553">
        <v>8</v>
      </c>
      <c r="S553" s="8">
        <v>53416167</v>
      </c>
      <c r="T553" s="4">
        <v>20</v>
      </c>
      <c r="U553" s="6">
        <v>2.712738727974694E-2</v>
      </c>
      <c r="V553" s="10">
        <v>138580204.55901647</v>
      </c>
      <c r="W553" s="12">
        <f>Table2[[#This Row],[Scaled to 2024]]/Table2[[#This Row],[Projected Wins]]</f>
        <v>2099700.0690760072</v>
      </c>
      <c r="X553" s="10"/>
      <c r="Y553" s="10">
        <f>IF(Table2[[#This Row],[Projected Wins]]&gt;=100, 1, IF(Table2[[#This Row],[Projected Wins]]&gt;=90, 2, IF(Table2[[#This Row],[Projected Wins]]&gt;=80, 3, IF(Table2[[#This Row],[Projected Wins]]&gt;=70, 4,5))))</f>
        <v>5</v>
      </c>
      <c r="Z553" s="2">
        <v>0.11944444444444445</v>
      </c>
    </row>
    <row r="554" spans="1:26" x14ac:dyDescent="0.45">
      <c r="A554">
        <v>2021</v>
      </c>
      <c r="B554" t="s">
        <v>12</v>
      </c>
      <c r="C554" t="s">
        <v>102</v>
      </c>
      <c r="D554" t="s">
        <v>209</v>
      </c>
      <c r="E554">
        <v>52</v>
      </c>
      <c r="F554">
        <v>110</v>
      </c>
      <c r="G554">
        <v>0.32098765432098764</v>
      </c>
      <c r="H554">
        <v>29</v>
      </c>
      <c r="I554" s="9">
        <v>52</v>
      </c>
      <c r="J554" s="3">
        <v>1043010</v>
      </c>
      <c r="K554" s="3">
        <v>12877</v>
      </c>
      <c r="L554">
        <v>28.9</v>
      </c>
      <c r="M554">
        <v>28.5</v>
      </c>
      <c r="N554">
        <v>99</v>
      </c>
      <c r="O554">
        <v>100</v>
      </c>
      <c r="P554">
        <v>0</v>
      </c>
      <c r="Q554">
        <v>1</v>
      </c>
      <c r="R554">
        <v>11</v>
      </c>
      <c r="S554" s="8">
        <v>77691667</v>
      </c>
      <c r="T554" s="4">
        <v>23</v>
      </c>
      <c r="U554" s="6">
        <v>2.1465712596290053E-2</v>
      </c>
      <c r="V554" s="10">
        <v>109657550.57509106</v>
      </c>
      <c r="W554" s="12">
        <f>Table2[[#This Row],[Scaled to 2024]]/Table2[[#This Row],[Projected Wins]]</f>
        <v>2108799.049520982</v>
      </c>
      <c r="X554" s="10"/>
      <c r="Y554" s="10">
        <f>IF(Table2[[#This Row],[Projected Wins]]&gt;=100, 1, IF(Table2[[#This Row],[Projected Wins]]&gt;=90, 2, IF(Table2[[#This Row],[Projected Wins]]&gt;=80, 3, IF(Table2[[#This Row],[Projected Wins]]&gt;=70, 4,5))))</f>
        <v>5</v>
      </c>
      <c r="Z554" s="2">
        <v>0.13541666666666666</v>
      </c>
    </row>
    <row r="555" spans="1:26" x14ac:dyDescent="0.45">
      <c r="A555">
        <v>2014</v>
      </c>
      <c r="B555" t="s">
        <v>12</v>
      </c>
      <c r="C555" t="s">
        <v>102</v>
      </c>
      <c r="D555" t="s">
        <v>419</v>
      </c>
      <c r="E555">
        <v>64</v>
      </c>
      <c r="F555">
        <v>98</v>
      </c>
      <c r="G555">
        <v>0.39506172839506171</v>
      </c>
      <c r="H555">
        <v>30</v>
      </c>
      <c r="I555" s="9">
        <v>64</v>
      </c>
      <c r="J555" s="3">
        <v>2073730</v>
      </c>
      <c r="K555" s="3">
        <v>25602</v>
      </c>
      <c r="L555">
        <v>27.6</v>
      </c>
      <c r="M555">
        <v>28</v>
      </c>
      <c r="N555">
        <v>102</v>
      </c>
      <c r="O555">
        <v>102</v>
      </c>
      <c r="P555">
        <v>0</v>
      </c>
      <c r="Q555">
        <v>2</v>
      </c>
      <c r="R555">
        <v>13</v>
      </c>
      <c r="S555" s="8">
        <v>89926500</v>
      </c>
      <c r="T555" s="4">
        <v>18</v>
      </c>
      <c r="U555" s="6">
        <v>2.6457770473821675E-2</v>
      </c>
      <c r="V555" s="10">
        <v>135159468.42308351</v>
      </c>
      <c r="W555" s="12">
        <f>Table2[[#This Row],[Scaled to 2024]]/Table2[[#This Row],[Projected Wins]]</f>
        <v>2111866.6941106799</v>
      </c>
      <c r="X555" s="10"/>
      <c r="Y555" s="10">
        <f>IF(Table2[[#This Row],[Projected Wins]]&gt;=100, 1, IF(Table2[[#This Row],[Projected Wins]]&gt;=90, 2, IF(Table2[[#This Row],[Projected Wins]]&gt;=80, 3, IF(Table2[[#This Row],[Projected Wins]]&gt;=70, 4,5))))</f>
        <v>5</v>
      </c>
      <c r="Z555" s="2">
        <v>0.12708333333333333</v>
      </c>
    </row>
    <row r="556" spans="1:26" x14ac:dyDescent="0.45">
      <c r="A556">
        <v>2018</v>
      </c>
      <c r="B556" t="s">
        <v>23</v>
      </c>
      <c r="C556" t="s">
        <v>62</v>
      </c>
      <c r="D556" t="s">
        <v>310</v>
      </c>
      <c r="E556">
        <v>58</v>
      </c>
      <c r="F556">
        <v>104</v>
      </c>
      <c r="G556">
        <v>0.35802469135802467</v>
      </c>
      <c r="H556">
        <v>29</v>
      </c>
      <c r="I556" s="9">
        <v>58</v>
      </c>
      <c r="J556" s="3">
        <v>1665107</v>
      </c>
      <c r="K556" s="3">
        <v>20557</v>
      </c>
      <c r="L556">
        <v>28.6</v>
      </c>
      <c r="M556">
        <v>27.6</v>
      </c>
      <c r="N556">
        <v>100</v>
      </c>
      <c r="O556">
        <v>101</v>
      </c>
      <c r="P556">
        <v>0</v>
      </c>
      <c r="Q556">
        <v>1</v>
      </c>
      <c r="R556">
        <v>8</v>
      </c>
      <c r="S556" s="8">
        <v>95199167</v>
      </c>
      <c r="T556" s="4">
        <v>22</v>
      </c>
      <c r="U556" s="6">
        <v>2.4012572540097192E-2</v>
      </c>
      <c r="V556" s="10">
        <v>122668179.58835632</v>
      </c>
      <c r="W556" s="12">
        <f>Table2[[#This Row],[Scaled to 2024]]/Table2[[#This Row],[Projected Wins]]</f>
        <v>2114968.6135923504</v>
      </c>
      <c r="X556" s="10"/>
      <c r="Y556" s="10">
        <f>IF(Table2[[#This Row],[Projected Wins]]&gt;=100, 1, IF(Table2[[#This Row],[Projected Wins]]&gt;=90, 2, IF(Table2[[#This Row],[Projected Wins]]&gt;=80, 3, IF(Table2[[#This Row],[Projected Wins]]&gt;=70, 4,5))))</f>
        <v>5</v>
      </c>
      <c r="Z556" s="2">
        <v>0.12291666666666666</v>
      </c>
    </row>
    <row r="557" spans="1:26" x14ac:dyDescent="0.45">
      <c r="A557">
        <v>2018</v>
      </c>
      <c r="B557" t="s">
        <v>12</v>
      </c>
      <c r="C557" t="s">
        <v>102</v>
      </c>
      <c r="D557" t="s">
        <v>299</v>
      </c>
      <c r="E557">
        <v>82</v>
      </c>
      <c r="F557">
        <v>80</v>
      </c>
      <c r="G557">
        <v>0.50617283950617287</v>
      </c>
      <c r="H557">
        <v>15</v>
      </c>
      <c r="I557" s="9">
        <v>82</v>
      </c>
      <c r="J557" s="3">
        <v>2242695</v>
      </c>
      <c r="K557" s="3">
        <v>27688</v>
      </c>
      <c r="L557">
        <v>29.2</v>
      </c>
      <c r="M557">
        <v>29.6</v>
      </c>
      <c r="N557">
        <v>105</v>
      </c>
      <c r="O557">
        <v>104</v>
      </c>
      <c r="P557">
        <v>0</v>
      </c>
      <c r="Q557">
        <v>3</v>
      </c>
      <c r="R557">
        <v>13</v>
      </c>
      <c r="S557" s="8">
        <v>134850600</v>
      </c>
      <c r="T557" s="4">
        <v>16</v>
      </c>
      <c r="U557" s="6">
        <v>3.4014056179458275E-2</v>
      </c>
      <c r="V557" s="10">
        <v>173760739.0871141</v>
      </c>
      <c r="W557" s="12">
        <f>Table2[[#This Row],[Scaled to 2024]]/Table2[[#This Row],[Projected Wins]]</f>
        <v>2119033.4035013914</v>
      </c>
      <c r="X557" s="10"/>
      <c r="Y557" s="10">
        <f>IF(Table2[[#This Row],[Projected Wins]]&gt;=100, 1, IF(Table2[[#This Row],[Projected Wins]]&gt;=90, 2, IF(Table2[[#This Row],[Projected Wins]]&gt;=80, 3, IF(Table2[[#This Row],[Projected Wins]]&gt;=70, 4,5))))</f>
        <v>3</v>
      </c>
      <c r="Z557" s="2">
        <v>0.13194444444444445</v>
      </c>
    </row>
    <row r="558" spans="1:26" x14ac:dyDescent="0.45">
      <c r="A558">
        <v>2009</v>
      </c>
      <c r="B558" t="s">
        <v>13</v>
      </c>
      <c r="C558" t="s">
        <v>50</v>
      </c>
      <c r="D558" t="s">
        <v>570</v>
      </c>
      <c r="E558">
        <v>86</v>
      </c>
      <c r="F558">
        <v>76</v>
      </c>
      <c r="G558">
        <v>0.53086419753086422</v>
      </c>
      <c r="H558">
        <v>12</v>
      </c>
      <c r="I558" s="9">
        <v>86</v>
      </c>
      <c r="J558" s="3">
        <v>2373631</v>
      </c>
      <c r="K558" s="3">
        <v>29304</v>
      </c>
      <c r="L558">
        <v>28.8</v>
      </c>
      <c r="M558">
        <v>28.9</v>
      </c>
      <c r="N558">
        <v>99</v>
      </c>
      <c r="O558">
        <v>98</v>
      </c>
      <c r="P558">
        <v>1</v>
      </c>
      <c r="Q558">
        <v>1</v>
      </c>
      <c r="R558">
        <v>11</v>
      </c>
      <c r="S558" s="8">
        <v>99593166</v>
      </c>
      <c r="T558" s="4">
        <v>12</v>
      </c>
      <c r="U558" s="6">
        <v>3.5675437706152897E-2</v>
      </c>
      <c r="V558" s="10">
        <v>182247903.34829611</v>
      </c>
      <c r="W558" s="12">
        <f>Table2[[#This Row],[Scaled to 2024]]/Table2[[#This Row],[Projected Wins]]</f>
        <v>2119161.6668406525</v>
      </c>
      <c r="X558" s="10"/>
      <c r="Y558" s="10">
        <f>IF(Table2[[#This Row],[Projected Wins]]&gt;=100, 1, IF(Table2[[#This Row],[Projected Wins]]&gt;=90, 2, IF(Table2[[#This Row],[Projected Wins]]&gt;=80, 3, IF(Table2[[#This Row],[Projected Wins]]&gt;=70, 4,5))))</f>
        <v>3</v>
      </c>
      <c r="Z558" s="2">
        <v>0.12083333333333333</v>
      </c>
    </row>
    <row r="559" spans="1:26" x14ac:dyDescent="0.45">
      <c r="A559">
        <v>2013</v>
      </c>
      <c r="B559" t="s">
        <v>41</v>
      </c>
      <c r="C559" t="s">
        <v>104</v>
      </c>
      <c r="D559" t="s">
        <v>478</v>
      </c>
      <c r="E559">
        <v>86</v>
      </c>
      <c r="F559">
        <v>76</v>
      </c>
      <c r="G559">
        <v>0.53086419753086422</v>
      </c>
      <c r="H559">
        <v>12</v>
      </c>
      <c r="I559" s="9">
        <v>86</v>
      </c>
      <c r="J559" s="3">
        <v>2652422</v>
      </c>
      <c r="K559" s="3">
        <v>32746</v>
      </c>
      <c r="L559">
        <v>27.7</v>
      </c>
      <c r="M559">
        <v>27.7</v>
      </c>
      <c r="N559">
        <v>103</v>
      </c>
      <c r="O559">
        <v>101</v>
      </c>
      <c r="P559">
        <v>0</v>
      </c>
      <c r="Q559">
        <v>2</v>
      </c>
      <c r="R559">
        <v>14</v>
      </c>
      <c r="S559" s="8">
        <v>112493250</v>
      </c>
      <c r="T559" s="4">
        <v>11</v>
      </c>
      <c r="U559" s="6">
        <v>3.5703892866296646E-2</v>
      </c>
      <c r="V559" s="10">
        <v>182393266.47791916</v>
      </c>
      <c r="W559" s="12">
        <f>Table2[[#This Row],[Scaled to 2024]]/Table2[[#This Row],[Projected Wins]]</f>
        <v>2120851.9357897579</v>
      </c>
      <c r="X559" s="10"/>
      <c r="Y559" s="10">
        <f>IF(Table2[[#This Row],[Projected Wins]]&gt;=100, 1, IF(Table2[[#This Row],[Projected Wins]]&gt;=90, 2, IF(Table2[[#This Row],[Projected Wins]]&gt;=80, 3, IF(Table2[[#This Row],[Projected Wins]]&gt;=70, 4,5))))</f>
        <v>3</v>
      </c>
      <c r="Z559" s="2">
        <v>0.12291666666666666</v>
      </c>
    </row>
    <row r="560" spans="1:26" x14ac:dyDescent="0.45">
      <c r="A560">
        <v>2007</v>
      </c>
      <c r="B560" t="s">
        <v>13</v>
      </c>
      <c r="C560" t="s">
        <v>50</v>
      </c>
      <c r="D560" t="s">
        <v>630</v>
      </c>
      <c r="E560">
        <v>84</v>
      </c>
      <c r="F560">
        <v>78</v>
      </c>
      <c r="G560">
        <v>0.51851851851851849</v>
      </c>
      <c r="H560">
        <v>13</v>
      </c>
      <c r="I560" s="9">
        <v>84</v>
      </c>
      <c r="J560" s="3">
        <v>2745207</v>
      </c>
      <c r="K560" s="3">
        <v>33891</v>
      </c>
      <c r="L560">
        <v>27.7</v>
      </c>
      <c r="M560">
        <v>29.4</v>
      </c>
      <c r="N560">
        <v>98</v>
      </c>
      <c r="O560">
        <v>98</v>
      </c>
      <c r="P560">
        <v>2</v>
      </c>
      <c r="Q560">
        <v>2</v>
      </c>
      <c r="R560">
        <v>12</v>
      </c>
      <c r="S560" s="8">
        <v>87290833</v>
      </c>
      <c r="T560" s="4">
        <v>15</v>
      </c>
      <c r="U560" s="6">
        <v>3.4927524160364105E-2</v>
      </c>
      <c r="V560" s="10">
        <v>178427188.47078001</v>
      </c>
      <c r="W560" s="12">
        <f>Table2[[#This Row],[Scaled to 2024]]/Table2[[#This Row],[Projected Wins]]</f>
        <v>2124133.1960807145</v>
      </c>
      <c r="X560" s="10"/>
      <c r="Y560" s="10">
        <f>IF(Table2[[#This Row],[Projected Wins]]&gt;=100, 1, IF(Table2[[#This Row],[Projected Wins]]&gt;=90, 2, IF(Table2[[#This Row],[Projected Wins]]&gt;=80, 3, IF(Table2[[#This Row],[Projected Wins]]&gt;=70, 4,5))))</f>
        <v>3</v>
      </c>
      <c r="Z560" s="2">
        <v>0.12013888888888889</v>
      </c>
    </row>
    <row r="561" spans="1:26" hidden="1" x14ac:dyDescent="0.45">
      <c r="A561">
        <v>2024</v>
      </c>
      <c r="B561" t="s">
        <v>24</v>
      </c>
      <c r="C561" t="s">
        <v>100</v>
      </c>
      <c r="D561" t="s">
        <v>131</v>
      </c>
      <c r="E561">
        <v>41</v>
      </c>
      <c r="F561">
        <v>55</v>
      </c>
      <c r="G561">
        <v>0.42708333333333331</v>
      </c>
      <c r="H561">
        <v>26</v>
      </c>
      <c r="I561" s="9">
        <v>69.1875</v>
      </c>
      <c r="J561">
        <v>1549465</v>
      </c>
      <c r="K561">
        <v>30382</v>
      </c>
      <c r="L561">
        <v>27.3</v>
      </c>
      <c r="M561">
        <v>29.6</v>
      </c>
      <c r="N561">
        <v>104</v>
      </c>
      <c r="O561">
        <v>105</v>
      </c>
      <c r="P561">
        <v>0</v>
      </c>
      <c r="Q561">
        <v>1</v>
      </c>
      <c r="R561">
        <v>6</v>
      </c>
      <c r="S561" s="8">
        <v>167637049</v>
      </c>
      <c r="T561" s="4">
        <v>13</v>
      </c>
      <c r="U561" s="6">
        <v>3.2815330047519665E-2</v>
      </c>
      <c r="V561" s="10">
        <v>167637049</v>
      </c>
      <c r="W561" s="12">
        <f>Table2[[#This Row],[Scaled to 2024]]/Table2[[#This Row],[Projected Wins]]</f>
        <v>2422938.3775971094</v>
      </c>
      <c r="X561" s="10"/>
      <c r="Y561" s="10">
        <f>IF(Table2[[#This Row],[Projected Wins]]&gt;=100, 1, IF(Table2[[#This Row],[Projected Wins]]&gt;=90, 2, IF(Table2[[#This Row],[Projected Wins]]&gt;=80, 3, IF(Table2[[#This Row],[Projected Wins]]&gt;=70, 4,5))))</f>
        <v>5</v>
      </c>
      <c r="Z561" s="2">
        <v>0.10902777777777778</v>
      </c>
    </row>
    <row r="562" spans="1:26" x14ac:dyDescent="0.45">
      <c r="A562">
        <v>2017</v>
      </c>
      <c r="B562" t="s">
        <v>13</v>
      </c>
      <c r="C562" t="s">
        <v>50</v>
      </c>
      <c r="D562" t="s">
        <v>330</v>
      </c>
      <c r="E562">
        <v>72</v>
      </c>
      <c r="F562">
        <v>90</v>
      </c>
      <c r="G562">
        <v>0.44444444444444442</v>
      </c>
      <c r="H562">
        <v>23</v>
      </c>
      <c r="I562" s="9">
        <v>72</v>
      </c>
      <c r="J562" s="3">
        <v>2505252</v>
      </c>
      <c r="K562" s="3">
        <v>30929</v>
      </c>
      <c r="L562">
        <v>28.6</v>
      </c>
      <c r="M562">
        <v>29.4</v>
      </c>
      <c r="N562">
        <v>100</v>
      </c>
      <c r="O562">
        <v>100</v>
      </c>
      <c r="P562">
        <v>0</v>
      </c>
      <c r="Q562">
        <v>1</v>
      </c>
      <c r="R562">
        <v>14</v>
      </c>
      <c r="S562" s="8">
        <v>119705250</v>
      </c>
      <c r="T562" s="4">
        <v>16</v>
      </c>
      <c r="U562" s="6">
        <v>3.0047308247815596E-2</v>
      </c>
      <c r="V562" s="10">
        <v>153496615.08091065</v>
      </c>
      <c r="W562" s="12">
        <f>Table2[[#This Row],[Scaled to 2024]]/Table2[[#This Row],[Projected Wins]]</f>
        <v>2131897.4316793145</v>
      </c>
      <c r="X562" s="10"/>
      <c r="Y562" s="10">
        <f>IF(Table2[[#This Row],[Projected Wins]]&gt;=100, 1, IF(Table2[[#This Row],[Projected Wins]]&gt;=90, 2, IF(Table2[[#This Row],[Projected Wins]]&gt;=80, 3, IF(Table2[[#This Row],[Projected Wins]]&gt;=70, 4,5))))</f>
        <v>4</v>
      </c>
      <c r="Z562" s="2">
        <v>0.12777777777777777</v>
      </c>
    </row>
    <row r="563" spans="1:26" x14ac:dyDescent="0.45">
      <c r="A563">
        <v>2007</v>
      </c>
      <c r="B563" t="s">
        <v>31</v>
      </c>
      <c r="C563" t="s">
        <v>56</v>
      </c>
      <c r="D563" t="s">
        <v>648</v>
      </c>
      <c r="E563">
        <v>76</v>
      </c>
      <c r="F563">
        <v>86</v>
      </c>
      <c r="G563">
        <v>0.46913580246913578</v>
      </c>
      <c r="H563">
        <v>19</v>
      </c>
      <c r="I563" s="9">
        <v>76</v>
      </c>
      <c r="J563" s="3">
        <v>1921844</v>
      </c>
      <c r="K563" s="3">
        <v>23726</v>
      </c>
      <c r="L563">
        <v>28.9</v>
      </c>
      <c r="M563">
        <v>26.9</v>
      </c>
      <c r="N563">
        <v>94</v>
      </c>
      <c r="O563">
        <v>94</v>
      </c>
      <c r="P563">
        <v>1</v>
      </c>
      <c r="Q563">
        <v>1</v>
      </c>
      <c r="R563">
        <v>10</v>
      </c>
      <c r="S563" s="8">
        <v>79366940</v>
      </c>
      <c r="T563" s="4">
        <v>17</v>
      </c>
      <c r="U563" s="6">
        <v>3.175695109226611E-2</v>
      </c>
      <c r="V563" s="10">
        <v>162230322.18891862</v>
      </c>
      <c r="W563" s="12">
        <f>Table2[[#This Row],[Scaled to 2024]]/Table2[[#This Row],[Projected Wins]]</f>
        <v>2134609.5024857712</v>
      </c>
      <c r="X563" s="10"/>
      <c r="Y563" s="10">
        <f>IF(Table2[[#This Row],[Projected Wins]]&gt;=100, 1, IF(Table2[[#This Row],[Projected Wins]]&gt;=90, 2, IF(Table2[[#This Row],[Projected Wins]]&gt;=80, 3, IF(Table2[[#This Row],[Projected Wins]]&gt;=70, 4,5))))</f>
        <v>4</v>
      </c>
      <c r="Z563" s="2">
        <v>0.12013888888888889</v>
      </c>
    </row>
    <row r="564" spans="1:26" x14ac:dyDescent="0.45">
      <c r="A564">
        <v>2019</v>
      </c>
      <c r="B564" t="s">
        <v>23</v>
      </c>
      <c r="C564" t="s">
        <v>62</v>
      </c>
      <c r="D564" t="s">
        <v>280</v>
      </c>
      <c r="E564">
        <v>59</v>
      </c>
      <c r="F564">
        <v>103</v>
      </c>
      <c r="G564">
        <v>0.36419753086419754</v>
      </c>
      <c r="H564">
        <v>27</v>
      </c>
      <c r="I564" s="9">
        <v>59</v>
      </c>
      <c r="J564" s="3">
        <v>1479659</v>
      </c>
      <c r="K564" s="3">
        <v>18267</v>
      </c>
      <c r="L564">
        <v>27.6</v>
      </c>
      <c r="M564">
        <v>27.9</v>
      </c>
      <c r="N564">
        <v>102</v>
      </c>
      <c r="O564">
        <v>103</v>
      </c>
      <c r="P564">
        <v>0</v>
      </c>
      <c r="Q564">
        <v>1</v>
      </c>
      <c r="R564">
        <v>5</v>
      </c>
      <c r="S564" s="8">
        <v>98183242</v>
      </c>
      <c r="T564" s="4">
        <v>23</v>
      </c>
      <c r="U564" s="6">
        <v>2.4659944701570981E-2</v>
      </c>
      <c r="V564" s="10">
        <v>125975279.00186414</v>
      </c>
      <c r="W564" s="12">
        <f>Table2[[#This Row],[Scaled to 2024]]/Table2[[#This Row],[Projected Wins]]</f>
        <v>2135174.2203705786</v>
      </c>
      <c r="X564" s="10"/>
      <c r="Y564" s="10">
        <f>IF(Table2[[#This Row],[Projected Wins]]&gt;=100, 1, IF(Table2[[#This Row],[Projected Wins]]&gt;=90, 2, IF(Table2[[#This Row],[Projected Wins]]&gt;=80, 3, IF(Table2[[#This Row],[Projected Wins]]&gt;=70, 4,5))))</f>
        <v>5</v>
      </c>
      <c r="Z564" s="2">
        <v>0.12708333333333333</v>
      </c>
    </row>
    <row r="565" spans="1:26" x14ac:dyDescent="0.45">
      <c r="A565">
        <v>2012</v>
      </c>
      <c r="B565" t="s">
        <v>29</v>
      </c>
      <c r="C565" t="s">
        <v>55</v>
      </c>
      <c r="D565" t="s">
        <v>496</v>
      </c>
      <c r="E565">
        <v>74</v>
      </c>
      <c r="F565">
        <v>88</v>
      </c>
      <c r="G565">
        <v>0.4567901234567901</v>
      </c>
      <c r="H565">
        <v>21</v>
      </c>
      <c r="I565" s="9">
        <v>74</v>
      </c>
      <c r="J565" s="3">
        <v>2242803</v>
      </c>
      <c r="K565" s="3">
        <v>27689</v>
      </c>
      <c r="L565">
        <v>27.9</v>
      </c>
      <c r="M565">
        <v>30.3</v>
      </c>
      <c r="N565">
        <v>95</v>
      </c>
      <c r="O565">
        <v>96</v>
      </c>
      <c r="P565">
        <v>0</v>
      </c>
      <c r="Q565">
        <v>2</v>
      </c>
      <c r="R565">
        <v>9</v>
      </c>
      <c r="S565" s="8">
        <v>91621424</v>
      </c>
      <c r="T565" s="4">
        <v>15</v>
      </c>
      <c r="U565" s="6">
        <v>3.1057135941892394E-2</v>
      </c>
      <c r="V565" s="10">
        <v>158655317.86977088</v>
      </c>
      <c r="W565" s="12">
        <f>Table2[[#This Row],[Scaled to 2024]]/Table2[[#This Row],[Projected Wins]]</f>
        <v>2143990.7820239309</v>
      </c>
      <c r="X565" s="10"/>
      <c r="Y565" s="10">
        <f>IF(Table2[[#This Row],[Projected Wins]]&gt;=100, 1, IF(Table2[[#This Row],[Projected Wins]]&gt;=90, 2, IF(Table2[[#This Row],[Projected Wins]]&gt;=80, 3, IF(Table2[[#This Row],[Projected Wins]]&gt;=70, 4,5))))</f>
        <v>4</v>
      </c>
      <c r="Z565" s="2">
        <v>0.12222222222222222</v>
      </c>
    </row>
    <row r="566" spans="1:26" x14ac:dyDescent="0.45">
      <c r="A566">
        <v>2015</v>
      </c>
      <c r="B566" t="s">
        <v>44</v>
      </c>
      <c r="C566" t="s">
        <v>100</v>
      </c>
      <c r="D566" t="s">
        <v>401</v>
      </c>
      <c r="E566">
        <v>85</v>
      </c>
      <c r="F566">
        <v>77</v>
      </c>
      <c r="G566">
        <v>0.52469135802469136</v>
      </c>
      <c r="H566">
        <v>11</v>
      </c>
      <c r="I566" s="9">
        <v>85</v>
      </c>
      <c r="J566" s="3">
        <v>3012765</v>
      </c>
      <c r="K566" s="3">
        <v>37195</v>
      </c>
      <c r="L566">
        <v>28.7</v>
      </c>
      <c r="M566">
        <v>28.3</v>
      </c>
      <c r="N566">
        <v>94</v>
      </c>
      <c r="O566">
        <v>94</v>
      </c>
      <c r="P566">
        <v>0</v>
      </c>
      <c r="Q566">
        <v>3</v>
      </c>
      <c r="R566">
        <v>11</v>
      </c>
      <c r="S566" s="8">
        <v>131522500</v>
      </c>
      <c r="T566" s="4">
        <v>8</v>
      </c>
      <c r="U566" s="6">
        <v>3.5731195399199632E-2</v>
      </c>
      <c r="V566" s="10">
        <v>182532741.41354996</v>
      </c>
      <c r="W566" s="12">
        <f>Table2[[#This Row],[Scaled to 2024]]/Table2[[#This Row],[Projected Wins]]</f>
        <v>2147444.0166299995</v>
      </c>
      <c r="X566" s="10"/>
      <c r="Y566" s="10">
        <f>IF(Table2[[#This Row],[Projected Wins]]&gt;=100, 1, IF(Table2[[#This Row],[Projected Wins]]&gt;=90, 2, IF(Table2[[#This Row],[Projected Wins]]&gt;=80, 3, IF(Table2[[#This Row],[Projected Wins]]&gt;=70, 4,5))))</f>
        <v>3</v>
      </c>
      <c r="Z566" s="2">
        <v>0.125</v>
      </c>
    </row>
    <row r="567" spans="1:26" x14ac:dyDescent="0.45">
      <c r="A567">
        <v>2016</v>
      </c>
      <c r="B567" t="s">
        <v>28</v>
      </c>
      <c r="C567" t="s">
        <v>54</v>
      </c>
      <c r="D567" t="s">
        <v>375</v>
      </c>
      <c r="E567">
        <v>59</v>
      </c>
      <c r="F567">
        <v>103</v>
      </c>
      <c r="G567">
        <v>0.36419753086419754</v>
      </c>
      <c r="H567">
        <v>30</v>
      </c>
      <c r="I567" s="9">
        <v>59</v>
      </c>
      <c r="J567" s="3">
        <v>1963912</v>
      </c>
      <c r="K567" s="3">
        <v>24246</v>
      </c>
      <c r="L567">
        <v>26.9</v>
      </c>
      <c r="M567">
        <v>28.3</v>
      </c>
      <c r="N567">
        <v>100</v>
      </c>
      <c r="O567">
        <v>100</v>
      </c>
      <c r="P567">
        <v>1</v>
      </c>
      <c r="Q567">
        <v>1</v>
      </c>
      <c r="R567">
        <v>17</v>
      </c>
      <c r="S567" s="8">
        <v>93333700</v>
      </c>
      <c r="T567" s="4">
        <v>18</v>
      </c>
      <c r="U567" s="6">
        <v>2.4816114114481341E-2</v>
      </c>
      <c r="V567" s="10">
        <v>126773070.14053147</v>
      </c>
      <c r="W567" s="12">
        <f>Table2[[#This Row],[Scaled to 2024]]/Table2[[#This Row],[Projected Wins]]</f>
        <v>2148696.1040768046</v>
      </c>
      <c r="X567" s="10"/>
      <c r="Y567" s="10">
        <f>IF(Table2[[#This Row],[Projected Wins]]&gt;=100, 1, IF(Table2[[#This Row],[Projected Wins]]&gt;=90, 2, IF(Table2[[#This Row],[Projected Wins]]&gt;=80, 3, IF(Table2[[#This Row],[Projected Wins]]&gt;=70, 4,5))))</f>
        <v>5</v>
      </c>
      <c r="Z567" s="2">
        <v>0.12847222222222221</v>
      </c>
    </row>
    <row r="568" spans="1:26" x14ac:dyDescent="0.45">
      <c r="A568">
        <v>2015</v>
      </c>
      <c r="B568" t="s">
        <v>13</v>
      </c>
      <c r="C568" t="s">
        <v>50</v>
      </c>
      <c r="D568" t="s">
        <v>390</v>
      </c>
      <c r="E568">
        <v>67</v>
      </c>
      <c r="F568">
        <v>95</v>
      </c>
      <c r="G568">
        <v>0.41358024691358025</v>
      </c>
      <c r="H568">
        <v>28</v>
      </c>
      <c r="I568" s="9">
        <v>67</v>
      </c>
      <c r="J568" s="3">
        <v>2001392</v>
      </c>
      <c r="K568" s="3">
        <v>24709</v>
      </c>
      <c r="L568">
        <v>28.8</v>
      </c>
      <c r="M568">
        <v>26.6</v>
      </c>
      <c r="N568">
        <v>97</v>
      </c>
      <c r="O568">
        <v>98</v>
      </c>
      <c r="P568">
        <v>0</v>
      </c>
      <c r="Q568">
        <v>1</v>
      </c>
      <c r="R568">
        <v>13</v>
      </c>
      <c r="S568" s="8">
        <v>104037500</v>
      </c>
      <c r="T568" s="4">
        <v>20</v>
      </c>
      <c r="U568" s="6">
        <v>2.8264245595576665E-2</v>
      </c>
      <c r="V568" s="10">
        <v>144387843.02923229</v>
      </c>
      <c r="W568" s="12">
        <f>Table2[[#This Row],[Scaled to 2024]]/Table2[[#This Row],[Projected Wins]]</f>
        <v>2155042.4332721238</v>
      </c>
      <c r="X568" s="10"/>
      <c r="Y568" s="10">
        <f>IF(Table2[[#This Row],[Projected Wins]]&gt;=100, 1, IF(Table2[[#This Row],[Projected Wins]]&gt;=90, 2, IF(Table2[[#This Row],[Projected Wins]]&gt;=80, 3, IF(Table2[[#This Row],[Projected Wins]]&gt;=70, 4,5))))</f>
        <v>5</v>
      </c>
      <c r="Z568" s="2">
        <v>0.12152777777777778</v>
      </c>
    </row>
    <row r="569" spans="1:26" x14ac:dyDescent="0.45">
      <c r="A569">
        <v>2009</v>
      </c>
      <c r="B569" t="s">
        <v>35</v>
      </c>
      <c r="C569" t="s">
        <v>49</v>
      </c>
      <c r="D569" t="s">
        <v>592</v>
      </c>
      <c r="E569">
        <v>85</v>
      </c>
      <c r="F569">
        <v>77</v>
      </c>
      <c r="G569">
        <v>0.52469135802469136</v>
      </c>
      <c r="H569">
        <v>14</v>
      </c>
      <c r="I569" s="9">
        <v>85</v>
      </c>
      <c r="J569" s="3">
        <v>2195533</v>
      </c>
      <c r="K569" s="3">
        <v>27105</v>
      </c>
      <c r="L569">
        <v>29.9</v>
      </c>
      <c r="M569">
        <v>27.4</v>
      </c>
      <c r="N569">
        <v>94</v>
      </c>
      <c r="O569">
        <v>95</v>
      </c>
      <c r="P569">
        <v>2</v>
      </c>
      <c r="Q569">
        <v>2</v>
      </c>
      <c r="R569">
        <v>9</v>
      </c>
      <c r="S569" s="8">
        <v>100134166</v>
      </c>
      <c r="T569" s="4">
        <v>11</v>
      </c>
      <c r="U569" s="6">
        <v>3.5869230238052413E-2</v>
      </c>
      <c r="V569" s="10">
        <v>183237892.11631489</v>
      </c>
      <c r="W569" s="12">
        <f>Table2[[#This Row],[Scaled to 2024]]/Table2[[#This Row],[Projected Wins]]</f>
        <v>2155739.9072507634</v>
      </c>
      <c r="X569" s="10"/>
      <c r="Y569" s="10">
        <f>IF(Table2[[#This Row],[Projected Wins]]&gt;=100, 1, IF(Table2[[#This Row],[Projected Wins]]&gt;=90, 2, IF(Table2[[#This Row],[Projected Wins]]&gt;=80, 3, IF(Table2[[#This Row],[Projected Wins]]&gt;=70, 4,5))))</f>
        <v>3</v>
      </c>
      <c r="Z569" s="2">
        <v>0.11527777777777778</v>
      </c>
    </row>
    <row r="570" spans="1:26" x14ac:dyDescent="0.45">
      <c r="A570">
        <v>2008</v>
      </c>
      <c r="B570" t="s">
        <v>40</v>
      </c>
      <c r="C570" t="s">
        <v>74</v>
      </c>
      <c r="D570" t="s">
        <v>627</v>
      </c>
      <c r="E570">
        <v>86</v>
      </c>
      <c r="F570">
        <v>76</v>
      </c>
      <c r="G570">
        <v>0.53086419753086422</v>
      </c>
      <c r="H570">
        <v>12</v>
      </c>
      <c r="I570" s="9">
        <v>86</v>
      </c>
      <c r="J570" s="3">
        <v>2399786</v>
      </c>
      <c r="K570" s="3">
        <v>29627</v>
      </c>
      <c r="L570">
        <v>31</v>
      </c>
      <c r="M570">
        <v>28.6</v>
      </c>
      <c r="N570">
        <v>97</v>
      </c>
      <c r="O570">
        <v>97</v>
      </c>
      <c r="P570">
        <v>3</v>
      </c>
      <c r="Q570">
        <v>1</v>
      </c>
      <c r="R570">
        <v>13</v>
      </c>
      <c r="S570" s="8">
        <v>97793900</v>
      </c>
      <c r="T570" s="4">
        <v>13</v>
      </c>
      <c r="U570" s="6">
        <v>3.6299417507632152E-2</v>
      </c>
      <c r="V570" s="10">
        <v>185435502.93678463</v>
      </c>
      <c r="W570" s="12">
        <f>Table2[[#This Row],[Scaled to 2024]]/Table2[[#This Row],[Projected Wins]]</f>
        <v>2156226.7783347052</v>
      </c>
      <c r="X570" s="10"/>
      <c r="Y570" s="10">
        <f>IF(Table2[[#This Row],[Projected Wins]]&gt;=100, 1, IF(Table2[[#This Row],[Projected Wins]]&gt;=90, 2, IF(Table2[[#This Row],[Projected Wins]]&gt;=80, 3, IF(Table2[[#This Row],[Projected Wins]]&gt;=70, 4,5))))</f>
        <v>3</v>
      </c>
      <c r="Z570" s="2">
        <v>0.11874999999999999</v>
      </c>
    </row>
    <row r="571" spans="1:26" x14ac:dyDescent="0.45">
      <c r="A571">
        <v>2023</v>
      </c>
      <c r="B571" t="s">
        <v>16</v>
      </c>
      <c r="C571" t="s">
        <v>51</v>
      </c>
      <c r="D571" t="s">
        <v>153</v>
      </c>
      <c r="E571">
        <v>83</v>
      </c>
      <c r="F571">
        <v>79</v>
      </c>
      <c r="G571">
        <v>0.51234567901234573</v>
      </c>
      <c r="H571">
        <v>14</v>
      </c>
      <c r="I571" s="9">
        <v>83.000000000000014</v>
      </c>
      <c r="J571" s="3">
        <v>2775149</v>
      </c>
      <c r="K571" s="3">
        <v>34261</v>
      </c>
      <c r="L571">
        <v>28.4</v>
      </c>
      <c r="M571">
        <v>29.6</v>
      </c>
      <c r="N571">
        <v>101</v>
      </c>
      <c r="O571">
        <v>101</v>
      </c>
      <c r="P571">
        <v>0</v>
      </c>
      <c r="Q571">
        <v>3</v>
      </c>
      <c r="R571">
        <v>10</v>
      </c>
      <c r="S571" s="8">
        <v>162918250</v>
      </c>
      <c r="T571" s="4">
        <v>14</v>
      </c>
      <c r="U571" s="6">
        <v>3.5049476112260565E-2</v>
      </c>
      <c r="V571" s="10">
        <v>179050179.77716359</v>
      </c>
      <c r="W571" s="12">
        <f>Table2[[#This Row],[Scaled to 2024]]/Table2[[#This Row],[Projected Wins]]</f>
        <v>2157231.0816525728</v>
      </c>
      <c r="X571" s="10"/>
      <c r="Y571" s="10">
        <f>IF(Table2[[#This Row],[Projected Wins]]&gt;=100, 1, IF(Table2[[#This Row],[Projected Wins]]&gt;=90, 2, IF(Table2[[#This Row],[Projected Wins]]&gt;=80, 3, IF(Table2[[#This Row],[Projected Wins]]&gt;=70, 4,5))))</f>
        <v>3</v>
      </c>
      <c r="Z571" s="2">
        <v>0.11319444444444444</v>
      </c>
    </row>
    <row r="572" spans="1:26" x14ac:dyDescent="0.45">
      <c r="A572">
        <v>2000</v>
      </c>
      <c r="B572" t="s">
        <v>22</v>
      </c>
      <c r="C572" t="s">
        <v>53</v>
      </c>
      <c r="D572" t="s">
        <v>851</v>
      </c>
      <c r="E572">
        <v>72</v>
      </c>
      <c r="F572">
        <v>90</v>
      </c>
      <c r="G572">
        <v>0.44444444444444442</v>
      </c>
      <c r="H572">
        <v>23</v>
      </c>
      <c r="I572" s="9">
        <v>72</v>
      </c>
      <c r="J572" s="3">
        <v>3056139</v>
      </c>
      <c r="K572" s="3">
        <v>37730</v>
      </c>
      <c r="L572">
        <v>29.1</v>
      </c>
      <c r="M572">
        <v>28</v>
      </c>
      <c r="N572">
        <v>107</v>
      </c>
      <c r="O572">
        <v>107</v>
      </c>
      <c r="P572">
        <v>2</v>
      </c>
      <c r="Q572">
        <v>1</v>
      </c>
      <c r="R572">
        <v>10</v>
      </c>
      <c r="S572" s="8">
        <v>51289111</v>
      </c>
      <c r="T572" s="4">
        <v>19</v>
      </c>
      <c r="U572" s="6">
        <v>3.0424781529286977E-2</v>
      </c>
      <c r="V572" s="10">
        <v>155424936.59681726</v>
      </c>
      <c r="W572" s="12">
        <f>Table2[[#This Row],[Scaled to 2024]]/Table2[[#This Row],[Projected Wins]]</f>
        <v>2158679.6749557951</v>
      </c>
      <c r="X572" s="10"/>
      <c r="Y572" s="10">
        <f>IF(Table2[[#This Row],[Projected Wins]]&gt;=100, 1, IF(Table2[[#This Row],[Projected Wins]]&gt;=90, 2, IF(Table2[[#This Row],[Projected Wins]]&gt;=80, 3, IF(Table2[[#This Row],[Projected Wins]]&gt;=70, 4,5))))</f>
        <v>4</v>
      </c>
      <c r="Z572" s="2">
        <v>0.12638888888888888</v>
      </c>
    </row>
    <row r="573" spans="1:26" x14ac:dyDescent="0.45">
      <c r="A573">
        <v>2009</v>
      </c>
      <c r="B573" t="s">
        <v>23</v>
      </c>
      <c r="C573" t="s">
        <v>62</v>
      </c>
      <c r="D573" t="s">
        <v>581</v>
      </c>
      <c r="E573">
        <v>65</v>
      </c>
      <c r="F573">
        <v>97</v>
      </c>
      <c r="G573">
        <v>0.40123456790123457</v>
      </c>
      <c r="H573">
        <v>26</v>
      </c>
      <c r="I573" s="9">
        <v>65</v>
      </c>
      <c r="J573" s="3">
        <v>1797891</v>
      </c>
      <c r="K573" s="3">
        <v>22196</v>
      </c>
      <c r="L573">
        <v>27.6</v>
      </c>
      <c r="M573">
        <v>28.7</v>
      </c>
      <c r="N573">
        <v>97</v>
      </c>
      <c r="O573">
        <v>99</v>
      </c>
      <c r="P573">
        <v>0</v>
      </c>
      <c r="Q573">
        <v>1</v>
      </c>
      <c r="R573">
        <v>6</v>
      </c>
      <c r="S573" s="8">
        <v>76817333</v>
      </c>
      <c r="T573" s="4">
        <v>21</v>
      </c>
      <c r="U573" s="6">
        <v>2.7516867755708288E-2</v>
      </c>
      <c r="V573" s="10">
        <v>140569864.8043569</v>
      </c>
      <c r="W573" s="12">
        <f>Table2[[#This Row],[Scaled to 2024]]/Table2[[#This Row],[Projected Wins]]</f>
        <v>2162613.304682414</v>
      </c>
      <c r="X573" s="10"/>
      <c r="Y573" s="10">
        <f>IF(Table2[[#This Row],[Projected Wins]]&gt;=100, 1, IF(Table2[[#This Row],[Projected Wins]]&gt;=90, 2, IF(Table2[[#This Row],[Projected Wins]]&gt;=80, 3, IF(Table2[[#This Row],[Projected Wins]]&gt;=70, 4,5))))</f>
        <v>5</v>
      </c>
      <c r="Z573" s="2">
        <v>0.12083333333333333</v>
      </c>
    </row>
    <row r="574" spans="1:26" x14ac:dyDescent="0.45">
      <c r="A574">
        <v>2016</v>
      </c>
      <c r="B574" t="s">
        <v>35</v>
      </c>
      <c r="C574" t="s">
        <v>49</v>
      </c>
      <c r="D574" t="s">
        <v>382</v>
      </c>
      <c r="E574">
        <v>86</v>
      </c>
      <c r="F574">
        <v>76</v>
      </c>
      <c r="G574">
        <v>0.53086419753086422</v>
      </c>
      <c r="H574">
        <v>12</v>
      </c>
      <c r="I574" s="9">
        <v>86</v>
      </c>
      <c r="J574" s="3">
        <v>2267928</v>
      </c>
      <c r="K574" s="3">
        <v>27999</v>
      </c>
      <c r="L574">
        <v>30.5</v>
      </c>
      <c r="M574">
        <v>28.8</v>
      </c>
      <c r="N574">
        <v>96</v>
      </c>
      <c r="O574">
        <v>96</v>
      </c>
      <c r="P574">
        <v>0</v>
      </c>
      <c r="Q574">
        <v>1</v>
      </c>
      <c r="R574">
        <v>12</v>
      </c>
      <c r="S574" s="8">
        <v>137169100</v>
      </c>
      <c r="T574" s="4">
        <v>14</v>
      </c>
      <c r="U574" s="6">
        <v>3.6471328561716747E-2</v>
      </c>
      <c r="V574" s="10">
        <v>186313710.21842673</v>
      </c>
      <c r="W574" s="12">
        <f>Table2[[#This Row],[Scaled to 2024]]/Table2[[#This Row],[Projected Wins]]</f>
        <v>2166438.4909119387</v>
      </c>
      <c r="X574" s="10"/>
      <c r="Y574" s="10">
        <f>IF(Table2[[#This Row],[Projected Wins]]&gt;=100, 1, IF(Table2[[#This Row],[Projected Wins]]&gt;=90, 2, IF(Table2[[#This Row],[Projected Wins]]&gt;=80, 3, IF(Table2[[#This Row],[Projected Wins]]&gt;=70, 4,5))))</f>
        <v>3</v>
      </c>
      <c r="Z574" s="2">
        <v>0.12638888888888888</v>
      </c>
    </row>
    <row r="575" spans="1:26" x14ac:dyDescent="0.45">
      <c r="A575">
        <v>2014</v>
      </c>
      <c r="B575" t="s">
        <v>20</v>
      </c>
      <c r="C575" t="s">
        <v>64</v>
      </c>
      <c r="D575" t="s">
        <v>427</v>
      </c>
      <c r="E575">
        <v>66</v>
      </c>
      <c r="F575">
        <v>96</v>
      </c>
      <c r="G575">
        <v>0.40740740740740738</v>
      </c>
      <c r="H575">
        <v>29</v>
      </c>
      <c r="I575" s="9">
        <v>66</v>
      </c>
      <c r="J575" s="3">
        <v>2680329</v>
      </c>
      <c r="K575" s="3">
        <v>33090</v>
      </c>
      <c r="L575">
        <v>27.4</v>
      </c>
      <c r="M575">
        <v>28.5</v>
      </c>
      <c r="N575">
        <v>116</v>
      </c>
      <c r="O575">
        <v>116</v>
      </c>
      <c r="P575">
        <v>0</v>
      </c>
      <c r="Q575">
        <v>2</v>
      </c>
      <c r="R575">
        <v>9</v>
      </c>
      <c r="S575" s="8">
        <v>95403500</v>
      </c>
      <c r="T575" s="4">
        <v>17</v>
      </c>
      <c r="U575" s="6">
        <v>2.80691887863894E-2</v>
      </c>
      <c r="V575" s="10">
        <v>143391395.7031759</v>
      </c>
      <c r="W575" s="12">
        <f>Table2[[#This Row],[Scaled to 2024]]/Table2[[#This Row],[Projected Wins]]</f>
        <v>2172596.9045935743</v>
      </c>
      <c r="X575" s="10"/>
      <c r="Y575" s="10">
        <f>IF(Table2[[#This Row],[Projected Wins]]&gt;=100, 1, IF(Table2[[#This Row],[Projected Wins]]&gt;=90, 2, IF(Table2[[#This Row],[Projected Wins]]&gt;=80, 3, IF(Table2[[#This Row],[Projected Wins]]&gt;=70, 4,5))))</f>
        <v>5</v>
      </c>
      <c r="Z575" s="2">
        <v>0.13333333333333333</v>
      </c>
    </row>
    <row r="576" spans="1:26" x14ac:dyDescent="0.45">
      <c r="A576">
        <v>2002</v>
      </c>
      <c r="B576" t="s">
        <v>35</v>
      </c>
      <c r="C576" t="s">
        <v>49</v>
      </c>
      <c r="D576" t="s">
        <v>803</v>
      </c>
      <c r="E576">
        <v>93</v>
      </c>
      <c r="F576">
        <v>69</v>
      </c>
      <c r="G576">
        <v>0.57407407407407407</v>
      </c>
      <c r="H576">
        <v>9</v>
      </c>
      <c r="I576" s="9">
        <v>93</v>
      </c>
      <c r="J576" s="3">
        <v>3542938</v>
      </c>
      <c r="K576" s="3">
        <v>43740</v>
      </c>
      <c r="L576">
        <v>31.2</v>
      </c>
      <c r="M576">
        <v>30.2</v>
      </c>
      <c r="N576">
        <v>97</v>
      </c>
      <c r="O576">
        <v>95</v>
      </c>
      <c r="P576">
        <v>1</v>
      </c>
      <c r="Q576">
        <v>3</v>
      </c>
      <c r="R576">
        <v>20</v>
      </c>
      <c r="S576" s="8">
        <v>80282668</v>
      </c>
      <c r="T576" s="4">
        <v>8</v>
      </c>
      <c r="U576" s="6">
        <v>3.9569992337861785E-2</v>
      </c>
      <c r="V576" s="10">
        <v>202143228.023792</v>
      </c>
      <c r="W576" s="12">
        <f>Table2[[#This Row],[Scaled to 2024]]/Table2[[#This Row],[Projected Wins]]</f>
        <v>2173583.0970300217</v>
      </c>
      <c r="X576" s="10"/>
      <c r="Y576" s="10">
        <f>IF(Table2[[#This Row],[Projected Wins]]&gt;=100, 1, IF(Table2[[#This Row],[Projected Wins]]&gt;=90, 2, IF(Table2[[#This Row],[Projected Wins]]&gt;=80, 3, IF(Table2[[#This Row],[Projected Wins]]&gt;=70, 4,5))))</f>
        <v>2</v>
      </c>
      <c r="Z576" s="2">
        <v>0.12361111111111112</v>
      </c>
    </row>
    <row r="577" spans="1:26" x14ac:dyDescent="0.45">
      <c r="A577">
        <v>2003</v>
      </c>
      <c r="B577" t="s">
        <v>20</v>
      </c>
      <c r="C577" t="s">
        <v>64</v>
      </c>
      <c r="D577" t="s">
        <v>758</v>
      </c>
      <c r="E577">
        <v>74</v>
      </c>
      <c r="F577">
        <v>88</v>
      </c>
      <c r="G577">
        <v>0.4567901234567901</v>
      </c>
      <c r="H577">
        <v>21</v>
      </c>
      <c r="I577" s="9">
        <v>74</v>
      </c>
      <c r="J577" s="3">
        <v>2334085</v>
      </c>
      <c r="K577" s="3">
        <v>28816</v>
      </c>
      <c r="L577">
        <v>29.5</v>
      </c>
      <c r="M577">
        <v>28</v>
      </c>
      <c r="N577">
        <v>115</v>
      </c>
      <c r="O577">
        <v>116</v>
      </c>
      <c r="P577">
        <v>2</v>
      </c>
      <c r="Q577">
        <v>3</v>
      </c>
      <c r="R577">
        <v>13</v>
      </c>
      <c r="S577" s="8">
        <v>67179667</v>
      </c>
      <c r="T577" s="4">
        <v>16</v>
      </c>
      <c r="U577" s="6">
        <v>3.1556607690284393E-2</v>
      </c>
      <c r="V577" s="10">
        <v>161206868.31397051</v>
      </c>
      <c r="W577" s="12">
        <f>Table2[[#This Row],[Scaled to 2024]]/Table2[[#This Row],[Projected Wins]]</f>
        <v>2178471.193432034</v>
      </c>
      <c r="X577" s="10"/>
      <c r="Y577" s="10">
        <f>IF(Table2[[#This Row],[Projected Wins]]&gt;=100, 1, IF(Table2[[#This Row],[Projected Wins]]&gt;=90, 2, IF(Table2[[#This Row],[Projected Wins]]&gt;=80, 3, IF(Table2[[#This Row],[Projected Wins]]&gt;=70, 4,5))))</f>
        <v>4</v>
      </c>
      <c r="Z577" s="2">
        <v>0.11736111111111111</v>
      </c>
    </row>
    <row r="578" spans="1:26" x14ac:dyDescent="0.45">
      <c r="A578">
        <v>2000</v>
      </c>
      <c r="B578" t="s">
        <v>34</v>
      </c>
      <c r="C578" t="s">
        <v>67</v>
      </c>
      <c r="D578" t="s">
        <v>862</v>
      </c>
      <c r="E578">
        <v>76</v>
      </c>
      <c r="F578">
        <v>86</v>
      </c>
      <c r="G578">
        <v>0.46913580246913578</v>
      </c>
      <c r="H578">
        <v>20</v>
      </c>
      <c r="I578" s="9">
        <v>76</v>
      </c>
      <c r="J578" s="3">
        <v>2352443</v>
      </c>
      <c r="K578" s="3">
        <v>29043</v>
      </c>
      <c r="L578">
        <v>28.6</v>
      </c>
      <c r="M578">
        <v>27.5</v>
      </c>
      <c r="N578">
        <v>92</v>
      </c>
      <c r="O578">
        <v>92</v>
      </c>
      <c r="P578">
        <v>2</v>
      </c>
      <c r="Q578">
        <v>1</v>
      </c>
      <c r="R578">
        <v>9</v>
      </c>
      <c r="S578" s="8">
        <v>55021000</v>
      </c>
      <c r="T578" s="4">
        <v>16</v>
      </c>
      <c r="U578" s="6">
        <v>3.2638543969360258E-2</v>
      </c>
      <c r="V578" s="10">
        <v>166733937.66746089</v>
      </c>
      <c r="W578" s="12">
        <f>Table2[[#This Row],[Scaled to 2024]]/Table2[[#This Row],[Projected Wins]]</f>
        <v>2193867.6008876432</v>
      </c>
      <c r="X578" s="10"/>
      <c r="Y578" s="10">
        <f>IF(Table2[[#This Row],[Projected Wins]]&gt;=100, 1, IF(Table2[[#This Row],[Projected Wins]]&gt;=90, 2, IF(Table2[[#This Row],[Projected Wins]]&gt;=80, 3, IF(Table2[[#This Row],[Projected Wins]]&gt;=70, 4,5))))</f>
        <v>4</v>
      </c>
      <c r="Z578" s="2">
        <v>0.12291666666666666</v>
      </c>
    </row>
    <row r="579" spans="1:26" x14ac:dyDescent="0.45">
      <c r="A579">
        <v>2008</v>
      </c>
      <c r="B579" t="s">
        <v>37</v>
      </c>
      <c r="C579" t="s">
        <v>68</v>
      </c>
      <c r="D579" t="s">
        <v>624</v>
      </c>
      <c r="E579">
        <v>86</v>
      </c>
      <c r="F579">
        <v>76</v>
      </c>
      <c r="G579">
        <v>0.53086419753086422</v>
      </c>
      <c r="H579">
        <v>12</v>
      </c>
      <c r="I579" s="9">
        <v>86</v>
      </c>
      <c r="J579" s="3">
        <v>3432917</v>
      </c>
      <c r="K579" s="3">
        <v>42382</v>
      </c>
      <c r="L579">
        <v>28.8</v>
      </c>
      <c r="M579">
        <v>30.2</v>
      </c>
      <c r="N579">
        <v>98</v>
      </c>
      <c r="O579">
        <v>98</v>
      </c>
      <c r="P579">
        <v>0</v>
      </c>
      <c r="Q579">
        <v>2</v>
      </c>
      <c r="R579">
        <v>12</v>
      </c>
      <c r="S579" s="8">
        <v>99624449</v>
      </c>
      <c r="T579" s="4">
        <v>11</v>
      </c>
      <c r="U579" s="6">
        <v>3.6978885883667656E-2</v>
      </c>
      <c r="V579" s="10">
        <v>188906565.79924768</v>
      </c>
      <c r="W579" s="12">
        <f>Table2[[#This Row],[Scaled to 2024]]/Table2[[#This Row],[Projected Wins]]</f>
        <v>2196587.9744098568</v>
      </c>
      <c r="X579" s="10"/>
      <c r="Y579" s="10">
        <f>IF(Table2[[#This Row],[Projected Wins]]&gt;=100, 1, IF(Table2[[#This Row],[Projected Wins]]&gt;=90, 2, IF(Table2[[#This Row],[Projected Wins]]&gt;=80, 3, IF(Table2[[#This Row],[Projected Wins]]&gt;=70, 4,5))))</f>
        <v>3</v>
      </c>
      <c r="Z579" s="2">
        <v>0.12083333333333333</v>
      </c>
    </row>
    <row r="580" spans="1:26" x14ac:dyDescent="0.45">
      <c r="A580">
        <v>2010</v>
      </c>
      <c r="B580" t="s">
        <v>25</v>
      </c>
      <c r="C580" t="s">
        <v>65</v>
      </c>
      <c r="D580" t="s">
        <v>553</v>
      </c>
      <c r="E580">
        <v>80</v>
      </c>
      <c r="F580">
        <v>82</v>
      </c>
      <c r="G580">
        <v>0.49382716049382713</v>
      </c>
      <c r="H580">
        <v>17</v>
      </c>
      <c r="I580" s="9">
        <v>80</v>
      </c>
      <c r="J580" s="3">
        <v>3562320</v>
      </c>
      <c r="K580" s="3">
        <v>43979</v>
      </c>
      <c r="L580">
        <v>30.3</v>
      </c>
      <c r="M580">
        <v>28.1</v>
      </c>
      <c r="N580">
        <v>96</v>
      </c>
      <c r="O580">
        <v>96</v>
      </c>
      <c r="P580">
        <v>0</v>
      </c>
      <c r="Q580">
        <v>4</v>
      </c>
      <c r="R580">
        <v>18</v>
      </c>
      <c r="S580" s="8">
        <v>95358016</v>
      </c>
      <c r="T580" s="4">
        <v>11</v>
      </c>
      <c r="U580" s="6">
        <v>3.4576562150272605E-2</v>
      </c>
      <c r="V580" s="10">
        <v>176634299.73256984</v>
      </c>
      <c r="W580" s="12">
        <f>Table2[[#This Row],[Scaled to 2024]]/Table2[[#This Row],[Projected Wins]]</f>
        <v>2207928.7466571229</v>
      </c>
      <c r="X580" s="10"/>
      <c r="Y580" s="10">
        <f>IF(Table2[[#This Row],[Projected Wins]]&gt;=100, 1, IF(Table2[[#This Row],[Projected Wins]]&gt;=90, 2, IF(Table2[[#This Row],[Projected Wins]]&gt;=80, 3, IF(Table2[[#This Row],[Projected Wins]]&gt;=70, 4,5))))</f>
        <v>3</v>
      </c>
      <c r="Z580" s="2">
        <v>0.12569444444444444</v>
      </c>
    </row>
    <row r="581" spans="1:26" x14ac:dyDescent="0.45">
      <c r="A581">
        <v>2007</v>
      </c>
      <c r="B581" t="s">
        <v>21</v>
      </c>
      <c r="C581" t="s">
        <v>71</v>
      </c>
      <c r="D581" t="s">
        <v>638</v>
      </c>
      <c r="E581">
        <v>88</v>
      </c>
      <c r="F581">
        <v>74</v>
      </c>
      <c r="G581">
        <v>0.54320987654320985</v>
      </c>
      <c r="H581">
        <v>9</v>
      </c>
      <c r="I581" s="9">
        <v>88</v>
      </c>
      <c r="J581" s="3">
        <v>3047133</v>
      </c>
      <c r="K581" s="3">
        <v>37619</v>
      </c>
      <c r="L581">
        <v>30.9</v>
      </c>
      <c r="M581">
        <v>28.5</v>
      </c>
      <c r="N581">
        <v>102</v>
      </c>
      <c r="O581">
        <v>101</v>
      </c>
      <c r="P581">
        <v>1</v>
      </c>
      <c r="Q581">
        <v>5</v>
      </c>
      <c r="R581">
        <v>17</v>
      </c>
      <c r="S581" s="8">
        <v>95180369</v>
      </c>
      <c r="T581" s="4">
        <v>9</v>
      </c>
      <c r="U581" s="6">
        <v>3.808435002378624E-2</v>
      </c>
      <c r="V581" s="10">
        <v>194553827.1845955</v>
      </c>
      <c r="W581" s="12">
        <f>Table2[[#This Row],[Scaled to 2024]]/Table2[[#This Row],[Projected Wins]]</f>
        <v>2210838.9452794944</v>
      </c>
      <c r="X581" s="10"/>
      <c r="Y581" s="10">
        <f>IF(Table2[[#This Row],[Projected Wins]]&gt;=100, 1, IF(Table2[[#This Row],[Projected Wins]]&gt;=90, 2, IF(Table2[[#This Row],[Projected Wins]]&gt;=80, 3, IF(Table2[[#This Row],[Projected Wins]]&gt;=70, 4,5))))</f>
        <v>3</v>
      </c>
      <c r="Z581" s="2">
        <v>0.125</v>
      </c>
    </row>
    <row r="582" spans="1:26" x14ac:dyDescent="0.45">
      <c r="A582">
        <v>2004</v>
      </c>
      <c r="B582" t="s">
        <v>36</v>
      </c>
      <c r="C582" t="s">
        <v>75</v>
      </c>
      <c r="D582" t="s">
        <v>744</v>
      </c>
      <c r="E582">
        <v>91</v>
      </c>
      <c r="F582">
        <v>71</v>
      </c>
      <c r="G582">
        <v>0.56172839506172845</v>
      </c>
      <c r="H582">
        <v>9</v>
      </c>
      <c r="I582" s="9">
        <v>91.000000000000014</v>
      </c>
      <c r="J582" s="3">
        <v>3256854</v>
      </c>
      <c r="K582" s="3">
        <v>39718</v>
      </c>
      <c r="L582">
        <v>31.6</v>
      </c>
      <c r="M582">
        <v>30.1</v>
      </c>
      <c r="N582">
        <v>101</v>
      </c>
      <c r="O582">
        <v>101</v>
      </c>
      <c r="P582">
        <v>0</v>
      </c>
      <c r="Q582">
        <v>2</v>
      </c>
      <c r="R582">
        <v>8</v>
      </c>
      <c r="S582" s="8">
        <v>82019166</v>
      </c>
      <c r="T582" s="4">
        <v>10</v>
      </c>
      <c r="U582" s="6">
        <v>3.94577502643974E-2</v>
      </c>
      <c r="V582" s="10">
        <v>201569839.61227936</v>
      </c>
      <c r="W582" s="12">
        <f>Table2[[#This Row],[Scaled to 2024]]/Table2[[#This Row],[Projected Wins]]</f>
        <v>2215053.1825525202</v>
      </c>
      <c r="X582" s="10"/>
      <c r="Y582" s="10">
        <f>IF(Table2[[#This Row],[Projected Wins]]&gt;=100, 1, IF(Table2[[#This Row],[Projected Wins]]&gt;=90, 2, IF(Table2[[#This Row],[Projected Wins]]&gt;=80, 3, IF(Table2[[#This Row],[Projected Wins]]&gt;=70, 4,5))))</f>
        <v>2</v>
      </c>
      <c r="Z582" s="2">
        <v>0.12152777777777778</v>
      </c>
    </row>
    <row r="583" spans="1:26" x14ac:dyDescent="0.45">
      <c r="A583">
        <v>2000</v>
      </c>
      <c r="B583" t="s">
        <v>32</v>
      </c>
      <c r="C583" t="s">
        <v>61</v>
      </c>
      <c r="D583" t="s">
        <v>860</v>
      </c>
      <c r="E583">
        <v>65</v>
      </c>
      <c r="F583">
        <v>97</v>
      </c>
      <c r="G583">
        <v>0.40123456790123457</v>
      </c>
      <c r="H583">
        <v>29</v>
      </c>
      <c r="I583" s="9">
        <v>65</v>
      </c>
      <c r="J583" s="3">
        <v>1612769</v>
      </c>
      <c r="K583" s="3">
        <v>19911</v>
      </c>
      <c r="L583">
        <v>28.5</v>
      </c>
      <c r="M583">
        <v>28.7</v>
      </c>
      <c r="N583">
        <v>100</v>
      </c>
      <c r="O583">
        <v>101</v>
      </c>
      <c r="P583">
        <v>1</v>
      </c>
      <c r="Q583">
        <v>1</v>
      </c>
      <c r="R583">
        <v>13</v>
      </c>
      <c r="S583" s="8">
        <v>47513000</v>
      </c>
      <c r="T583" s="4">
        <v>20</v>
      </c>
      <c r="U583" s="6">
        <v>2.8184786529074603E-2</v>
      </c>
      <c r="V583" s="10">
        <v>143981926.54430252</v>
      </c>
      <c r="W583" s="12">
        <f>Table2[[#This Row],[Scaled to 2024]]/Table2[[#This Row],[Projected Wins]]</f>
        <v>2215106.5622200388</v>
      </c>
      <c r="X583" s="10"/>
      <c r="Y583" s="10">
        <f>IF(Table2[[#This Row],[Projected Wins]]&gt;=100, 1, IF(Table2[[#This Row],[Projected Wins]]&gt;=90, 2, IF(Table2[[#This Row],[Projected Wins]]&gt;=80, 3, IF(Table2[[#This Row],[Projected Wins]]&gt;=70, 4,5))))</f>
        <v>5</v>
      </c>
      <c r="Z583" s="2">
        <v>0.12430555555555556</v>
      </c>
    </row>
    <row r="584" spans="1:26" x14ac:dyDescent="0.45">
      <c r="A584">
        <v>2008</v>
      </c>
      <c r="B584" t="s">
        <v>34</v>
      </c>
      <c r="C584" t="s">
        <v>67</v>
      </c>
      <c r="D584" t="s">
        <v>621</v>
      </c>
      <c r="E584">
        <v>63</v>
      </c>
      <c r="F584">
        <v>99</v>
      </c>
      <c r="G584">
        <v>0.3888888888888889</v>
      </c>
      <c r="H584">
        <v>28</v>
      </c>
      <c r="I584" s="9">
        <v>63</v>
      </c>
      <c r="J584" s="3">
        <v>2427535</v>
      </c>
      <c r="K584" s="3">
        <v>29970</v>
      </c>
      <c r="L584">
        <v>28.9</v>
      </c>
      <c r="M584">
        <v>30.2</v>
      </c>
      <c r="N584">
        <v>87</v>
      </c>
      <c r="O584">
        <v>88</v>
      </c>
      <c r="P584">
        <v>2</v>
      </c>
      <c r="Q584">
        <v>1</v>
      </c>
      <c r="R584">
        <v>11</v>
      </c>
      <c r="S584" s="8">
        <v>73677616</v>
      </c>
      <c r="T584" s="4">
        <v>19</v>
      </c>
      <c r="U584" s="6">
        <v>2.7347866729427895E-2</v>
      </c>
      <c r="V584" s="10">
        <v>139706523.39402854</v>
      </c>
      <c r="W584" s="12">
        <f>Table2[[#This Row],[Scaled to 2024]]/Table2[[#This Row],[Projected Wins]]</f>
        <v>2217563.8633972784</v>
      </c>
      <c r="X584" s="10"/>
      <c r="Y584" s="10">
        <f>IF(Table2[[#This Row],[Projected Wins]]&gt;=100, 1, IF(Table2[[#This Row],[Projected Wins]]&gt;=90, 2, IF(Table2[[#This Row],[Projected Wins]]&gt;=80, 3, IF(Table2[[#This Row],[Projected Wins]]&gt;=70, 4,5))))</f>
        <v>5</v>
      </c>
      <c r="Z584" s="2">
        <v>0.11944444444444445</v>
      </c>
    </row>
    <row r="585" spans="1:26" x14ac:dyDescent="0.45">
      <c r="A585">
        <v>2011</v>
      </c>
      <c r="B585" t="s">
        <v>20</v>
      </c>
      <c r="C585" t="s">
        <v>64</v>
      </c>
      <c r="D585" t="s">
        <v>517</v>
      </c>
      <c r="E585">
        <v>73</v>
      </c>
      <c r="F585">
        <v>89</v>
      </c>
      <c r="G585">
        <v>0.45061728395061729</v>
      </c>
      <c r="H585">
        <v>21</v>
      </c>
      <c r="I585" s="9">
        <v>73</v>
      </c>
      <c r="J585" s="3">
        <v>2909777</v>
      </c>
      <c r="K585" s="3">
        <v>35923</v>
      </c>
      <c r="L585">
        <v>28.6</v>
      </c>
      <c r="M585">
        <v>27.7</v>
      </c>
      <c r="N585">
        <v>119</v>
      </c>
      <c r="O585">
        <v>119</v>
      </c>
      <c r="P585">
        <v>1</v>
      </c>
      <c r="Q585">
        <v>1</v>
      </c>
      <c r="R585">
        <v>13</v>
      </c>
      <c r="S585" s="8">
        <v>91648071</v>
      </c>
      <c r="T585" s="4">
        <v>15</v>
      </c>
      <c r="U585" s="6">
        <v>3.1908038039033908E-2</v>
      </c>
      <c r="V585" s="10">
        <v>163002149.5592939</v>
      </c>
      <c r="W585" s="12">
        <f>Table2[[#This Row],[Scaled to 2024]]/Table2[[#This Row],[Projected Wins]]</f>
        <v>2232906.1583464919</v>
      </c>
      <c r="X585" s="10"/>
      <c r="Y585" s="10">
        <f>IF(Table2[[#This Row],[Projected Wins]]&gt;=100, 1, IF(Table2[[#This Row],[Projected Wins]]&gt;=90, 2, IF(Table2[[#This Row],[Projected Wins]]&gt;=80, 3, IF(Table2[[#This Row],[Projected Wins]]&gt;=70, 4,5))))</f>
        <v>4</v>
      </c>
      <c r="Z585" s="2">
        <v>0.12708333333333333</v>
      </c>
    </row>
    <row r="586" spans="1:26" x14ac:dyDescent="0.45">
      <c r="A586">
        <v>2011</v>
      </c>
      <c r="B586" t="s">
        <v>25</v>
      </c>
      <c r="C586" t="s">
        <v>65</v>
      </c>
      <c r="D586" t="s">
        <v>523</v>
      </c>
      <c r="E586">
        <v>82</v>
      </c>
      <c r="F586">
        <v>79</v>
      </c>
      <c r="G586">
        <v>0.50931677018633537</v>
      </c>
      <c r="H586">
        <v>13</v>
      </c>
      <c r="I586" s="9">
        <v>82.509316770186331</v>
      </c>
      <c r="J586" s="3">
        <v>2935139</v>
      </c>
      <c r="K586" s="3">
        <v>36236</v>
      </c>
      <c r="L586">
        <v>29.8</v>
      </c>
      <c r="M586">
        <v>28.6</v>
      </c>
      <c r="N586">
        <v>96</v>
      </c>
      <c r="O586">
        <v>96</v>
      </c>
      <c r="P586">
        <v>0</v>
      </c>
      <c r="Q586">
        <v>3</v>
      </c>
      <c r="R586">
        <v>15</v>
      </c>
      <c r="S586" s="8">
        <v>103785477</v>
      </c>
      <c r="T586" s="4">
        <v>12</v>
      </c>
      <c r="U586" s="6">
        <v>3.6133776869294705E-2</v>
      </c>
      <c r="V586" s="10">
        <v>184589328.0616529</v>
      </c>
      <c r="W586" s="12">
        <f>Table2[[#This Row],[Scaled to 2024]]/Table2[[#This Row],[Projected Wins]]</f>
        <v>2237193.7532314151</v>
      </c>
      <c r="X586" s="10"/>
      <c r="Y586" s="10">
        <f>IF(Table2[[#This Row],[Projected Wins]]&gt;=100, 1, IF(Table2[[#This Row],[Projected Wins]]&gt;=90, 2, IF(Table2[[#This Row],[Projected Wins]]&gt;=80, 3, IF(Table2[[#This Row],[Projected Wins]]&gt;=70, 4,5))))</f>
        <v>3</v>
      </c>
      <c r="Z586" s="2">
        <v>0.12638888888888888</v>
      </c>
    </row>
    <row r="587" spans="1:26" x14ac:dyDescent="0.45">
      <c r="A587">
        <v>2022</v>
      </c>
      <c r="B587" t="s">
        <v>39</v>
      </c>
      <c r="C587" t="s">
        <v>57</v>
      </c>
      <c r="D587" t="s">
        <v>206</v>
      </c>
      <c r="E587">
        <v>68</v>
      </c>
      <c r="F587">
        <v>94</v>
      </c>
      <c r="G587">
        <v>0.41975308641975306</v>
      </c>
      <c r="H587">
        <v>23</v>
      </c>
      <c r="I587" s="9">
        <v>68</v>
      </c>
      <c r="J587" s="3">
        <v>2011361</v>
      </c>
      <c r="K587" s="3">
        <v>24832</v>
      </c>
      <c r="L587">
        <v>28</v>
      </c>
      <c r="M587">
        <v>28.3</v>
      </c>
      <c r="N587">
        <v>102</v>
      </c>
      <c r="O587">
        <v>102</v>
      </c>
      <c r="P587">
        <v>0</v>
      </c>
      <c r="Q587">
        <v>2</v>
      </c>
      <c r="R587">
        <v>10</v>
      </c>
      <c r="S587" s="8">
        <v>120176667</v>
      </c>
      <c r="T587" s="4">
        <v>17</v>
      </c>
      <c r="U587" s="6">
        <v>2.9786536111039146E-2</v>
      </c>
      <c r="V587" s="10">
        <v>152164461.13312694</v>
      </c>
      <c r="W587" s="12">
        <f>Table2[[#This Row],[Scaled to 2024]]/Table2[[#This Row],[Projected Wins]]</f>
        <v>2237712.663722455</v>
      </c>
      <c r="X587" s="10"/>
      <c r="Y587" s="10">
        <f>IF(Table2[[#This Row],[Projected Wins]]&gt;=100, 1, IF(Table2[[#This Row],[Projected Wins]]&gt;=90, 2, IF(Table2[[#This Row],[Projected Wins]]&gt;=80, 3, IF(Table2[[#This Row],[Projected Wins]]&gt;=70, 4,5))))</f>
        <v>5</v>
      </c>
      <c r="Z587" s="2">
        <v>0.12847222222222221</v>
      </c>
    </row>
    <row r="588" spans="1:26" x14ac:dyDescent="0.45">
      <c r="A588">
        <v>2005</v>
      </c>
      <c r="B588" t="s">
        <v>13</v>
      </c>
      <c r="C588" t="s">
        <v>50</v>
      </c>
      <c r="D588" t="s">
        <v>690</v>
      </c>
      <c r="E588">
        <v>90</v>
      </c>
      <c r="F588">
        <v>72</v>
      </c>
      <c r="G588">
        <v>0.55555555555555558</v>
      </c>
      <c r="H588">
        <v>7</v>
      </c>
      <c r="I588" s="9">
        <v>90</v>
      </c>
      <c r="J588" s="3">
        <v>2521167</v>
      </c>
      <c r="K588" s="3">
        <v>31126</v>
      </c>
      <c r="L588">
        <v>28.1</v>
      </c>
      <c r="M588">
        <v>28.6</v>
      </c>
      <c r="N588">
        <v>101</v>
      </c>
      <c r="O588">
        <v>100</v>
      </c>
      <c r="P588">
        <v>2</v>
      </c>
      <c r="Q588">
        <v>2</v>
      </c>
      <c r="R588">
        <v>13</v>
      </c>
      <c r="S588" s="8">
        <v>86457302</v>
      </c>
      <c r="T588" s="4">
        <v>10</v>
      </c>
      <c r="U588" s="6">
        <v>3.9496013171500928E-2</v>
      </c>
      <c r="V588" s="10">
        <v>201765305.59795457</v>
      </c>
      <c r="W588" s="12">
        <f>Table2[[#This Row],[Scaled to 2024]]/Table2[[#This Row],[Projected Wins]]</f>
        <v>2241836.7288661618</v>
      </c>
      <c r="X588" s="10"/>
      <c r="Y588" s="10">
        <f>IF(Table2[[#This Row],[Projected Wins]]&gt;=100, 1, IF(Table2[[#This Row],[Projected Wins]]&gt;=90, 2, IF(Table2[[#This Row],[Projected Wins]]&gt;=80, 3, IF(Table2[[#This Row],[Projected Wins]]&gt;=70, 4,5))))</f>
        <v>2</v>
      </c>
      <c r="Z588" s="2">
        <v>0.11527777777777778</v>
      </c>
    </row>
    <row r="589" spans="1:26" x14ac:dyDescent="0.45">
      <c r="A589">
        <v>2022</v>
      </c>
      <c r="B589" t="s">
        <v>16</v>
      </c>
      <c r="C589" t="s">
        <v>51</v>
      </c>
      <c r="D589" t="s">
        <v>183</v>
      </c>
      <c r="E589">
        <v>74</v>
      </c>
      <c r="F589">
        <v>88</v>
      </c>
      <c r="G589">
        <v>0.4567901234567901</v>
      </c>
      <c r="H589">
        <v>19</v>
      </c>
      <c r="I589" s="9">
        <v>74</v>
      </c>
      <c r="J589" s="3">
        <v>2616780</v>
      </c>
      <c r="K589" s="3">
        <v>32306</v>
      </c>
      <c r="L589">
        <v>27.9</v>
      </c>
      <c r="M589">
        <v>29.5</v>
      </c>
      <c r="N589">
        <v>103</v>
      </c>
      <c r="O589">
        <v>103</v>
      </c>
      <c r="P589">
        <v>0</v>
      </c>
      <c r="Q589">
        <v>2</v>
      </c>
      <c r="R589">
        <v>8</v>
      </c>
      <c r="S589" s="8">
        <v>131085000</v>
      </c>
      <c r="T589" s="4">
        <v>14</v>
      </c>
      <c r="U589" s="6">
        <v>3.249023444888488E-2</v>
      </c>
      <c r="V589" s="10">
        <v>165976298.77383724</v>
      </c>
      <c r="W589" s="12">
        <f>Table2[[#This Row],[Scaled to 2024]]/Table2[[#This Row],[Projected Wins]]</f>
        <v>2242922.9564032061</v>
      </c>
      <c r="X589" s="10"/>
      <c r="Y589" s="10">
        <f>IF(Table2[[#This Row],[Projected Wins]]&gt;=100, 1, IF(Table2[[#This Row],[Projected Wins]]&gt;=90, 2, IF(Table2[[#This Row],[Projected Wins]]&gt;=80, 3, IF(Table2[[#This Row],[Projected Wins]]&gt;=70, 4,5))))</f>
        <v>4</v>
      </c>
      <c r="Z589" s="2">
        <v>0.12916666666666668</v>
      </c>
    </row>
    <row r="590" spans="1:26" x14ac:dyDescent="0.45">
      <c r="A590">
        <v>2003</v>
      </c>
      <c r="B590" t="s">
        <v>35</v>
      </c>
      <c r="C590" t="s">
        <v>49</v>
      </c>
      <c r="D590" t="s">
        <v>773</v>
      </c>
      <c r="E590">
        <v>93</v>
      </c>
      <c r="F590">
        <v>69</v>
      </c>
      <c r="G590">
        <v>0.57407407407407407</v>
      </c>
      <c r="H590">
        <v>6</v>
      </c>
      <c r="I590" s="9">
        <v>93</v>
      </c>
      <c r="J590" s="3">
        <v>3268509</v>
      </c>
      <c r="K590" s="3">
        <v>40352</v>
      </c>
      <c r="L590">
        <v>32</v>
      </c>
      <c r="M590">
        <v>29.8</v>
      </c>
      <c r="N590">
        <v>95</v>
      </c>
      <c r="O590">
        <v>95</v>
      </c>
      <c r="P590">
        <v>1</v>
      </c>
      <c r="Q590">
        <v>5</v>
      </c>
      <c r="R590">
        <v>20</v>
      </c>
      <c r="S590" s="8">
        <v>86959167</v>
      </c>
      <c r="T590" s="4">
        <v>7</v>
      </c>
      <c r="U590" s="6">
        <v>4.0847721351356579E-2</v>
      </c>
      <c r="V590" s="10">
        <v>208670504.17593718</v>
      </c>
      <c r="W590" s="12">
        <f>Table2[[#This Row],[Scaled to 2024]]/Table2[[#This Row],[Projected Wins]]</f>
        <v>2243768.8621068513</v>
      </c>
      <c r="X590" s="10"/>
      <c r="Y590" s="10">
        <f>IF(Table2[[#This Row],[Projected Wins]]&gt;=100, 1, IF(Table2[[#This Row],[Projected Wins]]&gt;=90, 2, IF(Table2[[#This Row],[Projected Wins]]&gt;=80, 3, IF(Table2[[#This Row],[Projected Wins]]&gt;=70, 4,5))))</f>
        <v>2</v>
      </c>
      <c r="Z590" s="2">
        <v>0.11666666666666667</v>
      </c>
    </row>
    <row r="591" spans="1:26" x14ac:dyDescent="0.45">
      <c r="A591">
        <v>2018</v>
      </c>
      <c r="B591" t="s">
        <v>21</v>
      </c>
      <c r="C591" t="s">
        <v>71</v>
      </c>
      <c r="D591" t="s">
        <v>308</v>
      </c>
      <c r="E591">
        <v>64</v>
      </c>
      <c r="F591">
        <v>98</v>
      </c>
      <c r="G591">
        <v>0.39506172839506171</v>
      </c>
      <c r="H591">
        <v>26</v>
      </c>
      <c r="I591" s="9">
        <v>64</v>
      </c>
      <c r="J591" s="3">
        <v>1856970</v>
      </c>
      <c r="K591" s="3">
        <v>22926</v>
      </c>
      <c r="L591">
        <v>27.9</v>
      </c>
      <c r="M591">
        <v>28.6</v>
      </c>
      <c r="N591">
        <v>103</v>
      </c>
      <c r="O591">
        <v>105</v>
      </c>
      <c r="P591">
        <v>0</v>
      </c>
      <c r="Q591">
        <v>1</v>
      </c>
      <c r="R591">
        <v>10</v>
      </c>
      <c r="S591" s="8">
        <v>111531000</v>
      </c>
      <c r="T591" s="4">
        <v>18</v>
      </c>
      <c r="U591" s="6">
        <v>2.8132034264223973E-2</v>
      </c>
      <c r="V591" s="10">
        <v>143712441.70307678</v>
      </c>
      <c r="W591" s="12">
        <f>Table2[[#This Row],[Scaled to 2024]]/Table2[[#This Row],[Projected Wins]]</f>
        <v>2245506.9016105747</v>
      </c>
      <c r="X591" s="10"/>
      <c r="Y591" s="10">
        <f>IF(Table2[[#This Row],[Projected Wins]]&gt;=100, 1, IF(Table2[[#This Row],[Projected Wins]]&gt;=90, 2, IF(Table2[[#This Row],[Projected Wins]]&gt;=80, 3, IF(Table2[[#This Row],[Projected Wins]]&gt;=70, 4,5))))</f>
        <v>5</v>
      </c>
      <c r="Z591" s="2">
        <v>0.125</v>
      </c>
    </row>
    <row r="592" spans="1:26" x14ac:dyDescent="0.45">
      <c r="A592">
        <v>2019</v>
      </c>
      <c r="B592" t="s">
        <v>32</v>
      </c>
      <c r="C592" t="s">
        <v>61</v>
      </c>
      <c r="D592" t="s">
        <v>289</v>
      </c>
      <c r="E592">
        <v>81</v>
      </c>
      <c r="F592">
        <v>81</v>
      </c>
      <c r="G592">
        <v>0.5</v>
      </c>
      <c r="H592">
        <v>16</v>
      </c>
      <c r="I592" s="9">
        <v>81</v>
      </c>
      <c r="J592" s="3">
        <v>2727421</v>
      </c>
      <c r="K592" s="3">
        <v>33672</v>
      </c>
      <c r="L592">
        <v>27.6</v>
      </c>
      <c r="M592">
        <v>28.4</v>
      </c>
      <c r="N592">
        <v>101</v>
      </c>
      <c r="O592">
        <v>101</v>
      </c>
      <c r="P592">
        <v>0</v>
      </c>
      <c r="Q592">
        <v>1</v>
      </c>
      <c r="R592">
        <v>13</v>
      </c>
      <c r="S592" s="8">
        <v>141786962</v>
      </c>
      <c r="T592" s="4">
        <v>13</v>
      </c>
      <c r="U592" s="6">
        <v>3.5611562330807388E-2</v>
      </c>
      <c r="V592" s="10">
        <v>181921596.11898643</v>
      </c>
      <c r="W592" s="12">
        <f>Table2[[#This Row],[Scaled to 2024]]/Table2[[#This Row],[Projected Wins]]</f>
        <v>2245945.6310985978</v>
      </c>
      <c r="X592" s="10"/>
      <c r="Y592" s="10">
        <f>IF(Table2[[#This Row],[Projected Wins]]&gt;=100, 1, IF(Table2[[#This Row],[Projected Wins]]&gt;=90, 2, IF(Table2[[#This Row],[Projected Wins]]&gt;=80, 3, IF(Table2[[#This Row],[Projected Wins]]&gt;=70, 4,5))))</f>
        <v>3</v>
      </c>
      <c r="Z592" s="2">
        <v>0.13541666666666666</v>
      </c>
    </row>
    <row r="593" spans="1:26" x14ac:dyDescent="0.45">
      <c r="A593">
        <v>1999</v>
      </c>
      <c r="B593" t="s">
        <v>37</v>
      </c>
      <c r="C593" t="s">
        <v>68</v>
      </c>
      <c r="D593" t="s">
        <v>895</v>
      </c>
      <c r="E593">
        <v>75</v>
      </c>
      <c r="F593">
        <v>86</v>
      </c>
      <c r="G593">
        <v>0.46583850931677018</v>
      </c>
      <c r="H593">
        <v>18</v>
      </c>
      <c r="I593" s="9">
        <v>75.465838509316768</v>
      </c>
      <c r="J593" s="3">
        <v>3225334</v>
      </c>
      <c r="K593" s="3">
        <v>40317</v>
      </c>
      <c r="L593">
        <v>28.7</v>
      </c>
      <c r="M593">
        <v>28.6</v>
      </c>
      <c r="N593">
        <v>101</v>
      </c>
      <c r="O593">
        <v>101</v>
      </c>
      <c r="P593">
        <v>0</v>
      </c>
      <c r="Q593">
        <v>2</v>
      </c>
      <c r="R593">
        <v>11</v>
      </c>
      <c r="S593" s="8">
        <v>49988195</v>
      </c>
      <c r="T593" s="4">
        <v>15</v>
      </c>
      <c r="U593" s="6">
        <v>3.3245911408318465E-2</v>
      </c>
      <c r="V593" s="10">
        <v>169836673.03468713</v>
      </c>
      <c r="W593" s="12">
        <f>Table2[[#This Row],[Scaled to 2024]]/Table2[[#This Row],[Projected Wins]]</f>
        <v>2250510.6467970889</v>
      </c>
      <c r="X593" s="10"/>
      <c r="Y593" s="10">
        <f>IF(Table2[[#This Row],[Projected Wins]]&gt;=100, 1, IF(Table2[[#This Row],[Projected Wins]]&gt;=90, 2, IF(Table2[[#This Row],[Projected Wins]]&gt;=80, 3, IF(Table2[[#This Row],[Projected Wins]]&gt;=70, 4,5))))</f>
        <v>4</v>
      </c>
      <c r="Z593" s="2">
        <v>0.12569444444444444</v>
      </c>
    </row>
    <row r="594" spans="1:26" x14ac:dyDescent="0.45">
      <c r="A594">
        <v>2010</v>
      </c>
      <c r="B594" t="s">
        <v>17</v>
      </c>
      <c r="C594" t="s">
        <v>70</v>
      </c>
      <c r="D594" t="s">
        <v>544</v>
      </c>
      <c r="E594">
        <v>88</v>
      </c>
      <c r="F594">
        <v>74</v>
      </c>
      <c r="G594">
        <v>0.54320987654320985</v>
      </c>
      <c r="H594">
        <v>11</v>
      </c>
      <c r="I594" s="9">
        <v>88</v>
      </c>
      <c r="J594" s="3">
        <v>2194378</v>
      </c>
      <c r="K594" s="3">
        <v>27091</v>
      </c>
      <c r="L594">
        <v>30.7</v>
      </c>
      <c r="M594">
        <v>29</v>
      </c>
      <c r="N594">
        <v>103</v>
      </c>
      <c r="O594">
        <v>103</v>
      </c>
      <c r="P594">
        <v>0</v>
      </c>
      <c r="Q594">
        <v>2</v>
      </c>
      <c r="R594">
        <v>16</v>
      </c>
      <c r="S594" s="8">
        <v>107195000</v>
      </c>
      <c r="T594" s="4">
        <v>7</v>
      </c>
      <c r="U594" s="6">
        <v>3.8868620963113075E-2</v>
      </c>
      <c r="V594" s="10">
        <v>198560273.7354857</v>
      </c>
      <c r="W594" s="12">
        <f>Table2[[#This Row],[Scaled to 2024]]/Table2[[#This Row],[Projected Wins]]</f>
        <v>2256366.7469941559</v>
      </c>
      <c r="X594" s="10"/>
      <c r="Y594" s="10">
        <f>IF(Table2[[#This Row],[Projected Wins]]&gt;=100, 1, IF(Table2[[#This Row],[Projected Wins]]&gt;=90, 2, IF(Table2[[#This Row],[Projected Wins]]&gt;=80, 3, IF(Table2[[#This Row],[Projected Wins]]&gt;=70, 4,5))))</f>
        <v>3</v>
      </c>
      <c r="Z594" s="2">
        <v>0.11597222222222223</v>
      </c>
    </row>
    <row r="595" spans="1:26" x14ac:dyDescent="0.45">
      <c r="A595">
        <v>2000</v>
      </c>
      <c r="B595" t="s">
        <v>20</v>
      </c>
      <c r="C595" t="s">
        <v>64</v>
      </c>
      <c r="D595" t="s">
        <v>848</v>
      </c>
      <c r="E595">
        <v>82</v>
      </c>
      <c r="F595">
        <v>80</v>
      </c>
      <c r="G595">
        <v>0.50617283950617287</v>
      </c>
      <c r="H595">
        <v>15</v>
      </c>
      <c r="I595" s="9">
        <v>82</v>
      </c>
      <c r="J595" s="3">
        <v>3295129</v>
      </c>
      <c r="K595" s="3">
        <v>40681</v>
      </c>
      <c r="L595">
        <v>29.2</v>
      </c>
      <c r="M595">
        <v>29.9</v>
      </c>
      <c r="N595">
        <v>125</v>
      </c>
      <c r="O595">
        <v>125</v>
      </c>
      <c r="P595">
        <v>2</v>
      </c>
      <c r="Q595">
        <v>3</v>
      </c>
      <c r="R595">
        <v>5</v>
      </c>
      <c r="S595" s="8">
        <v>61111190</v>
      </c>
      <c r="T595" s="4">
        <v>12</v>
      </c>
      <c r="U595" s="6">
        <v>3.6251254281727499E-2</v>
      </c>
      <c r="V595" s="10">
        <v>185189461.19198775</v>
      </c>
      <c r="W595" s="12">
        <f>Table2[[#This Row],[Scaled to 2024]]/Table2[[#This Row],[Projected Wins]]</f>
        <v>2258408.063316924</v>
      </c>
      <c r="X595" s="10"/>
      <c r="Y595" s="10">
        <f>IF(Table2[[#This Row],[Projected Wins]]&gt;=100, 1, IF(Table2[[#This Row],[Projected Wins]]&gt;=90, 2, IF(Table2[[#This Row],[Projected Wins]]&gt;=80, 3, IF(Table2[[#This Row],[Projected Wins]]&gt;=70, 4,5))))</f>
        <v>3</v>
      </c>
      <c r="Z595" s="2">
        <v>0.12569444444444444</v>
      </c>
    </row>
    <row r="596" spans="1:26" x14ac:dyDescent="0.45">
      <c r="A596">
        <v>2011</v>
      </c>
      <c r="B596" t="s">
        <v>22</v>
      </c>
      <c r="C596" t="s">
        <v>53</v>
      </c>
      <c r="D596" t="s">
        <v>520</v>
      </c>
      <c r="E596">
        <v>56</v>
      </c>
      <c r="F596">
        <v>106</v>
      </c>
      <c r="G596">
        <v>0.34567901234567899</v>
      </c>
      <c r="H596">
        <v>30</v>
      </c>
      <c r="I596" s="9">
        <v>56</v>
      </c>
      <c r="J596" s="3">
        <v>2067016</v>
      </c>
      <c r="K596" s="3">
        <v>25519</v>
      </c>
      <c r="L596">
        <v>28.2</v>
      </c>
      <c r="M596">
        <v>27.2</v>
      </c>
      <c r="N596">
        <v>98</v>
      </c>
      <c r="O596">
        <v>99</v>
      </c>
      <c r="P596">
        <v>0</v>
      </c>
      <c r="Q596">
        <v>1</v>
      </c>
      <c r="R596">
        <v>7</v>
      </c>
      <c r="S596" s="8">
        <v>71110500</v>
      </c>
      <c r="T596" s="4">
        <v>20</v>
      </c>
      <c r="U596" s="6">
        <v>2.4757711910540058E-2</v>
      </c>
      <c r="V596" s="10">
        <v>126474722.59657456</v>
      </c>
      <c r="W596" s="12">
        <f>Table2[[#This Row],[Scaled to 2024]]/Table2[[#This Row],[Projected Wins]]</f>
        <v>2258477.1892245458</v>
      </c>
      <c r="X596" s="10"/>
      <c r="Y596" s="10">
        <f>IF(Table2[[#This Row],[Projected Wins]]&gt;=100, 1, IF(Table2[[#This Row],[Projected Wins]]&gt;=90, 2, IF(Table2[[#This Row],[Projected Wins]]&gt;=80, 3, IF(Table2[[#This Row],[Projected Wins]]&gt;=70, 4,5))))</f>
        <v>5</v>
      </c>
      <c r="Z596" s="2">
        <v>0.12222222222222222</v>
      </c>
    </row>
    <row r="597" spans="1:26" x14ac:dyDescent="0.45">
      <c r="A597">
        <v>2022</v>
      </c>
      <c r="B597" t="s">
        <v>21</v>
      </c>
      <c r="C597" t="s">
        <v>71</v>
      </c>
      <c r="D597" t="s">
        <v>188</v>
      </c>
      <c r="E597">
        <v>66</v>
      </c>
      <c r="F597">
        <v>96</v>
      </c>
      <c r="G597">
        <v>0.40740740740740738</v>
      </c>
      <c r="H597">
        <v>25</v>
      </c>
      <c r="I597" s="9">
        <v>66</v>
      </c>
      <c r="J597" s="3">
        <v>1575544</v>
      </c>
      <c r="K597" s="3">
        <v>19214</v>
      </c>
      <c r="L597">
        <v>27.9</v>
      </c>
      <c r="M597">
        <v>27.5</v>
      </c>
      <c r="N597">
        <v>99</v>
      </c>
      <c r="O597">
        <v>100</v>
      </c>
      <c r="P597">
        <v>0</v>
      </c>
      <c r="Q597">
        <v>2</v>
      </c>
      <c r="R597">
        <v>11</v>
      </c>
      <c r="S597" s="8">
        <v>117740000</v>
      </c>
      <c r="T597" s="4">
        <v>18</v>
      </c>
      <c r="U597" s="6">
        <v>2.9182593004628336E-2</v>
      </c>
      <c r="V597" s="10">
        <v>149079218.96198341</v>
      </c>
      <c r="W597" s="12">
        <f>Table2[[#This Row],[Scaled to 2024]]/Table2[[#This Row],[Projected Wins]]</f>
        <v>2258776.0448785364</v>
      </c>
      <c r="X597" s="10"/>
      <c r="Y597" s="10">
        <f>IF(Table2[[#This Row],[Projected Wins]]&gt;=100, 1, IF(Table2[[#This Row],[Projected Wins]]&gt;=90, 2, IF(Table2[[#This Row],[Projected Wins]]&gt;=80, 3, IF(Table2[[#This Row],[Projected Wins]]&gt;=70, 4,5))))</f>
        <v>5</v>
      </c>
      <c r="Z597" s="2">
        <v>0.12361111111111112</v>
      </c>
    </row>
    <row r="598" spans="1:26" x14ac:dyDescent="0.45">
      <c r="A598">
        <v>2002</v>
      </c>
      <c r="B598" t="s">
        <v>27</v>
      </c>
      <c r="C598" t="s">
        <v>72</v>
      </c>
      <c r="D598" t="s">
        <v>794</v>
      </c>
      <c r="E598">
        <v>56</v>
      </c>
      <c r="F598">
        <v>106</v>
      </c>
      <c r="G598">
        <v>0.34567901234567899</v>
      </c>
      <c r="H598">
        <v>28</v>
      </c>
      <c r="I598" s="9">
        <v>56</v>
      </c>
      <c r="J598" s="3">
        <v>1969153</v>
      </c>
      <c r="K598" s="3">
        <v>24311</v>
      </c>
      <c r="L598">
        <v>29.9</v>
      </c>
      <c r="M598">
        <v>26.8</v>
      </c>
      <c r="N598">
        <v>98</v>
      </c>
      <c r="O598">
        <v>99</v>
      </c>
      <c r="P598">
        <v>0</v>
      </c>
      <c r="Q598">
        <v>2</v>
      </c>
      <c r="R598">
        <v>8</v>
      </c>
      <c r="S598" s="8">
        <v>50287833</v>
      </c>
      <c r="T598" s="4">
        <v>21</v>
      </c>
      <c r="U598" s="6">
        <v>2.4786036837959508E-2</v>
      </c>
      <c r="V598" s="10">
        <v>126619420.43258169</v>
      </c>
      <c r="W598" s="12">
        <f>Table2[[#This Row],[Scaled to 2024]]/Table2[[#This Row],[Projected Wins]]</f>
        <v>2261061.0791532444</v>
      </c>
      <c r="X598" s="10"/>
      <c r="Y598" s="10">
        <f>IF(Table2[[#This Row],[Projected Wins]]&gt;=100, 1, IF(Table2[[#This Row],[Projected Wins]]&gt;=90, 2, IF(Table2[[#This Row],[Projected Wins]]&gt;=80, 3, IF(Table2[[#This Row],[Projected Wins]]&gt;=70, 4,5))))</f>
        <v>5</v>
      </c>
      <c r="Z598" s="2">
        <v>0.11874999999999999</v>
      </c>
    </row>
    <row r="599" spans="1:26" x14ac:dyDescent="0.45">
      <c r="A599">
        <v>2006</v>
      </c>
      <c r="B599" t="s">
        <v>14</v>
      </c>
      <c r="C599" t="s">
        <v>58</v>
      </c>
      <c r="D599" t="s">
        <v>661</v>
      </c>
      <c r="E599">
        <v>70</v>
      </c>
      <c r="F599">
        <v>92</v>
      </c>
      <c r="G599">
        <v>0.43209876543209874</v>
      </c>
      <c r="H599">
        <v>26</v>
      </c>
      <c r="I599" s="9">
        <v>70</v>
      </c>
      <c r="J599" s="3">
        <v>2153139</v>
      </c>
      <c r="K599" s="3">
        <v>26582</v>
      </c>
      <c r="L599">
        <v>30.4</v>
      </c>
      <c r="M599">
        <v>27.9</v>
      </c>
      <c r="N599">
        <v>99</v>
      </c>
      <c r="O599">
        <v>99</v>
      </c>
      <c r="P599">
        <v>0</v>
      </c>
      <c r="Q599">
        <v>1</v>
      </c>
      <c r="R599">
        <v>9</v>
      </c>
      <c r="S599" s="8">
        <v>72585582</v>
      </c>
      <c r="T599" s="4">
        <v>15</v>
      </c>
      <c r="U599" s="6">
        <v>3.1047679577078022E-2</v>
      </c>
      <c r="V599" s="10">
        <v>158607010.04871735</v>
      </c>
      <c r="W599" s="12">
        <f>Table2[[#This Row],[Scaled to 2024]]/Table2[[#This Row],[Projected Wins]]</f>
        <v>2265814.4292673906</v>
      </c>
      <c r="X599" s="10"/>
      <c r="Y599" s="10">
        <f>IF(Table2[[#This Row],[Projected Wins]]&gt;=100, 1, IF(Table2[[#This Row],[Projected Wins]]&gt;=90, 2, IF(Table2[[#This Row],[Projected Wins]]&gt;=80, 3, IF(Table2[[#This Row],[Projected Wins]]&gt;=70, 4,5))))</f>
        <v>4</v>
      </c>
      <c r="Z599" s="2">
        <v>0.12013888888888889</v>
      </c>
    </row>
    <row r="600" spans="1:26" x14ac:dyDescent="0.45">
      <c r="A600">
        <v>2006</v>
      </c>
      <c r="B600" t="s">
        <v>32</v>
      </c>
      <c r="C600" t="s">
        <v>61</v>
      </c>
      <c r="D600" t="s">
        <v>679</v>
      </c>
      <c r="E600">
        <v>85</v>
      </c>
      <c r="F600">
        <v>77</v>
      </c>
      <c r="G600">
        <v>0.52469135802469136</v>
      </c>
      <c r="H600">
        <v>12</v>
      </c>
      <c r="I600" s="9">
        <v>85</v>
      </c>
      <c r="J600" s="3">
        <v>2701815</v>
      </c>
      <c r="K600" s="3">
        <v>33356</v>
      </c>
      <c r="L600">
        <v>29.3</v>
      </c>
      <c r="M600">
        <v>30.5</v>
      </c>
      <c r="N600">
        <v>105</v>
      </c>
      <c r="O600">
        <v>104</v>
      </c>
      <c r="P600">
        <v>0</v>
      </c>
      <c r="Q600">
        <v>3</v>
      </c>
      <c r="R600">
        <v>18</v>
      </c>
      <c r="S600" s="8">
        <v>88273333</v>
      </c>
      <c r="T600" s="4">
        <v>12</v>
      </c>
      <c r="U600" s="6">
        <v>3.775794149015306E-2</v>
      </c>
      <c r="V600" s="10">
        <v>192886369.83257601</v>
      </c>
      <c r="W600" s="12">
        <f>Table2[[#This Row],[Scaled to 2024]]/Table2[[#This Row],[Projected Wins]]</f>
        <v>2269251.4097950119</v>
      </c>
      <c r="X600" s="10"/>
      <c r="Y600" s="10">
        <f>IF(Table2[[#This Row],[Projected Wins]]&gt;=100, 1, IF(Table2[[#This Row],[Projected Wins]]&gt;=90, 2, IF(Table2[[#This Row],[Projected Wins]]&gt;=80, 3, IF(Table2[[#This Row],[Projected Wins]]&gt;=70, 4,5))))</f>
        <v>3</v>
      </c>
      <c r="Z600" s="2">
        <v>0.12222222222222222</v>
      </c>
    </row>
    <row r="601" spans="1:26" x14ac:dyDescent="0.45">
      <c r="A601">
        <v>2015</v>
      </c>
      <c r="B601" t="s">
        <v>32</v>
      </c>
      <c r="C601" t="s">
        <v>61</v>
      </c>
      <c r="D601" t="s">
        <v>409</v>
      </c>
      <c r="E601">
        <v>63</v>
      </c>
      <c r="F601">
        <v>99</v>
      </c>
      <c r="G601">
        <v>0.3888888888888889</v>
      </c>
      <c r="H601">
        <v>30</v>
      </c>
      <c r="I601" s="9">
        <v>63</v>
      </c>
      <c r="J601" s="3">
        <v>1831080</v>
      </c>
      <c r="K601" s="3">
        <v>22606</v>
      </c>
      <c r="L601">
        <v>28</v>
      </c>
      <c r="M601">
        <v>28.5</v>
      </c>
      <c r="N601">
        <v>97</v>
      </c>
      <c r="O601">
        <v>98</v>
      </c>
      <c r="P601">
        <v>0</v>
      </c>
      <c r="Q601">
        <v>1</v>
      </c>
      <c r="R601">
        <v>11</v>
      </c>
      <c r="S601" s="8">
        <v>103082167</v>
      </c>
      <c r="T601" s="4">
        <v>21</v>
      </c>
      <c r="U601" s="6">
        <v>2.8004706808720397E-2</v>
      </c>
      <c r="V601" s="10">
        <v>143061989.64708987</v>
      </c>
      <c r="W601" s="12">
        <f>Table2[[#This Row],[Scaled to 2024]]/Table2[[#This Row],[Projected Wins]]</f>
        <v>2270825.23249349</v>
      </c>
      <c r="X601" s="10"/>
      <c r="Y601" s="10">
        <f>IF(Table2[[#This Row],[Projected Wins]]&gt;=100, 1, IF(Table2[[#This Row],[Projected Wins]]&gt;=90, 2, IF(Table2[[#This Row],[Projected Wins]]&gt;=80, 3, IF(Table2[[#This Row],[Projected Wins]]&gt;=70, 4,5))))</f>
        <v>5</v>
      </c>
      <c r="Z601" s="2">
        <v>0.12361111111111112</v>
      </c>
    </row>
    <row r="602" spans="1:26" x14ac:dyDescent="0.45">
      <c r="A602">
        <v>2005</v>
      </c>
      <c r="B602" t="s">
        <v>21</v>
      </c>
      <c r="C602" t="s">
        <v>71</v>
      </c>
      <c r="D602" t="s">
        <v>698</v>
      </c>
      <c r="E602">
        <v>71</v>
      </c>
      <c r="F602">
        <v>91</v>
      </c>
      <c r="G602">
        <v>0.43827160493827161</v>
      </c>
      <c r="H602">
        <v>24</v>
      </c>
      <c r="I602" s="9">
        <v>71</v>
      </c>
      <c r="J602" s="3">
        <v>2024431</v>
      </c>
      <c r="K602" s="3">
        <v>24993</v>
      </c>
      <c r="L602">
        <v>28.5</v>
      </c>
      <c r="M602">
        <v>28</v>
      </c>
      <c r="N602">
        <v>97</v>
      </c>
      <c r="O602">
        <v>97</v>
      </c>
      <c r="P602">
        <v>1</v>
      </c>
      <c r="Q602">
        <v>1</v>
      </c>
      <c r="R602">
        <v>15</v>
      </c>
      <c r="S602" s="8">
        <v>69092000</v>
      </c>
      <c r="T602" s="4">
        <v>15</v>
      </c>
      <c r="U602" s="6">
        <v>3.1563077714885687E-2</v>
      </c>
      <c r="V602" s="10">
        <v>161239920.42191967</v>
      </c>
      <c r="W602" s="12">
        <f>Table2[[#This Row],[Scaled to 2024]]/Table2[[#This Row],[Projected Wins]]</f>
        <v>2270984.794674925</v>
      </c>
      <c r="X602" s="10"/>
      <c r="Y602" s="10">
        <f>IF(Table2[[#This Row],[Projected Wins]]&gt;=100, 1, IF(Table2[[#This Row],[Projected Wins]]&gt;=90, 2, IF(Table2[[#This Row],[Projected Wins]]&gt;=80, 3, IF(Table2[[#This Row],[Projected Wins]]&gt;=70, 4,5))))</f>
        <v>4</v>
      </c>
      <c r="Z602" s="2">
        <v>0.11388888888888889</v>
      </c>
    </row>
    <row r="603" spans="1:26" x14ac:dyDescent="0.45">
      <c r="A603">
        <v>2010</v>
      </c>
      <c r="B603" t="s">
        <v>22</v>
      </c>
      <c r="C603" t="s">
        <v>53</v>
      </c>
      <c r="D603" t="s">
        <v>550</v>
      </c>
      <c r="E603">
        <v>76</v>
      </c>
      <c r="F603">
        <v>86</v>
      </c>
      <c r="G603">
        <v>0.46913580246913578</v>
      </c>
      <c r="H603">
        <v>22</v>
      </c>
      <c r="I603" s="9">
        <v>76</v>
      </c>
      <c r="J603" s="3">
        <v>2331490</v>
      </c>
      <c r="K603" s="3">
        <v>28784</v>
      </c>
      <c r="L603">
        <v>29.5</v>
      </c>
      <c r="M603">
        <v>29.6</v>
      </c>
      <c r="N603">
        <v>97</v>
      </c>
      <c r="O603">
        <v>98</v>
      </c>
      <c r="P603">
        <v>0</v>
      </c>
      <c r="Q603">
        <v>1</v>
      </c>
      <c r="R603">
        <v>8</v>
      </c>
      <c r="S603" s="8">
        <v>93216000</v>
      </c>
      <c r="T603" s="4">
        <v>13</v>
      </c>
      <c r="U603" s="6">
        <v>3.3799872864383122E-2</v>
      </c>
      <c r="V603" s="10">
        <v>172666584.04335126</v>
      </c>
      <c r="W603" s="12">
        <f>Table2[[#This Row],[Scaled to 2024]]/Table2[[#This Row],[Projected Wins]]</f>
        <v>2271928.7374125165</v>
      </c>
      <c r="X603" s="10"/>
      <c r="Y603" s="10">
        <f>IF(Table2[[#This Row],[Projected Wins]]&gt;=100, 1, IF(Table2[[#This Row],[Projected Wins]]&gt;=90, 2, IF(Table2[[#This Row],[Projected Wins]]&gt;=80, 3, IF(Table2[[#This Row],[Projected Wins]]&gt;=70, 4,5))))</f>
        <v>4</v>
      </c>
      <c r="Z603" s="2">
        <v>0.11736111111111111</v>
      </c>
    </row>
    <row r="604" spans="1:26" x14ac:dyDescent="0.45">
      <c r="A604">
        <v>2018</v>
      </c>
      <c r="B604" t="s">
        <v>35</v>
      </c>
      <c r="C604" t="s">
        <v>49</v>
      </c>
      <c r="D604" t="s">
        <v>322</v>
      </c>
      <c r="E604">
        <v>89</v>
      </c>
      <c r="F604">
        <v>73</v>
      </c>
      <c r="G604">
        <v>0.54938271604938271</v>
      </c>
      <c r="H604">
        <v>12</v>
      </c>
      <c r="I604" s="9">
        <v>89</v>
      </c>
      <c r="J604" s="3">
        <v>2299489</v>
      </c>
      <c r="K604" s="3">
        <v>28389</v>
      </c>
      <c r="L604">
        <v>29.8</v>
      </c>
      <c r="M604">
        <v>29</v>
      </c>
      <c r="N604">
        <v>94</v>
      </c>
      <c r="O604">
        <v>95</v>
      </c>
      <c r="P604">
        <v>0</v>
      </c>
      <c r="Q604">
        <v>4</v>
      </c>
      <c r="R604">
        <v>14</v>
      </c>
      <c r="S604" s="8">
        <v>157090065</v>
      </c>
      <c r="T604" s="4">
        <v>11</v>
      </c>
      <c r="U604" s="6">
        <v>3.9623630122111078E-2</v>
      </c>
      <c r="V604" s="10">
        <v>202417236.53912398</v>
      </c>
      <c r="W604" s="12">
        <f>Table2[[#This Row],[Scaled to 2024]]/Table2[[#This Row],[Projected Wins]]</f>
        <v>2274350.9723497075</v>
      </c>
      <c r="X604" s="10"/>
      <c r="Y604" s="10">
        <f>IF(Table2[[#This Row],[Projected Wins]]&gt;=100, 1, IF(Table2[[#This Row],[Projected Wins]]&gt;=90, 2, IF(Table2[[#This Row],[Projected Wins]]&gt;=80, 3, IF(Table2[[#This Row],[Projected Wins]]&gt;=70, 4,5))))</f>
        <v>3</v>
      </c>
      <c r="Z604" s="2">
        <v>0.12361111111111112</v>
      </c>
    </row>
    <row r="605" spans="1:26" x14ac:dyDescent="0.45">
      <c r="A605">
        <v>2011</v>
      </c>
      <c r="B605" t="s">
        <v>14</v>
      </c>
      <c r="C605" t="s">
        <v>58</v>
      </c>
      <c r="D605" t="s">
        <v>511</v>
      </c>
      <c r="E605">
        <v>69</v>
      </c>
      <c r="F605">
        <v>93</v>
      </c>
      <c r="G605">
        <v>0.42592592592592593</v>
      </c>
      <c r="H605">
        <v>27</v>
      </c>
      <c r="I605" s="9">
        <v>69</v>
      </c>
      <c r="J605" s="3">
        <v>1755461</v>
      </c>
      <c r="K605" s="3">
        <v>21672</v>
      </c>
      <c r="L605">
        <v>28.3</v>
      </c>
      <c r="M605">
        <v>28.2</v>
      </c>
      <c r="N605">
        <v>102</v>
      </c>
      <c r="O605">
        <v>103</v>
      </c>
      <c r="P605">
        <v>1</v>
      </c>
      <c r="Q605">
        <v>1</v>
      </c>
      <c r="R605">
        <v>15</v>
      </c>
      <c r="S605" s="8">
        <v>88299038</v>
      </c>
      <c r="T605" s="4">
        <v>16</v>
      </c>
      <c r="U605" s="6">
        <v>3.0742044350438109E-2</v>
      </c>
      <c r="V605" s="10">
        <v>157045673.09461185</v>
      </c>
      <c r="W605" s="12">
        <f>Table2[[#This Row],[Scaled to 2024]]/Table2[[#This Row],[Projected Wins]]</f>
        <v>2276024.2477479978</v>
      </c>
      <c r="X605" s="10"/>
      <c r="Y605" s="10">
        <f>IF(Table2[[#This Row],[Projected Wins]]&gt;=100, 1, IF(Table2[[#This Row],[Projected Wins]]&gt;=90, 2, IF(Table2[[#This Row],[Projected Wins]]&gt;=80, 3, IF(Table2[[#This Row],[Projected Wins]]&gt;=70, 4,5))))</f>
        <v>5</v>
      </c>
      <c r="Z605" s="2">
        <v>0.12083333333333333</v>
      </c>
    </row>
    <row r="606" spans="1:26" x14ac:dyDescent="0.45">
      <c r="A606">
        <v>2022</v>
      </c>
      <c r="B606" t="s">
        <v>18</v>
      </c>
      <c r="C606" t="s">
        <v>59</v>
      </c>
      <c r="D606" t="s">
        <v>185</v>
      </c>
      <c r="E606">
        <v>62</v>
      </c>
      <c r="F606">
        <v>100</v>
      </c>
      <c r="G606">
        <v>0.38271604938271603</v>
      </c>
      <c r="H606">
        <v>27</v>
      </c>
      <c r="I606" s="9">
        <v>62</v>
      </c>
      <c r="J606" s="3">
        <v>1395770</v>
      </c>
      <c r="K606" s="3">
        <v>17232</v>
      </c>
      <c r="L606">
        <v>29.4</v>
      </c>
      <c r="M606">
        <v>27.9</v>
      </c>
      <c r="N606">
        <v>107</v>
      </c>
      <c r="O606">
        <v>107</v>
      </c>
      <c r="P606">
        <v>0</v>
      </c>
      <c r="Q606">
        <v>1</v>
      </c>
      <c r="R606">
        <v>7</v>
      </c>
      <c r="S606" s="8">
        <v>111882381</v>
      </c>
      <c r="T606" s="4">
        <v>20</v>
      </c>
      <c r="U606" s="6">
        <v>2.7730745618411434E-2</v>
      </c>
      <c r="V606" s="10">
        <v>141662459.44527817</v>
      </c>
      <c r="W606" s="12">
        <f>Table2[[#This Row],[Scaled to 2024]]/Table2[[#This Row],[Projected Wins]]</f>
        <v>2284878.3781496477</v>
      </c>
      <c r="X606" s="10"/>
      <c r="Y606" s="10">
        <f>IF(Table2[[#This Row],[Projected Wins]]&gt;=100, 1, IF(Table2[[#This Row],[Projected Wins]]&gt;=90, 2, IF(Table2[[#This Row],[Projected Wins]]&gt;=80, 3, IF(Table2[[#This Row],[Projected Wins]]&gt;=70, 4,5))))</f>
        <v>5</v>
      </c>
      <c r="Z606" s="2">
        <v>0.12916666666666668</v>
      </c>
    </row>
    <row r="607" spans="1:26" x14ac:dyDescent="0.45">
      <c r="A607">
        <v>1999</v>
      </c>
      <c r="B607" t="s">
        <v>34</v>
      </c>
      <c r="C607" t="s">
        <v>67</v>
      </c>
      <c r="D607" t="s">
        <v>892</v>
      </c>
      <c r="E607">
        <v>74</v>
      </c>
      <c r="F607">
        <v>88</v>
      </c>
      <c r="G607">
        <v>0.4567901234567901</v>
      </c>
      <c r="H607">
        <v>21</v>
      </c>
      <c r="I607" s="9">
        <v>74</v>
      </c>
      <c r="J607" s="3">
        <v>2523538</v>
      </c>
      <c r="K607" s="3">
        <v>31155</v>
      </c>
      <c r="L607">
        <v>29.7</v>
      </c>
      <c r="M607">
        <v>28.8</v>
      </c>
      <c r="N607">
        <v>92</v>
      </c>
      <c r="O607">
        <v>92</v>
      </c>
      <c r="P607">
        <v>2</v>
      </c>
      <c r="Q607">
        <v>3</v>
      </c>
      <c r="R607">
        <v>11</v>
      </c>
      <c r="S607" s="8">
        <v>49768179</v>
      </c>
      <c r="T607" s="4">
        <v>16</v>
      </c>
      <c r="U607" s="6">
        <v>3.3099584211579061E-2</v>
      </c>
      <c r="V607" s="10">
        <v>169089160.83796948</v>
      </c>
      <c r="W607" s="12">
        <f>Table2[[#This Row],[Scaled to 2024]]/Table2[[#This Row],[Projected Wins]]</f>
        <v>2284988.6599725606</v>
      </c>
      <c r="X607" s="10"/>
      <c r="Y607" s="10">
        <f>IF(Table2[[#This Row],[Projected Wins]]&gt;=100, 1, IF(Table2[[#This Row],[Projected Wins]]&gt;=90, 2, IF(Table2[[#This Row],[Projected Wins]]&gt;=80, 3, IF(Table2[[#This Row],[Projected Wins]]&gt;=70, 4,5))))</f>
        <v>4</v>
      </c>
      <c r="Z607" s="2">
        <v>0.11666666666666667</v>
      </c>
    </row>
    <row r="608" spans="1:26" hidden="1" x14ac:dyDescent="0.45">
      <c r="A608">
        <v>2024</v>
      </c>
      <c r="B608" t="s">
        <v>20</v>
      </c>
      <c r="C608" t="s">
        <v>64</v>
      </c>
      <c r="D608" t="s">
        <v>127</v>
      </c>
      <c r="E608">
        <v>34</v>
      </c>
      <c r="F608">
        <v>63</v>
      </c>
      <c r="G608">
        <v>0.35051546391752575</v>
      </c>
      <c r="H608">
        <v>28</v>
      </c>
      <c r="I608" s="9">
        <v>56.783505154639172</v>
      </c>
      <c r="J608">
        <v>1409863</v>
      </c>
      <c r="K608">
        <v>29997</v>
      </c>
      <c r="L608">
        <v>28</v>
      </c>
      <c r="M608">
        <v>28.8</v>
      </c>
      <c r="N608">
        <v>108</v>
      </c>
      <c r="O608">
        <v>111</v>
      </c>
      <c r="P608">
        <v>0</v>
      </c>
      <c r="Q608">
        <v>1</v>
      </c>
      <c r="R608">
        <v>5</v>
      </c>
      <c r="S608" s="8">
        <v>147069963</v>
      </c>
      <c r="T608" s="4">
        <v>16</v>
      </c>
      <c r="U608" s="6">
        <v>2.8789276622982699E-2</v>
      </c>
      <c r="V608" s="10">
        <v>147069963</v>
      </c>
      <c r="W608" s="12">
        <f>Table2[[#This Row],[Scaled to 2024]]/Table2[[#This Row],[Projected Wins]]</f>
        <v>2590012.0571895428</v>
      </c>
      <c r="X608" s="10"/>
      <c r="Y608" s="10">
        <f>IF(Table2[[#This Row],[Projected Wins]]&gt;=100, 1, IF(Table2[[#This Row],[Projected Wins]]&gt;=90, 2, IF(Table2[[#This Row],[Projected Wins]]&gt;=80, 3, IF(Table2[[#This Row],[Projected Wins]]&gt;=70, 4,5))))</f>
        <v>5</v>
      </c>
      <c r="Z608" s="2">
        <v>0.1111111111111111</v>
      </c>
    </row>
    <row r="609" spans="1:26" x14ac:dyDescent="0.45">
      <c r="A609">
        <v>2011</v>
      </c>
      <c r="B609" t="s">
        <v>35</v>
      </c>
      <c r="C609" t="s">
        <v>49</v>
      </c>
      <c r="D609" t="s">
        <v>532</v>
      </c>
      <c r="E609">
        <v>67</v>
      </c>
      <c r="F609">
        <v>95</v>
      </c>
      <c r="G609">
        <v>0.41358024691358025</v>
      </c>
      <c r="H609">
        <v>28</v>
      </c>
      <c r="I609" s="9">
        <v>67</v>
      </c>
      <c r="J609" s="3">
        <v>1896321</v>
      </c>
      <c r="K609" s="3">
        <v>23411</v>
      </c>
      <c r="L609">
        <v>29.3</v>
      </c>
      <c r="M609">
        <v>26.8</v>
      </c>
      <c r="N609">
        <v>90</v>
      </c>
      <c r="O609">
        <v>92</v>
      </c>
      <c r="P609">
        <v>0</v>
      </c>
      <c r="Q609">
        <v>3</v>
      </c>
      <c r="R609">
        <v>12</v>
      </c>
      <c r="S609" s="8">
        <v>86110600</v>
      </c>
      <c r="T609" s="4">
        <v>18</v>
      </c>
      <c r="U609" s="6">
        <v>2.998012146228406E-2</v>
      </c>
      <c r="V609" s="10">
        <v>153153391.5191792</v>
      </c>
      <c r="W609" s="12">
        <f>Table2[[#This Row],[Scaled to 2024]]/Table2[[#This Row],[Projected Wins]]</f>
        <v>2285871.5152116297</v>
      </c>
      <c r="X609" s="10"/>
      <c r="Y609" s="10">
        <f>IF(Table2[[#This Row],[Projected Wins]]&gt;=100, 1, IF(Table2[[#This Row],[Projected Wins]]&gt;=90, 2, IF(Table2[[#This Row],[Projected Wins]]&gt;=80, 3, IF(Table2[[#This Row],[Projected Wins]]&gt;=70, 4,5))))</f>
        <v>5</v>
      </c>
      <c r="Z609" s="2">
        <v>0.11527777777777778</v>
      </c>
    </row>
    <row r="610" spans="1:26" x14ac:dyDescent="0.45">
      <c r="A610">
        <v>2000</v>
      </c>
      <c r="B610" t="s">
        <v>21</v>
      </c>
      <c r="C610" t="s">
        <v>71</v>
      </c>
      <c r="D610" t="s">
        <v>849</v>
      </c>
      <c r="E610">
        <v>79</v>
      </c>
      <c r="F610">
        <v>83</v>
      </c>
      <c r="G610">
        <v>0.48765432098765432</v>
      </c>
      <c r="H610">
        <v>18</v>
      </c>
      <c r="I610" s="9">
        <v>79</v>
      </c>
      <c r="J610" s="3">
        <v>2438617</v>
      </c>
      <c r="K610" s="3">
        <v>30106</v>
      </c>
      <c r="L610">
        <v>29.1</v>
      </c>
      <c r="M610">
        <v>29.1</v>
      </c>
      <c r="N610">
        <v>94</v>
      </c>
      <c r="O610">
        <v>95</v>
      </c>
      <c r="P610">
        <v>0</v>
      </c>
      <c r="Q610">
        <v>1</v>
      </c>
      <c r="R610">
        <v>9</v>
      </c>
      <c r="S610" s="8">
        <v>59645167</v>
      </c>
      <c r="T610" s="4">
        <v>15</v>
      </c>
      <c r="U610" s="6">
        <v>3.53816071261761E-2</v>
      </c>
      <c r="V610" s="10">
        <v>180746870.40844938</v>
      </c>
      <c r="W610" s="12">
        <f>Table2[[#This Row],[Scaled to 2024]]/Table2[[#This Row],[Projected Wins]]</f>
        <v>2287935.0684613846</v>
      </c>
      <c r="X610" s="10"/>
      <c r="Y610" s="10">
        <f>IF(Table2[[#This Row],[Projected Wins]]&gt;=100, 1, IF(Table2[[#This Row],[Projected Wins]]&gt;=90, 2, IF(Table2[[#This Row],[Projected Wins]]&gt;=80, 3, IF(Table2[[#This Row],[Projected Wins]]&gt;=70, 4,5))))</f>
        <v>4</v>
      </c>
      <c r="Z610" s="2">
        <v>0.12569444444444444</v>
      </c>
    </row>
    <row r="611" spans="1:26" x14ac:dyDescent="0.45">
      <c r="A611">
        <v>2010</v>
      </c>
      <c r="B611" t="s">
        <v>14</v>
      </c>
      <c r="C611" t="s">
        <v>58</v>
      </c>
      <c r="D611" t="s">
        <v>541</v>
      </c>
      <c r="E611">
        <v>66</v>
      </c>
      <c r="F611">
        <v>96</v>
      </c>
      <c r="G611">
        <v>0.40740740740740738</v>
      </c>
      <c r="H611">
        <v>27</v>
      </c>
      <c r="I611" s="9">
        <v>66</v>
      </c>
      <c r="J611" s="3">
        <v>1733019</v>
      </c>
      <c r="K611" s="3">
        <v>21395</v>
      </c>
      <c r="L611">
        <v>28.6</v>
      </c>
      <c r="M611">
        <v>28.4</v>
      </c>
      <c r="N611">
        <v>99</v>
      </c>
      <c r="O611">
        <v>100</v>
      </c>
      <c r="P611">
        <v>0</v>
      </c>
      <c r="Q611">
        <v>1</v>
      </c>
      <c r="R611">
        <v>14</v>
      </c>
      <c r="S611" s="8">
        <v>81612500</v>
      </c>
      <c r="T611" s="4">
        <v>17</v>
      </c>
      <c r="U611" s="6">
        <v>2.9592474726918849E-2</v>
      </c>
      <c r="V611" s="10">
        <v>151173098.93406716</v>
      </c>
      <c r="W611" s="12">
        <f>Table2[[#This Row],[Scaled to 2024]]/Table2[[#This Row],[Projected Wins]]</f>
        <v>2290501.4990010178</v>
      </c>
      <c r="X611" s="10"/>
      <c r="Y611" s="10">
        <f>IF(Table2[[#This Row],[Projected Wins]]&gt;=100, 1, IF(Table2[[#This Row],[Projected Wins]]&gt;=90, 2, IF(Table2[[#This Row],[Projected Wins]]&gt;=80, 3, IF(Table2[[#This Row],[Projected Wins]]&gt;=70, 4,5))))</f>
        <v>5</v>
      </c>
      <c r="Z611" s="2">
        <v>0.12013888888888889</v>
      </c>
    </row>
    <row r="612" spans="1:26" x14ac:dyDescent="0.45">
      <c r="A612">
        <v>2003</v>
      </c>
      <c r="B612" t="s">
        <v>12</v>
      </c>
      <c r="C612" t="s">
        <v>102</v>
      </c>
      <c r="D612" t="s">
        <v>750</v>
      </c>
      <c r="E612">
        <v>84</v>
      </c>
      <c r="F612">
        <v>78</v>
      </c>
      <c r="G612">
        <v>0.51851851851851849</v>
      </c>
      <c r="H612">
        <v>16</v>
      </c>
      <c r="I612" s="9">
        <v>84</v>
      </c>
      <c r="J612" s="3">
        <v>2805542</v>
      </c>
      <c r="K612" s="3">
        <v>34636</v>
      </c>
      <c r="L612">
        <v>30.6</v>
      </c>
      <c r="M612">
        <v>29.2</v>
      </c>
      <c r="N612">
        <v>108</v>
      </c>
      <c r="O612">
        <v>109</v>
      </c>
      <c r="P612">
        <v>1</v>
      </c>
      <c r="Q612">
        <v>1</v>
      </c>
      <c r="R612">
        <v>17</v>
      </c>
      <c r="S612" s="8">
        <v>80657000</v>
      </c>
      <c r="T612" s="4">
        <v>10</v>
      </c>
      <c r="U612" s="6">
        <v>3.7887376048995128E-2</v>
      </c>
      <c r="V612" s="10">
        <v>193547586.02182293</v>
      </c>
      <c r="W612" s="12">
        <f>Table2[[#This Row],[Scaled to 2024]]/Table2[[#This Row],[Projected Wins]]</f>
        <v>2304137.9288312253</v>
      </c>
      <c r="X612" s="10"/>
      <c r="Y612" s="10">
        <f>IF(Table2[[#This Row],[Projected Wins]]&gt;=100, 1, IF(Table2[[#This Row],[Projected Wins]]&gt;=90, 2, IF(Table2[[#This Row],[Projected Wins]]&gt;=80, 3, IF(Table2[[#This Row],[Projected Wins]]&gt;=70, 4,5))))</f>
        <v>3</v>
      </c>
      <c r="Z612" s="2">
        <v>0.11944444444444445</v>
      </c>
    </row>
    <row r="613" spans="1:26" x14ac:dyDescent="0.45">
      <c r="A613">
        <v>2018</v>
      </c>
      <c r="B613" t="s">
        <v>37</v>
      </c>
      <c r="C613" t="s">
        <v>68</v>
      </c>
      <c r="D613" t="s">
        <v>324</v>
      </c>
      <c r="E613">
        <v>88</v>
      </c>
      <c r="F613">
        <v>74</v>
      </c>
      <c r="G613">
        <v>0.54320987654320985</v>
      </c>
      <c r="H613">
        <v>13</v>
      </c>
      <c r="I613" s="9">
        <v>88</v>
      </c>
      <c r="J613" s="3">
        <v>3403587</v>
      </c>
      <c r="K613" s="3">
        <v>42020</v>
      </c>
      <c r="L613">
        <v>28.1</v>
      </c>
      <c r="M613">
        <v>26.7</v>
      </c>
      <c r="N613">
        <v>97</v>
      </c>
      <c r="O613">
        <v>96</v>
      </c>
      <c r="P613">
        <v>0</v>
      </c>
      <c r="Q613">
        <v>2</v>
      </c>
      <c r="R613">
        <v>14</v>
      </c>
      <c r="S613" s="8">
        <v>157713667</v>
      </c>
      <c r="T613" s="4">
        <v>10</v>
      </c>
      <c r="U613" s="6">
        <v>3.9780924442356022E-2</v>
      </c>
      <c r="V613" s="10">
        <v>203220774.26469737</v>
      </c>
      <c r="W613" s="12">
        <f>Table2[[#This Row],[Scaled to 2024]]/Table2[[#This Row],[Projected Wins]]</f>
        <v>2309326.9802806522</v>
      </c>
      <c r="X613" s="10"/>
      <c r="Y613" s="10">
        <f>IF(Table2[[#This Row],[Projected Wins]]&gt;=100, 1, IF(Table2[[#This Row],[Projected Wins]]&gt;=90, 2, IF(Table2[[#This Row],[Projected Wins]]&gt;=80, 3, IF(Table2[[#This Row],[Projected Wins]]&gt;=70, 4,5))))</f>
        <v>3</v>
      </c>
      <c r="Z613" s="2">
        <v>0.13194444444444445</v>
      </c>
    </row>
    <row r="614" spans="1:26" x14ac:dyDescent="0.45">
      <c r="A614">
        <v>2019</v>
      </c>
      <c r="B614" t="s">
        <v>29</v>
      </c>
      <c r="C614" t="s">
        <v>55</v>
      </c>
      <c r="D614" t="s">
        <v>286</v>
      </c>
      <c r="E614">
        <v>86</v>
      </c>
      <c r="F614">
        <v>76</v>
      </c>
      <c r="G614">
        <v>0.53086419753086422</v>
      </c>
      <c r="H614">
        <v>12</v>
      </c>
      <c r="I614" s="9">
        <v>86</v>
      </c>
      <c r="J614" s="3">
        <v>2442532</v>
      </c>
      <c r="K614" s="3">
        <v>30155</v>
      </c>
      <c r="L614">
        <v>27.9</v>
      </c>
      <c r="M614">
        <v>28.6</v>
      </c>
      <c r="N614">
        <v>93</v>
      </c>
      <c r="O614">
        <v>93</v>
      </c>
      <c r="P614">
        <v>0</v>
      </c>
      <c r="Q614">
        <v>3</v>
      </c>
      <c r="R614">
        <v>19</v>
      </c>
      <c r="S614" s="8">
        <v>154837230</v>
      </c>
      <c r="T614" s="4">
        <v>10</v>
      </c>
      <c r="U614" s="6">
        <v>3.8889299759977645E-2</v>
      </c>
      <c r="V614" s="10">
        <v>198665911.32859316</v>
      </c>
      <c r="W614" s="12">
        <f>Table2[[#This Row],[Scaled to 2024]]/Table2[[#This Row],[Projected Wins]]</f>
        <v>2310068.7363789901</v>
      </c>
      <c r="X614" s="10"/>
      <c r="Y614" s="10">
        <f>IF(Table2[[#This Row],[Projected Wins]]&gt;=100, 1, IF(Table2[[#This Row],[Projected Wins]]&gt;=90, 2, IF(Table2[[#This Row],[Projected Wins]]&gt;=80, 3, IF(Table2[[#This Row],[Projected Wins]]&gt;=70, 4,5))))</f>
        <v>3</v>
      </c>
      <c r="Z614" s="2">
        <v>0.13125000000000001</v>
      </c>
    </row>
    <row r="615" spans="1:26" x14ac:dyDescent="0.45">
      <c r="A615">
        <v>2022</v>
      </c>
      <c r="B615" t="s">
        <v>36</v>
      </c>
      <c r="C615" t="s">
        <v>75</v>
      </c>
      <c r="D615" t="s">
        <v>203</v>
      </c>
      <c r="E615">
        <v>81</v>
      </c>
      <c r="F615">
        <v>81</v>
      </c>
      <c r="G615">
        <v>0.5</v>
      </c>
      <c r="H615">
        <v>15</v>
      </c>
      <c r="I615" s="9">
        <v>81</v>
      </c>
      <c r="J615" s="3">
        <v>2482686</v>
      </c>
      <c r="K615" s="3">
        <v>30650</v>
      </c>
      <c r="L615">
        <v>30</v>
      </c>
      <c r="M615">
        <v>29.1</v>
      </c>
      <c r="N615">
        <v>98</v>
      </c>
      <c r="O615">
        <v>97</v>
      </c>
      <c r="P615">
        <v>0</v>
      </c>
      <c r="Q615">
        <v>2</v>
      </c>
      <c r="R615">
        <v>12</v>
      </c>
      <c r="S615" s="8">
        <v>147929667</v>
      </c>
      <c r="T615" s="4">
        <v>13</v>
      </c>
      <c r="U615" s="6">
        <v>3.666529017641583E-2</v>
      </c>
      <c r="V615" s="10">
        <v>187304562.7455945</v>
      </c>
      <c r="W615" s="12">
        <f>Table2[[#This Row],[Scaled to 2024]]/Table2[[#This Row],[Projected Wins]]</f>
        <v>2312402.0092048706</v>
      </c>
      <c r="X615" s="10"/>
      <c r="Y615" s="10">
        <f>IF(Table2[[#This Row],[Projected Wins]]&gt;=100, 1, IF(Table2[[#This Row],[Projected Wins]]&gt;=90, 2, IF(Table2[[#This Row],[Projected Wins]]&gt;=80, 3, IF(Table2[[#This Row],[Projected Wins]]&gt;=70, 4,5))))</f>
        <v>3</v>
      </c>
      <c r="Z615" s="2">
        <v>0.13055555555555556</v>
      </c>
    </row>
    <row r="616" spans="1:26" x14ac:dyDescent="0.45">
      <c r="A616">
        <v>1998</v>
      </c>
      <c r="B616" t="s">
        <v>40</v>
      </c>
      <c r="C616" t="s">
        <v>74</v>
      </c>
      <c r="D616" t="s">
        <v>928</v>
      </c>
      <c r="E616">
        <v>88</v>
      </c>
      <c r="F616">
        <v>74</v>
      </c>
      <c r="G616">
        <v>0.54320987654320985</v>
      </c>
      <c r="H616">
        <v>9</v>
      </c>
      <c r="I616" s="9">
        <v>88</v>
      </c>
      <c r="J616" s="3">
        <v>2454303</v>
      </c>
      <c r="K616" s="3">
        <v>30300</v>
      </c>
      <c r="L616">
        <v>28.9</v>
      </c>
      <c r="M616">
        <v>30.3</v>
      </c>
      <c r="N616">
        <v>99</v>
      </c>
      <c r="O616">
        <v>99</v>
      </c>
      <c r="P616">
        <v>1</v>
      </c>
      <c r="Q616">
        <v>1</v>
      </c>
      <c r="R616">
        <v>20</v>
      </c>
      <c r="S616" s="8">
        <v>51376000</v>
      </c>
      <c r="T616" s="4">
        <v>10</v>
      </c>
      <c r="U616" s="6">
        <v>3.9970580016193948E-2</v>
      </c>
      <c r="V616" s="10">
        <v>204189629.39059588</v>
      </c>
      <c r="W616" s="12">
        <f>Table2[[#This Row],[Scaled to 2024]]/Table2[[#This Row],[Projected Wins]]</f>
        <v>2320336.6976204077</v>
      </c>
      <c r="X616" s="10"/>
      <c r="Y616" s="10">
        <f>IF(Table2[[#This Row],[Projected Wins]]&gt;=100, 1, IF(Table2[[#This Row],[Projected Wins]]&gt;=90, 2, IF(Table2[[#This Row],[Projected Wins]]&gt;=80, 3, IF(Table2[[#This Row],[Projected Wins]]&gt;=70, 4,5))))</f>
        <v>3</v>
      </c>
      <c r="Z616" s="2">
        <v>0.12291666666666666</v>
      </c>
    </row>
    <row r="617" spans="1:26" x14ac:dyDescent="0.45">
      <c r="A617">
        <v>2021</v>
      </c>
      <c r="B617" t="s">
        <v>28</v>
      </c>
      <c r="C617" t="s">
        <v>54</v>
      </c>
      <c r="D617" t="s">
        <v>225</v>
      </c>
      <c r="E617">
        <v>73</v>
      </c>
      <c r="F617">
        <v>89</v>
      </c>
      <c r="G617">
        <v>0.45061728395061729</v>
      </c>
      <c r="H617">
        <v>23</v>
      </c>
      <c r="I617" s="9">
        <v>73</v>
      </c>
      <c r="J617" s="3">
        <v>1310199</v>
      </c>
      <c r="K617" s="3">
        <v>16175</v>
      </c>
      <c r="L617">
        <v>28.3</v>
      </c>
      <c r="M617">
        <v>29.8</v>
      </c>
      <c r="N617">
        <v>98</v>
      </c>
      <c r="O617">
        <v>98</v>
      </c>
      <c r="P617">
        <v>0</v>
      </c>
      <c r="Q617">
        <v>2</v>
      </c>
      <c r="R617">
        <v>12</v>
      </c>
      <c r="S617" s="8">
        <v>120158333</v>
      </c>
      <c r="T617" s="4">
        <v>15</v>
      </c>
      <c r="U617" s="6">
        <v>3.3198981844826614E-2</v>
      </c>
      <c r="V617" s="10">
        <v>169596933.45189947</v>
      </c>
      <c r="W617" s="12">
        <f>Table2[[#This Row],[Scaled to 2024]]/Table2[[#This Row],[Projected Wins]]</f>
        <v>2323245.6637246502</v>
      </c>
      <c r="X617" s="10"/>
      <c r="Y617" s="10">
        <f>IF(Table2[[#This Row],[Projected Wins]]&gt;=100, 1, IF(Table2[[#This Row],[Projected Wins]]&gt;=90, 2, IF(Table2[[#This Row],[Projected Wins]]&gt;=80, 3, IF(Table2[[#This Row],[Projected Wins]]&gt;=70, 4,5))))</f>
        <v>4</v>
      </c>
      <c r="Z617" s="2">
        <v>0.13194444444444445</v>
      </c>
    </row>
    <row r="618" spans="1:26" x14ac:dyDescent="0.45">
      <c r="A618">
        <v>1999</v>
      </c>
      <c r="B618" t="s">
        <v>35</v>
      </c>
      <c r="C618" t="s">
        <v>49</v>
      </c>
      <c r="D618" t="s">
        <v>893</v>
      </c>
      <c r="E618">
        <v>79</v>
      </c>
      <c r="F618">
        <v>83</v>
      </c>
      <c r="G618">
        <v>0.48765432098765432</v>
      </c>
      <c r="H618">
        <v>13</v>
      </c>
      <c r="I618" s="9">
        <v>79</v>
      </c>
      <c r="J618" s="3">
        <v>2916346</v>
      </c>
      <c r="K618" s="3">
        <v>36004</v>
      </c>
      <c r="L618">
        <v>29.3</v>
      </c>
      <c r="M618">
        <v>28.2</v>
      </c>
      <c r="N618">
        <v>102</v>
      </c>
      <c r="O618">
        <v>102</v>
      </c>
      <c r="P618">
        <v>2</v>
      </c>
      <c r="Q618">
        <v>1</v>
      </c>
      <c r="R618">
        <v>12</v>
      </c>
      <c r="S618" s="8">
        <v>54125003</v>
      </c>
      <c r="T618" s="4">
        <v>14</v>
      </c>
      <c r="U618" s="6">
        <v>3.5997200033187259E-2</v>
      </c>
      <c r="V618" s="10">
        <v>183891625.56304464</v>
      </c>
      <c r="W618" s="12">
        <f>Table2[[#This Row],[Scaled to 2024]]/Table2[[#This Row],[Projected Wins]]</f>
        <v>2327742.0957347425</v>
      </c>
      <c r="X618" s="10"/>
      <c r="Y618" s="10">
        <f>IF(Table2[[#This Row],[Projected Wins]]&gt;=100, 1, IF(Table2[[#This Row],[Projected Wins]]&gt;=90, 2, IF(Table2[[#This Row],[Projected Wins]]&gt;=80, 3, IF(Table2[[#This Row],[Projected Wins]]&gt;=70, 4,5))))</f>
        <v>4</v>
      </c>
      <c r="Z618" s="2">
        <v>0.12708333333333333</v>
      </c>
    </row>
    <row r="619" spans="1:26" x14ac:dyDescent="0.45">
      <c r="A619">
        <v>2005</v>
      </c>
      <c r="B619" t="s">
        <v>14</v>
      </c>
      <c r="C619" t="s">
        <v>58</v>
      </c>
      <c r="D619" t="s">
        <v>691</v>
      </c>
      <c r="E619">
        <v>74</v>
      </c>
      <c r="F619">
        <v>88</v>
      </c>
      <c r="G619">
        <v>0.4567901234567901</v>
      </c>
      <c r="H619">
        <v>22</v>
      </c>
      <c r="I619" s="9">
        <v>74</v>
      </c>
      <c r="J619" s="3">
        <v>2624740</v>
      </c>
      <c r="K619" s="3">
        <v>32404</v>
      </c>
      <c r="L619">
        <v>31.5</v>
      </c>
      <c r="M619">
        <v>28.3</v>
      </c>
      <c r="N619">
        <v>99</v>
      </c>
      <c r="O619">
        <v>99</v>
      </c>
      <c r="P619">
        <v>0</v>
      </c>
      <c r="Q619">
        <v>4</v>
      </c>
      <c r="R619">
        <v>9</v>
      </c>
      <c r="S619" s="8">
        <v>73914333</v>
      </c>
      <c r="T619" s="4">
        <v>14</v>
      </c>
      <c r="U619" s="6">
        <v>3.3766048699168355E-2</v>
      </c>
      <c r="V619" s="10">
        <v>172493793.36188376</v>
      </c>
      <c r="W619" s="12">
        <f>Table2[[#This Row],[Scaled to 2024]]/Table2[[#This Row],[Projected Wins]]</f>
        <v>2330997.2075930238</v>
      </c>
      <c r="X619" s="10"/>
      <c r="Y619" s="10">
        <f>IF(Table2[[#This Row],[Projected Wins]]&gt;=100, 1, IF(Table2[[#This Row],[Projected Wins]]&gt;=90, 2, IF(Table2[[#This Row],[Projected Wins]]&gt;=80, 3, IF(Table2[[#This Row],[Projected Wins]]&gt;=70, 4,5))))</f>
        <v>4</v>
      </c>
      <c r="Z619" s="2">
        <v>0.12013888888888889</v>
      </c>
    </row>
    <row r="620" spans="1:26" x14ac:dyDescent="0.45">
      <c r="A620">
        <v>1998</v>
      </c>
      <c r="B620" t="s">
        <v>25</v>
      </c>
      <c r="C620" t="s">
        <v>65</v>
      </c>
      <c r="D620" t="s">
        <v>913</v>
      </c>
      <c r="E620">
        <v>83</v>
      </c>
      <c r="F620">
        <v>79</v>
      </c>
      <c r="G620">
        <v>0.51234567901234573</v>
      </c>
      <c r="H620">
        <v>13</v>
      </c>
      <c r="I620" s="9">
        <v>83.000000000000014</v>
      </c>
      <c r="J620" s="3">
        <v>3089222</v>
      </c>
      <c r="K620" s="3">
        <v>38139</v>
      </c>
      <c r="L620">
        <v>28.3</v>
      </c>
      <c r="M620">
        <v>27.6</v>
      </c>
      <c r="N620">
        <v>95</v>
      </c>
      <c r="O620">
        <v>95</v>
      </c>
      <c r="P620">
        <v>2</v>
      </c>
      <c r="Q620">
        <v>2</v>
      </c>
      <c r="R620">
        <v>15</v>
      </c>
      <c r="S620" s="8">
        <v>48820000</v>
      </c>
      <c r="T620" s="4">
        <v>13</v>
      </c>
      <c r="U620" s="6">
        <v>3.7982009428343753E-2</v>
      </c>
      <c r="V620" s="10">
        <v>194031020.45408151</v>
      </c>
      <c r="W620" s="12">
        <f>Table2[[#This Row],[Scaled to 2024]]/Table2[[#This Row],[Projected Wins]]</f>
        <v>2337723.1380009814</v>
      </c>
      <c r="X620" s="10"/>
      <c r="Y620" s="10">
        <f>IF(Table2[[#This Row],[Projected Wins]]&gt;=100, 1, IF(Table2[[#This Row],[Projected Wins]]&gt;=90, 2, IF(Table2[[#This Row],[Projected Wins]]&gt;=80, 3, IF(Table2[[#This Row],[Projected Wins]]&gt;=70, 4,5))))</f>
        <v>3</v>
      </c>
      <c r="Z620" s="2">
        <v>0.11527777777777778</v>
      </c>
    </row>
    <row r="621" spans="1:26" x14ac:dyDescent="0.45">
      <c r="A621">
        <v>2009</v>
      </c>
      <c r="B621" t="s">
        <v>17</v>
      </c>
      <c r="C621" t="s">
        <v>70</v>
      </c>
      <c r="D621" t="s">
        <v>574</v>
      </c>
      <c r="E621">
        <v>79</v>
      </c>
      <c r="F621">
        <v>83</v>
      </c>
      <c r="G621">
        <v>0.48765432098765432</v>
      </c>
      <c r="H621">
        <v>18</v>
      </c>
      <c r="I621" s="9">
        <v>79</v>
      </c>
      <c r="J621" s="3">
        <v>2284163</v>
      </c>
      <c r="K621" s="3">
        <v>28200</v>
      </c>
      <c r="L621">
        <v>29.8</v>
      </c>
      <c r="M621">
        <v>29.5</v>
      </c>
      <c r="N621">
        <v>105</v>
      </c>
      <c r="O621">
        <v>105</v>
      </c>
      <c r="P621">
        <v>1</v>
      </c>
      <c r="Q621">
        <v>1</v>
      </c>
      <c r="R621">
        <v>16</v>
      </c>
      <c r="S621" s="8">
        <v>101081000</v>
      </c>
      <c r="T621" s="4">
        <v>10</v>
      </c>
      <c r="U621" s="6">
        <v>3.6208397258659701E-2</v>
      </c>
      <c r="V621" s="10">
        <v>184970526.17394567</v>
      </c>
      <c r="W621" s="12">
        <f>Table2[[#This Row],[Scaled to 2024]]/Table2[[#This Row],[Projected Wins]]</f>
        <v>2341399.065492983</v>
      </c>
      <c r="X621" s="10"/>
      <c r="Y621" s="10">
        <f>IF(Table2[[#This Row],[Projected Wins]]&gt;=100, 1, IF(Table2[[#This Row],[Projected Wins]]&gt;=90, 2, IF(Table2[[#This Row],[Projected Wins]]&gt;=80, 3, IF(Table2[[#This Row],[Projected Wins]]&gt;=70, 4,5))))</f>
        <v>4</v>
      </c>
      <c r="Z621" s="2">
        <v>0.11527777777777778</v>
      </c>
    </row>
    <row r="622" spans="1:26" x14ac:dyDescent="0.45">
      <c r="A622">
        <v>2015</v>
      </c>
      <c r="B622" t="s">
        <v>34</v>
      </c>
      <c r="C622" t="s">
        <v>67</v>
      </c>
      <c r="D622" t="s">
        <v>411</v>
      </c>
      <c r="E622">
        <v>74</v>
      </c>
      <c r="F622">
        <v>88</v>
      </c>
      <c r="G622">
        <v>0.4567901234567901</v>
      </c>
      <c r="H622">
        <v>23</v>
      </c>
      <c r="I622" s="9">
        <v>74</v>
      </c>
      <c r="J622" s="3">
        <v>2459752</v>
      </c>
      <c r="K622" s="3">
        <v>30367</v>
      </c>
      <c r="L622">
        <v>27.6</v>
      </c>
      <c r="M622">
        <v>29.1</v>
      </c>
      <c r="N622">
        <v>95</v>
      </c>
      <c r="O622">
        <v>95</v>
      </c>
      <c r="P622">
        <v>0</v>
      </c>
      <c r="Q622">
        <v>1</v>
      </c>
      <c r="R622">
        <v>8</v>
      </c>
      <c r="S622" s="8">
        <v>125203700</v>
      </c>
      <c r="T622" s="4">
        <v>11</v>
      </c>
      <c r="U622" s="6">
        <v>3.4014544046857165E-2</v>
      </c>
      <c r="V622" s="10">
        <v>173763231.35676169</v>
      </c>
      <c r="W622" s="12">
        <f>Table2[[#This Row],[Scaled to 2024]]/Table2[[#This Row],[Projected Wins]]</f>
        <v>2348151.7750913743</v>
      </c>
      <c r="X622" s="10"/>
      <c r="Y622" s="10">
        <f>IF(Table2[[#This Row],[Projected Wins]]&gt;=100, 1, IF(Table2[[#This Row],[Projected Wins]]&gt;=90, 2, IF(Table2[[#This Row],[Projected Wins]]&gt;=80, 3, IF(Table2[[#This Row],[Projected Wins]]&gt;=70, 4,5))))</f>
        <v>4</v>
      </c>
      <c r="Z622" s="2">
        <v>0.12569444444444444</v>
      </c>
    </row>
    <row r="623" spans="1:26" x14ac:dyDescent="0.45">
      <c r="A623">
        <v>1998</v>
      </c>
      <c r="B623" t="s">
        <v>29</v>
      </c>
      <c r="C623" t="s">
        <v>55</v>
      </c>
      <c r="D623" t="s">
        <v>917</v>
      </c>
      <c r="E623">
        <v>88</v>
      </c>
      <c r="F623">
        <v>74</v>
      </c>
      <c r="G623">
        <v>0.54320987654320985</v>
      </c>
      <c r="H623">
        <v>9</v>
      </c>
      <c r="I623" s="9">
        <v>88</v>
      </c>
      <c r="J623" s="3">
        <v>2287948</v>
      </c>
      <c r="K623" s="3">
        <v>28246</v>
      </c>
      <c r="L623">
        <v>28.9</v>
      </c>
      <c r="M623">
        <v>31.7</v>
      </c>
      <c r="N623">
        <v>99</v>
      </c>
      <c r="O623">
        <v>99</v>
      </c>
      <c r="P623">
        <v>1</v>
      </c>
      <c r="Q623">
        <v>2</v>
      </c>
      <c r="R623">
        <v>12</v>
      </c>
      <c r="S623" s="8">
        <v>52247999</v>
      </c>
      <c r="T623" s="4">
        <v>9</v>
      </c>
      <c r="U623" s="6">
        <v>4.0648996121058892E-2</v>
      </c>
      <c r="V623" s="10">
        <v>207655316.72785398</v>
      </c>
      <c r="W623" s="12">
        <f>Table2[[#This Row],[Scaled to 2024]]/Table2[[#This Row],[Projected Wins]]</f>
        <v>2359719.5082710679</v>
      </c>
      <c r="X623" s="10"/>
      <c r="Y623" s="10">
        <f>IF(Table2[[#This Row],[Projected Wins]]&gt;=100, 1, IF(Table2[[#This Row],[Projected Wins]]&gt;=90, 2, IF(Table2[[#This Row],[Projected Wins]]&gt;=80, 3, IF(Table2[[#This Row],[Projected Wins]]&gt;=70, 4,5))))</f>
        <v>3</v>
      </c>
      <c r="Z623" s="2">
        <v>0.12222222222222222</v>
      </c>
    </row>
    <row r="624" spans="1:26" x14ac:dyDescent="0.45">
      <c r="A624">
        <v>2004</v>
      </c>
      <c r="B624" t="s">
        <v>20</v>
      </c>
      <c r="C624" t="s">
        <v>64</v>
      </c>
      <c r="D624" t="s">
        <v>728</v>
      </c>
      <c r="E624">
        <v>68</v>
      </c>
      <c r="F624">
        <v>94</v>
      </c>
      <c r="G624">
        <v>0.41975308641975306</v>
      </c>
      <c r="H624">
        <v>24</v>
      </c>
      <c r="I624" s="9">
        <v>68</v>
      </c>
      <c r="J624" s="3">
        <v>2338069</v>
      </c>
      <c r="K624" s="3">
        <v>28865</v>
      </c>
      <c r="L624">
        <v>30.4</v>
      </c>
      <c r="M624">
        <v>28.8</v>
      </c>
      <c r="N624">
        <v>113</v>
      </c>
      <c r="O624">
        <v>114</v>
      </c>
      <c r="P624">
        <v>2</v>
      </c>
      <c r="Q624">
        <v>1</v>
      </c>
      <c r="R624">
        <v>13</v>
      </c>
      <c r="S624" s="8">
        <v>65445167</v>
      </c>
      <c r="T624" s="4">
        <v>14</v>
      </c>
      <c r="U624" s="6">
        <v>3.1484336910933497E-2</v>
      </c>
      <c r="V624" s="10">
        <v>160837673.17981306</v>
      </c>
      <c r="W624" s="12">
        <f>Table2[[#This Row],[Scaled to 2024]]/Table2[[#This Row],[Projected Wins]]</f>
        <v>2365259.8997031334</v>
      </c>
      <c r="X624" s="10"/>
      <c r="Y624" s="10">
        <f>IF(Table2[[#This Row],[Projected Wins]]&gt;=100, 1, IF(Table2[[#This Row],[Projected Wins]]&gt;=90, 2, IF(Table2[[#This Row],[Projected Wins]]&gt;=80, 3, IF(Table2[[#This Row],[Projected Wins]]&gt;=70, 4,5))))</f>
        <v>5</v>
      </c>
      <c r="Z624" s="2">
        <v>0.11874999999999999</v>
      </c>
    </row>
    <row r="625" spans="1:26" x14ac:dyDescent="0.45">
      <c r="A625">
        <v>2003</v>
      </c>
      <c r="B625" t="s">
        <v>37</v>
      </c>
      <c r="C625" t="s">
        <v>68</v>
      </c>
      <c r="D625" t="s">
        <v>775</v>
      </c>
      <c r="E625">
        <v>85</v>
      </c>
      <c r="F625">
        <v>77</v>
      </c>
      <c r="G625">
        <v>0.52469135802469136</v>
      </c>
      <c r="H625">
        <v>14</v>
      </c>
      <c r="I625" s="9">
        <v>85</v>
      </c>
      <c r="J625" s="3">
        <v>2910386</v>
      </c>
      <c r="K625" s="3">
        <v>35931</v>
      </c>
      <c r="L625">
        <v>29.9</v>
      </c>
      <c r="M625">
        <v>31.2</v>
      </c>
      <c r="N625">
        <v>97</v>
      </c>
      <c r="O625">
        <v>96</v>
      </c>
      <c r="P625">
        <v>1</v>
      </c>
      <c r="Q625">
        <v>5</v>
      </c>
      <c r="R625">
        <v>12</v>
      </c>
      <c r="S625" s="8">
        <v>83786666</v>
      </c>
      <c r="T625" s="4">
        <v>8</v>
      </c>
      <c r="U625" s="6">
        <v>3.9357488161393984E-2</v>
      </c>
      <c r="V625" s="10">
        <v>201057650.85630196</v>
      </c>
      <c r="W625" s="12">
        <f>Table2[[#This Row],[Scaled to 2024]]/Table2[[#This Row],[Projected Wins]]</f>
        <v>2365384.1277211998</v>
      </c>
      <c r="X625" s="10"/>
      <c r="Y625" s="10">
        <f>IF(Table2[[#This Row],[Projected Wins]]&gt;=100, 1, IF(Table2[[#This Row],[Projected Wins]]&gt;=90, 2, IF(Table2[[#This Row],[Projected Wins]]&gt;=80, 3, IF(Table2[[#This Row],[Projected Wins]]&gt;=70, 4,5))))</f>
        <v>3</v>
      </c>
      <c r="Z625" s="2">
        <v>0.12083333333333333</v>
      </c>
    </row>
    <row r="626" spans="1:26" x14ac:dyDescent="0.45">
      <c r="A626">
        <v>2007</v>
      </c>
      <c r="B626" t="s">
        <v>37</v>
      </c>
      <c r="C626" t="s">
        <v>68</v>
      </c>
      <c r="D626" t="s">
        <v>654</v>
      </c>
      <c r="E626">
        <v>78</v>
      </c>
      <c r="F626">
        <v>84</v>
      </c>
      <c r="G626">
        <v>0.48148148148148145</v>
      </c>
      <c r="H626">
        <v>18</v>
      </c>
      <c r="I626" s="9">
        <v>78</v>
      </c>
      <c r="J626" s="3">
        <v>3552180</v>
      </c>
      <c r="K626" s="3">
        <v>43854</v>
      </c>
      <c r="L626">
        <v>30.2</v>
      </c>
      <c r="M626">
        <v>29.6</v>
      </c>
      <c r="N626">
        <v>99</v>
      </c>
      <c r="O626">
        <v>99</v>
      </c>
      <c r="P626">
        <v>1</v>
      </c>
      <c r="Q626">
        <v>1</v>
      </c>
      <c r="R626">
        <v>13</v>
      </c>
      <c r="S626" s="8">
        <v>90286823</v>
      </c>
      <c r="T626" s="4">
        <v>11</v>
      </c>
      <c r="U626" s="6">
        <v>3.6126304255740323E-2</v>
      </c>
      <c r="V626" s="10">
        <v>184551154.23000896</v>
      </c>
      <c r="W626" s="12">
        <f>Table2[[#This Row],[Scaled to 2024]]/Table2[[#This Row],[Projected Wins]]</f>
        <v>2366040.4388462687</v>
      </c>
      <c r="X626" s="10"/>
      <c r="Y626" s="10">
        <f>IF(Table2[[#This Row],[Projected Wins]]&gt;=100, 1, IF(Table2[[#This Row],[Projected Wins]]&gt;=90, 2, IF(Table2[[#This Row],[Projected Wins]]&gt;=80, 3, IF(Table2[[#This Row],[Projected Wins]]&gt;=70, 4,5))))</f>
        <v>4</v>
      </c>
      <c r="Z626" s="2">
        <v>0.12083333333333333</v>
      </c>
    </row>
    <row r="627" spans="1:26" x14ac:dyDescent="0.45">
      <c r="A627">
        <v>2017</v>
      </c>
      <c r="B627" t="s">
        <v>21</v>
      </c>
      <c r="C627" t="s">
        <v>71</v>
      </c>
      <c r="D627" t="s">
        <v>338</v>
      </c>
      <c r="E627">
        <v>64</v>
      </c>
      <c r="F627">
        <v>98</v>
      </c>
      <c r="G627">
        <v>0.39506172839506171</v>
      </c>
      <c r="H627">
        <v>29</v>
      </c>
      <c r="I627" s="9">
        <v>64</v>
      </c>
      <c r="J627" s="3">
        <v>2321599</v>
      </c>
      <c r="K627" s="3">
        <v>28662</v>
      </c>
      <c r="L627">
        <v>29.6</v>
      </c>
      <c r="M627">
        <v>28.3</v>
      </c>
      <c r="N627">
        <v>101</v>
      </c>
      <c r="O627">
        <v>102</v>
      </c>
      <c r="P627">
        <v>0</v>
      </c>
      <c r="Q627">
        <v>2</v>
      </c>
      <c r="R627">
        <v>16</v>
      </c>
      <c r="S627" s="8">
        <v>118375600</v>
      </c>
      <c r="T627" s="4">
        <v>17</v>
      </c>
      <c r="U627" s="6">
        <v>2.9713551763353069E-2</v>
      </c>
      <c r="V627" s="10">
        <v>151791620.73653284</v>
      </c>
      <c r="W627" s="12">
        <f>Table2[[#This Row],[Scaled to 2024]]/Table2[[#This Row],[Projected Wins]]</f>
        <v>2371744.0740083256</v>
      </c>
      <c r="X627" s="10"/>
      <c r="Y627" s="10">
        <f>IF(Table2[[#This Row],[Projected Wins]]&gt;=100, 1, IF(Table2[[#This Row],[Projected Wins]]&gt;=90, 2, IF(Table2[[#This Row],[Projected Wins]]&gt;=80, 3, IF(Table2[[#This Row],[Projected Wins]]&gt;=70, 4,5))))</f>
        <v>5</v>
      </c>
      <c r="Z627" s="2">
        <v>0.13472222222222222</v>
      </c>
    </row>
    <row r="628" spans="1:26" x14ac:dyDescent="0.45">
      <c r="A628">
        <v>2016</v>
      </c>
      <c r="B628" t="s">
        <v>37</v>
      </c>
      <c r="C628" t="s">
        <v>68</v>
      </c>
      <c r="D628" t="s">
        <v>384</v>
      </c>
      <c r="E628">
        <v>86</v>
      </c>
      <c r="F628">
        <v>76</v>
      </c>
      <c r="G628">
        <v>0.53086419753086422</v>
      </c>
      <c r="H628">
        <v>12</v>
      </c>
      <c r="I628" s="9">
        <v>86</v>
      </c>
      <c r="J628" s="3">
        <v>3444490</v>
      </c>
      <c r="K628" s="3">
        <v>42525</v>
      </c>
      <c r="L628">
        <v>28.5</v>
      </c>
      <c r="M628">
        <v>28</v>
      </c>
      <c r="N628">
        <v>98</v>
      </c>
      <c r="O628">
        <v>97</v>
      </c>
      <c r="P628">
        <v>0</v>
      </c>
      <c r="Q628">
        <v>2</v>
      </c>
      <c r="R628">
        <v>13</v>
      </c>
      <c r="S628" s="8">
        <v>150353500</v>
      </c>
      <c r="T628" s="4">
        <v>12</v>
      </c>
      <c r="U628" s="6">
        <v>3.9976874521332278E-2</v>
      </c>
      <c r="V628" s="10">
        <v>204221784.85771376</v>
      </c>
      <c r="W628" s="12">
        <f>Table2[[#This Row],[Scaled to 2024]]/Table2[[#This Row],[Projected Wins]]</f>
        <v>2374671.9169501602</v>
      </c>
      <c r="X628" s="10"/>
      <c r="Y628" s="10">
        <f>IF(Table2[[#This Row],[Projected Wins]]&gt;=100, 1, IF(Table2[[#This Row],[Projected Wins]]&gt;=90, 2, IF(Table2[[#This Row],[Projected Wins]]&gt;=80, 3, IF(Table2[[#This Row],[Projected Wins]]&gt;=70, 4,5))))</f>
        <v>3</v>
      </c>
      <c r="Z628" s="2">
        <v>0.12569444444444444</v>
      </c>
    </row>
    <row r="629" spans="1:26" x14ac:dyDescent="0.45">
      <c r="A629">
        <v>2001</v>
      </c>
      <c r="B629" t="s">
        <v>46</v>
      </c>
      <c r="C629" t="s">
        <v>105</v>
      </c>
      <c r="D629" t="s">
        <v>836</v>
      </c>
      <c r="E629">
        <v>62</v>
      </c>
      <c r="F629">
        <v>100</v>
      </c>
      <c r="G629">
        <v>0.38271604938271603</v>
      </c>
      <c r="H629">
        <v>29</v>
      </c>
      <c r="I629" s="9">
        <v>62</v>
      </c>
      <c r="J629" s="3">
        <v>1298365</v>
      </c>
      <c r="K629" s="3">
        <v>16029</v>
      </c>
      <c r="L629">
        <v>28.1</v>
      </c>
      <c r="M629">
        <v>26.9</v>
      </c>
      <c r="N629">
        <v>97</v>
      </c>
      <c r="O629">
        <v>99</v>
      </c>
      <c r="P629">
        <v>1</v>
      </c>
      <c r="Q629">
        <v>1</v>
      </c>
      <c r="R629">
        <v>6</v>
      </c>
      <c r="S629" s="8">
        <v>56980000</v>
      </c>
      <c r="T629" s="4">
        <v>19</v>
      </c>
      <c r="U629" s="6">
        <v>2.8937278992706095E-2</v>
      </c>
      <c r="V629" s="10">
        <v>147826032.81461132</v>
      </c>
      <c r="W629" s="12">
        <f>Table2[[#This Row],[Scaled to 2024]]/Table2[[#This Row],[Projected Wins]]</f>
        <v>2384290.8518485697</v>
      </c>
      <c r="X629" s="10"/>
      <c r="Y629" s="10">
        <f>IF(Table2[[#This Row],[Projected Wins]]&gt;=100, 1, IF(Table2[[#This Row],[Projected Wins]]&gt;=90, 2, IF(Table2[[#This Row],[Projected Wins]]&gt;=80, 3, IF(Table2[[#This Row],[Projected Wins]]&gt;=70, 4,5))))</f>
        <v>5</v>
      </c>
      <c r="Z629" s="2">
        <v>0.11944444444444445</v>
      </c>
    </row>
    <row r="630" spans="1:26" x14ac:dyDescent="0.45">
      <c r="A630">
        <v>2015</v>
      </c>
      <c r="B630" t="s">
        <v>35</v>
      </c>
      <c r="C630" t="s">
        <v>49</v>
      </c>
      <c r="D630" t="s">
        <v>412</v>
      </c>
      <c r="E630">
        <v>76</v>
      </c>
      <c r="F630">
        <v>86</v>
      </c>
      <c r="G630">
        <v>0.46913580246913578</v>
      </c>
      <c r="H630">
        <v>20</v>
      </c>
      <c r="I630" s="9">
        <v>76</v>
      </c>
      <c r="J630" s="3">
        <v>2193581</v>
      </c>
      <c r="K630" s="3">
        <v>27081</v>
      </c>
      <c r="L630">
        <v>28.6</v>
      </c>
      <c r="M630">
        <v>28.6</v>
      </c>
      <c r="N630">
        <v>95</v>
      </c>
      <c r="O630">
        <v>95</v>
      </c>
      <c r="P630">
        <v>0</v>
      </c>
      <c r="Q630">
        <v>2</v>
      </c>
      <c r="R630">
        <v>13</v>
      </c>
      <c r="S630" s="8">
        <v>130681400</v>
      </c>
      <c r="T630" s="4">
        <v>9</v>
      </c>
      <c r="U630" s="6">
        <v>3.5502690706464425E-2</v>
      </c>
      <c r="V630" s="10">
        <v>181365425.64018089</v>
      </c>
      <c r="W630" s="12">
        <f>Table2[[#This Row],[Scaled to 2024]]/Table2[[#This Row],[Projected Wins]]</f>
        <v>2386387.1794760642</v>
      </c>
      <c r="X630" s="10"/>
      <c r="Y630" s="10">
        <f>IF(Table2[[#This Row],[Projected Wins]]&gt;=100, 1, IF(Table2[[#This Row],[Projected Wins]]&gt;=90, 2, IF(Table2[[#This Row],[Projected Wins]]&gt;=80, 3, IF(Table2[[#This Row],[Projected Wins]]&gt;=70, 4,5))))</f>
        <v>4</v>
      </c>
      <c r="Z630" s="2">
        <v>0.12569444444444444</v>
      </c>
    </row>
    <row r="631" spans="1:26" x14ac:dyDescent="0.45">
      <c r="A631">
        <v>2019</v>
      </c>
      <c r="B631" t="s">
        <v>35</v>
      </c>
      <c r="C631" t="s">
        <v>49</v>
      </c>
      <c r="D631" t="s">
        <v>292</v>
      </c>
      <c r="E631">
        <v>68</v>
      </c>
      <c r="F631">
        <v>94</v>
      </c>
      <c r="G631">
        <v>0.41975308641975306</v>
      </c>
      <c r="H631">
        <v>25</v>
      </c>
      <c r="I631" s="9">
        <v>68</v>
      </c>
      <c r="J631" s="3">
        <v>1791109</v>
      </c>
      <c r="K631" s="3">
        <v>22112</v>
      </c>
      <c r="L631">
        <v>27.8</v>
      </c>
      <c r="M631">
        <v>28.6</v>
      </c>
      <c r="N631">
        <v>94</v>
      </c>
      <c r="O631">
        <v>94</v>
      </c>
      <c r="P631">
        <v>0</v>
      </c>
      <c r="Q631">
        <v>1</v>
      </c>
      <c r="R631">
        <v>10</v>
      </c>
      <c r="S631" s="8">
        <v>126874600</v>
      </c>
      <c r="T631" s="4">
        <v>16</v>
      </c>
      <c r="U631" s="6">
        <v>3.1866136789758255E-2</v>
      </c>
      <c r="V631" s="10">
        <v>162788097.10978898</v>
      </c>
      <c r="W631" s="12">
        <f>Table2[[#This Row],[Scaled to 2024]]/Table2[[#This Row],[Projected Wins]]</f>
        <v>2393942.6045557205</v>
      </c>
      <c r="X631" s="10"/>
      <c r="Y631" s="10">
        <f>IF(Table2[[#This Row],[Projected Wins]]&gt;=100, 1, IF(Table2[[#This Row],[Projected Wins]]&gt;=90, 2, IF(Table2[[#This Row],[Projected Wins]]&gt;=80, 3, IF(Table2[[#This Row],[Projected Wins]]&gt;=70, 4,5))))</f>
        <v>5</v>
      </c>
      <c r="Z631" s="2">
        <v>0.13055555555555556</v>
      </c>
    </row>
    <row r="632" spans="1:26" x14ac:dyDescent="0.45">
      <c r="A632">
        <v>2009</v>
      </c>
      <c r="B632" t="s">
        <v>43</v>
      </c>
      <c r="C632" t="s">
        <v>60</v>
      </c>
      <c r="D632" t="s">
        <v>576</v>
      </c>
      <c r="E632">
        <v>65</v>
      </c>
      <c r="F632">
        <v>97</v>
      </c>
      <c r="G632">
        <v>0.40123456790123457</v>
      </c>
      <c r="H632">
        <v>26</v>
      </c>
      <c r="I632" s="9">
        <v>65</v>
      </c>
      <c r="J632" s="3">
        <v>1766242</v>
      </c>
      <c r="K632" s="3">
        <v>21805</v>
      </c>
      <c r="L632">
        <v>27.4</v>
      </c>
      <c r="M632">
        <v>27.8</v>
      </c>
      <c r="N632">
        <v>95</v>
      </c>
      <c r="O632">
        <v>95</v>
      </c>
      <c r="P632">
        <v>0</v>
      </c>
      <c r="Q632">
        <v>1</v>
      </c>
      <c r="R632">
        <v>12</v>
      </c>
      <c r="S632" s="8">
        <v>85224866</v>
      </c>
      <c r="T632" s="4">
        <v>15</v>
      </c>
      <c r="U632" s="6">
        <v>3.0528544478626456E-2</v>
      </c>
      <c r="V632" s="10">
        <v>155955009.41941625</v>
      </c>
      <c r="W632" s="12">
        <f>Table2[[#This Row],[Scaled to 2024]]/Table2[[#This Row],[Projected Wins]]</f>
        <v>2399307.8372217882</v>
      </c>
      <c r="X632" s="10"/>
      <c r="Y632" s="10">
        <f>IF(Table2[[#This Row],[Projected Wins]]&gt;=100, 1, IF(Table2[[#This Row],[Projected Wins]]&gt;=90, 2, IF(Table2[[#This Row],[Projected Wins]]&gt;=80, 3, IF(Table2[[#This Row],[Projected Wins]]&gt;=70, 4,5))))</f>
        <v>5</v>
      </c>
      <c r="Z632" s="2">
        <v>0.12569444444444444</v>
      </c>
    </row>
    <row r="633" spans="1:26" x14ac:dyDescent="0.45">
      <c r="A633">
        <v>2012</v>
      </c>
      <c r="B633" t="s">
        <v>17</v>
      </c>
      <c r="C633" t="s">
        <v>70</v>
      </c>
      <c r="D633" t="s">
        <v>484</v>
      </c>
      <c r="E633">
        <v>85</v>
      </c>
      <c r="F633">
        <v>77</v>
      </c>
      <c r="G633">
        <v>0.52469135802469136</v>
      </c>
      <c r="H633">
        <v>14</v>
      </c>
      <c r="I633" s="9">
        <v>85</v>
      </c>
      <c r="J633" s="3">
        <v>1965955</v>
      </c>
      <c r="K633" s="3">
        <v>24271</v>
      </c>
      <c r="L633">
        <v>30</v>
      </c>
      <c r="M633">
        <v>27.5</v>
      </c>
      <c r="N633">
        <v>104</v>
      </c>
      <c r="O633">
        <v>104</v>
      </c>
      <c r="P633">
        <v>0</v>
      </c>
      <c r="Q633">
        <v>4</v>
      </c>
      <c r="R633">
        <v>17</v>
      </c>
      <c r="S633" s="8">
        <v>118208000</v>
      </c>
      <c r="T633" s="4">
        <v>7</v>
      </c>
      <c r="U633" s="6">
        <v>4.0069251984330825E-2</v>
      </c>
      <c r="V633" s="10">
        <v>204693694.94573537</v>
      </c>
      <c r="W633" s="12">
        <f>Table2[[#This Row],[Scaled to 2024]]/Table2[[#This Row],[Projected Wins]]</f>
        <v>2408161.1170086511</v>
      </c>
      <c r="X633" s="10"/>
      <c r="Y633" s="10">
        <f>IF(Table2[[#This Row],[Projected Wins]]&gt;=100, 1, IF(Table2[[#This Row],[Projected Wins]]&gt;=90, 2, IF(Table2[[#This Row],[Projected Wins]]&gt;=80, 3, IF(Table2[[#This Row],[Projected Wins]]&gt;=70, 4,5))))</f>
        <v>3</v>
      </c>
      <c r="Z633" s="2">
        <v>0.12083333333333333</v>
      </c>
    </row>
    <row r="634" spans="1:26" x14ac:dyDescent="0.45">
      <c r="A634">
        <v>2001</v>
      </c>
      <c r="B634" t="s">
        <v>33</v>
      </c>
      <c r="C634" t="s">
        <v>66</v>
      </c>
      <c r="D634" t="s">
        <v>831</v>
      </c>
      <c r="E634">
        <v>62</v>
      </c>
      <c r="F634">
        <v>100</v>
      </c>
      <c r="G634">
        <v>0.38271604938271603</v>
      </c>
      <c r="H634">
        <v>29</v>
      </c>
      <c r="I634" s="9">
        <v>62</v>
      </c>
      <c r="J634" s="3">
        <v>2464870</v>
      </c>
      <c r="K634" s="3">
        <v>30430</v>
      </c>
      <c r="L634">
        <v>27.8</v>
      </c>
      <c r="M634">
        <v>28.1</v>
      </c>
      <c r="N634">
        <v>103</v>
      </c>
      <c r="O634">
        <v>104</v>
      </c>
      <c r="P634">
        <v>0</v>
      </c>
      <c r="Q634">
        <v>1</v>
      </c>
      <c r="R634">
        <v>11</v>
      </c>
      <c r="S634" s="8">
        <v>57760833</v>
      </c>
      <c r="T634" s="4">
        <v>18</v>
      </c>
      <c r="U634" s="6">
        <v>2.9333824839805282E-2</v>
      </c>
      <c r="V634" s="10">
        <v>149851786.49451181</v>
      </c>
      <c r="W634" s="12">
        <f>Table2[[#This Row],[Scaled to 2024]]/Table2[[#This Row],[Projected Wins]]</f>
        <v>2416964.2982985778</v>
      </c>
      <c r="X634" s="10"/>
      <c r="Y634" s="10">
        <f>IF(Table2[[#This Row],[Projected Wins]]&gt;=100, 1, IF(Table2[[#This Row],[Projected Wins]]&gt;=90, 2, IF(Table2[[#This Row],[Projected Wins]]&gt;=80, 3, IF(Table2[[#This Row],[Projected Wins]]&gt;=70, 4,5))))</f>
        <v>5</v>
      </c>
      <c r="Z634" s="2">
        <v>0.11666666666666667</v>
      </c>
    </row>
    <row r="635" spans="1:26" x14ac:dyDescent="0.45">
      <c r="A635">
        <v>2015</v>
      </c>
      <c r="B635" t="s">
        <v>18</v>
      </c>
      <c r="C635" t="s">
        <v>59</v>
      </c>
      <c r="D635" t="s">
        <v>395</v>
      </c>
      <c r="E635">
        <v>64</v>
      </c>
      <c r="F635">
        <v>98</v>
      </c>
      <c r="G635">
        <v>0.39506172839506171</v>
      </c>
      <c r="H635">
        <v>29</v>
      </c>
      <c r="I635" s="9">
        <v>64</v>
      </c>
      <c r="J635" s="3">
        <v>2419506</v>
      </c>
      <c r="K635" s="3">
        <v>29870</v>
      </c>
      <c r="L635">
        <v>29.5</v>
      </c>
      <c r="M635">
        <v>27.3</v>
      </c>
      <c r="N635">
        <v>100</v>
      </c>
      <c r="O635">
        <v>101</v>
      </c>
      <c r="P635">
        <v>0</v>
      </c>
      <c r="Q635">
        <v>2</v>
      </c>
      <c r="R635">
        <v>13</v>
      </c>
      <c r="S635" s="8">
        <v>111572286</v>
      </c>
      <c r="T635" s="4">
        <v>17</v>
      </c>
      <c r="U635" s="6">
        <v>3.0311248282243616E-2</v>
      </c>
      <c r="V635" s="10">
        <v>154844952.22761613</v>
      </c>
      <c r="W635" s="12">
        <f>Table2[[#This Row],[Scaled to 2024]]/Table2[[#This Row],[Projected Wins]]</f>
        <v>2419452.3785565021</v>
      </c>
      <c r="X635" s="10"/>
      <c r="Y635" s="10">
        <f>IF(Table2[[#This Row],[Projected Wins]]&gt;=100, 1, IF(Table2[[#This Row],[Projected Wins]]&gt;=90, 2, IF(Table2[[#This Row],[Projected Wins]]&gt;=80, 3, IF(Table2[[#This Row],[Projected Wins]]&gt;=70, 4,5))))</f>
        <v>5</v>
      </c>
      <c r="Z635" s="2">
        <v>0.12638888888888888</v>
      </c>
    </row>
    <row r="636" spans="1:26" x14ac:dyDescent="0.45">
      <c r="A636">
        <v>2013</v>
      </c>
      <c r="B636" t="s">
        <v>44</v>
      </c>
      <c r="C636" t="s">
        <v>100</v>
      </c>
      <c r="D636" t="s">
        <v>461</v>
      </c>
      <c r="E636">
        <v>78</v>
      </c>
      <c r="F636">
        <v>84</v>
      </c>
      <c r="G636">
        <v>0.48148148148148145</v>
      </c>
      <c r="H636">
        <v>17</v>
      </c>
      <c r="I636" s="9">
        <v>78</v>
      </c>
      <c r="J636" s="3">
        <v>3019505</v>
      </c>
      <c r="K636" s="3">
        <v>37278</v>
      </c>
      <c r="L636">
        <v>27.8</v>
      </c>
      <c r="M636">
        <v>29.1</v>
      </c>
      <c r="N636">
        <v>94</v>
      </c>
      <c r="O636">
        <v>94</v>
      </c>
      <c r="P636">
        <v>0</v>
      </c>
      <c r="Q636">
        <v>1</v>
      </c>
      <c r="R636">
        <v>10</v>
      </c>
      <c r="S636" s="8">
        <v>116532500</v>
      </c>
      <c r="T636" s="4">
        <v>9</v>
      </c>
      <c r="U636" s="6">
        <v>3.6985898224486488E-2</v>
      </c>
      <c r="V636" s="10">
        <v>188942388.32852742</v>
      </c>
      <c r="W636" s="12">
        <f>Table2[[#This Row],[Scaled to 2024]]/Table2[[#This Row],[Projected Wins]]</f>
        <v>2422338.3119041976</v>
      </c>
      <c r="X636" s="10"/>
      <c r="Y636" s="10">
        <f>IF(Table2[[#This Row],[Projected Wins]]&gt;=100, 1, IF(Table2[[#This Row],[Projected Wins]]&gt;=90, 2, IF(Table2[[#This Row],[Projected Wins]]&gt;=80, 3, IF(Table2[[#This Row],[Projected Wins]]&gt;=70, 4,5))))</f>
        <v>4</v>
      </c>
      <c r="Z636" s="2">
        <v>0.13333333333333333</v>
      </c>
    </row>
    <row r="637" spans="1:26" x14ac:dyDescent="0.45">
      <c r="A637">
        <v>2002</v>
      </c>
      <c r="B637" t="s">
        <v>14</v>
      </c>
      <c r="C637" t="s">
        <v>58</v>
      </c>
      <c r="D637" t="s">
        <v>782</v>
      </c>
      <c r="E637">
        <v>67</v>
      </c>
      <c r="F637">
        <v>95</v>
      </c>
      <c r="G637">
        <v>0.41358024691358025</v>
      </c>
      <c r="H637">
        <v>24</v>
      </c>
      <c r="I637" s="9">
        <v>67</v>
      </c>
      <c r="J637" s="3">
        <v>2682439</v>
      </c>
      <c r="K637" s="3">
        <v>33117</v>
      </c>
      <c r="L637">
        <v>29.2</v>
      </c>
      <c r="M637">
        <v>27.8</v>
      </c>
      <c r="N637">
        <v>95</v>
      </c>
      <c r="O637">
        <v>96</v>
      </c>
      <c r="P637">
        <v>0</v>
      </c>
      <c r="Q637">
        <v>1</v>
      </c>
      <c r="R637">
        <v>8</v>
      </c>
      <c r="S637" s="8">
        <v>64493487</v>
      </c>
      <c r="T637" s="4">
        <v>14</v>
      </c>
      <c r="U637" s="6">
        <v>3.1787767522025903E-2</v>
      </c>
      <c r="V637" s="10">
        <v>162387747.8597306</v>
      </c>
      <c r="W637" s="12">
        <f>Table2[[#This Row],[Scaled to 2024]]/Table2[[#This Row],[Projected Wins]]</f>
        <v>2423697.7292497107</v>
      </c>
      <c r="X637" s="10"/>
      <c r="Y637" s="10">
        <f>IF(Table2[[#This Row],[Projected Wins]]&gt;=100, 1, IF(Table2[[#This Row],[Projected Wins]]&gt;=90, 2, IF(Table2[[#This Row],[Projected Wins]]&gt;=80, 3, IF(Table2[[#This Row],[Projected Wins]]&gt;=70, 4,5))))</f>
        <v>5</v>
      </c>
      <c r="Z637" s="2">
        <v>0.12152777777777778</v>
      </c>
    </row>
    <row r="638" spans="1:26" x14ac:dyDescent="0.45">
      <c r="A638">
        <v>2010</v>
      </c>
      <c r="B638" t="s">
        <v>44</v>
      </c>
      <c r="C638" t="s">
        <v>100</v>
      </c>
      <c r="D638" t="s">
        <v>552</v>
      </c>
      <c r="E638">
        <v>80</v>
      </c>
      <c r="F638">
        <v>82</v>
      </c>
      <c r="G638">
        <v>0.49382716049382713</v>
      </c>
      <c r="H638">
        <v>17</v>
      </c>
      <c r="I638" s="9">
        <v>80</v>
      </c>
      <c r="J638" s="3">
        <v>3250814</v>
      </c>
      <c r="K638" s="3">
        <v>40134</v>
      </c>
      <c r="L638">
        <v>29.7</v>
      </c>
      <c r="M638">
        <v>28.3</v>
      </c>
      <c r="N638">
        <v>96</v>
      </c>
      <c r="O638">
        <v>96</v>
      </c>
      <c r="P638">
        <v>0</v>
      </c>
      <c r="Q638">
        <v>2</v>
      </c>
      <c r="R638">
        <v>15</v>
      </c>
      <c r="S638" s="8">
        <v>104963866</v>
      </c>
      <c r="T638" s="4">
        <v>8</v>
      </c>
      <c r="U638" s="6">
        <v>3.8059617728224186E-2</v>
      </c>
      <c r="V638" s="10">
        <v>194427482.3013652</v>
      </c>
      <c r="W638" s="12">
        <f>Table2[[#This Row],[Scaled to 2024]]/Table2[[#This Row],[Projected Wins]]</f>
        <v>2430343.5287670651</v>
      </c>
      <c r="X638" s="10"/>
      <c r="Y638" s="10">
        <f>IF(Table2[[#This Row],[Projected Wins]]&gt;=100, 1, IF(Table2[[#This Row],[Projected Wins]]&gt;=90, 2, IF(Table2[[#This Row],[Projected Wins]]&gt;=80, 3, IF(Table2[[#This Row],[Projected Wins]]&gt;=70, 4,5))))</f>
        <v>3</v>
      </c>
      <c r="Z638" s="2">
        <v>0.12083333333333333</v>
      </c>
    </row>
    <row r="639" spans="1:26" x14ac:dyDescent="0.45">
      <c r="A639">
        <v>2021</v>
      </c>
      <c r="B639" t="s">
        <v>37</v>
      </c>
      <c r="C639" t="s">
        <v>68</v>
      </c>
      <c r="D639" t="s">
        <v>234</v>
      </c>
      <c r="E639">
        <v>90</v>
      </c>
      <c r="F639">
        <v>72</v>
      </c>
      <c r="G639">
        <v>0.55555555555555558</v>
      </c>
      <c r="H639">
        <v>10</v>
      </c>
      <c r="I639" s="9">
        <v>90</v>
      </c>
      <c r="J639" s="3">
        <v>2102530</v>
      </c>
      <c r="K639" s="3">
        <v>25957</v>
      </c>
      <c r="L639">
        <v>28.5</v>
      </c>
      <c r="M639">
        <v>30.1</v>
      </c>
      <c r="N639">
        <v>94</v>
      </c>
      <c r="O639">
        <v>93</v>
      </c>
      <c r="P639">
        <v>0</v>
      </c>
      <c r="Q639">
        <v>3</v>
      </c>
      <c r="R639">
        <v>13</v>
      </c>
      <c r="S639" s="8">
        <v>155329667</v>
      </c>
      <c r="T639" s="4">
        <v>9</v>
      </c>
      <c r="U639" s="6">
        <v>4.2916597342407894E-2</v>
      </c>
      <c r="V639" s="10">
        <v>219239353.10674375</v>
      </c>
      <c r="W639" s="12">
        <f>Table2[[#This Row],[Scaled to 2024]]/Table2[[#This Row],[Projected Wins]]</f>
        <v>2435992.8122971528</v>
      </c>
      <c r="X639" s="10"/>
      <c r="Y639" s="10">
        <f>IF(Table2[[#This Row],[Projected Wins]]&gt;=100, 1, IF(Table2[[#This Row],[Projected Wins]]&gt;=90, 2, IF(Table2[[#This Row],[Projected Wins]]&gt;=80, 3, IF(Table2[[#This Row],[Projected Wins]]&gt;=70, 4,5))))</f>
        <v>2</v>
      </c>
      <c r="Z639" s="2">
        <v>0.13194444444444445</v>
      </c>
    </row>
    <row r="640" spans="1:26" x14ac:dyDescent="0.45">
      <c r="A640">
        <v>2007</v>
      </c>
      <c r="B640" t="s">
        <v>16</v>
      </c>
      <c r="C640" t="s">
        <v>51</v>
      </c>
      <c r="D640" t="s">
        <v>633</v>
      </c>
      <c r="E640">
        <v>85</v>
      </c>
      <c r="F640">
        <v>77</v>
      </c>
      <c r="G640">
        <v>0.52469135802469136</v>
      </c>
      <c r="H640">
        <v>12</v>
      </c>
      <c r="I640" s="9">
        <v>85</v>
      </c>
      <c r="J640" s="3">
        <v>3252462</v>
      </c>
      <c r="K640" s="3">
        <v>40154</v>
      </c>
      <c r="L640">
        <v>29.3</v>
      </c>
      <c r="M640">
        <v>28.4</v>
      </c>
      <c r="N640">
        <v>105</v>
      </c>
      <c r="O640">
        <v>104</v>
      </c>
      <c r="P640">
        <v>0</v>
      </c>
      <c r="Q640">
        <v>2</v>
      </c>
      <c r="R640">
        <v>14</v>
      </c>
      <c r="S640" s="8">
        <v>101670332</v>
      </c>
      <c r="T640" s="4">
        <v>8</v>
      </c>
      <c r="U640" s="6">
        <v>4.0681167257531382E-2</v>
      </c>
      <c r="V640" s="10">
        <v>207819662.91524306</v>
      </c>
      <c r="W640" s="12">
        <f>Table2[[#This Row],[Scaled to 2024]]/Table2[[#This Row],[Projected Wins]]</f>
        <v>2444937.2107675653</v>
      </c>
      <c r="X640" s="10"/>
      <c r="Y640" s="10">
        <f>IF(Table2[[#This Row],[Projected Wins]]&gt;=100, 1, IF(Table2[[#This Row],[Projected Wins]]&gt;=90, 2, IF(Table2[[#This Row],[Projected Wins]]&gt;=80, 3, IF(Table2[[#This Row],[Projected Wins]]&gt;=70, 4,5))))</f>
        <v>3</v>
      </c>
      <c r="Z640" s="2">
        <v>0.11805555555555555</v>
      </c>
    </row>
    <row r="641" spans="1:26" x14ac:dyDescent="0.45">
      <c r="A641">
        <v>2012</v>
      </c>
      <c r="B641" t="s">
        <v>16</v>
      </c>
      <c r="C641" t="s">
        <v>51</v>
      </c>
      <c r="D641" t="s">
        <v>483</v>
      </c>
      <c r="E641">
        <v>61</v>
      </c>
      <c r="F641">
        <v>101</v>
      </c>
      <c r="G641">
        <v>0.37654320987654322</v>
      </c>
      <c r="H641">
        <v>29</v>
      </c>
      <c r="I641" s="9">
        <v>61</v>
      </c>
      <c r="J641" s="3">
        <v>2882756</v>
      </c>
      <c r="K641" s="3">
        <v>35590</v>
      </c>
      <c r="L641">
        <v>27.8</v>
      </c>
      <c r="M641">
        <v>27.9</v>
      </c>
      <c r="N641">
        <v>101</v>
      </c>
      <c r="O641">
        <v>103</v>
      </c>
      <c r="P641">
        <v>0</v>
      </c>
      <c r="Q641">
        <v>2</v>
      </c>
      <c r="R641">
        <v>11</v>
      </c>
      <c r="S641" s="8">
        <v>86159366</v>
      </c>
      <c r="T641" s="4">
        <v>17</v>
      </c>
      <c r="U641" s="6">
        <v>2.9205648916014026E-2</v>
      </c>
      <c r="V641" s="10">
        <v>149197000.03994623</v>
      </c>
      <c r="W641" s="12">
        <f>Table2[[#This Row],[Scaled to 2024]]/Table2[[#This Row],[Projected Wins]]</f>
        <v>2445852.4596712496</v>
      </c>
      <c r="X641" s="10"/>
      <c r="Y641" s="10">
        <f>IF(Table2[[#This Row],[Projected Wins]]&gt;=100, 1, IF(Table2[[#This Row],[Projected Wins]]&gt;=90, 2, IF(Table2[[#This Row],[Projected Wins]]&gt;=80, 3, IF(Table2[[#This Row],[Projected Wins]]&gt;=70, 4,5))))</f>
        <v>5</v>
      </c>
      <c r="Z641" s="2">
        <v>0.12361111111111112</v>
      </c>
    </row>
    <row r="642" spans="1:26" x14ac:dyDescent="0.45">
      <c r="A642">
        <v>2004</v>
      </c>
      <c r="B642" t="s">
        <v>25</v>
      </c>
      <c r="C642" t="s">
        <v>65</v>
      </c>
      <c r="D642" t="s">
        <v>733</v>
      </c>
      <c r="E642">
        <v>93</v>
      </c>
      <c r="F642">
        <v>69</v>
      </c>
      <c r="G642">
        <v>0.57407407407407407</v>
      </c>
      <c r="H642">
        <v>5</v>
      </c>
      <c r="I642" s="9">
        <v>93</v>
      </c>
      <c r="J642" s="3">
        <v>3488283</v>
      </c>
      <c r="K642" s="3">
        <v>43065</v>
      </c>
      <c r="L642">
        <v>28.9</v>
      </c>
      <c r="M642">
        <v>29.5</v>
      </c>
      <c r="N642">
        <v>95</v>
      </c>
      <c r="O642">
        <v>95</v>
      </c>
      <c r="P642">
        <v>1</v>
      </c>
      <c r="Q642">
        <v>2</v>
      </c>
      <c r="R642">
        <v>16</v>
      </c>
      <c r="S642" s="8">
        <v>92902001</v>
      </c>
      <c r="T642" s="4">
        <v>6</v>
      </c>
      <c r="U642" s="6">
        <v>4.4693260530359422E-2</v>
      </c>
      <c r="V642" s="10">
        <v>228315433.50769764</v>
      </c>
      <c r="W642" s="12">
        <f>Table2[[#This Row],[Scaled to 2024]]/Table2[[#This Row],[Projected Wins]]</f>
        <v>2455004.6613730928</v>
      </c>
      <c r="X642" s="10"/>
      <c r="Y642" s="10">
        <f>IF(Table2[[#This Row],[Projected Wins]]&gt;=100, 1, IF(Table2[[#This Row],[Projected Wins]]&gt;=90, 2, IF(Table2[[#This Row],[Projected Wins]]&gt;=80, 3, IF(Table2[[#This Row],[Projected Wins]]&gt;=70, 4,5))))</f>
        <v>2</v>
      </c>
      <c r="Z642" s="2">
        <v>0.11874999999999999</v>
      </c>
    </row>
    <row r="643" spans="1:26" x14ac:dyDescent="0.45">
      <c r="A643">
        <v>2007</v>
      </c>
      <c r="B643" t="s">
        <v>22</v>
      </c>
      <c r="C643" t="s">
        <v>53</v>
      </c>
      <c r="D643" t="s">
        <v>640</v>
      </c>
      <c r="E643">
        <v>73</v>
      </c>
      <c r="F643">
        <v>89</v>
      </c>
      <c r="G643">
        <v>0.45061728395061729</v>
      </c>
      <c r="H643">
        <v>21</v>
      </c>
      <c r="I643" s="9">
        <v>73</v>
      </c>
      <c r="J643" s="3">
        <v>3020405</v>
      </c>
      <c r="K643" s="3">
        <v>37289</v>
      </c>
      <c r="L643">
        <v>31.4</v>
      </c>
      <c r="M643">
        <v>30.2</v>
      </c>
      <c r="N643">
        <v>100</v>
      </c>
      <c r="O643">
        <v>100</v>
      </c>
      <c r="P643">
        <v>1</v>
      </c>
      <c r="Q643">
        <v>2</v>
      </c>
      <c r="R643">
        <v>11</v>
      </c>
      <c r="S643" s="8">
        <v>87759000</v>
      </c>
      <c r="T643" s="4">
        <v>14</v>
      </c>
      <c r="U643" s="6">
        <v>3.5114850980851493E-2</v>
      </c>
      <c r="V643" s="10">
        <v>179384147.16476798</v>
      </c>
      <c r="W643" s="12">
        <f>Table2[[#This Row],[Scaled to 2024]]/Table2[[#This Row],[Projected Wins]]</f>
        <v>2457317.0844488763</v>
      </c>
      <c r="X643" s="10"/>
      <c r="Y643" s="10">
        <f>IF(Table2[[#This Row],[Projected Wins]]&gt;=100, 1, IF(Table2[[#This Row],[Projected Wins]]&gt;=90, 2, IF(Table2[[#This Row],[Projected Wins]]&gt;=80, 3, IF(Table2[[#This Row],[Projected Wins]]&gt;=70, 4,5))))</f>
        <v>4</v>
      </c>
      <c r="Z643" s="2">
        <v>0.12152777777777778</v>
      </c>
    </row>
    <row r="644" spans="1:26" hidden="1" x14ac:dyDescent="0.45">
      <c r="A644">
        <v>2024</v>
      </c>
      <c r="B644" t="s">
        <v>13</v>
      </c>
      <c r="C644" t="s">
        <v>50</v>
      </c>
      <c r="D644" t="s">
        <v>120</v>
      </c>
      <c r="E644">
        <v>53</v>
      </c>
      <c r="F644">
        <v>42</v>
      </c>
      <c r="G644">
        <v>0.55789473684210522</v>
      </c>
      <c r="H644">
        <v>8</v>
      </c>
      <c r="I644" s="9">
        <v>90.378947368421052</v>
      </c>
      <c r="J644">
        <v>1758945</v>
      </c>
      <c r="K644">
        <v>38238</v>
      </c>
      <c r="L644">
        <v>28.9</v>
      </c>
      <c r="M644">
        <v>31.6</v>
      </c>
      <c r="N644">
        <v>103</v>
      </c>
      <c r="O644">
        <v>101</v>
      </c>
      <c r="P644">
        <v>0</v>
      </c>
      <c r="Q644">
        <v>3</v>
      </c>
      <c r="R644">
        <v>16</v>
      </c>
      <c r="S644" s="8">
        <v>244912300</v>
      </c>
      <c r="T644" s="4">
        <v>7</v>
      </c>
      <c r="U644" s="6">
        <v>4.7942134540898233E-2</v>
      </c>
      <c r="V644" s="10">
        <v>244912299.99999997</v>
      </c>
      <c r="W644" s="12">
        <f>Table2[[#This Row],[Scaled to 2024]]/Table2[[#This Row],[Projected Wins]]</f>
        <v>2709837.9338457952</v>
      </c>
      <c r="X644" s="10"/>
      <c r="Y644" s="10">
        <f>IF(Table2[[#This Row],[Projected Wins]]&gt;=100, 1, IF(Table2[[#This Row],[Projected Wins]]&gt;=90, 2, IF(Table2[[#This Row],[Projected Wins]]&gt;=80, 3, IF(Table2[[#This Row],[Projected Wins]]&gt;=70, 4,5))))</f>
        <v>2</v>
      </c>
      <c r="Z644" s="2">
        <v>0.10694444444444444</v>
      </c>
    </row>
    <row r="645" spans="1:26" x14ac:dyDescent="0.45">
      <c r="A645">
        <v>2003</v>
      </c>
      <c r="B645" t="s">
        <v>47</v>
      </c>
      <c r="C645" t="s">
        <v>106</v>
      </c>
      <c r="D645" t="s">
        <v>749</v>
      </c>
      <c r="E645">
        <v>77</v>
      </c>
      <c r="F645">
        <v>85</v>
      </c>
      <c r="G645">
        <v>0.47530864197530864</v>
      </c>
      <c r="H645">
        <v>19</v>
      </c>
      <c r="I645" s="9">
        <v>77</v>
      </c>
      <c r="J645" s="3">
        <v>3061094</v>
      </c>
      <c r="K645" s="3">
        <v>37330</v>
      </c>
      <c r="L645">
        <v>29.1</v>
      </c>
      <c r="M645">
        <v>29</v>
      </c>
      <c r="N645">
        <v>98</v>
      </c>
      <c r="O645">
        <v>97</v>
      </c>
      <c r="P645">
        <v>0</v>
      </c>
      <c r="Q645">
        <v>3</v>
      </c>
      <c r="R645">
        <v>12</v>
      </c>
      <c r="S645" s="8">
        <v>79031667</v>
      </c>
      <c r="T645" s="4">
        <v>12</v>
      </c>
      <c r="U645" s="6">
        <v>3.7123901055183789E-2</v>
      </c>
      <c r="V645" s="10">
        <v>189647375.51769301</v>
      </c>
      <c r="W645" s="12">
        <f>Table2[[#This Row],[Scaled to 2024]]/Table2[[#This Row],[Projected Wins]]</f>
        <v>2462952.9288012078</v>
      </c>
      <c r="X645" s="10"/>
      <c r="Y645" s="10">
        <f>IF(Table2[[#This Row],[Projected Wins]]&gt;=100, 1, IF(Table2[[#This Row],[Projected Wins]]&gt;=90, 2, IF(Table2[[#This Row],[Projected Wins]]&gt;=80, 3, IF(Table2[[#This Row],[Projected Wins]]&gt;=70, 4,5))))</f>
        <v>4</v>
      </c>
      <c r="Z645" s="2">
        <v>0.11597222222222223</v>
      </c>
    </row>
    <row r="646" spans="1:26" x14ac:dyDescent="0.45">
      <c r="A646">
        <v>2006</v>
      </c>
      <c r="B646" t="s">
        <v>35</v>
      </c>
      <c r="C646" t="s">
        <v>49</v>
      </c>
      <c r="D646" t="s">
        <v>682</v>
      </c>
      <c r="E646">
        <v>78</v>
      </c>
      <c r="F646">
        <v>84</v>
      </c>
      <c r="G646">
        <v>0.48148148148148145</v>
      </c>
      <c r="H646">
        <v>18</v>
      </c>
      <c r="I646" s="9">
        <v>78</v>
      </c>
      <c r="J646" s="3">
        <v>2481165</v>
      </c>
      <c r="K646" s="3">
        <v>30632</v>
      </c>
      <c r="L646">
        <v>28.7</v>
      </c>
      <c r="M646">
        <v>28</v>
      </c>
      <c r="N646">
        <v>97</v>
      </c>
      <c r="O646">
        <v>97</v>
      </c>
      <c r="P646">
        <v>1</v>
      </c>
      <c r="Q646">
        <v>2</v>
      </c>
      <c r="R646">
        <v>16</v>
      </c>
      <c r="S646" s="8">
        <v>87959833</v>
      </c>
      <c r="T646" s="4">
        <v>13</v>
      </c>
      <c r="U646" s="6">
        <v>3.7623845333874889E-2</v>
      </c>
      <c r="V646" s="10">
        <v>192201339.8819961</v>
      </c>
      <c r="W646" s="12">
        <f>Table2[[#This Row],[Scaled to 2024]]/Table2[[#This Row],[Projected Wins]]</f>
        <v>2464119.7420768728</v>
      </c>
      <c r="X646" s="10"/>
      <c r="Y646" s="10">
        <f>IF(Table2[[#This Row],[Projected Wins]]&gt;=100, 1, IF(Table2[[#This Row],[Projected Wins]]&gt;=90, 2, IF(Table2[[#This Row],[Projected Wins]]&gt;=80, 3, IF(Table2[[#This Row],[Projected Wins]]&gt;=70, 4,5))))</f>
        <v>4</v>
      </c>
      <c r="Z646" s="2">
        <v>0.11597222222222223</v>
      </c>
    </row>
    <row r="647" spans="1:26" x14ac:dyDescent="0.45">
      <c r="A647">
        <v>2014</v>
      </c>
      <c r="B647" t="s">
        <v>40</v>
      </c>
      <c r="C647" t="s">
        <v>74</v>
      </c>
      <c r="D647" t="s">
        <v>447</v>
      </c>
      <c r="E647">
        <v>83</v>
      </c>
      <c r="F647">
        <v>79</v>
      </c>
      <c r="G647">
        <v>0.51234567901234573</v>
      </c>
      <c r="H647">
        <v>14</v>
      </c>
      <c r="I647" s="9">
        <v>83.000000000000014</v>
      </c>
      <c r="J647" s="3">
        <v>2375525</v>
      </c>
      <c r="K647" s="3">
        <v>29327</v>
      </c>
      <c r="L647">
        <v>29.2</v>
      </c>
      <c r="M647">
        <v>29.6</v>
      </c>
      <c r="N647">
        <v>100</v>
      </c>
      <c r="O647">
        <v>99</v>
      </c>
      <c r="P647">
        <v>0</v>
      </c>
      <c r="Q647">
        <v>3</v>
      </c>
      <c r="R647">
        <v>14</v>
      </c>
      <c r="S647" s="8">
        <v>136466200</v>
      </c>
      <c r="T647" s="4">
        <v>7</v>
      </c>
      <c r="U647" s="6">
        <v>4.0150471741195792E-2</v>
      </c>
      <c r="V647" s="10">
        <v>205108605.91392079</v>
      </c>
      <c r="W647" s="12">
        <f>Table2[[#This Row],[Scaled to 2024]]/Table2[[#This Row],[Projected Wins]]</f>
        <v>2471188.0230592862</v>
      </c>
      <c r="X647" s="10"/>
      <c r="Y647" s="10">
        <f>IF(Table2[[#This Row],[Projected Wins]]&gt;=100, 1, IF(Table2[[#This Row],[Projected Wins]]&gt;=90, 2, IF(Table2[[#This Row],[Projected Wins]]&gt;=80, 3, IF(Table2[[#This Row],[Projected Wins]]&gt;=70, 4,5))))</f>
        <v>3</v>
      </c>
      <c r="Z647" s="2">
        <v>0.12569444444444444</v>
      </c>
    </row>
    <row r="648" spans="1:26" x14ac:dyDescent="0.45">
      <c r="A648">
        <v>2007</v>
      </c>
      <c r="B648" t="s">
        <v>35</v>
      </c>
      <c r="C648" t="s">
        <v>49</v>
      </c>
      <c r="D648" t="s">
        <v>652</v>
      </c>
      <c r="E648">
        <v>88</v>
      </c>
      <c r="F648">
        <v>74</v>
      </c>
      <c r="G648">
        <v>0.54320987654320985</v>
      </c>
      <c r="H648">
        <v>9</v>
      </c>
      <c r="I648" s="9">
        <v>88</v>
      </c>
      <c r="J648" s="3">
        <v>2672223</v>
      </c>
      <c r="K648" s="3">
        <v>32588</v>
      </c>
      <c r="L648">
        <v>29.9</v>
      </c>
      <c r="M648">
        <v>28.1</v>
      </c>
      <c r="N648">
        <v>96</v>
      </c>
      <c r="O648">
        <v>97</v>
      </c>
      <c r="P648">
        <v>1</v>
      </c>
      <c r="Q648">
        <v>2</v>
      </c>
      <c r="R648">
        <v>10</v>
      </c>
      <c r="S648" s="8">
        <v>106460833</v>
      </c>
      <c r="T648" s="4">
        <v>7</v>
      </c>
      <c r="U648" s="6">
        <v>4.2597981814882994E-2</v>
      </c>
      <c r="V648" s="10">
        <v>217611706.31109956</v>
      </c>
      <c r="W648" s="12">
        <f>Table2[[#This Row],[Scaled to 2024]]/Table2[[#This Row],[Projected Wins]]</f>
        <v>2472860.2989897677</v>
      </c>
      <c r="X648" s="10"/>
      <c r="Y648" s="10">
        <f>IF(Table2[[#This Row],[Projected Wins]]&gt;=100, 1, IF(Table2[[#This Row],[Projected Wins]]&gt;=90, 2, IF(Table2[[#This Row],[Projected Wins]]&gt;=80, 3, IF(Table2[[#This Row],[Projected Wins]]&gt;=70, 4,5))))</f>
        <v>3</v>
      </c>
      <c r="Z648" s="2">
        <v>0.11736111111111111</v>
      </c>
    </row>
    <row r="649" spans="1:26" x14ac:dyDescent="0.45">
      <c r="A649">
        <v>2023</v>
      </c>
      <c r="B649" t="s">
        <v>36</v>
      </c>
      <c r="C649" t="s">
        <v>75</v>
      </c>
      <c r="D649" t="s">
        <v>173</v>
      </c>
      <c r="E649">
        <v>79</v>
      </c>
      <c r="F649">
        <v>83</v>
      </c>
      <c r="G649">
        <v>0.48765432098765432</v>
      </c>
      <c r="H649">
        <v>18</v>
      </c>
      <c r="I649" s="9">
        <v>79</v>
      </c>
      <c r="J649" s="3">
        <v>2500153</v>
      </c>
      <c r="K649" s="3">
        <v>30866</v>
      </c>
      <c r="L649">
        <v>28.5</v>
      </c>
      <c r="M649">
        <v>30</v>
      </c>
      <c r="N649">
        <v>95</v>
      </c>
      <c r="O649">
        <v>95</v>
      </c>
      <c r="P649">
        <v>0</v>
      </c>
      <c r="Q649">
        <v>2</v>
      </c>
      <c r="R649">
        <v>13</v>
      </c>
      <c r="S649" s="8">
        <v>177920416</v>
      </c>
      <c r="T649" s="4">
        <v>12</v>
      </c>
      <c r="U649" s="6">
        <v>3.8276972472239684E-2</v>
      </c>
      <c r="V649" s="10">
        <v>195537838.58363158</v>
      </c>
      <c r="W649" s="12">
        <f>Table2[[#This Row],[Scaled to 2024]]/Table2[[#This Row],[Projected Wins]]</f>
        <v>2475162.5137168556</v>
      </c>
      <c r="X649" s="10"/>
      <c r="Y649" s="10">
        <f>IF(Table2[[#This Row],[Projected Wins]]&gt;=100, 1, IF(Table2[[#This Row],[Projected Wins]]&gt;=90, 2, IF(Table2[[#This Row],[Projected Wins]]&gt;=80, 3, IF(Table2[[#This Row],[Projected Wins]]&gt;=70, 4,5))))</f>
        <v>4</v>
      </c>
      <c r="Z649" s="2">
        <v>0.11041666666666666</v>
      </c>
    </row>
    <row r="650" spans="1:26" x14ac:dyDescent="0.45">
      <c r="A650">
        <v>2002</v>
      </c>
      <c r="B650" t="s">
        <v>40</v>
      </c>
      <c r="C650" t="s">
        <v>74</v>
      </c>
      <c r="D650" t="s">
        <v>808</v>
      </c>
      <c r="E650">
        <v>78</v>
      </c>
      <c r="F650">
        <v>84</v>
      </c>
      <c r="G650">
        <v>0.48148148148148145</v>
      </c>
      <c r="H650">
        <v>17</v>
      </c>
      <c r="I650" s="9">
        <v>78</v>
      </c>
      <c r="J650" s="3">
        <v>1637900</v>
      </c>
      <c r="K650" s="3">
        <v>20221</v>
      </c>
      <c r="L650">
        <v>27.2</v>
      </c>
      <c r="M650">
        <v>27.4</v>
      </c>
      <c r="N650">
        <v>104</v>
      </c>
      <c r="O650">
        <v>103</v>
      </c>
      <c r="P650">
        <v>1</v>
      </c>
      <c r="Q650">
        <v>1</v>
      </c>
      <c r="R650">
        <v>11</v>
      </c>
      <c r="S650" s="8">
        <v>76864333</v>
      </c>
      <c r="T650" s="4">
        <v>11</v>
      </c>
      <c r="U650" s="6">
        <v>3.7885151847031999E-2</v>
      </c>
      <c r="V650" s="10">
        <v>193536223.69046929</v>
      </c>
      <c r="W650" s="12">
        <f>Table2[[#This Row],[Scaled to 2024]]/Table2[[#This Row],[Projected Wins]]</f>
        <v>2481233.6370572988</v>
      </c>
      <c r="X650" s="10"/>
      <c r="Y650" s="10">
        <f>IF(Table2[[#This Row],[Projected Wins]]&gt;=100, 1, IF(Table2[[#This Row],[Projected Wins]]&gt;=90, 2, IF(Table2[[#This Row],[Projected Wins]]&gt;=80, 3, IF(Table2[[#This Row],[Projected Wins]]&gt;=70, 4,5))))</f>
        <v>4</v>
      </c>
      <c r="Z650" s="2">
        <v>0.12152777777777778</v>
      </c>
    </row>
    <row r="651" spans="1:26" x14ac:dyDescent="0.45">
      <c r="A651">
        <v>2001</v>
      </c>
      <c r="B651" t="s">
        <v>40</v>
      </c>
      <c r="C651" t="s">
        <v>74</v>
      </c>
      <c r="D651" t="s">
        <v>838</v>
      </c>
      <c r="E651">
        <v>80</v>
      </c>
      <c r="F651">
        <v>82</v>
      </c>
      <c r="G651">
        <v>0.49382716049382713</v>
      </c>
      <c r="H651">
        <v>17</v>
      </c>
      <c r="I651" s="9">
        <v>80</v>
      </c>
      <c r="J651" s="3">
        <v>1915438</v>
      </c>
      <c r="K651" s="3">
        <v>23359</v>
      </c>
      <c r="L651">
        <v>28.2</v>
      </c>
      <c r="M651">
        <v>28.5</v>
      </c>
      <c r="N651">
        <v>102</v>
      </c>
      <c r="O651">
        <v>102</v>
      </c>
      <c r="P651">
        <v>1</v>
      </c>
      <c r="Q651">
        <v>1</v>
      </c>
      <c r="R651">
        <v>13</v>
      </c>
      <c r="S651" s="8">
        <v>76895999</v>
      </c>
      <c r="T651" s="4">
        <v>10</v>
      </c>
      <c r="U651" s="6">
        <v>3.9051614188940841E-2</v>
      </c>
      <c r="V651" s="10">
        <v>199495094.26967919</v>
      </c>
      <c r="W651" s="12">
        <f>Table2[[#This Row],[Scaled to 2024]]/Table2[[#This Row],[Projected Wins]]</f>
        <v>2493688.6783709899</v>
      </c>
      <c r="X651" s="10"/>
      <c r="Y651" s="10">
        <f>IF(Table2[[#This Row],[Projected Wins]]&gt;=100, 1, IF(Table2[[#This Row],[Projected Wins]]&gt;=90, 2, IF(Table2[[#This Row],[Projected Wins]]&gt;=80, 3, IF(Table2[[#This Row],[Projected Wins]]&gt;=70, 4,5))))</f>
        <v>3</v>
      </c>
      <c r="Z651" s="2">
        <v>0.12430555555555556</v>
      </c>
    </row>
    <row r="652" spans="1:26" x14ac:dyDescent="0.45">
      <c r="A652">
        <v>2006</v>
      </c>
      <c r="B652" t="s">
        <v>13</v>
      </c>
      <c r="C652" t="s">
        <v>50</v>
      </c>
      <c r="D652" t="s">
        <v>660</v>
      </c>
      <c r="E652">
        <v>79</v>
      </c>
      <c r="F652">
        <v>83</v>
      </c>
      <c r="G652">
        <v>0.48765432098765432</v>
      </c>
      <c r="H652">
        <v>17</v>
      </c>
      <c r="I652" s="9">
        <v>79</v>
      </c>
      <c r="J652" s="3">
        <v>2550524</v>
      </c>
      <c r="K652" s="3">
        <v>31488</v>
      </c>
      <c r="L652">
        <v>27.5</v>
      </c>
      <c r="M652">
        <v>29.4</v>
      </c>
      <c r="N652">
        <v>100</v>
      </c>
      <c r="O652">
        <v>99</v>
      </c>
      <c r="P652">
        <v>2</v>
      </c>
      <c r="Q652">
        <v>3</v>
      </c>
      <c r="R652">
        <v>12</v>
      </c>
      <c r="S652" s="8">
        <v>90156876</v>
      </c>
      <c r="T652" s="4">
        <v>9</v>
      </c>
      <c r="U652" s="6">
        <v>3.8563606167935055E-2</v>
      </c>
      <c r="V652" s="10">
        <v>197002106.25428289</v>
      </c>
      <c r="W652" s="12">
        <f>Table2[[#This Row],[Scaled to 2024]]/Table2[[#This Row],[Projected Wins]]</f>
        <v>2493697.5475225681</v>
      </c>
      <c r="X652" s="10"/>
      <c r="Y652" s="10">
        <f>IF(Table2[[#This Row],[Projected Wins]]&gt;=100, 1, IF(Table2[[#This Row],[Projected Wins]]&gt;=90, 2, IF(Table2[[#This Row],[Projected Wins]]&gt;=80, 3, IF(Table2[[#This Row],[Projected Wins]]&gt;=70, 4,5))))</f>
        <v>4</v>
      </c>
      <c r="Z652" s="2">
        <v>0.11805555555555555</v>
      </c>
    </row>
    <row r="653" spans="1:26" x14ac:dyDescent="0.45">
      <c r="A653">
        <v>2006</v>
      </c>
      <c r="B653" t="s">
        <v>17</v>
      </c>
      <c r="C653" t="s">
        <v>70</v>
      </c>
      <c r="D653" t="s">
        <v>664</v>
      </c>
      <c r="E653">
        <v>90</v>
      </c>
      <c r="F653">
        <v>72</v>
      </c>
      <c r="G653">
        <v>0.55555555555555558</v>
      </c>
      <c r="H653">
        <v>6</v>
      </c>
      <c r="I653" s="9">
        <v>90</v>
      </c>
      <c r="J653" s="3">
        <v>2957414</v>
      </c>
      <c r="K653" s="3">
        <v>36511</v>
      </c>
      <c r="L653">
        <v>29.8</v>
      </c>
      <c r="M653">
        <v>27.9</v>
      </c>
      <c r="N653">
        <v>104</v>
      </c>
      <c r="O653">
        <v>104</v>
      </c>
      <c r="P653">
        <v>1</v>
      </c>
      <c r="Q653">
        <v>7</v>
      </c>
      <c r="R653">
        <v>16</v>
      </c>
      <c r="S653" s="8">
        <v>102750667</v>
      </c>
      <c r="T653" s="4">
        <v>4</v>
      </c>
      <c r="U653" s="6">
        <v>4.395046092414117E-2</v>
      </c>
      <c r="V653" s="10">
        <v>224520843.18041852</v>
      </c>
      <c r="W653" s="12">
        <f>Table2[[#This Row],[Scaled to 2024]]/Table2[[#This Row],[Projected Wins]]</f>
        <v>2494676.0353379836</v>
      </c>
      <c r="X653" s="10"/>
      <c r="Y653" s="10">
        <f>IF(Table2[[#This Row],[Projected Wins]]&gt;=100, 1, IF(Table2[[#This Row],[Projected Wins]]&gt;=90, 2, IF(Table2[[#This Row],[Projected Wins]]&gt;=80, 3, IF(Table2[[#This Row],[Projected Wins]]&gt;=70, 4,5))))</f>
        <v>2</v>
      </c>
      <c r="Z653" s="2">
        <v>0.11736111111111111</v>
      </c>
    </row>
    <row r="654" spans="1:26" x14ac:dyDescent="0.45">
      <c r="A654">
        <v>2013</v>
      </c>
      <c r="B654" t="s">
        <v>39</v>
      </c>
      <c r="C654" t="s">
        <v>57</v>
      </c>
      <c r="D654" t="s">
        <v>476</v>
      </c>
      <c r="E654">
        <v>91</v>
      </c>
      <c r="F654">
        <v>72</v>
      </c>
      <c r="G654">
        <v>0.55828220858895705</v>
      </c>
      <c r="H654">
        <v>10</v>
      </c>
      <c r="I654" s="9">
        <v>90.441717791411037</v>
      </c>
      <c r="J654" s="3">
        <v>3178273</v>
      </c>
      <c r="K654" s="3">
        <v>38759</v>
      </c>
      <c r="L654">
        <v>29.6</v>
      </c>
      <c r="M654">
        <v>27.9</v>
      </c>
      <c r="N654">
        <v>103</v>
      </c>
      <c r="O654">
        <v>103</v>
      </c>
      <c r="P654">
        <v>1</v>
      </c>
      <c r="Q654">
        <v>3</v>
      </c>
      <c r="R654">
        <v>18</v>
      </c>
      <c r="S654" s="8">
        <v>139261200</v>
      </c>
      <c r="T654" s="4">
        <v>7</v>
      </c>
      <c r="U654" s="6">
        <v>4.4199691672450664E-2</v>
      </c>
      <c r="V654" s="10">
        <v>225794037.96792069</v>
      </c>
      <c r="W654" s="12">
        <f>Table2[[#This Row],[Scaled to 2024]]/Table2[[#This Row],[Projected Wins]]</f>
        <v>2496569.5420411802</v>
      </c>
      <c r="X654" s="10"/>
      <c r="Y654" s="10">
        <f>IF(Table2[[#This Row],[Projected Wins]]&gt;=100, 1, IF(Table2[[#This Row],[Projected Wins]]&gt;=90, 2, IF(Table2[[#This Row],[Projected Wins]]&gt;=80, 3, IF(Table2[[#This Row],[Projected Wins]]&gt;=70, 4,5))))</f>
        <v>2</v>
      </c>
      <c r="Z654" s="2">
        <v>0.12777777777777777</v>
      </c>
    </row>
    <row r="655" spans="1:26" x14ac:dyDescent="0.45">
      <c r="A655">
        <v>2003</v>
      </c>
      <c r="B655" t="s">
        <v>14</v>
      </c>
      <c r="C655" t="s">
        <v>58</v>
      </c>
      <c r="D655" t="s">
        <v>752</v>
      </c>
      <c r="E655">
        <v>71</v>
      </c>
      <c r="F655">
        <v>91</v>
      </c>
      <c r="G655">
        <v>0.43827160493827161</v>
      </c>
      <c r="H655">
        <v>22</v>
      </c>
      <c r="I655" s="9">
        <v>71</v>
      </c>
      <c r="J655" s="3">
        <v>2454523</v>
      </c>
      <c r="K655" s="3">
        <v>30303</v>
      </c>
      <c r="L655">
        <v>29.3</v>
      </c>
      <c r="M655">
        <v>29.2</v>
      </c>
      <c r="N655">
        <v>99</v>
      </c>
      <c r="O655">
        <v>99</v>
      </c>
      <c r="P655">
        <v>0</v>
      </c>
      <c r="Q655">
        <v>1</v>
      </c>
      <c r="R655">
        <v>8</v>
      </c>
      <c r="S655" s="8">
        <v>73877500</v>
      </c>
      <c r="T655" s="4">
        <v>13</v>
      </c>
      <c r="U655" s="6">
        <v>3.4702810965689744E-2</v>
      </c>
      <c r="V655" s="10">
        <v>177279241.5577969</v>
      </c>
      <c r="W655" s="12">
        <f>Table2[[#This Row],[Scaled to 2024]]/Table2[[#This Row],[Projected Wins]]</f>
        <v>2496890.7261661533</v>
      </c>
      <c r="X655" s="10"/>
      <c r="Y655" s="10">
        <f>IF(Table2[[#This Row],[Projected Wins]]&gt;=100, 1, IF(Table2[[#This Row],[Projected Wins]]&gt;=90, 2, IF(Table2[[#This Row],[Projected Wins]]&gt;=80, 3, IF(Table2[[#This Row],[Projected Wins]]&gt;=70, 4,5))))</f>
        <v>4</v>
      </c>
      <c r="Z655" s="2">
        <v>0.11805555555555555</v>
      </c>
    </row>
    <row r="656" spans="1:26" x14ac:dyDescent="0.45">
      <c r="A656">
        <v>2004</v>
      </c>
      <c r="B656" t="s">
        <v>16</v>
      </c>
      <c r="C656" t="s">
        <v>51</v>
      </c>
      <c r="D656" t="s">
        <v>724</v>
      </c>
      <c r="E656">
        <v>89</v>
      </c>
      <c r="F656">
        <v>73</v>
      </c>
      <c r="G656">
        <v>0.54938271604938271</v>
      </c>
      <c r="H656">
        <v>11</v>
      </c>
      <c r="I656" s="9">
        <v>89</v>
      </c>
      <c r="J656" s="3">
        <v>3170154</v>
      </c>
      <c r="K656" s="3">
        <v>38660</v>
      </c>
      <c r="L656">
        <v>30.1</v>
      </c>
      <c r="M656">
        <v>29.1</v>
      </c>
      <c r="N656">
        <v>102</v>
      </c>
      <c r="O656">
        <v>102</v>
      </c>
      <c r="P656">
        <v>1</v>
      </c>
      <c r="Q656">
        <v>3</v>
      </c>
      <c r="R656">
        <v>14</v>
      </c>
      <c r="S656" s="8">
        <v>90560000</v>
      </c>
      <c r="T656" s="4">
        <v>7</v>
      </c>
      <c r="U656" s="6">
        <v>4.3566571549189227E-2</v>
      </c>
      <c r="V656" s="10">
        <v>222559745.06358692</v>
      </c>
      <c r="W656" s="12">
        <f>Table2[[#This Row],[Scaled to 2024]]/Table2[[#This Row],[Projected Wins]]</f>
        <v>2500671.2928492911</v>
      </c>
      <c r="X656" s="10"/>
      <c r="Y656" s="10">
        <f>IF(Table2[[#This Row],[Projected Wins]]&gt;=100, 1, IF(Table2[[#This Row],[Projected Wins]]&gt;=90, 2, IF(Table2[[#This Row],[Projected Wins]]&gt;=80, 3, IF(Table2[[#This Row],[Projected Wins]]&gt;=70, 4,5))))</f>
        <v>3</v>
      </c>
      <c r="Z656" s="2">
        <v>0.11736111111111111</v>
      </c>
    </row>
    <row r="657" spans="1:26" x14ac:dyDescent="0.45">
      <c r="A657">
        <v>2002</v>
      </c>
      <c r="B657" t="s">
        <v>21</v>
      </c>
      <c r="C657" t="s">
        <v>71</v>
      </c>
      <c r="D657" t="s">
        <v>789</v>
      </c>
      <c r="E657">
        <v>55</v>
      </c>
      <c r="F657">
        <v>106</v>
      </c>
      <c r="G657">
        <v>0.34161490683229812</v>
      </c>
      <c r="H657">
        <v>29</v>
      </c>
      <c r="I657" s="9">
        <v>55.341614906832298</v>
      </c>
      <c r="J657" s="3">
        <v>1503623</v>
      </c>
      <c r="K657" s="3">
        <v>18795</v>
      </c>
      <c r="L657">
        <v>28.1</v>
      </c>
      <c r="M657">
        <v>28.1</v>
      </c>
      <c r="N657">
        <v>92</v>
      </c>
      <c r="O657">
        <v>95</v>
      </c>
      <c r="P657">
        <v>0</v>
      </c>
      <c r="Q657">
        <v>1</v>
      </c>
      <c r="R657">
        <v>10</v>
      </c>
      <c r="S657" s="8">
        <v>55048000</v>
      </c>
      <c r="T657" s="4">
        <v>20</v>
      </c>
      <c r="U657" s="6">
        <v>2.7132244013298303E-2</v>
      </c>
      <c r="V657" s="10">
        <v>138605015.17281041</v>
      </c>
      <c r="W657" s="12">
        <f>Table2[[#This Row],[Scaled to 2024]]/Table2[[#This Row],[Projected Wins]]</f>
        <v>2504535.066534509</v>
      </c>
      <c r="X657" s="10"/>
      <c r="Y657" s="10">
        <f>IF(Table2[[#This Row],[Projected Wins]]&gt;=100, 1, IF(Table2[[#This Row],[Projected Wins]]&gt;=90, 2, IF(Table2[[#This Row],[Projected Wins]]&gt;=80, 3, IF(Table2[[#This Row],[Projected Wins]]&gt;=70, 4,5))))</f>
        <v>5</v>
      </c>
      <c r="Z657" s="2">
        <v>0.11458333333333333</v>
      </c>
    </row>
    <row r="658" spans="1:26" x14ac:dyDescent="0.45">
      <c r="A658">
        <v>2003</v>
      </c>
      <c r="B658" t="s">
        <v>13</v>
      </c>
      <c r="C658" t="s">
        <v>50</v>
      </c>
      <c r="D658" t="s">
        <v>751</v>
      </c>
      <c r="E658">
        <v>101</v>
      </c>
      <c r="F658">
        <v>61</v>
      </c>
      <c r="G658">
        <v>0.62345679012345678</v>
      </c>
      <c r="H658">
        <v>1</v>
      </c>
      <c r="I658" s="9">
        <v>101</v>
      </c>
      <c r="J658" s="3">
        <v>2401084</v>
      </c>
      <c r="K658" s="3">
        <v>29643</v>
      </c>
      <c r="L658">
        <v>30.3</v>
      </c>
      <c r="M658">
        <v>31.1</v>
      </c>
      <c r="N658">
        <v>101</v>
      </c>
      <c r="O658">
        <v>100</v>
      </c>
      <c r="P658">
        <v>3</v>
      </c>
      <c r="Q658">
        <v>7</v>
      </c>
      <c r="R658">
        <v>17</v>
      </c>
      <c r="S658" s="8">
        <v>106243667</v>
      </c>
      <c r="T658" s="4">
        <v>3</v>
      </c>
      <c r="U658" s="6">
        <v>4.9906316431967641E-2</v>
      </c>
      <c r="V658" s="10">
        <v>254946319.32698226</v>
      </c>
      <c r="W658" s="12">
        <f>Table2[[#This Row],[Scaled to 2024]]/Table2[[#This Row],[Projected Wins]]</f>
        <v>2524220.9834354678</v>
      </c>
      <c r="X658" s="10"/>
      <c r="Y658" s="10">
        <f>IF(Table2[[#This Row],[Projected Wins]]&gt;=100, 1, IF(Table2[[#This Row],[Projected Wins]]&gt;=90, 2, IF(Table2[[#This Row],[Projected Wins]]&gt;=80, 3, IF(Table2[[#This Row],[Projected Wins]]&gt;=70, 4,5))))</f>
        <v>1</v>
      </c>
      <c r="Z658" s="2">
        <v>0.12083333333333333</v>
      </c>
    </row>
    <row r="659" spans="1:26" x14ac:dyDescent="0.45">
      <c r="A659">
        <v>2005</v>
      </c>
      <c r="B659" t="s">
        <v>32</v>
      </c>
      <c r="C659" t="s">
        <v>61</v>
      </c>
      <c r="D659" t="s">
        <v>709</v>
      </c>
      <c r="E659">
        <v>88</v>
      </c>
      <c r="F659">
        <v>74</v>
      </c>
      <c r="G659">
        <v>0.54320987654320985</v>
      </c>
      <c r="H659">
        <v>9</v>
      </c>
      <c r="I659" s="9">
        <v>88</v>
      </c>
      <c r="J659" s="3">
        <v>2665304</v>
      </c>
      <c r="K659" s="3">
        <v>32905</v>
      </c>
      <c r="L659">
        <v>30</v>
      </c>
      <c r="M659">
        <v>29.7</v>
      </c>
      <c r="N659">
        <v>105</v>
      </c>
      <c r="O659">
        <v>104</v>
      </c>
      <c r="P659">
        <v>1</v>
      </c>
      <c r="Q659">
        <v>3</v>
      </c>
      <c r="R659">
        <v>16</v>
      </c>
      <c r="S659" s="8">
        <v>95522000</v>
      </c>
      <c r="T659" s="4">
        <v>4</v>
      </c>
      <c r="U659" s="6">
        <v>4.3637010210752489E-2</v>
      </c>
      <c r="V659" s="10">
        <v>222919580.82763001</v>
      </c>
      <c r="W659" s="12">
        <f>Table2[[#This Row],[Scaled to 2024]]/Table2[[#This Row],[Projected Wins]]</f>
        <v>2533177.0548594319</v>
      </c>
      <c r="X659" s="10"/>
      <c r="Y659" s="10">
        <f>IF(Table2[[#This Row],[Projected Wins]]&gt;=100, 1, IF(Table2[[#This Row],[Projected Wins]]&gt;=90, 2, IF(Table2[[#This Row],[Projected Wins]]&gt;=80, 3, IF(Table2[[#This Row],[Projected Wins]]&gt;=70, 4,5))))</f>
        <v>3</v>
      </c>
      <c r="Z659" s="2">
        <v>0.11874999999999999</v>
      </c>
    </row>
    <row r="660" spans="1:26" x14ac:dyDescent="0.45">
      <c r="A660">
        <v>2023</v>
      </c>
      <c r="B660" t="s">
        <v>17</v>
      </c>
      <c r="C660" t="s">
        <v>70</v>
      </c>
      <c r="D660" t="s">
        <v>154</v>
      </c>
      <c r="E660">
        <v>61</v>
      </c>
      <c r="F660">
        <v>101</v>
      </c>
      <c r="G660">
        <v>0.37654320987654322</v>
      </c>
      <c r="H660">
        <v>27</v>
      </c>
      <c r="I660" s="9">
        <v>61</v>
      </c>
      <c r="J660" s="3">
        <v>1669628</v>
      </c>
      <c r="K660" s="3">
        <v>20613</v>
      </c>
      <c r="L660">
        <v>27.9</v>
      </c>
      <c r="M660">
        <v>29.2</v>
      </c>
      <c r="N660">
        <v>101</v>
      </c>
      <c r="O660">
        <v>103</v>
      </c>
      <c r="P660">
        <v>0</v>
      </c>
      <c r="Q660">
        <v>1</v>
      </c>
      <c r="R660">
        <v>11</v>
      </c>
      <c r="S660" s="8">
        <v>140725951</v>
      </c>
      <c r="T660" s="4">
        <v>16</v>
      </c>
      <c r="U660" s="6">
        <v>3.0275127912002806E-2</v>
      </c>
      <c r="V660" s="10">
        <v>154660431.38728973</v>
      </c>
      <c r="W660" s="12">
        <f>Table2[[#This Row],[Scaled to 2024]]/Table2[[#This Row],[Projected Wins]]</f>
        <v>2535416.9079883564</v>
      </c>
      <c r="X660" s="10"/>
      <c r="Y660" s="10">
        <f>IF(Table2[[#This Row],[Projected Wins]]&gt;=100, 1, IF(Table2[[#This Row],[Projected Wins]]&gt;=90, 2, IF(Table2[[#This Row],[Projected Wins]]&gt;=80, 3, IF(Table2[[#This Row],[Projected Wins]]&gt;=70, 4,5))))</f>
        <v>5</v>
      </c>
      <c r="Z660" s="2">
        <v>0.11180555555555556</v>
      </c>
    </row>
    <row r="661" spans="1:26" x14ac:dyDescent="0.45">
      <c r="A661">
        <v>2006</v>
      </c>
      <c r="B661" t="s">
        <v>44</v>
      </c>
      <c r="C661" t="s">
        <v>100</v>
      </c>
      <c r="D661" t="s">
        <v>672</v>
      </c>
      <c r="E661">
        <v>89</v>
      </c>
      <c r="F661">
        <v>73</v>
      </c>
      <c r="G661">
        <v>0.54938271604938271</v>
      </c>
      <c r="H661">
        <v>7</v>
      </c>
      <c r="I661" s="9">
        <v>89</v>
      </c>
      <c r="J661" s="3">
        <v>3406790</v>
      </c>
      <c r="K661" s="3">
        <v>42059</v>
      </c>
      <c r="L661">
        <v>28.8</v>
      </c>
      <c r="M661">
        <v>27.9</v>
      </c>
      <c r="N661">
        <v>100</v>
      </c>
      <c r="O661">
        <v>99</v>
      </c>
      <c r="P661">
        <v>1</v>
      </c>
      <c r="Q661">
        <v>1</v>
      </c>
      <c r="R661">
        <v>15</v>
      </c>
      <c r="S661" s="8">
        <v>103472000</v>
      </c>
      <c r="T661" s="4">
        <v>3</v>
      </c>
      <c r="U661" s="6">
        <v>4.4259003133699709E-2</v>
      </c>
      <c r="V661" s="10">
        <v>226097030.45104581</v>
      </c>
      <c r="W661" s="12">
        <f>Table2[[#This Row],[Scaled to 2024]]/Table2[[#This Row],[Projected Wins]]</f>
        <v>2540416.0724836607</v>
      </c>
      <c r="X661" s="10"/>
      <c r="Y661" s="10">
        <f>IF(Table2[[#This Row],[Projected Wins]]&gt;=100, 1, IF(Table2[[#This Row],[Projected Wins]]&gt;=90, 2, IF(Table2[[#This Row],[Projected Wins]]&gt;=80, 3, IF(Table2[[#This Row],[Projected Wins]]&gt;=70, 4,5))))</f>
        <v>3</v>
      </c>
      <c r="Z661" s="2">
        <v>0.11666666666666667</v>
      </c>
    </row>
    <row r="662" spans="1:26" x14ac:dyDescent="0.45">
      <c r="A662">
        <v>2001</v>
      </c>
      <c r="B662" t="s">
        <v>20</v>
      </c>
      <c r="C662" t="s">
        <v>64</v>
      </c>
      <c r="D662" t="s">
        <v>818</v>
      </c>
      <c r="E662">
        <v>73</v>
      </c>
      <c r="F662">
        <v>89</v>
      </c>
      <c r="G662">
        <v>0.45061728395061729</v>
      </c>
      <c r="H662">
        <v>21</v>
      </c>
      <c r="I662" s="9">
        <v>73</v>
      </c>
      <c r="J662" s="3">
        <v>3166821</v>
      </c>
      <c r="K662" s="3">
        <v>39097</v>
      </c>
      <c r="L662">
        <v>28.3</v>
      </c>
      <c r="M662">
        <v>28.7</v>
      </c>
      <c r="N662">
        <v>122</v>
      </c>
      <c r="O662">
        <v>122</v>
      </c>
      <c r="P662">
        <v>2</v>
      </c>
      <c r="Q662">
        <v>3</v>
      </c>
      <c r="R662">
        <v>7</v>
      </c>
      <c r="S662" s="8">
        <v>71541334</v>
      </c>
      <c r="T662" s="4">
        <v>13</v>
      </c>
      <c r="U662" s="6">
        <v>3.6332248885018785E-2</v>
      </c>
      <c r="V662" s="10">
        <v>185603221.9635849</v>
      </c>
      <c r="W662" s="12">
        <f>Table2[[#This Row],[Scaled to 2024]]/Table2[[#This Row],[Projected Wins]]</f>
        <v>2542509.8899121219</v>
      </c>
      <c r="X662" s="10"/>
      <c r="Y662" s="10">
        <f>IF(Table2[[#This Row],[Projected Wins]]&gt;=100, 1, IF(Table2[[#This Row],[Projected Wins]]&gt;=90, 2, IF(Table2[[#This Row],[Projected Wins]]&gt;=80, 3, IF(Table2[[#This Row],[Projected Wins]]&gt;=70, 4,5))))</f>
        <v>4</v>
      </c>
      <c r="Z662" s="2">
        <v>0.12638888888888888</v>
      </c>
    </row>
    <row r="663" spans="1:26" x14ac:dyDescent="0.45">
      <c r="A663">
        <v>2023</v>
      </c>
      <c r="B663" t="s">
        <v>15</v>
      </c>
      <c r="C663" t="s">
        <v>69</v>
      </c>
      <c r="D663" t="s">
        <v>152</v>
      </c>
      <c r="E663">
        <v>78</v>
      </c>
      <c r="F663">
        <v>84</v>
      </c>
      <c r="G663">
        <v>0.48148148148148145</v>
      </c>
      <c r="H663">
        <v>19</v>
      </c>
      <c r="I663" s="9">
        <v>78</v>
      </c>
      <c r="J663" s="3">
        <v>2672130</v>
      </c>
      <c r="K663" s="3">
        <v>32989</v>
      </c>
      <c r="L663">
        <v>28.6</v>
      </c>
      <c r="M663">
        <v>30</v>
      </c>
      <c r="N663">
        <v>106</v>
      </c>
      <c r="O663">
        <v>106</v>
      </c>
      <c r="P663">
        <v>0</v>
      </c>
      <c r="Q663">
        <v>1</v>
      </c>
      <c r="R663">
        <v>9</v>
      </c>
      <c r="S663" s="8">
        <v>181282500</v>
      </c>
      <c r="T663" s="4">
        <v>11</v>
      </c>
      <c r="U663" s="6">
        <v>3.9000275618728264E-2</v>
      </c>
      <c r="V663" s="10">
        <v>199232831.28473121</v>
      </c>
      <c r="W663" s="12">
        <f>Table2[[#This Row],[Scaled to 2024]]/Table2[[#This Row],[Projected Wins]]</f>
        <v>2554267.0677529643</v>
      </c>
      <c r="X663" s="10"/>
      <c r="Y663" s="10">
        <f>IF(Table2[[#This Row],[Projected Wins]]&gt;=100, 1, IF(Table2[[#This Row],[Projected Wins]]&gt;=90, 2, IF(Table2[[#This Row],[Projected Wins]]&gt;=80, 3, IF(Table2[[#This Row],[Projected Wins]]&gt;=70, 4,5))))</f>
        <v>4</v>
      </c>
      <c r="Z663" s="2">
        <v>0.11458333333333333</v>
      </c>
    </row>
    <row r="664" spans="1:26" x14ac:dyDescent="0.45">
      <c r="A664">
        <v>2009</v>
      </c>
      <c r="B664" t="s">
        <v>21</v>
      </c>
      <c r="C664" t="s">
        <v>71</v>
      </c>
      <c r="D664" t="s">
        <v>578</v>
      </c>
      <c r="E664">
        <v>86</v>
      </c>
      <c r="F664">
        <v>77</v>
      </c>
      <c r="G664">
        <v>0.52760736196319014</v>
      </c>
      <c r="H664">
        <v>13</v>
      </c>
      <c r="I664" s="9">
        <v>85.472392638036808</v>
      </c>
      <c r="J664" s="3">
        <v>2567165</v>
      </c>
      <c r="K664" s="3">
        <v>31693</v>
      </c>
      <c r="L664">
        <v>29.8</v>
      </c>
      <c r="M664">
        <v>26.6</v>
      </c>
      <c r="N664">
        <v>101</v>
      </c>
      <c r="O664">
        <v>101</v>
      </c>
      <c r="P664">
        <v>0</v>
      </c>
      <c r="Q664">
        <v>4</v>
      </c>
      <c r="R664">
        <v>11</v>
      </c>
      <c r="S664" s="8">
        <v>119510145</v>
      </c>
      <c r="T664" s="4">
        <v>5</v>
      </c>
      <c r="U664" s="6">
        <v>4.280993269358261E-2</v>
      </c>
      <c r="V664" s="10">
        <v>218694456.95802915</v>
      </c>
      <c r="W664" s="12">
        <f>Table2[[#This Row],[Scaled to 2024]]/Table2[[#This Row],[Projected Wins]]</f>
        <v>2558656.078392101</v>
      </c>
      <c r="X664" s="10"/>
      <c r="Y664" s="10">
        <f>IF(Table2[[#This Row],[Projected Wins]]&gt;=100, 1, IF(Table2[[#This Row],[Projected Wins]]&gt;=90, 2, IF(Table2[[#This Row],[Projected Wins]]&gt;=80, 3, IF(Table2[[#This Row],[Projected Wins]]&gt;=70, 4,5))))</f>
        <v>3</v>
      </c>
      <c r="Z664" s="2">
        <v>0.11805555555555555</v>
      </c>
    </row>
    <row r="665" spans="1:26" x14ac:dyDescent="0.45">
      <c r="A665">
        <v>2016</v>
      </c>
      <c r="B665" t="s">
        <v>24</v>
      </c>
      <c r="C665" t="s">
        <v>100</v>
      </c>
      <c r="D665" t="s">
        <v>371</v>
      </c>
      <c r="E665">
        <v>74</v>
      </c>
      <c r="F665">
        <v>88</v>
      </c>
      <c r="G665">
        <v>0.4567901234567901</v>
      </c>
      <c r="H665">
        <v>21</v>
      </c>
      <c r="I665" s="9">
        <v>74</v>
      </c>
      <c r="J665" s="3">
        <v>3016142</v>
      </c>
      <c r="K665" s="3">
        <v>37236</v>
      </c>
      <c r="L665">
        <v>28.5</v>
      </c>
      <c r="M665">
        <v>28.4</v>
      </c>
      <c r="N665">
        <v>95</v>
      </c>
      <c r="O665">
        <v>95</v>
      </c>
      <c r="P665">
        <v>0</v>
      </c>
      <c r="Q665">
        <v>1</v>
      </c>
      <c r="R665">
        <v>9</v>
      </c>
      <c r="S665" s="8">
        <v>139712000</v>
      </c>
      <c r="T665" s="4">
        <v>13</v>
      </c>
      <c r="U665" s="6">
        <v>3.7147449797473121E-2</v>
      </c>
      <c r="V665" s="10">
        <v>189767674.2213577</v>
      </c>
      <c r="W665" s="12">
        <f>Table2[[#This Row],[Scaled to 2024]]/Table2[[#This Row],[Projected Wins]]</f>
        <v>2564428.0300183473</v>
      </c>
      <c r="X665" s="10"/>
      <c r="Y665" s="10">
        <f>IF(Table2[[#This Row],[Projected Wins]]&gt;=100, 1, IF(Table2[[#This Row],[Projected Wins]]&gt;=90, 2, IF(Table2[[#This Row],[Projected Wins]]&gt;=80, 3, IF(Table2[[#This Row],[Projected Wins]]&gt;=70, 4,5))))</f>
        <v>4</v>
      </c>
      <c r="Z665" s="2">
        <v>0.12777777777777777</v>
      </c>
    </row>
    <row r="666" spans="1:26" x14ac:dyDescent="0.45">
      <c r="A666">
        <v>2011</v>
      </c>
      <c r="B666" t="s">
        <v>36</v>
      </c>
      <c r="C666" t="s">
        <v>75</v>
      </c>
      <c r="D666" t="s">
        <v>533</v>
      </c>
      <c r="E666">
        <v>86</v>
      </c>
      <c r="F666">
        <v>76</v>
      </c>
      <c r="G666">
        <v>0.53086419753086422</v>
      </c>
      <c r="H666">
        <v>11</v>
      </c>
      <c r="I666" s="9">
        <v>86</v>
      </c>
      <c r="J666" s="3">
        <v>3387303</v>
      </c>
      <c r="K666" s="3">
        <v>41819</v>
      </c>
      <c r="L666">
        <v>30.2</v>
      </c>
      <c r="M666">
        <v>28.5</v>
      </c>
      <c r="N666">
        <v>92</v>
      </c>
      <c r="O666">
        <v>91</v>
      </c>
      <c r="P666">
        <v>0</v>
      </c>
      <c r="Q666">
        <v>5</v>
      </c>
      <c r="R666">
        <v>15</v>
      </c>
      <c r="S666" s="8">
        <v>124198333</v>
      </c>
      <c r="T666" s="4">
        <v>8</v>
      </c>
      <c r="U666" s="6">
        <v>4.3240682433442604E-2</v>
      </c>
      <c r="V666" s="10">
        <v>220894941.15681919</v>
      </c>
      <c r="W666" s="12">
        <f>Table2[[#This Row],[Scaled to 2024]]/Table2[[#This Row],[Projected Wins]]</f>
        <v>2568545.8274048744</v>
      </c>
      <c r="X666" s="10"/>
      <c r="Y666" s="10">
        <f>IF(Table2[[#This Row],[Projected Wins]]&gt;=100, 1, IF(Table2[[#This Row],[Projected Wins]]&gt;=90, 2, IF(Table2[[#This Row],[Projected Wins]]&gt;=80, 3, IF(Table2[[#This Row],[Projected Wins]]&gt;=70, 4,5))))</f>
        <v>3</v>
      </c>
      <c r="Z666" s="2">
        <v>0.12083333333333333</v>
      </c>
    </row>
    <row r="667" spans="1:26" x14ac:dyDescent="0.45">
      <c r="A667">
        <v>2005</v>
      </c>
      <c r="B667" t="s">
        <v>16</v>
      </c>
      <c r="C667" t="s">
        <v>51</v>
      </c>
      <c r="D667" t="s">
        <v>693</v>
      </c>
      <c r="E667">
        <v>79</v>
      </c>
      <c r="F667">
        <v>83</v>
      </c>
      <c r="G667">
        <v>0.48765432098765432</v>
      </c>
      <c r="H667">
        <v>18</v>
      </c>
      <c r="I667" s="9">
        <v>79</v>
      </c>
      <c r="J667" s="3">
        <v>3099992</v>
      </c>
      <c r="K667" s="3">
        <v>38272</v>
      </c>
      <c r="L667">
        <v>29.7</v>
      </c>
      <c r="M667">
        <v>28.2</v>
      </c>
      <c r="N667">
        <v>104</v>
      </c>
      <c r="O667">
        <v>104</v>
      </c>
      <c r="P667">
        <v>1</v>
      </c>
      <c r="Q667">
        <v>2</v>
      </c>
      <c r="R667">
        <v>13</v>
      </c>
      <c r="S667" s="8">
        <v>87032933</v>
      </c>
      <c r="T667" s="4">
        <v>9</v>
      </c>
      <c r="U667" s="6">
        <v>3.9758976842954895E-2</v>
      </c>
      <c r="V667" s="10">
        <v>203108654.99632764</v>
      </c>
      <c r="W667" s="12">
        <f>Table2[[#This Row],[Scaled to 2024]]/Table2[[#This Row],[Projected Wins]]</f>
        <v>2570995.6328649069</v>
      </c>
      <c r="X667" s="10"/>
      <c r="Y667" s="10">
        <f>IF(Table2[[#This Row],[Projected Wins]]&gt;=100, 1, IF(Table2[[#This Row],[Projected Wins]]&gt;=90, 2, IF(Table2[[#This Row],[Projected Wins]]&gt;=80, 3, IF(Table2[[#This Row],[Projected Wins]]&gt;=70, 4,5))))</f>
        <v>4</v>
      </c>
      <c r="Z667" s="2">
        <v>0.11458333333333333</v>
      </c>
    </row>
    <row r="668" spans="1:26" hidden="1" x14ac:dyDescent="0.45">
      <c r="A668">
        <v>2024</v>
      </c>
      <c r="B668" t="s">
        <v>25</v>
      </c>
      <c r="C668" t="s">
        <v>65</v>
      </c>
      <c r="D668" t="s">
        <v>132</v>
      </c>
      <c r="E668">
        <v>56</v>
      </c>
      <c r="F668">
        <v>41</v>
      </c>
      <c r="G668">
        <v>0.57731958762886593</v>
      </c>
      <c r="H668">
        <v>5</v>
      </c>
      <c r="I668" s="9">
        <v>93.525773195876283</v>
      </c>
      <c r="J668">
        <v>2245164</v>
      </c>
      <c r="K668">
        <v>47769</v>
      </c>
      <c r="L668">
        <v>30.2</v>
      </c>
      <c r="M668">
        <v>29.7</v>
      </c>
      <c r="N668">
        <v>99</v>
      </c>
      <c r="O668">
        <v>97</v>
      </c>
      <c r="P668">
        <v>0</v>
      </c>
      <c r="Q668">
        <v>6</v>
      </c>
      <c r="R668">
        <v>11</v>
      </c>
      <c r="S668" s="8">
        <v>262386278</v>
      </c>
      <c r="T668" s="4">
        <v>4</v>
      </c>
      <c r="U668" s="6">
        <v>5.1362705105303108E-2</v>
      </c>
      <c r="V668" s="10">
        <v>262386278</v>
      </c>
      <c r="W668" s="12">
        <f>Table2[[#This Row],[Scaled to 2024]]/Table2[[#This Row],[Projected Wins]]</f>
        <v>2805497.0200617285</v>
      </c>
      <c r="X668" s="10"/>
      <c r="Y668" s="10">
        <f>IF(Table2[[#This Row],[Projected Wins]]&gt;=100, 1, IF(Table2[[#This Row],[Projected Wins]]&gt;=90, 2, IF(Table2[[#This Row],[Projected Wins]]&gt;=80, 3, IF(Table2[[#This Row],[Projected Wins]]&gt;=70, 4,5))))</f>
        <v>2</v>
      </c>
      <c r="Z668" s="2">
        <v>0.1111111111111111</v>
      </c>
    </row>
    <row r="669" spans="1:26" x14ac:dyDescent="0.45">
      <c r="A669">
        <v>2006</v>
      </c>
      <c r="B669" t="s">
        <v>36</v>
      </c>
      <c r="C669" t="s">
        <v>75</v>
      </c>
      <c r="D669" t="s">
        <v>683</v>
      </c>
      <c r="E669">
        <v>76</v>
      </c>
      <c r="F669">
        <v>85</v>
      </c>
      <c r="G669">
        <v>0.47204968944099379</v>
      </c>
      <c r="H669">
        <v>21</v>
      </c>
      <c r="I669" s="9">
        <v>76.472049689440993</v>
      </c>
      <c r="J669" s="3">
        <v>3130313</v>
      </c>
      <c r="K669" s="3">
        <v>38646</v>
      </c>
      <c r="L669">
        <v>33.700000000000003</v>
      </c>
      <c r="M669">
        <v>28.7</v>
      </c>
      <c r="N669">
        <v>100</v>
      </c>
      <c r="O669">
        <v>100</v>
      </c>
      <c r="P669">
        <v>0</v>
      </c>
      <c r="Q669">
        <v>1</v>
      </c>
      <c r="R669">
        <v>14</v>
      </c>
      <c r="S669" s="8">
        <v>90056419</v>
      </c>
      <c r="T669" s="4">
        <v>10</v>
      </c>
      <c r="U669" s="6">
        <v>3.8520636797691875E-2</v>
      </c>
      <c r="V669" s="10">
        <v>196782597.31091636</v>
      </c>
      <c r="W669" s="12">
        <f>Table2[[#This Row],[Scaled to 2024]]/Table2[[#This Row],[Projected Wins]]</f>
        <v>2573261.7094751084</v>
      </c>
      <c r="X669" s="10"/>
      <c r="Y669" s="10">
        <f>IF(Table2[[#This Row],[Projected Wins]]&gt;=100, 1, IF(Table2[[#This Row],[Projected Wins]]&gt;=90, 2, IF(Table2[[#This Row],[Projected Wins]]&gt;=80, 3, IF(Table2[[#This Row],[Projected Wins]]&gt;=70, 4,5))))</f>
        <v>4</v>
      </c>
      <c r="Z669" s="2">
        <v>0.11527777777777778</v>
      </c>
    </row>
    <row r="670" spans="1:26" x14ac:dyDescent="0.45">
      <c r="A670">
        <v>2000</v>
      </c>
      <c r="B670" t="s">
        <v>43</v>
      </c>
      <c r="C670" t="s">
        <v>60</v>
      </c>
      <c r="D670" t="s">
        <v>847</v>
      </c>
      <c r="E670">
        <v>90</v>
      </c>
      <c r="F670">
        <v>72</v>
      </c>
      <c r="G670">
        <v>0.55555555555555558</v>
      </c>
      <c r="H670">
        <v>8</v>
      </c>
      <c r="I670" s="9">
        <v>90</v>
      </c>
      <c r="J670" s="3">
        <v>3456278</v>
      </c>
      <c r="K670" s="3">
        <v>42670</v>
      </c>
      <c r="L670">
        <v>30.1</v>
      </c>
      <c r="M670">
        <v>30.2</v>
      </c>
      <c r="N670">
        <v>101</v>
      </c>
      <c r="O670">
        <v>100</v>
      </c>
      <c r="P670">
        <v>2</v>
      </c>
      <c r="Q670">
        <v>4</v>
      </c>
      <c r="R670">
        <v>15</v>
      </c>
      <c r="S670" s="8">
        <v>76972271</v>
      </c>
      <c r="T670" s="4">
        <v>8</v>
      </c>
      <c r="U670" s="6">
        <v>4.5660072544210631E-2</v>
      </c>
      <c r="V670" s="10">
        <v>233254390.77873731</v>
      </c>
      <c r="W670" s="12">
        <f>Table2[[#This Row],[Scaled to 2024]]/Table2[[#This Row],[Projected Wins]]</f>
        <v>2591715.4530970813</v>
      </c>
      <c r="X670" s="10"/>
      <c r="Y670" s="10">
        <f>IF(Table2[[#This Row],[Projected Wins]]&gt;=100, 1, IF(Table2[[#This Row],[Projected Wins]]&gt;=90, 2, IF(Table2[[#This Row],[Projected Wins]]&gt;=80, 3, IF(Table2[[#This Row],[Projected Wins]]&gt;=70, 4,5))))</f>
        <v>2</v>
      </c>
      <c r="Z670" s="2">
        <v>0.13333333333333333</v>
      </c>
    </row>
    <row r="671" spans="1:26" x14ac:dyDescent="0.45">
      <c r="A671">
        <v>2002</v>
      </c>
      <c r="B671" t="s">
        <v>25</v>
      </c>
      <c r="C671" t="s">
        <v>65</v>
      </c>
      <c r="D671" t="s">
        <v>793</v>
      </c>
      <c r="E671">
        <v>92</v>
      </c>
      <c r="F671">
        <v>70</v>
      </c>
      <c r="G671">
        <v>0.5679012345679012</v>
      </c>
      <c r="H671">
        <v>11</v>
      </c>
      <c r="I671" s="9">
        <v>92</v>
      </c>
      <c r="J671" s="3">
        <v>3131255</v>
      </c>
      <c r="K671" s="3">
        <v>38657</v>
      </c>
      <c r="L671">
        <v>30</v>
      </c>
      <c r="M671">
        <v>31</v>
      </c>
      <c r="N671">
        <v>92</v>
      </c>
      <c r="O671">
        <v>92</v>
      </c>
      <c r="P671">
        <v>1</v>
      </c>
      <c r="Q671">
        <v>3</v>
      </c>
      <c r="R671">
        <v>15</v>
      </c>
      <c r="S671" s="8">
        <v>94850953</v>
      </c>
      <c r="T671" s="4">
        <v>5</v>
      </c>
      <c r="U671" s="6">
        <v>4.6750457812997546E-2</v>
      </c>
      <c r="V671" s="10">
        <v>238824621.77954745</v>
      </c>
      <c r="W671" s="12">
        <f>Table2[[#This Row],[Scaled to 2024]]/Table2[[#This Row],[Projected Wins]]</f>
        <v>2595919.8019516026</v>
      </c>
      <c r="X671" s="10"/>
      <c r="Y671" s="10">
        <f>IF(Table2[[#This Row],[Projected Wins]]&gt;=100, 1, IF(Table2[[#This Row],[Projected Wins]]&gt;=90, 2, IF(Table2[[#This Row],[Projected Wins]]&gt;=80, 3, IF(Table2[[#This Row],[Projected Wins]]&gt;=70, 4,5))))</f>
        <v>2</v>
      </c>
      <c r="Z671" s="2">
        <v>0.12152777777777778</v>
      </c>
    </row>
    <row r="672" spans="1:26" x14ac:dyDescent="0.45">
      <c r="A672">
        <v>2020</v>
      </c>
      <c r="B672" t="s">
        <v>36</v>
      </c>
      <c r="C672" t="s">
        <v>75</v>
      </c>
      <c r="D672" t="s">
        <v>263</v>
      </c>
      <c r="E672">
        <v>29</v>
      </c>
      <c r="F672">
        <v>31</v>
      </c>
      <c r="G672">
        <v>0.48333333333333334</v>
      </c>
      <c r="H672">
        <v>15</v>
      </c>
      <c r="I672" s="9">
        <v>78.3</v>
      </c>
      <c r="L672">
        <v>29.8</v>
      </c>
      <c r="M672">
        <v>29</v>
      </c>
      <c r="N672">
        <v>95</v>
      </c>
      <c r="O672">
        <v>95</v>
      </c>
      <c r="P672">
        <v>0</v>
      </c>
      <c r="Q672">
        <v>0</v>
      </c>
      <c r="R672">
        <v>13</v>
      </c>
      <c r="S672" s="8">
        <v>152957778</v>
      </c>
      <c r="T672" s="4">
        <v>11</v>
      </c>
      <c r="U672" s="6">
        <v>3.9795965876839458E-2</v>
      </c>
      <c r="V672" s="10">
        <v>203297613.40316948</v>
      </c>
      <c r="W672" s="12">
        <f>Table2[[#This Row],[Scaled to 2024]]/Table2[[#This Row],[Projected Wins]]</f>
        <v>2596393.53005325</v>
      </c>
      <c r="X672" s="10"/>
      <c r="Y672" s="10">
        <f>IF(Table2[[#This Row],[Projected Wins]]&gt;=100, 1, IF(Table2[[#This Row],[Projected Wins]]&gt;=90, 2, IF(Table2[[#This Row],[Projected Wins]]&gt;=80, 3, IF(Table2[[#This Row],[Projected Wins]]&gt;=70, 4,5))))</f>
        <v>4</v>
      </c>
      <c r="Z672" s="2">
        <v>0.13055555555555556</v>
      </c>
    </row>
    <row r="673" spans="1:26" x14ac:dyDescent="0.45">
      <c r="A673">
        <v>2007</v>
      </c>
      <c r="B673" t="s">
        <v>36</v>
      </c>
      <c r="C673" t="s">
        <v>75</v>
      </c>
      <c r="D673" t="s">
        <v>653</v>
      </c>
      <c r="E673">
        <v>71</v>
      </c>
      <c r="F673">
        <v>91</v>
      </c>
      <c r="G673">
        <v>0.43827160493827161</v>
      </c>
      <c r="H673">
        <v>25</v>
      </c>
      <c r="I673" s="9">
        <v>71</v>
      </c>
      <c r="J673" s="3">
        <v>3223215</v>
      </c>
      <c r="K673" s="3">
        <v>39793</v>
      </c>
      <c r="L673">
        <v>32.700000000000003</v>
      </c>
      <c r="M673">
        <v>27.3</v>
      </c>
      <c r="N673">
        <v>101</v>
      </c>
      <c r="O673">
        <v>101</v>
      </c>
      <c r="P673">
        <v>0</v>
      </c>
      <c r="Q673">
        <v>1</v>
      </c>
      <c r="R673">
        <v>14</v>
      </c>
      <c r="S673" s="8">
        <v>90219056</v>
      </c>
      <c r="T673" s="4">
        <v>12</v>
      </c>
      <c r="U673" s="6">
        <v>3.6099188767796983E-2</v>
      </c>
      <c r="V673" s="10">
        <v>184412634.81318659</v>
      </c>
      <c r="W673" s="12">
        <f>Table2[[#This Row],[Scaled to 2024]]/Table2[[#This Row],[Projected Wins]]</f>
        <v>2597361.0537068532</v>
      </c>
      <c r="X673" s="10"/>
      <c r="Y673" s="10">
        <f>IF(Table2[[#This Row],[Projected Wins]]&gt;=100, 1, IF(Table2[[#This Row],[Projected Wins]]&gt;=90, 2, IF(Table2[[#This Row],[Projected Wins]]&gt;=80, 3, IF(Table2[[#This Row],[Projected Wins]]&gt;=70, 4,5))))</f>
        <v>4</v>
      </c>
      <c r="Z673" s="2">
        <v>0.11805555555555555</v>
      </c>
    </row>
    <row r="674" spans="1:26" x14ac:dyDescent="0.45">
      <c r="A674">
        <v>2012</v>
      </c>
      <c r="B674" t="s">
        <v>28</v>
      </c>
      <c r="C674" t="s">
        <v>54</v>
      </c>
      <c r="D674" t="s">
        <v>495</v>
      </c>
      <c r="E674">
        <v>66</v>
      </c>
      <c r="F674">
        <v>96</v>
      </c>
      <c r="G674">
        <v>0.40740740740740738</v>
      </c>
      <c r="H674">
        <v>27</v>
      </c>
      <c r="I674" s="9">
        <v>66</v>
      </c>
      <c r="J674" s="3">
        <v>2776354</v>
      </c>
      <c r="K674" s="3">
        <v>34276</v>
      </c>
      <c r="L674">
        <v>28.9</v>
      </c>
      <c r="M674">
        <v>27.8</v>
      </c>
      <c r="N674">
        <v>98</v>
      </c>
      <c r="O674">
        <v>100</v>
      </c>
      <c r="P674">
        <v>1</v>
      </c>
      <c r="Q674">
        <v>1</v>
      </c>
      <c r="R674">
        <v>10</v>
      </c>
      <c r="S674" s="8">
        <v>99066000</v>
      </c>
      <c r="T674" s="4">
        <v>12</v>
      </c>
      <c r="U674" s="6">
        <v>3.3580641894624036E-2</v>
      </c>
      <c r="V674" s="10">
        <v>171546643.06556427</v>
      </c>
      <c r="W674" s="12">
        <f>Table2[[#This Row],[Scaled to 2024]]/Table2[[#This Row],[Projected Wins]]</f>
        <v>2599191.5615994586</v>
      </c>
      <c r="X674" s="10"/>
      <c r="Y674" s="10">
        <f>IF(Table2[[#This Row],[Projected Wins]]&gt;=100, 1, IF(Table2[[#This Row],[Projected Wins]]&gt;=90, 2, IF(Table2[[#This Row],[Projected Wins]]&gt;=80, 3, IF(Table2[[#This Row],[Projected Wins]]&gt;=70, 4,5))))</f>
        <v>5</v>
      </c>
      <c r="Z674" s="2">
        <v>0.12430555555555556</v>
      </c>
    </row>
    <row r="675" spans="1:26" x14ac:dyDescent="0.45">
      <c r="A675">
        <v>1998</v>
      </c>
      <c r="B675" t="s">
        <v>20</v>
      </c>
      <c r="C675" t="s">
        <v>64</v>
      </c>
      <c r="D675" t="s">
        <v>908</v>
      </c>
      <c r="E675">
        <v>77</v>
      </c>
      <c r="F675">
        <v>85</v>
      </c>
      <c r="G675">
        <v>0.47530864197530864</v>
      </c>
      <c r="H675">
        <v>17</v>
      </c>
      <c r="I675" s="9">
        <v>77</v>
      </c>
      <c r="J675" s="3">
        <v>3792683</v>
      </c>
      <c r="K675" s="3">
        <v>46823</v>
      </c>
      <c r="L675">
        <v>29.5</v>
      </c>
      <c r="M675">
        <v>27.8</v>
      </c>
      <c r="N675">
        <v>121</v>
      </c>
      <c r="O675">
        <v>122</v>
      </c>
      <c r="P675">
        <v>2</v>
      </c>
      <c r="Q675">
        <v>3</v>
      </c>
      <c r="R675">
        <v>6</v>
      </c>
      <c r="S675" s="8">
        <v>50484648</v>
      </c>
      <c r="T675" s="4">
        <v>12</v>
      </c>
      <c r="U675" s="6">
        <v>3.9277107257734853E-2</v>
      </c>
      <c r="V675" s="10">
        <v>200647025.16806853</v>
      </c>
      <c r="W675" s="12">
        <f>Table2[[#This Row],[Scaled to 2024]]/Table2[[#This Row],[Projected Wins]]</f>
        <v>2605805.5216632276</v>
      </c>
      <c r="X675" s="10"/>
      <c r="Y675" s="10">
        <f>IF(Table2[[#This Row],[Projected Wins]]&gt;=100, 1, IF(Table2[[#This Row],[Projected Wins]]&gt;=90, 2, IF(Table2[[#This Row],[Projected Wins]]&gt;=80, 3, IF(Table2[[#This Row],[Projected Wins]]&gt;=70, 4,5))))</f>
        <v>4</v>
      </c>
      <c r="Z675" s="2">
        <v>0.11527777777777778</v>
      </c>
    </row>
    <row r="676" spans="1:26" x14ac:dyDescent="0.45">
      <c r="A676">
        <v>2009</v>
      </c>
      <c r="B676" t="s">
        <v>22</v>
      </c>
      <c r="C676" t="s">
        <v>53</v>
      </c>
      <c r="D676" t="s">
        <v>580</v>
      </c>
      <c r="E676">
        <v>74</v>
      </c>
      <c r="F676">
        <v>88</v>
      </c>
      <c r="G676">
        <v>0.4567901234567901</v>
      </c>
      <c r="H676">
        <v>23</v>
      </c>
      <c r="I676" s="9">
        <v>74</v>
      </c>
      <c r="J676" s="3">
        <v>2521076</v>
      </c>
      <c r="K676" s="3">
        <v>31124</v>
      </c>
      <c r="L676">
        <v>31.6</v>
      </c>
      <c r="M676">
        <v>31.2</v>
      </c>
      <c r="N676">
        <v>98</v>
      </c>
      <c r="O676">
        <v>98</v>
      </c>
      <c r="P676">
        <v>1</v>
      </c>
      <c r="Q676">
        <v>2</v>
      </c>
      <c r="R676">
        <v>12</v>
      </c>
      <c r="S676" s="8">
        <v>105804414</v>
      </c>
      <c r="T676" s="4">
        <v>8</v>
      </c>
      <c r="U676" s="6">
        <v>3.7900379436607241E-2</v>
      </c>
      <c r="V676" s="10">
        <v>193614013.80186173</v>
      </c>
      <c r="W676" s="12">
        <f>Table2[[#This Row],[Scaled to 2024]]/Table2[[#This Row],[Projected Wins]]</f>
        <v>2616405.5919170505</v>
      </c>
      <c r="X676" s="10"/>
      <c r="Y676" s="10">
        <f>IF(Table2[[#This Row],[Projected Wins]]&gt;=100, 1, IF(Table2[[#This Row],[Projected Wins]]&gt;=90, 2, IF(Table2[[#This Row],[Projected Wins]]&gt;=80, 3, IF(Table2[[#This Row],[Projected Wins]]&gt;=70, 4,5))))</f>
        <v>4</v>
      </c>
      <c r="Z676" s="2">
        <v>0.11874999999999999</v>
      </c>
    </row>
    <row r="677" spans="1:26" x14ac:dyDescent="0.45">
      <c r="A677">
        <v>2022</v>
      </c>
      <c r="B677" t="s">
        <v>17</v>
      </c>
      <c r="C677" t="s">
        <v>70</v>
      </c>
      <c r="D677" t="s">
        <v>184</v>
      </c>
      <c r="E677">
        <v>81</v>
      </c>
      <c r="F677">
        <v>81</v>
      </c>
      <c r="G677">
        <v>0.5</v>
      </c>
      <c r="H677">
        <v>15</v>
      </c>
      <c r="I677" s="9">
        <v>81</v>
      </c>
      <c r="J677" s="3">
        <v>2009359</v>
      </c>
      <c r="K677" s="3">
        <v>24807</v>
      </c>
      <c r="L677">
        <v>29.3</v>
      </c>
      <c r="M677">
        <v>29.6</v>
      </c>
      <c r="N677">
        <v>102</v>
      </c>
      <c r="O677">
        <v>102</v>
      </c>
      <c r="P677">
        <v>0</v>
      </c>
      <c r="Q677">
        <v>2</v>
      </c>
      <c r="R677">
        <v>13</v>
      </c>
      <c r="S677" s="8">
        <v>167458334</v>
      </c>
      <c r="T677" s="4">
        <v>9</v>
      </c>
      <c r="U677" s="6">
        <v>4.1505592036309796E-2</v>
      </c>
      <c r="V677" s="10">
        <v>212031235.27598906</v>
      </c>
      <c r="W677" s="12">
        <f>Table2[[#This Row],[Scaled to 2024]]/Table2[[#This Row],[Projected Wins]]</f>
        <v>2617669.5713085067</v>
      </c>
      <c r="X677" s="10"/>
      <c r="Y677" s="10">
        <f>IF(Table2[[#This Row],[Projected Wins]]&gt;=100, 1, IF(Table2[[#This Row],[Projected Wins]]&gt;=90, 2, IF(Table2[[#This Row],[Projected Wins]]&gt;=80, 3, IF(Table2[[#This Row],[Projected Wins]]&gt;=70, 4,5))))</f>
        <v>3</v>
      </c>
      <c r="Z677" s="2">
        <v>0.13055555555555556</v>
      </c>
    </row>
    <row r="678" spans="1:26" x14ac:dyDescent="0.45">
      <c r="A678">
        <v>1998</v>
      </c>
      <c r="B678" t="s">
        <v>37</v>
      </c>
      <c r="C678" t="s">
        <v>68</v>
      </c>
      <c r="D678" t="s">
        <v>925</v>
      </c>
      <c r="E678">
        <v>83</v>
      </c>
      <c r="F678">
        <v>79</v>
      </c>
      <c r="G678">
        <v>0.51234567901234573</v>
      </c>
      <c r="H678">
        <v>13</v>
      </c>
      <c r="I678" s="9">
        <v>83.000000000000014</v>
      </c>
      <c r="J678" s="3">
        <v>3195691</v>
      </c>
      <c r="K678" s="3">
        <v>38972</v>
      </c>
      <c r="L678">
        <v>30.5</v>
      </c>
      <c r="M678">
        <v>28.9</v>
      </c>
      <c r="N678">
        <v>100</v>
      </c>
      <c r="O678">
        <v>100</v>
      </c>
      <c r="P678">
        <v>0</v>
      </c>
      <c r="Q678">
        <v>1</v>
      </c>
      <c r="R678">
        <v>13</v>
      </c>
      <c r="S678" s="8">
        <v>54672521</v>
      </c>
      <c r="T678" s="4">
        <v>8</v>
      </c>
      <c r="U678" s="6">
        <v>4.2535276691792745E-2</v>
      </c>
      <c r="V678" s="10">
        <v>217291377.31313398</v>
      </c>
      <c r="W678" s="12">
        <f>Table2[[#This Row],[Scaled to 2024]]/Table2[[#This Row],[Projected Wins]]</f>
        <v>2617968.4013630594</v>
      </c>
      <c r="X678" s="10"/>
      <c r="Y678" s="10">
        <f>IF(Table2[[#This Row],[Projected Wins]]&gt;=100, 1, IF(Table2[[#This Row],[Projected Wins]]&gt;=90, 2, IF(Table2[[#This Row],[Projected Wins]]&gt;=80, 3, IF(Table2[[#This Row],[Projected Wins]]&gt;=70, 4,5))))</f>
        <v>3</v>
      </c>
      <c r="Z678" s="2">
        <v>0.12083333333333333</v>
      </c>
    </row>
    <row r="679" spans="1:26" x14ac:dyDescent="0.45">
      <c r="A679">
        <v>2019</v>
      </c>
      <c r="B679" t="s">
        <v>20</v>
      </c>
      <c r="C679" t="s">
        <v>64</v>
      </c>
      <c r="D679" t="s">
        <v>277</v>
      </c>
      <c r="E679">
        <v>71</v>
      </c>
      <c r="F679">
        <v>91</v>
      </c>
      <c r="G679">
        <v>0.43827160493827161</v>
      </c>
      <c r="H679">
        <v>22</v>
      </c>
      <c r="I679" s="9">
        <v>71</v>
      </c>
      <c r="J679" s="3">
        <v>2993244</v>
      </c>
      <c r="K679" s="3">
        <v>36954</v>
      </c>
      <c r="L679">
        <v>28.2</v>
      </c>
      <c r="M679">
        <v>27.3</v>
      </c>
      <c r="N679">
        <v>116</v>
      </c>
      <c r="O679">
        <v>117</v>
      </c>
      <c r="P679">
        <v>0</v>
      </c>
      <c r="Q679">
        <v>4</v>
      </c>
      <c r="R679">
        <v>13</v>
      </c>
      <c r="S679" s="8">
        <v>145348500</v>
      </c>
      <c r="T679" s="4">
        <v>12</v>
      </c>
      <c r="U679" s="6">
        <v>3.6506086980263801E-2</v>
      </c>
      <c r="V679" s="10">
        <v>186491273.53120452</v>
      </c>
      <c r="W679" s="12">
        <f>Table2[[#This Row],[Scaled to 2024]]/Table2[[#This Row],[Projected Wins]]</f>
        <v>2626637.6553690778</v>
      </c>
      <c r="X679" s="10"/>
      <c r="Y679" s="10">
        <f>IF(Table2[[#This Row],[Projected Wins]]&gt;=100, 1, IF(Table2[[#This Row],[Projected Wins]]&gt;=90, 2, IF(Table2[[#This Row],[Projected Wins]]&gt;=80, 3, IF(Table2[[#This Row],[Projected Wins]]&gt;=70, 4,5))))</f>
        <v>4</v>
      </c>
      <c r="Z679" s="2">
        <v>0.13472222222222222</v>
      </c>
    </row>
    <row r="680" spans="1:26" x14ac:dyDescent="0.45">
      <c r="A680">
        <v>2010</v>
      </c>
      <c r="B680" t="s">
        <v>35</v>
      </c>
      <c r="C680" t="s">
        <v>49</v>
      </c>
      <c r="D680" t="s">
        <v>562</v>
      </c>
      <c r="E680">
        <v>61</v>
      </c>
      <c r="F680">
        <v>101</v>
      </c>
      <c r="G680">
        <v>0.37654320987654322</v>
      </c>
      <c r="H680">
        <v>29</v>
      </c>
      <c r="I680" s="9">
        <v>61</v>
      </c>
      <c r="J680" s="3">
        <v>2085630</v>
      </c>
      <c r="K680" s="3">
        <v>25749</v>
      </c>
      <c r="L680">
        <v>29.6</v>
      </c>
      <c r="M680">
        <v>27.1</v>
      </c>
      <c r="N680">
        <v>93</v>
      </c>
      <c r="O680">
        <v>95</v>
      </c>
      <c r="P680">
        <v>1</v>
      </c>
      <c r="Q680">
        <v>1</v>
      </c>
      <c r="R680">
        <v>14</v>
      </c>
      <c r="S680" s="8">
        <v>86510000</v>
      </c>
      <c r="T680" s="4">
        <v>15</v>
      </c>
      <c r="U680" s="6">
        <v>3.1368295158532698E-2</v>
      </c>
      <c r="V680" s="10">
        <v>160244874.11592773</v>
      </c>
      <c r="W680" s="12">
        <f>Table2[[#This Row],[Scaled to 2024]]/Table2[[#This Row],[Projected Wins]]</f>
        <v>2626965.1494414383</v>
      </c>
      <c r="X680" s="10"/>
      <c r="Y680" s="10">
        <f>IF(Table2[[#This Row],[Projected Wins]]&gt;=100, 1, IF(Table2[[#This Row],[Projected Wins]]&gt;=90, 2, IF(Table2[[#This Row],[Projected Wins]]&gt;=80, 3, IF(Table2[[#This Row],[Projected Wins]]&gt;=70, 4,5))))</f>
        <v>5</v>
      </c>
      <c r="Z680" s="2">
        <v>0.11319444444444444</v>
      </c>
    </row>
    <row r="681" spans="1:26" x14ac:dyDescent="0.45">
      <c r="A681">
        <v>2004</v>
      </c>
      <c r="B681" t="s">
        <v>32</v>
      </c>
      <c r="C681" t="s">
        <v>61</v>
      </c>
      <c r="D681" t="s">
        <v>740</v>
      </c>
      <c r="E681">
        <v>86</v>
      </c>
      <c r="F681">
        <v>76</v>
      </c>
      <c r="G681">
        <v>0.53086419753086422</v>
      </c>
      <c r="H681">
        <v>14</v>
      </c>
      <c r="I681" s="9">
        <v>86</v>
      </c>
      <c r="J681" s="3">
        <v>3250092</v>
      </c>
      <c r="K681" s="3">
        <v>40125</v>
      </c>
      <c r="L681">
        <v>29.3</v>
      </c>
      <c r="M681">
        <v>29.8</v>
      </c>
      <c r="N681">
        <v>105</v>
      </c>
      <c r="O681">
        <v>104</v>
      </c>
      <c r="P681">
        <v>1</v>
      </c>
      <c r="Q681">
        <v>2</v>
      </c>
      <c r="R681">
        <v>15</v>
      </c>
      <c r="S681" s="8">
        <v>93219167</v>
      </c>
      <c r="T681" s="4">
        <v>5</v>
      </c>
      <c r="U681" s="6">
        <v>4.4845842633185945E-2</v>
      </c>
      <c r="V681" s="10">
        <v>229094898.87985793</v>
      </c>
      <c r="W681" s="12">
        <f>Table2[[#This Row],[Scaled to 2024]]/Table2[[#This Row],[Projected Wins]]</f>
        <v>2663894.1730216038</v>
      </c>
      <c r="X681" s="10"/>
      <c r="Y681" s="10">
        <f>IF(Table2[[#This Row],[Projected Wins]]&gt;=100, 1, IF(Table2[[#This Row],[Projected Wins]]&gt;=90, 2, IF(Table2[[#This Row],[Projected Wins]]&gt;=80, 3, IF(Table2[[#This Row],[Projected Wins]]&gt;=70, 4,5))))</f>
        <v>3</v>
      </c>
      <c r="Z681" s="2">
        <v>0.12430555555555556</v>
      </c>
    </row>
    <row r="682" spans="1:26" x14ac:dyDescent="0.45">
      <c r="A682">
        <v>2018</v>
      </c>
      <c r="B682" t="s">
        <v>40</v>
      </c>
      <c r="C682" t="s">
        <v>74</v>
      </c>
      <c r="D682" t="s">
        <v>327</v>
      </c>
      <c r="E682">
        <v>73</v>
      </c>
      <c r="F682">
        <v>89</v>
      </c>
      <c r="G682">
        <v>0.45061728395061729</v>
      </c>
      <c r="H682">
        <v>21</v>
      </c>
      <c r="I682" s="9">
        <v>73</v>
      </c>
      <c r="J682" s="3">
        <v>2325281</v>
      </c>
      <c r="K682" s="3">
        <v>28707</v>
      </c>
      <c r="L682">
        <v>29</v>
      </c>
      <c r="M682">
        <v>29.3</v>
      </c>
      <c r="N682">
        <v>98</v>
      </c>
      <c r="O682">
        <v>99</v>
      </c>
      <c r="P682">
        <v>0</v>
      </c>
      <c r="Q682">
        <v>1</v>
      </c>
      <c r="R682">
        <v>13</v>
      </c>
      <c r="S682" s="8">
        <v>151670772</v>
      </c>
      <c r="T682" s="4">
        <v>12</v>
      </c>
      <c r="U682" s="6">
        <v>3.8256694145890398E-2</v>
      </c>
      <c r="V682" s="10">
        <v>195434246.79336372</v>
      </c>
      <c r="W682" s="12">
        <f>Table2[[#This Row],[Scaled to 2024]]/Table2[[#This Row],[Projected Wins]]</f>
        <v>2677181.4629227906</v>
      </c>
      <c r="X682" s="10"/>
      <c r="Y682" s="10">
        <f>IF(Table2[[#This Row],[Projected Wins]]&gt;=100, 1, IF(Table2[[#This Row],[Projected Wins]]&gt;=90, 2, IF(Table2[[#This Row],[Projected Wins]]&gt;=80, 3, IF(Table2[[#This Row],[Projected Wins]]&gt;=70, 4,5))))</f>
        <v>4</v>
      </c>
      <c r="Z682" s="2">
        <v>0.12430555555555556</v>
      </c>
    </row>
    <row r="683" spans="1:26" x14ac:dyDescent="0.45">
      <c r="A683">
        <v>2017</v>
      </c>
      <c r="B683" t="s">
        <v>40</v>
      </c>
      <c r="C683" t="s">
        <v>74</v>
      </c>
      <c r="D683" t="s">
        <v>357</v>
      </c>
      <c r="E683">
        <v>76</v>
      </c>
      <c r="F683">
        <v>86</v>
      </c>
      <c r="G683">
        <v>0.46913580246913578</v>
      </c>
      <c r="H683">
        <v>19</v>
      </c>
      <c r="I683" s="9">
        <v>76</v>
      </c>
      <c r="J683" s="3">
        <v>3203886</v>
      </c>
      <c r="K683" s="3">
        <v>39554</v>
      </c>
      <c r="L683">
        <v>31</v>
      </c>
      <c r="M683">
        <v>28.8</v>
      </c>
      <c r="N683">
        <v>101</v>
      </c>
      <c r="O683">
        <v>102</v>
      </c>
      <c r="P683">
        <v>0</v>
      </c>
      <c r="Q683">
        <v>2</v>
      </c>
      <c r="R683">
        <v>15</v>
      </c>
      <c r="S683" s="8">
        <v>158890575</v>
      </c>
      <c r="T683" s="4">
        <v>12</v>
      </c>
      <c r="U683" s="6">
        <v>3.9883247265242443E-2</v>
      </c>
      <c r="V683" s="10">
        <v>203743490.20414364</v>
      </c>
      <c r="W683" s="12">
        <f>Table2[[#This Row],[Scaled to 2024]]/Table2[[#This Row],[Projected Wins]]</f>
        <v>2680835.3974229428</v>
      </c>
      <c r="X683" s="10"/>
      <c r="Y683" s="10">
        <f>IF(Table2[[#This Row],[Projected Wins]]&gt;=100, 1, IF(Table2[[#This Row],[Projected Wins]]&gt;=90, 2, IF(Table2[[#This Row],[Projected Wins]]&gt;=80, 3, IF(Table2[[#This Row],[Projected Wins]]&gt;=70, 4,5))))</f>
        <v>4</v>
      </c>
      <c r="Z683" s="2">
        <v>0.13125000000000001</v>
      </c>
    </row>
    <row r="684" spans="1:26" hidden="1" x14ac:dyDescent="0.45">
      <c r="A684">
        <v>2024</v>
      </c>
      <c r="B684" t="s">
        <v>16</v>
      </c>
      <c r="C684" t="s">
        <v>51</v>
      </c>
      <c r="D684" t="s">
        <v>123</v>
      </c>
      <c r="E684">
        <v>47</v>
      </c>
      <c r="F684">
        <v>51</v>
      </c>
      <c r="G684">
        <v>0.47959183673469385</v>
      </c>
      <c r="H684">
        <v>22</v>
      </c>
      <c r="I684" s="9">
        <v>77.693877551020407</v>
      </c>
      <c r="J684">
        <v>1668781</v>
      </c>
      <c r="K684">
        <v>36278</v>
      </c>
      <c r="L684">
        <v>28</v>
      </c>
      <c r="M684">
        <v>29.1</v>
      </c>
      <c r="N684">
        <v>102</v>
      </c>
      <c r="O684">
        <v>102</v>
      </c>
      <c r="P684">
        <v>0</v>
      </c>
      <c r="Q684">
        <v>1</v>
      </c>
      <c r="R684">
        <v>8</v>
      </c>
      <c r="S684" s="8">
        <v>223048500</v>
      </c>
      <c r="T684" s="4">
        <v>10</v>
      </c>
      <c r="U684" s="6">
        <v>4.3662246429213805E-2</v>
      </c>
      <c r="V684" s="10">
        <v>223048500</v>
      </c>
      <c r="W684" s="12">
        <f>Table2[[#This Row],[Scaled to 2024]]/Table2[[#This Row],[Projected Wins]]</f>
        <v>2870863.2781717889</v>
      </c>
      <c r="X684" s="10"/>
      <c r="Y684" s="10">
        <f>IF(Table2[[#This Row],[Projected Wins]]&gt;=100, 1, IF(Table2[[#This Row],[Projected Wins]]&gt;=90, 2, IF(Table2[[#This Row],[Projected Wins]]&gt;=80, 3, IF(Table2[[#This Row],[Projected Wins]]&gt;=70, 4,5))))</f>
        <v>4</v>
      </c>
      <c r="Z684" s="2">
        <v>0.10972222222222222</v>
      </c>
    </row>
    <row r="685" spans="1:26" x14ac:dyDescent="0.45">
      <c r="A685">
        <v>2002</v>
      </c>
      <c r="B685" t="s">
        <v>43</v>
      </c>
      <c r="C685" t="s">
        <v>60</v>
      </c>
      <c r="D685" t="s">
        <v>787</v>
      </c>
      <c r="E685">
        <v>74</v>
      </c>
      <c r="F685">
        <v>88</v>
      </c>
      <c r="G685">
        <v>0.4567901234567901</v>
      </c>
      <c r="H685">
        <v>20</v>
      </c>
      <c r="I685" s="9">
        <v>74</v>
      </c>
      <c r="J685" s="3">
        <v>2616940</v>
      </c>
      <c r="K685" s="3">
        <v>32308</v>
      </c>
      <c r="L685">
        <v>30.4</v>
      </c>
      <c r="M685">
        <v>28.1</v>
      </c>
      <c r="N685">
        <v>97</v>
      </c>
      <c r="O685">
        <v>98</v>
      </c>
      <c r="P685">
        <v>1</v>
      </c>
      <c r="Q685">
        <v>1</v>
      </c>
      <c r="R685">
        <v>20</v>
      </c>
      <c r="S685" s="8">
        <v>78909449</v>
      </c>
      <c r="T685" s="4">
        <v>9</v>
      </c>
      <c r="U685" s="6">
        <v>3.8893155522869455E-2</v>
      </c>
      <c r="V685" s="10">
        <v>198685608.4857417</v>
      </c>
      <c r="W685" s="12">
        <f>Table2[[#This Row],[Scaled to 2024]]/Table2[[#This Row],[Projected Wins]]</f>
        <v>2684940.6552127255</v>
      </c>
      <c r="X685" s="10"/>
      <c r="Y685" s="10">
        <f>IF(Table2[[#This Row],[Projected Wins]]&gt;=100, 1, IF(Table2[[#This Row],[Projected Wins]]&gt;=90, 2, IF(Table2[[#This Row],[Projected Wins]]&gt;=80, 3, IF(Table2[[#This Row],[Projected Wins]]&gt;=70, 4,5))))</f>
        <v>4</v>
      </c>
      <c r="Z685" s="2">
        <v>0.12013888888888889</v>
      </c>
    </row>
    <row r="686" spans="1:26" x14ac:dyDescent="0.45">
      <c r="A686">
        <v>2018</v>
      </c>
      <c r="B686" t="s">
        <v>24</v>
      </c>
      <c r="C686" t="s">
        <v>100</v>
      </c>
      <c r="D686" t="s">
        <v>311</v>
      </c>
      <c r="E686">
        <v>80</v>
      </c>
      <c r="F686">
        <v>82</v>
      </c>
      <c r="G686">
        <v>0.49382716049382713</v>
      </c>
      <c r="H686">
        <v>17</v>
      </c>
      <c r="I686" s="9">
        <v>80</v>
      </c>
      <c r="J686" s="3">
        <v>3020216</v>
      </c>
      <c r="K686" s="3">
        <v>37287</v>
      </c>
      <c r="L686">
        <v>29.5</v>
      </c>
      <c r="M686">
        <v>27.5</v>
      </c>
      <c r="N686">
        <v>98</v>
      </c>
      <c r="O686">
        <v>98</v>
      </c>
      <c r="P686">
        <v>0</v>
      </c>
      <c r="Q686">
        <v>1</v>
      </c>
      <c r="R686">
        <v>8</v>
      </c>
      <c r="S686" s="8">
        <v>166849666</v>
      </c>
      <c r="T686" s="4">
        <v>6</v>
      </c>
      <c r="U686" s="6">
        <v>4.2085344172349617E-2</v>
      </c>
      <c r="V686" s="10">
        <v>214992897.92257604</v>
      </c>
      <c r="W686" s="12">
        <f>Table2[[#This Row],[Scaled to 2024]]/Table2[[#This Row],[Projected Wins]]</f>
        <v>2687411.2240322004</v>
      </c>
      <c r="X686" s="10"/>
      <c r="Y686" s="10">
        <f>IF(Table2[[#This Row],[Projected Wins]]&gt;=100, 1, IF(Table2[[#This Row],[Projected Wins]]&gt;=90, 2, IF(Table2[[#This Row],[Projected Wins]]&gt;=80, 3, IF(Table2[[#This Row],[Projected Wins]]&gt;=70, 4,5))))</f>
        <v>3</v>
      </c>
      <c r="Z686" s="2">
        <v>0.13125000000000001</v>
      </c>
    </row>
    <row r="687" spans="1:26" x14ac:dyDescent="0.45">
      <c r="A687">
        <v>2006</v>
      </c>
      <c r="B687" t="s">
        <v>22</v>
      </c>
      <c r="C687" t="s">
        <v>53</v>
      </c>
      <c r="D687" t="s">
        <v>670</v>
      </c>
      <c r="E687">
        <v>82</v>
      </c>
      <c r="F687">
        <v>80</v>
      </c>
      <c r="G687">
        <v>0.50617283950617287</v>
      </c>
      <c r="H687">
        <v>14</v>
      </c>
      <c r="I687" s="9">
        <v>82</v>
      </c>
      <c r="J687" s="3">
        <v>3022763</v>
      </c>
      <c r="K687" s="3">
        <v>37318</v>
      </c>
      <c r="L687">
        <v>30.5</v>
      </c>
      <c r="M687">
        <v>29.8</v>
      </c>
      <c r="N687">
        <v>100</v>
      </c>
      <c r="O687">
        <v>99</v>
      </c>
      <c r="P687">
        <v>1</v>
      </c>
      <c r="Q687">
        <v>2</v>
      </c>
      <c r="R687">
        <v>9</v>
      </c>
      <c r="S687" s="8">
        <v>100894435</v>
      </c>
      <c r="T687" s="4">
        <v>6</v>
      </c>
      <c r="U687" s="6">
        <v>4.3156478224426524E-2</v>
      </c>
      <c r="V687" s="10">
        <v>220464784.12069023</v>
      </c>
      <c r="W687" s="12">
        <f>Table2[[#This Row],[Scaled to 2024]]/Table2[[#This Row],[Projected Wins]]</f>
        <v>2688594.9283011002</v>
      </c>
      <c r="X687" s="10"/>
      <c r="Y687" s="10">
        <f>IF(Table2[[#This Row],[Projected Wins]]&gt;=100, 1, IF(Table2[[#This Row],[Projected Wins]]&gt;=90, 2, IF(Table2[[#This Row],[Projected Wins]]&gt;=80, 3, IF(Table2[[#This Row],[Projected Wins]]&gt;=70, 4,5))))</f>
        <v>3</v>
      </c>
      <c r="Z687" s="2">
        <v>0.12083333333333333</v>
      </c>
    </row>
    <row r="688" spans="1:26" x14ac:dyDescent="0.45">
      <c r="A688">
        <v>2023</v>
      </c>
      <c r="B688" t="s">
        <v>37</v>
      </c>
      <c r="C688" t="s">
        <v>68</v>
      </c>
      <c r="D688" t="s">
        <v>174</v>
      </c>
      <c r="E688">
        <v>71</v>
      </c>
      <c r="F688">
        <v>91</v>
      </c>
      <c r="G688">
        <v>0.43827160493827161</v>
      </c>
      <c r="H688">
        <v>25</v>
      </c>
      <c r="I688" s="9">
        <v>71</v>
      </c>
      <c r="J688" s="3">
        <v>3241091</v>
      </c>
      <c r="K688" s="3">
        <v>40013</v>
      </c>
      <c r="L688">
        <v>27.5</v>
      </c>
      <c r="M688">
        <v>29.7</v>
      </c>
      <c r="N688">
        <v>99</v>
      </c>
      <c r="O688">
        <v>100</v>
      </c>
      <c r="P688">
        <v>0</v>
      </c>
      <c r="Q688">
        <v>1</v>
      </c>
      <c r="R688">
        <v>7</v>
      </c>
      <c r="S688" s="8">
        <v>174086450</v>
      </c>
      <c r="T688" s="4">
        <v>13</v>
      </c>
      <c r="U688" s="6">
        <v>3.7452150822533656E-2</v>
      </c>
      <c r="V688" s="10">
        <v>191324238.80853251</v>
      </c>
      <c r="W688" s="12">
        <f>Table2[[#This Row],[Scaled to 2024]]/Table2[[#This Row],[Projected Wins]]</f>
        <v>2694707.5888525704</v>
      </c>
      <c r="X688" s="10"/>
      <c r="Y688" s="10">
        <f>IF(Table2[[#This Row],[Projected Wins]]&gt;=100, 1, IF(Table2[[#This Row],[Projected Wins]]&gt;=90, 2, IF(Table2[[#This Row],[Projected Wins]]&gt;=80, 3, IF(Table2[[#This Row],[Projected Wins]]&gt;=70, 4,5))))</f>
        <v>4</v>
      </c>
      <c r="Z688" s="2">
        <v>0.11319444444444444</v>
      </c>
    </row>
    <row r="689" spans="1:26" x14ac:dyDescent="0.45">
      <c r="A689">
        <v>2008</v>
      </c>
      <c r="B689" t="s">
        <v>13</v>
      </c>
      <c r="C689" t="s">
        <v>50</v>
      </c>
      <c r="D689" t="s">
        <v>600</v>
      </c>
      <c r="E689">
        <v>72</v>
      </c>
      <c r="F689">
        <v>90</v>
      </c>
      <c r="G689">
        <v>0.44444444444444442</v>
      </c>
      <c r="H689">
        <v>24</v>
      </c>
      <c r="I689" s="9">
        <v>72</v>
      </c>
      <c r="J689" s="3">
        <v>2532834</v>
      </c>
      <c r="K689" s="3">
        <v>31270</v>
      </c>
      <c r="L689">
        <v>27.2</v>
      </c>
      <c r="M689">
        <v>28.6</v>
      </c>
      <c r="N689">
        <v>98</v>
      </c>
      <c r="O689">
        <v>97</v>
      </c>
      <c r="P689">
        <v>3</v>
      </c>
      <c r="Q689">
        <v>2</v>
      </c>
      <c r="R689">
        <v>12</v>
      </c>
      <c r="S689" s="8">
        <v>102365683</v>
      </c>
      <c r="T689" s="4">
        <v>10</v>
      </c>
      <c r="U689" s="6">
        <v>3.7996384904078091E-2</v>
      </c>
      <c r="V689" s="10">
        <v>194104457.54359382</v>
      </c>
      <c r="W689" s="12">
        <f>Table2[[#This Row],[Scaled to 2024]]/Table2[[#This Row],[Projected Wins]]</f>
        <v>2695895.2436610255</v>
      </c>
      <c r="X689" s="10"/>
      <c r="Y689" s="10">
        <f>IF(Table2[[#This Row],[Projected Wins]]&gt;=100, 1, IF(Table2[[#This Row],[Projected Wins]]&gt;=90, 2, IF(Table2[[#This Row],[Projected Wins]]&gt;=80, 3, IF(Table2[[#This Row],[Projected Wins]]&gt;=70, 4,5))))</f>
        <v>4</v>
      </c>
      <c r="Z689" s="2">
        <v>0.11944444444444445</v>
      </c>
    </row>
    <row r="690" spans="1:26" x14ac:dyDescent="0.45">
      <c r="A690">
        <v>2007</v>
      </c>
      <c r="B690" t="s">
        <v>29</v>
      </c>
      <c r="C690" t="s">
        <v>55</v>
      </c>
      <c r="D690" t="s">
        <v>646</v>
      </c>
      <c r="E690">
        <v>88</v>
      </c>
      <c r="F690">
        <v>74</v>
      </c>
      <c r="G690">
        <v>0.54320987654320985</v>
      </c>
      <c r="H690">
        <v>9</v>
      </c>
      <c r="I690" s="9">
        <v>88</v>
      </c>
      <c r="J690" s="3">
        <v>3853955</v>
      </c>
      <c r="K690" s="3">
        <v>47580</v>
      </c>
      <c r="L690">
        <v>30.7</v>
      </c>
      <c r="M690">
        <v>31.3</v>
      </c>
      <c r="N690">
        <v>98</v>
      </c>
      <c r="O690">
        <v>97</v>
      </c>
      <c r="P690">
        <v>2</v>
      </c>
      <c r="Q690">
        <v>4</v>
      </c>
      <c r="R690">
        <v>19</v>
      </c>
      <c r="S690" s="8">
        <v>116181663</v>
      </c>
      <c r="T690" s="4">
        <v>3</v>
      </c>
      <c r="U690" s="6">
        <v>4.6487560055977248E-2</v>
      </c>
      <c r="V690" s="10">
        <v>237481609.10492915</v>
      </c>
      <c r="W690" s="12">
        <f>Table2[[#This Row],[Scaled to 2024]]/Table2[[#This Row],[Projected Wins]]</f>
        <v>2698654.6489196494</v>
      </c>
      <c r="X690" s="10"/>
      <c r="Y690" s="10">
        <f>IF(Table2[[#This Row],[Projected Wins]]&gt;=100, 1, IF(Table2[[#This Row],[Projected Wins]]&gt;=90, 2, IF(Table2[[#This Row],[Projected Wins]]&gt;=80, 3, IF(Table2[[#This Row],[Projected Wins]]&gt;=70, 4,5))))</f>
        <v>3</v>
      </c>
      <c r="Z690" s="2">
        <v>0.12291666666666666</v>
      </c>
    </row>
    <row r="691" spans="1:26" x14ac:dyDescent="0.45">
      <c r="A691">
        <v>1999</v>
      </c>
      <c r="B691" t="s">
        <v>47</v>
      </c>
      <c r="C691" t="s">
        <v>106</v>
      </c>
      <c r="D691" t="s">
        <v>869</v>
      </c>
      <c r="E691">
        <v>70</v>
      </c>
      <c r="F691">
        <v>92</v>
      </c>
      <c r="G691">
        <v>0.43209876543209874</v>
      </c>
      <c r="H691">
        <v>23</v>
      </c>
      <c r="I691" s="9">
        <v>70</v>
      </c>
      <c r="J691" s="3">
        <v>2253123</v>
      </c>
      <c r="K691" s="3">
        <v>27816</v>
      </c>
      <c r="L691">
        <v>28.6</v>
      </c>
      <c r="M691">
        <v>31.5</v>
      </c>
      <c r="N691">
        <v>99</v>
      </c>
      <c r="O691">
        <v>99</v>
      </c>
      <c r="P691">
        <v>0</v>
      </c>
      <c r="Q691">
        <v>1</v>
      </c>
      <c r="R691">
        <v>11</v>
      </c>
      <c r="S691" s="8">
        <v>55633166</v>
      </c>
      <c r="T691" s="4">
        <v>12</v>
      </c>
      <c r="U691" s="6">
        <v>3.700024192112307E-2</v>
      </c>
      <c r="V691" s="10">
        <v>189015663.07458135</v>
      </c>
      <c r="W691" s="12">
        <f>Table2[[#This Row],[Scaled to 2024]]/Table2[[#This Row],[Projected Wins]]</f>
        <v>2700223.7582083051</v>
      </c>
      <c r="X691" s="10"/>
      <c r="Y691" s="10">
        <f>IF(Table2[[#This Row],[Projected Wins]]&gt;=100, 1, IF(Table2[[#This Row],[Projected Wins]]&gt;=90, 2, IF(Table2[[#This Row],[Projected Wins]]&gt;=80, 3, IF(Table2[[#This Row],[Projected Wins]]&gt;=70, 4,5))))</f>
        <v>4</v>
      </c>
      <c r="Z691" s="2">
        <v>0.11944444444444445</v>
      </c>
    </row>
    <row r="692" spans="1:26" x14ac:dyDescent="0.45">
      <c r="A692">
        <v>2018</v>
      </c>
      <c r="B692" t="s">
        <v>29</v>
      </c>
      <c r="C692" t="s">
        <v>55</v>
      </c>
      <c r="D692" t="s">
        <v>316</v>
      </c>
      <c r="E692">
        <v>77</v>
      </c>
      <c r="F692">
        <v>85</v>
      </c>
      <c r="G692">
        <v>0.47530864197530864</v>
      </c>
      <c r="H692">
        <v>20</v>
      </c>
      <c r="I692" s="9">
        <v>77</v>
      </c>
      <c r="J692" s="3">
        <v>2224995</v>
      </c>
      <c r="K692" s="3">
        <v>27469</v>
      </c>
      <c r="L692">
        <v>28.4</v>
      </c>
      <c r="M692">
        <v>28</v>
      </c>
      <c r="N692">
        <v>92</v>
      </c>
      <c r="O692">
        <v>92</v>
      </c>
      <c r="P692">
        <v>0</v>
      </c>
      <c r="Q692">
        <v>1</v>
      </c>
      <c r="R692">
        <v>20</v>
      </c>
      <c r="S692" s="8">
        <v>161403844</v>
      </c>
      <c r="T692" s="4">
        <v>8</v>
      </c>
      <c r="U692" s="6">
        <v>4.0711716650845602E-2</v>
      </c>
      <c r="V692" s="10">
        <v>207975724.4308981</v>
      </c>
      <c r="W692" s="12">
        <f>Table2[[#This Row],[Scaled to 2024]]/Table2[[#This Row],[Projected Wins]]</f>
        <v>2700983.4341675076</v>
      </c>
      <c r="X692" s="10"/>
      <c r="Y692" s="10">
        <f>IF(Table2[[#This Row],[Projected Wins]]&gt;=100, 1, IF(Table2[[#This Row],[Projected Wins]]&gt;=90, 2, IF(Table2[[#This Row],[Projected Wins]]&gt;=80, 3, IF(Table2[[#This Row],[Projected Wins]]&gt;=70, 4,5))))</f>
        <v>4</v>
      </c>
      <c r="Z692" s="2">
        <v>0.12569444444444444</v>
      </c>
    </row>
    <row r="693" spans="1:26" hidden="1" x14ac:dyDescent="0.45">
      <c r="A693">
        <v>2024</v>
      </c>
      <c r="B693" t="s">
        <v>17</v>
      </c>
      <c r="C693" t="s">
        <v>70</v>
      </c>
      <c r="D693" t="s">
        <v>124</v>
      </c>
      <c r="E693">
        <v>27</v>
      </c>
      <c r="F693">
        <v>71</v>
      </c>
      <c r="G693">
        <v>0.27551020408163263</v>
      </c>
      <c r="H693">
        <v>30</v>
      </c>
      <c r="I693" s="9">
        <v>44.632653061224488</v>
      </c>
      <c r="J693">
        <v>837002</v>
      </c>
      <c r="K693">
        <v>16412</v>
      </c>
      <c r="L693">
        <v>28.6</v>
      </c>
      <c r="M693">
        <v>28.3</v>
      </c>
      <c r="N693">
        <v>100</v>
      </c>
      <c r="O693">
        <v>102</v>
      </c>
      <c r="P693">
        <v>0</v>
      </c>
      <c r="Q693">
        <v>1</v>
      </c>
      <c r="R693">
        <v>5</v>
      </c>
      <c r="S693" s="8">
        <v>130170125</v>
      </c>
      <c r="T693" s="4">
        <v>21</v>
      </c>
      <c r="U693" s="6">
        <v>2.5481095257182024E-2</v>
      </c>
      <c r="V693" s="10">
        <v>130170125</v>
      </c>
      <c r="W693" s="12">
        <f>Table2[[#This Row],[Scaled to 2024]]/Table2[[#This Row],[Projected Wins]]</f>
        <v>2916477.4234110657</v>
      </c>
      <c r="X693" s="10"/>
      <c r="Y693" s="10">
        <f>IF(Table2[[#This Row],[Projected Wins]]&gt;=100, 1, IF(Table2[[#This Row],[Projected Wins]]&gt;=90, 2, IF(Table2[[#This Row],[Projected Wins]]&gt;=80, 3, IF(Table2[[#This Row],[Projected Wins]]&gt;=70, 4,5))))</f>
        <v>5</v>
      </c>
      <c r="Z693" s="2">
        <v>0.1076388888888889</v>
      </c>
    </row>
    <row r="694" spans="1:26" x14ac:dyDescent="0.45">
      <c r="A694">
        <v>2012</v>
      </c>
      <c r="B694" t="s">
        <v>26</v>
      </c>
      <c r="C694" t="s">
        <v>103</v>
      </c>
      <c r="D694" t="s">
        <v>493</v>
      </c>
      <c r="E694">
        <v>69</v>
      </c>
      <c r="F694">
        <v>93</v>
      </c>
      <c r="G694">
        <v>0.42592592592592593</v>
      </c>
      <c r="H694">
        <v>24</v>
      </c>
      <c r="I694" s="9">
        <v>69</v>
      </c>
      <c r="J694" s="3">
        <v>2219444</v>
      </c>
      <c r="K694" s="3">
        <v>27401</v>
      </c>
      <c r="L694">
        <v>28.3</v>
      </c>
      <c r="M694">
        <v>28.8</v>
      </c>
      <c r="N694">
        <v>102</v>
      </c>
      <c r="O694">
        <v>103</v>
      </c>
      <c r="P694">
        <v>0</v>
      </c>
      <c r="Q694">
        <v>1</v>
      </c>
      <c r="R694">
        <v>15</v>
      </c>
      <c r="S694" s="8">
        <v>107678000</v>
      </c>
      <c r="T694" s="4">
        <v>11</v>
      </c>
      <c r="U694" s="6">
        <v>3.6499872387391503E-2</v>
      </c>
      <c r="V694" s="10">
        <v>186459526.29574051</v>
      </c>
      <c r="W694" s="12">
        <f>Table2[[#This Row],[Scaled to 2024]]/Table2[[#This Row],[Projected Wins]]</f>
        <v>2702311.9753005872</v>
      </c>
      <c r="X694" s="10"/>
      <c r="Y694" s="10">
        <f>IF(Table2[[#This Row],[Projected Wins]]&gt;=100, 1, IF(Table2[[#This Row],[Projected Wins]]&gt;=90, 2, IF(Table2[[#This Row],[Projected Wins]]&gt;=80, 3, IF(Table2[[#This Row],[Projected Wins]]&gt;=70, 4,5))))</f>
        <v>5</v>
      </c>
      <c r="Z694" s="2">
        <v>0.12291666666666666</v>
      </c>
    </row>
    <row r="695" spans="1:26" x14ac:dyDescent="0.45">
      <c r="A695">
        <v>2007</v>
      </c>
      <c r="B695" t="s">
        <v>25</v>
      </c>
      <c r="C695" t="s">
        <v>65</v>
      </c>
      <c r="D695" t="s">
        <v>643</v>
      </c>
      <c r="E695">
        <v>82</v>
      </c>
      <c r="F695">
        <v>80</v>
      </c>
      <c r="G695">
        <v>0.50617283950617287</v>
      </c>
      <c r="H695">
        <v>16</v>
      </c>
      <c r="I695" s="9">
        <v>82</v>
      </c>
      <c r="J695" s="3">
        <v>3857036</v>
      </c>
      <c r="K695" s="3">
        <v>47618</v>
      </c>
      <c r="L695">
        <v>29.7</v>
      </c>
      <c r="M695">
        <v>31.1</v>
      </c>
      <c r="N695">
        <v>101</v>
      </c>
      <c r="O695">
        <v>100</v>
      </c>
      <c r="P695">
        <v>0</v>
      </c>
      <c r="Q695">
        <v>3</v>
      </c>
      <c r="R695">
        <v>20</v>
      </c>
      <c r="S695" s="8">
        <v>108454524</v>
      </c>
      <c r="T695" s="4">
        <v>6</v>
      </c>
      <c r="U695" s="6">
        <v>4.3395713812363193E-2</v>
      </c>
      <c r="V695" s="10">
        <v>221686918.6510883</v>
      </c>
      <c r="W695" s="12">
        <f>Table2[[#This Row],[Scaled to 2024]]/Table2[[#This Row],[Projected Wins]]</f>
        <v>2703499.007940101</v>
      </c>
      <c r="X695" s="10"/>
      <c r="Y695" s="10">
        <f>IF(Table2[[#This Row],[Projected Wins]]&gt;=100, 1, IF(Table2[[#This Row],[Projected Wins]]&gt;=90, 2, IF(Table2[[#This Row],[Projected Wins]]&gt;=80, 3, IF(Table2[[#This Row],[Projected Wins]]&gt;=70, 4,5))))</f>
        <v>3</v>
      </c>
      <c r="Z695" s="2">
        <v>0.12083333333333333</v>
      </c>
    </row>
    <row r="696" spans="1:26" x14ac:dyDescent="0.45">
      <c r="A696">
        <v>2013</v>
      </c>
      <c r="B696" t="s">
        <v>40</v>
      </c>
      <c r="C696" t="s">
        <v>74</v>
      </c>
      <c r="D696" t="s">
        <v>477</v>
      </c>
      <c r="E696">
        <v>74</v>
      </c>
      <c r="F696">
        <v>88</v>
      </c>
      <c r="G696">
        <v>0.4567901234567901</v>
      </c>
      <c r="H696">
        <v>20</v>
      </c>
      <c r="I696" s="9">
        <v>74</v>
      </c>
      <c r="J696" s="3">
        <v>2536562</v>
      </c>
      <c r="K696" s="3">
        <v>31316</v>
      </c>
      <c r="L696">
        <v>29</v>
      </c>
      <c r="M696">
        <v>30.9</v>
      </c>
      <c r="N696">
        <v>102</v>
      </c>
      <c r="O696">
        <v>103</v>
      </c>
      <c r="P696">
        <v>0</v>
      </c>
      <c r="Q696">
        <v>4</v>
      </c>
      <c r="R696">
        <v>12</v>
      </c>
      <c r="S696" s="8">
        <v>124517800</v>
      </c>
      <c r="T696" s="4">
        <v>8</v>
      </c>
      <c r="U696" s="6">
        <v>3.952032847434804E-2</v>
      </c>
      <c r="V696" s="10">
        <v>201889520.27472085</v>
      </c>
      <c r="W696" s="12">
        <f>Table2[[#This Row],[Scaled to 2024]]/Table2[[#This Row],[Projected Wins]]</f>
        <v>2728236.7604692006</v>
      </c>
      <c r="X696" s="10"/>
      <c r="Y696" s="10">
        <f>IF(Table2[[#This Row],[Projected Wins]]&gt;=100, 1, IF(Table2[[#This Row],[Projected Wins]]&gt;=90, 2, IF(Table2[[#This Row],[Projected Wins]]&gt;=80, 3, IF(Table2[[#This Row],[Projected Wins]]&gt;=70, 4,5))))</f>
        <v>4</v>
      </c>
      <c r="Z696" s="2">
        <v>0.12152777777777778</v>
      </c>
    </row>
    <row r="697" spans="1:26" x14ac:dyDescent="0.45">
      <c r="A697">
        <v>2005</v>
      </c>
      <c r="B697" t="s">
        <v>25</v>
      </c>
      <c r="C697" t="s">
        <v>65</v>
      </c>
      <c r="D697" t="s">
        <v>703</v>
      </c>
      <c r="E697">
        <v>71</v>
      </c>
      <c r="F697">
        <v>91</v>
      </c>
      <c r="G697">
        <v>0.43827160493827161</v>
      </c>
      <c r="H697">
        <v>24</v>
      </c>
      <c r="I697" s="9">
        <v>71</v>
      </c>
      <c r="J697" s="3">
        <v>3603646</v>
      </c>
      <c r="K697" s="3">
        <v>44489</v>
      </c>
      <c r="L697">
        <v>28.7</v>
      </c>
      <c r="M697">
        <v>28.5</v>
      </c>
      <c r="N697">
        <v>98</v>
      </c>
      <c r="O697">
        <v>97</v>
      </c>
      <c r="P697">
        <v>0</v>
      </c>
      <c r="Q697">
        <v>2</v>
      </c>
      <c r="R697">
        <v>14</v>
      </c>
      <c r="S697" s="8">
        <v>83039000</v>
      </c>
      <c r="T697" s="4">
        <v>11</v>
      </c>
      <c r="U697" s="6">
        <v>3.793444118517908E-2</v>
      </c>
      <c r="V697" s="10">
        <v>193788018.17744151</v>
      </c>
      <c r="W697" s="12">
        <f>Table2[[#This Row],[Scaled to 2024]]/Table2[[#This Row],[Projected Wins]]</f>
        <v>2729408.7067245282</v>
      </c>
      <c r="X697" s="10"/>
      <c r="Y697" s="10">
        <f>IF(Table2[[#This Row],[Projected Wins]]&gt;=100, 1, IF(Table2[[#This Row],[Projected Wins]]&gt;=90, 2, IF(Table2[[#This Row],[Projected Wins]]&gt;=80, 3, IF(Table2[[#This Row],[Projected Wins]]&gt;=70, 4,5))))</f>
        <v>4</v>
      </c>
      <c r="Z697" s="2">
        <v>0.11805555555555555</v>
      </c>
    </row>
    <row r="698" spans="1:26" x14ac:dyDescent="0.45">
      <c r="A698">
        <v>2019</v>
      </c>
      <c r="B698" t="s">
        <v>21</v>
      </c>
      <c r="C698" t="s">
        <v>71</v>
      </c>
      <c r="D698" t="s">
        <v>278</v>
      </c>
      <c r="E698">
        <v>47</v>
      </c>
      <c r="F698">
        <v>114</v>
      </c>
      <c r="G698">
        <v>0.29192546583850931</v>
      </c>
      <c r="H698">
        <v>30</v>
      </c>
      <c r="I698" s="9">
        <v>47.29192546583851</v>
      </c>
      <c r="J698" s="3">
        <v>1501430</v>
      </c>
      <c r="K698" s="3">
        <v>18536</v>
      </c>
      <c r="L698">
        <v>27.6</v>
      </c>
      <c r="M698">
        <v>27.8</v>
      </c>
      <c r="N698">
        <v>101</v>
      </c>
      <c r="O698">
        <v>103</v>
      </c>
      <c r="P698">
        <v>0</v>
      </c>
      <c r="Q698">
        <v>1</v>
      </c>
      <c r="R698">
        <v>12</v>
      </c>
      <c r="S698" s="8">
        <v>100618500</v>
      </c>
      <c r="T698" s="4">
        <v>22</v>
      </c>
      <c r="U698" s="6">
        <v>2.5271590094315888E-2</v>
      </c>
      <c r="V698" s="10">
        <v>129099868.287595</v>
      </c>
      <c r="W698" s="12">
        <f>Table2[[#This Row],[Scaled to 2024]]/Table2[[#This Row],[Projected Wins]]</f>
        <v>2729850.1174550559</v>
      </c>
      <c r="X698" s="10"/>
      <c r="Y698" s="10">
        <f>IF(Table2[[#This Row],[Projected Wins]]&gt;=100, 1, IF(Table2[[#This Row],[Projected Wins]]&gt;=90, 2, IF(Table2[[#This Row],[Projected Wins]]&gt;=80, 3, IF(Table2[[#This Row],[Projected Wins]]&gt;=70, 4,5))))</f>
        <v>5</v>
      </c>
      <c r="Z698" s="2">
        <v>0.12638888888888888</v>
      </c>
    </row>
    <row r="699" spans="1:26" x14ac:dyDescent="0.45">
      <c r="A699">
        <v>2020</v>
      </c>
      <c r="B699" t="s">
        <v>39</v>
      </c>
      <c r="C699" t="s">
        <v>57</v>
      </c>
      <c r="D699" t="s">
        <v>266</v>
      </c>
      <c r="E699">
        <v>22</v>
      </c>
      <c r="F699">
        <v>38</v>
      </c>
      <c r="G699">
        <v>0.36666666666666664</v>
      </c>
      <c r="H699">
        <v>29</v>
      </c>
      <c r="I699" s="9">
        <v>59.4</v>
      </c>
      <c r="L699">
        <v>27.5</v>
      </c>
      <c r="M699">
        <v>28.7</v>
      </c>
      <c r="N699">
        <v>99</v>
      </c>
      <c r="O699">
        <v>101</v>
      </c>
      <c r="P699">
        <v>0</v>
      </c>
      <c r="Q699">
        <v>0</v>
      </c>
      <c r="R699">
        <v>11</v>
      </c>
      <c r="S699" s="8">
        <v>122326667</v>
      </c>
      <c r="T699" s="4">
        <v>16</v>
      </c>
      <c r="U699" s="6">
        <v>3.1826481329766072E-2</v>
      </c>
      <c r="V699" s="10">
        <v>162585517.27042121</v>
      </c>
      <c r="W699" s="12">
        <f>Table2[[#This Row],[Scaled to 2024]]/Table2[[#This Row],[Projected Wins]]</f>
        <v>2737129.9203774612</v>
      </c>
      <c r="X699" s="10"/>
      <c r="Y699" s="10">
        <f>IF(Table2[[#This Row],[Projected Wins]]&gt;=100, 1, IF(Table2[[#This Row],[Projected Wins]]&gt;=90, 2, IF(Table2[[#This Row],[Projected Wins]]&gt;=80, 3, IF(Table2[[#This Row],[Projected Wins]]&gt;=70, 4,5))))</f>
        <v>5</v>
      </c>
      <c r="Z699" s="2">
        <v>0.12777777777777777</v>
      </c>
    </row>
    <row r="700" spans="1:26" x14ac:dyDescent="0.45">
      <c r="A700">
        <v>2022</v>
      </c>
      <c r="B700" t="s">
        <v>34</v>
      </c>
      <c r="C700" t="s">
        <v>67</v>
      </c>
      <c r="D700" t="s">
        <v>201</v>
      </c>
      <c r="E700">
        <v>89</v>
      </c>
      <c r="F700">
        <v>73</v>
      </c>
      <c r="G700">
        <v>0.54938271604938271</v>
      </c>
      <c r="H700">
        <v>10</v>
      </c>
      <c r="I700" s="9">
        <v>89</v>
      </c>
      <c r="J700" s="3">
        <v>2987470</v>
      </c>
      <c r="K700" s="3">
        <v>36882</v>
      </c>
      <c r="L700">
        <v>28.2</v>
      </c>
      <c r="M700">
        <v>30.3</v>
      </c>
      <c r="N700">
        <v>94</v>
      </c>
      <c r="O700">
        <v>93</v>
      </c>
      <c r="P700">
        <v>0</v>
      </c>
      <c r="Q700">
        <v>3</v>
      </c>
      <c r="R700">
        <v>16</v>
      </c>
      <c r="S700" s="8">
        <v>192600824</v>
      </c>
      <c r="T700" s="4">
        <v>5</v>
      </c>
      <c r="U700" s="6">
        <v>4.7737314923968523E-2</v>
      </c>
      <c r="V700" s="10">
        <v>243865979.38979474</v>
      </c>
      <c r="W700" s="12">
        <f>Table2[[#This Row],[Scaled to 2024]]/Table2[[#This Row],[Projected Wins]]</f>
        <v>2740067.1841549971</v>
      </c>
      <c r="X700" s="10"/>
      <c r="Y700" s="10">
        <f>IF(Table2[[#This Row],[Projected Wins]]&gt;=100, 1, IF(Table2[[#This Row],[Projected Wins]]&gt;=90, 2, IF(Table2[[#This Row],[Projected Wins]]&gt;=80, 3, IF(Table2[[#This Row],[Projected Wins]]&gt;=70, 4,5))))</f>
        <v>3</v>
      </c>
      <c r="Z700" s="2">
        <v>0.13402777777777777</v>
      </c>
    </row>
    <row r="701" spans="1:26" x14ac:dyDescent="0.45">
      <c r="A701">
        <v>2020</v>
      </c>
      <c r="B701" t="s">
        <v>20</v>
      </c>
      <c r="C701" t="s">
        <v>64</v>
      </c>
      <c r="D701" t="s">
        <v>247</v>
      </c>
      <c r="E701">
        <v>26</v>
      </c>
      <c r="F701">
        <v>34</v>
      </c>
      <c r="G701">
        <v>0.43333333333333335</v>
      </c>
      <c r="H701">
        <v>20</v>
      </c>
      <c r="I701" s="9">
        <v>70.2</v>
      </c>
      <c r="L701">
        <v>28.7</v>
      </c>
      <c r="M701">
        <v>27.3</v>
      </c>
      <c r="N701">
        <v>114</v>
      </c>
      <c r="O701">
        <v>115</v>
      </c>
      <c r="P701">
        <v>0</v>
      </c>
      <c r="Q701">
        <v>0</v>
      </c>
      <c r="R701">
        <v>13</v>
      </c>
      <c r="S701" s="8">
        <v>144730000</v>
      </c>
      <c r="T701" s="4">
        <v>12</v>
      </c>
      <c r="U701" s="6">
        <v>3.7655294269213137E-2</v>
      </c>
      <c r="V701" s="10">
        <v>192361996.70631149</v>
      </c>
      <c r="W701" s="12">
        <f>Table2[[#This Row],[Scaled to 2024]]/Table2[[#This Row],[Projected Wins]]</f>
        <v>2740199.3832807904</v>
      </c>
      <c r="X701" s="10"/>
      <c r="Y701" s="10">
        <f>IF(Table2[[#This Row],[Projected Wins]]&gt;=100, 1, IF(Table2[[#This Row],[Projected Wins]]&gt;=90, 2, IF(Table2[[#This Row],[Projected Wins]]&gt;=80, 3, IF(Table2[[#This Row],[Projected Wins]]&gt;=70, 4,5))))</f>
        <v>4</v>
      </c>
      <c r="Z701" s="2">
        <v>0.13194444444444445</v>
      </c>
    </row>
    <row r="702" spans="1:26" x14ac:dyDescent="0.45">
      <c r="A702">
        <v>2003</v>
      </c>
      <c r="B702" t="s">
        <v>21</v>
      </c>
      <c r="C702" t="s">
        <v>71</v>
      </c>
      <c r="D702" t="s">
        <v>759</v>
      </c>
      <c r="E702">
        <v>43</v>
      </c>
      <c r="F702">
        <v>119</v>
      </c>
      <c r="G702">
        <v>0.26543209876543211</v>
      </c>
      <c r="H702">
        <v>30</v>
      </c>
      <c r="I702" s="9">
        <v>43</v>
      </c>
      <c r="J702" s="3">
        <v>1368245</v>
      </c>
      <c r="K702" s="3">
        <v>16892</v>
      </c>
      <c r="L702">
        <v>27.3</v>
      </c>
      <c r="M702">
        <v>25.3</v>
      </c>
      <c r="N702">
        <v>93</v>
      </c>
      <c r="O702">
        <v>95</v>
      </c>
      <c r="P702">
        <v>0</v>
      </c>
      <c r="Q702">
        <v>1</v>
      </c>
      <c r="R702">
        <v>7</v>
      </c>
      <c r="S702" s="8">
        <v>49168000</v>
      </c>
      <c r="T702" s="4">
        <v>25</v>
      </c>
      <c r="U702" s="6">
        <v>2.3095906190125994E-2</v>
      </c>
      <c r="V702" s="10">
        <v>117985391.34261116</v>
      </c>
      <c r="W702" s="12">
        <f>Table2[[#This Row],[Scaled to 2024]]/Table2[[#This Row],[Projected Wins]]</f>
        <v>2743846.3102932828</v>
      </c>
      <c r="X702" s="10"/>
      <c r="Y702" s="10">
        <f>IF(Table2[[#This Row],[Projected Wins]]&gt;=100, 1, IF(Table2[[#This Row],[Projected Wins]]&gt;=90, 2, IF(Table2[[#This Row],[Projected Wins]]&gt;=80, 3, IF(Table2[[#This Row],[Projected Wins]]&gt;=70, 4,5))))</f>
        <v>5</v>
      </c>
      <c r="Z702" s="2">
        <v>0.11041666666666666</v>
      </c>
    </row>
    <row r="703" spans="1:26" hidden="1" x14ac:dyDescent="0.45">
      <c r="A703">
        <v>2024</v>
      </c>
      <c r="B703" t="s">
        <v>36</v>
      </c>
      <c r="C703" t="s">
        <v>75</v>
      </c>
      <c r="D703" t="s">
        <v>143</v>
      </c>
      <c r="E703">
        <v>47</v>
      </c>
      <c r="F703">
        <v>50</v>
      </c>
      <c r="G703">
        <v>0.4845360824742268</v>
      </c>
      <c r="H703">
        <v>19</v>
      </c>
      <c r="I703" s="9">
        <v>78.494845360824741</v>
      </c>
      <c r="J703">
        <v>1686972</v>
      </c>
      <c r="K703">
        <v>33739</v>
      </c>
      <c r="L703">
        <v>29.1</v>
      </c>
      <c r="M703">
        <v>27.2</v>
      </c>
      <c r="N703">
        <v>94</v>
      </c>
      <c r="O703">
        <v>94</v>
      </c>
      <c r="P703">
        <v>0</v>
      </c>
      <c r="Q703">
        <v>2</v>
      </c>
      <c r="R703">
        <v>8</v>
      </c>
      <c r="S703" s="8">
        <v>232370883</v>
      </c>
      <c r="T703" s="4">
        <v>8</v>
      </c>
      <c r="U703" s="6">
        <v>4.5487123905877017E-2</v>
      </c>
      <c r="V703" s="10">
        <v>232370883.00000003</v>
      </c>
      <c r="W703" s="12">
        <f>Table2[[#This Row],[Scaled to 2024]]/Table2[[#This Row],[Projected Wins]]</f>
        <v>2960333.0248226956</v>
      </c>
      <c r="X703" s="10"/>
      <c r="Y703" s="10">
        <f>IF(Table2[[#This Row],[Projected Wins]]&gt;=100, 1, IF(Table2[[#This Row],[Projected Wins]]&gt;=90, 2, IF(Table2[[#This Row],[Projected Wins]]&gt;=80, 3, IF(Table2[[#This Row],[Projected Wins]]&gt;=70, 4,5))))</f>
        <v>4</v>
      </c>
      <c r="Z703" s="2">
        <v>0.10902777777777778</v>
      </c>
    </row>
    <row r="704" spans="1:26" x14ac:dyDescent="0.45">
      <c r="A704">
        <v>2012</v>
      </c>
      <c r="B704" t="s">
        <v>44</v>
      </c>
      <c r="C704" t="s">
        <v>100</v>
      </c>
      <c r="D704" t="s">
        <v>491</v>
      </c>
      <c r="E704">
        <v>89</v>
      </c>
      <c r="F704">
        <v>73</v>
      </c>
      <c r="G704">
        <v>0.54938271604938271</v>
      </c>
      <c r="H704">
        <v>10</v>
      </c>
      <c r="I704" s="9">
        <v>89</v>
      </c>
      <c r="J704" s="3">
        <v>3061770</v>
      </c>
      <c r="K704" s="3">
        <v>37800</v>
      </c>
      <c r="L704">
        <v>28.7</v>
      </c>
      <c r="M704">
        <v>30.1</v>
      </c>
      <c r="N704">
        <v>94</v>
      </c>
      <c r="O704">
        <v>93</v>
      </c>
      <c r="P704">
        <v>0</v>
      </c>
      <c r="Q704">
        <v>4</v>
      </c>
      <c r="R704">
        <v>16</v>
      </c>
      <c r="S704" s="8">
        <v>141073500</v>
      </c>
      <c r="T704" s="4">
        <v>4</v>
      </c>
      <c r="U704" s="6">
        <v>4.7820025884978128E-2</v>
      </c>
      <c r="V704" s="10">
        <v>244288508.17141986</v>
      </c>
      <c r="W704" s="12">
        <f>Table2[[#This Row],[Scaled to 2024]]/Table2[[#This Row],[Projected Wins]]</f>
        <v>2744814.6985552795</v>
      </c>
      <c r="X704" s="10"/>
      <c r="Y704" s="10">
        <f>IF(Table2[[#This Row],[Projected Wins]]&gt;=100, 1, IF(Table2[[#This Row],[Projected Wins]]&gt;=90, 2, IF(Table2[[#This Row],[Projected Wins]]&gt;=80, 3, IF(Table2[[#This Row],[Projected Wins]]&gt;=70, 4,5))))</f>
        <v>3</v>
      </c>
      <c r="Z704" s="2">
        <v>0.12291666666666666</v>
      </c>
    </row>
    <row r="705" spans="1:26" x14ac:dyDescent="0.45">
      <c r="A705">
        <v>2007</v>
      </c>
      <c r="B705" t="s">
        <v>14</v>
      </c>
      <c r="C705" t="s">
        <v>58</v>
      </c>
      <c r="D705" t="s">
        <v>631</v>
      </c>
      <c r="E705">
        <v>69</v>
      </c>
      <c r="F705">
        <v>93</v>
      </c>
      <c r="G705">
        <v>0.42592592592592593</v>
      </c>
      <c r="H705">
        <v>27</v>
      </c>
      <c r="I705" s="9">
        <v>69</v>
      </c>
      <c r="J705" s="3">
        <v>2164822</v>
      </c>
      <c r="K705" s="3">
        <v>26726</v>
      </c>
      <c r="L705">
        <v>30.4</v>
      </c>
      <c r="M705">
        <v>29</v>
      </c>
      <c r="N705">
        <v>101</v>
      </c>
      <c r="O705">
        <v>102</v>
      </c>
      <c r="P705">
        <v>0</v>
      </c>
      <c r="Q705">
        <v>1</v>
      </c>
      <c r="R705">
        <v>9</v>
      </c>
      <c r="S705" s="8">
        <v>93174808</v>
      </c>
      <c r="T705" s="4">
        <v>10</v>
      </c>
      <c r="U705" s="6">
        <v>3.728186850453457E-2</v>
      </c>
      <c r="V705" s="10">
        <v>190454351.92197949</v>
      </c>
      <c r="W705" s="12">
        <f>Table2[[#This Row],[Scaled to 2024]]/Table2[[#This Row],[Projected Wins]]</f>
        <v>2760207.9988692678</v>
      </c>
      <c r="X705" s="10"/>
      <c r="Y705" s="10">
        <f>IF(Table2[[#This Row],[Projected Wins]]&gt;=100, 1, IF(Table2[[#This Row],[Projected Wins]]&gt;=90, 2, IF(Table2[[#This Row],[Projected Wins]]&gt;=80, 3, IF(Table2[[#This Row],[Projected Wins]]&gt;=70, 4,5))))</f>
        <v>5</v>
      </c>
      <c r="Z705" s="2">
        <v>0.12430555555555556</v>
      </c>
    </row>
    <row r="706" spans="1:26" x14ac:dyDescent="0.45">
      <c r="A706">
        <v>2000</v>
      </c>
      <c r="B706" t="s">
        <v>46</v>
      </c>
      <c r="C706" t="s">
        <v>105</v>
      </c>
      <c r="D706" t="s">
        <v>866</v>
      </c>
      <c r="E706">
        <v>69</v>
      </c>
      <c r="F706">
        <v>92</v>
      </c>
      <c r="G706">
        <v>0.42857142857142855</v>
      </c>
      <c r="H706">
        <v>25</v>
      </c>
      <c r="I706" s="9">
        <v>69.428571428571431</v>
      </c>
      <c r="J706" s="3">
        <v>1449673</v>
      </c>
      <c r="K706" s="3">
        <v>18121</v>
      </c>
      <c r="L706">
        <v>30.1</v>
      </c>
      <c r="M706">
        <v>29.3</v>
      </c>
      <c r="N706">
        <v>98</v>
      </c>
      <c r="O706">
        <v>100</v>
      </c>
      <c r="P706">
        <v>1</v>
      </c>
      <c r="Q706">
        <v>1</v>
      </c>
      <c r="R706">
        <v>10</v>
      </c>
      <c r="S706" s="8">
        <v>63265129</v>
      </c>
      <c r="T706" s="4">
        <v>10</v>
      </c>
      <c r="U706" s="6">
        <v>3.7528974293337972E-2</v>
      </c>
      <c r="V706" s="10">
        <v>191716691.3580246</v>
      </c>
      <c r="W706" s="12">
        <f>Table2[[#This Row],[Scaled to 2024]]/Table2[[#This Row],[Projected Wins]]</f>
        <v>2761351.5216176379</v>
      </c>
      <c r="X706" s="10"/>
      <c r="Y706" s="10">
        <f>IF(Table2[[#This Row],[Projected Wins]]&gt;=100, 1, IF(Table2[[#This Row],[Projected Wins]]&gt;=90, 2, IF(Table2[[#This Row],[Projected Wins]]&gt;=80, 3, IF(Table2[[#This Row],[Projected Wins]]&gt;=70, 4,5))))</f>
        <v>5</v>
      </c>
      <c r="Z706" s="2">
        <v>0.12361111111111112</v>
      </c>
    </row>
    <row r="707" spans="1:26" x14ac:dyDescent="0.45">
      <c r="A707">
        <v>2017</v>
      </c>
      <c r="B707" t="s">
        <v>14</v>
      </c>
      <c r="C707" t="s">
        <v>58</v>
      </c>
      <c r="D707" t="s">
        <v>331</v>
      </c>
      <c r="E707">
        <v>75</v>
      </c>
      <c r="F707">
        <v>87</v>
      </c>
      <c r="G707">
        <v>0.46296296296296297</v>
      </c>
      <c r="H707">
        <v>20</v>
      </c>
      <c r="I707" s="9">
        <v>75</v>
      </c>
      <c r="J707" s="3">
        <v>2028424</v>
      </c>
      <c r="K707" s="3">
        <v>25042</v>
      </c>
      <c r="L707">
        <v>28.6</v>
      </c>
      <c r="M707">
        <v>28.2</v>
      </c>
      <c r="N707">
        <v>97</v>
      </c>
      <c r="O707">
        <v>99</v>
      </c>
      <c r="P707">
        <v>0</v>
      </c>
      <c r="Q707">
        <v>1</v>
      </c>
      <c r="R707">
        <v>18</v>
      </c>
      <c r="S707" s="8">
        <v>161621633</v>
      </c>
      <c r="T707" s="4">
        <v>11</v>
      </c>
      <c r="U707" s="6">
        <v>4.0568772265763824E-2</v>
      </c>
      <c r="V707" s="10">
        <v>207245493.32087946</v>
      </c>
      <c r="W707" s="12">
        <f>Table2[[#This Row],[Scaled to 2024]]/Table2[[#This Row],[Projected Wins]]</f>
        <v>2763273.2442783928</v>
      </c>
      <c r="X707" s="10"/>
      <c r="Y707" s="10">
        <f>IF(Table2[[#This Row],[Projected Wins]]&gt;=100, 1, IF(Table2[[#This Row],[Projected Wins]]&gt;=90, 2, IF(Table2[[#This Row],[Projected Wins]]&gt;=80, 3, IF(Table2[[#This Row],[Projected Wins]]&gt;=70, 4,5))))</f>
        <v>4</v>
      </c>
      <c r="Z707" s="2">
        <v>0.13125000000000001</v>
      </c>
    </row>
    <row r="708" spans="1:26" x14ac:dyDescent="0.45">
      <c r="A708">
        <v>2021</v>
      </c>
      <c r="B708" t="s">
        <v>34</v>
      </c>
      <c r="C708" t="s">
        <v>67</v>
      </c>
      <c r="D708" t="s">
        <v>231</v>
      </c>
      <c r="E708">
        <v>79</v>
      </c>
      <c r="F708">
        <v>83</v>
      </c>
      <c r="G708">
        <v>0.48765432098765432</v>
      </c>
      <c r="H708">
        <v>17</v>
      </c>
      <c r="I708" s="9">
        <v>79</v>
      </c>
      <c r="J708" s="3">
        <v>2191950</v>
      </c>
      <c r="K708" s="3">
        <v>27061</v>
      </c>
      <c r="L708">
        <v>28</v>
      </c>
      <c r="M708">
        <v>29.6</v>
      </c>
      <c r="N708">
        <v>92</v>
      </c>
      <c r="O708">
        <v>92</v>
      </c>
      <c r="P708">
        <v>0</v>
      </c>
      <c r="Q708">
        <v>5</v>
      </c>
      <c r="R708">
        <v>14</v>
      </c>
      <c r="S708" s="8">
        <v>154984286</v>
      </c>
      <c r="T708" s="4">
        <v>10</v>
      </c>
      <c r="U708" s="6">
        <v>4.2821170772628939E-2</v>
      </c>
      <c r="V708" s="10">
        <v>218751866.66273203</v>
      </c>
      <c r="W708" s="12">
        <f>Table2[[#This Row],[Scaled to 2024]]/Table2[[#This Row],[Projected Wins]]</f>
        <v>2769010.9704143298</v>
      </c>
      <c r="X708" s="10"/>
      <c r="Y708" s="10">
        <f>IF(Table2[[#This Row],[Projected Wins]]&gt;=100, 1, IF(Table2[[#This Row],[Projected Wins]]&gt;=90, 2, IF(Table2[[#This Row],[Projected Wins]]&gt;=80, 3, IF(Table2[[#This Row],[Projected Wins]]&gt;=70, 4,5))))</f>
        <v>4</v>
      </c>
      <c r="Z708" s="2">
        <v>0.13750000000000001</v>
      </c>
    </row>
    <row r="709" spans="1:26" x14ac:dyDescent="0.45">
      <c r="A709">
        <v>2012</v>
      </c>
      <c r="B709" t="s">
        <v>15</v>
      </c>
      <c r="C709" t="s">
        <v>69</v>
      </c>
      <c r="D709" t="s">
        <v>482</v>
      </c>
      <c r="E709">
        <v>69</v>
      </c>
      <c r="F709">
        <v>93</v>
      </c>
      <c r="G709">
        <v>0.42592592592592593</v>
      </c>
      <c r="H709">
        <v>24</v>
      </c>
      <c r="I709" s="9">
        <v>69</v>
      </c>
      <c r="J709" s="3">
        <v>3043003</v>
      </c>
      <c r="K709" s="3">
        <v>37568</v>
      </c>
      <c r="L709">
        <v>29.4</v>
      </c>
      <c r="M709">
        <v>28.7</v>
      </c>
      <c r="N709">
        <v>104</v>
      </c>
      <c r="O709">
        <v>103</v>
      </c>
      <c r="P709">
        <v>1</v>
      </c>
      <c r="Q709">
        <v>1</v>
      </c>
      <c r="R709">
        <v>17</v>
      </c>
      <c r="S709" s="8">
        <v>110386000</v>
      </c>
      <c r="T709" s="4">
        <v>10</v>
      </c>
      <c r="U709" s="6">
        <v>3.7417809704439149E-2</v>
      </c>
      <c r="V709" s="10">
        <v>191148807.27429572</v>
      </c>
      <c r="W709" s="12">
        <f>Table2[[#This Row],[Scaled to 2024]]/Table2[[#This Row],[Projected Wins]]</f>
        <v>2770272.5691926917</v>
      </c>
      <c r="X709" s="10"/>
      <c r="Y709" s="10">
        <f>IF(Table2[[#This Row],[Projected Wins]]&gt;=100, 1, IF(Table2[[#This Row],[Projected Wins]]&gt;=90, 2, IF(Table2[[#This Row],[Projected Wins]]&gt;=80, 3, IF(Table2[[#This Row],[Projected Wins]]&gt;=70, 4,5))))</f>
        <v>5</v>
      </c>
      <c r="Z709" s="2">
        <v>0.13125000000000001</v>
      </c>
    </row>
    <row r="710" spans="1:26" x14ac:dyDescent="0.45">
      <c r="A710">
        <v>2005</v>
      </c>
      <c r="B710" t="s">
        <v>36</v>
      </c>
      <c r="C710" t="s">
        <v>75</v>
      </c>
      <c r="D710" t="s">
        <v>713</v>
      </c>
      <c r="E710">
        <v>75</v>
      </c>
      <c r="F710">
        <v>87</v>
      </c>
      <c r="G710">
        <v>0.46296296296296297</v>
      </c>
      <c r="H710">
        <v>21</v>
      </c>
      <c r="I710" s="9">
        <v>75</v>
      </c>
      <c r="J710" s="3">
        <v>3181023</v>
      </c>
      <c r="K710" s="3">
        <v>39272</v>
      </c>
      <c r="L710">
        <v>32.200000000000003</v>
      </c>
      <c r="M710">
        <v>30</v>
      </c>
      <c r="N710">
        <v>101</v>
      </c>
      <c r="O710">
        <v>101</v>
      </c>
      <c r="P710">
        <v>0</v>
      </c>
      <c r="Q710">
        <v>1</v>
      </c>
      <c r="R710">
        <v>11</v>
      </c>
      <c r="S710" s="8">
        <v>90199500</v>
      </c>
      <c r="T710" s="4">
        <v>7</v>
      </c>
      <c r="U710" s="6">
        <v>4.1205549533141782E-2</v>
      </c>
      <c r="V710" s="10">
        <v>210498468.73873886</v>
      </c>
      <c r="W710" s="12">
        <f>Table2[[#This Row],[Scaled to 2024]]/Table2[[#This Row],[Projected Wins]]</f>
        <v>2806646.2498498517</v>
      </c>
      <c r="X710" s="10"/>
      <c r="Y710" s="10">
        <f>IF(Table2[[#This Row],[Projected Wins]]&gt;=100, 1, IF(Table2[[#This Row],[Projected Wins]]&gt;=90, 2, IF(Table2[[#This Row],[Projected Wins]]&gt;=80, 3, IF(Table2[[#This Row],[Projected Wins]]&gt;=70, 4,5))))</f>
        <v>4</v>
      </c>
      <c r="Z710" s="2">
        <v>0.11527777777777778</v>
      </c>
    </row>
    <row r="711" spans="1:26" x14ac:dyDescent="0.45">
      <c r="A711">
        <v>2019</v>
      </c>
      <c r="B711" t="s">
        <v>24</v>
      </c>
      <c r="C711" t="s">
        <v>100</v>
      </c>
      <c r="D711" t="s">
        <v>281</v>
      </c>
      <c r="E711">
        <v>72</v>
      </c>
      <c r="F711">
        <v>90</v>
      </c>
      <c r="G711">
        <v>0.44444444444444442</v>
      </c>
      <c r="H711">
        <v>21</v>
      </c>
      <c r="I711" s="9">
        <v>72</v>
      </c>
      <c r="J711" s="3">
        <v>3023012</v>
      </c>
      <c r="K711" s="3">
        <v>37321</v>
      </c>
      <c r="L711">
        <v>28.8</v>
      </c>
      <c r="M711">
        <v>27</v>
      </c>
      <c r="N711">
        <v>100</v>
      </c>
      <c r="O711">
        <v>100</v>
      </c>
      <c r="P711">
        <v>0</v>
      </c>
      <c r="Q711">
        <v>2</v>
      </c>
      <c r="R711">
        <v>10</v>
      </c>
      <c r="S711" s="8">
        <v>158078584</v>
      </c>
      <c r="T711" s="4">
        <v>9</v>
      </c>
      <c r="U711" s="6">
        <v>3.9703406207982454E-2</v>
      </c>
      <c r="V711" s="10">
        <v>202824772.51687837</v>
      </c>
      <c r="W711" s="12">
        <f>Table2[[#This Row],[Scaled to 2024]]/Table2[[#This Row],[Projected Wins]]</f>
        <v>2817010.7294010883</v>
      </c>
      <c r="X711" s="10"/>
      <c r="Y711" s="10">
        <f>IF(Table2[[#This Row],[Projected Wins]]&gt;=100, 1, IF(Table2[[#This Row],[Projected Wins]]&gt;=90, 2, IF(Table2[[#This Row],[Projected Wins]]&gt;=80, 3, IF(Table2[[#This Row],[Projected Wins]]&gt;=70, 4,5))))</f>
        <v>4</v>
      </c>
      <c r="Z711" s="2">
        <v>0.13541666666666666</v>
      </c>
    </row>
    <row r="712" spans="1:26" x14ac:dyDescent="0.45">
      <c r="A712">
        <v>2000</v>
      </c>
      <c r="B712" t="s">
        <v>16</v>
      </c>
      <c r="C712" t="s">
        <v>51</v>
      </c>
      <c r="D712" t="s">
        <v>844</v>
      </c>
      <c r="E712">
        <v>65</v>
      </c>
      <c r="F712">
        <v>97</v>
      </c>
      <c r="G712">
        <v>0.40123456790123457</v>
      </c>
      <c r="H712">
        <v>29</v>
      </c>
      <c r="I712" s="9">
        <v>65</v>
      </c>
      <c r="J712" s="3">
        <v>2789511</v>
      </c>
      <c r="K712" s="3">
        <v>34438</v>
      </c>
      <c r="L712">
        <v>30.8</v>
      </c>
      <c r="M712">
        <v>28.4</v>
      </c>
      <c r="N712">
        <v>97</v>
      </c>
      <c r="O712">
        <v>98</v>
      </c>
      <c r="P712">
        <v>0</v>
      </c>
      <c r="Q712">
        <v>2</v>
      </c>
      <c r="R712">
        <v>10</v>
      </c>
      <c r="S712" s="8">
        <v>60539333</v>
      </c>
      <c r="T712" s="4">
        <v>13</v>
      </c>
      <c r="U712" s="6">
        <v>3.591202780749609E-2</v>
      </c>
      <c r="V712" s="10">
        <v>183456523.41563508</v>
      </c>
      <c r="W712" s="12">
        <f>Table2[[#This Row],[Scaled to 2024]]/Table2[[#This Row],[Projected Wins]]</f>
        <v>2822408.052548232</v>
      </c>
      <c r="X712" s="10"/>
      <c r="Y712" s="10">
        <f>IF(Table2[[#This Row],[Projected Wins]]&gt;=100, 1, IF(Table2[[#This Row],[Projected Wins]]&gt;=90, 2, IF(Table2[[#This Row],[Projected Wins]]&gt;=80, 3, IF(Table2[[#This Row],[Projected Wins]]&gt;=70, 4,5))))</f>
        <v>5</v>
      </c>
      <c r="Z712" s="2">
        <v>0.125</v>
      </c>
    </row>
    <row r="713" spans="1:26" x14ac:dyDescent="0.45">
      <c r="A713">
        <v>2017</v>
      </c>
      <c r="B713" t="s">
        <v>35</v>
      </c>
      <c r="C713" t="s">
        <v>49</v>
      </c>
      <c r="D713" t="s">
        <v>352</v>
      </c>
      <c r="E713">
        <v>78</v>
      </c>
      <c r="F713">
        <v>84</v>
      </c>
      <c r="G713">
        <v>0.48148148148148145</v>
      </c>
      <c r="H713">
        <v>16</v>
      </c>
      <c r="I713" s="9">
        <v>78</v>
      </c>
      <c r="J713" s="3">
        <v>2135445</v>
      </c>
      <c r="K713" s="3">
        <v>26364</v>
      </c>
      <c r="L713">
        <v>29.6</v>
      </c>
      <c r="M713">
        <v>27.9</v>
      </c>
      <c r="N713">
        <v>95</v>
      </c>
      <c r="O713">
        <v>95</v>
      </c>
      <c r="P713">
        <v>0</v>
      </c>
      <c r="Q713">
        <v>2</v>
      </c>
      <c r="R713">
        <v>13</v>
      </c>
      <c r="S713" s="8">
        <v>172438700</v>
      </c>
      <c r="T713" s="4">
        <v>10</v>
      </c>
      <c r="U713" s="6">
        <v>4.3283972697543333E-2</v>
      </c>
      <c r="V713" s="10">
        <v>221116089.38582581</v>
      </c>
      <c r="W713" s="12">
        <f>Table2[[#This Row],[Scaled to 2024]]/Table2[[#This Row],[Projected Wins]]</f>
        <v>2834821.6587926387</v>
      </c>
      <c r="X713" s="10"/>
      <c r="Y713" s="10">
        <f>IF(Table2[[#This Row],[Projected Wins]]&gt;=100, 1, IF(Table2[[#This Row],[Projected Wins]]&gt;=90, 2, IF(Table2[[#This Row],[Projected Wins]]&gt;=80, 3, IF(Table2[[#This Row],[Projected Wins]]&gt;=70, 4,5))))</f>
        <v>4</v>
      </c>
      <c r="Z713" s="2">
        <v>0.12916666666666668</v>
      </c>
    </row>
    <row r="714" spans="1:26" x14ac:dyDescent="0.45">
      <c r="A714">
        <v>2010</v>
      </c>
      <c r="B714" t="s">
        <v>21</v>
      </c>
      <c r="C714" t="s">
        <v>71</v>
      </c>
      <c r="D714" t="s">
        <v>548</v>
      </c>
      <c r="E714">
        <v>81</v>
      </c>
      <c r="F714">
        <v>81</v>
      </c>
      <c r="G714">
        <v>0.5</v>
      </c>
      <c r="H714">
        <v>15</v>
      </c>
      <c r="I714" s="9">
        <v>81</v>
      </c>
      <c r="J714" s="3">
        <v>2461237</v>
      </c>
      <c r="K714" s="3">
        <v>30386</v>
      </c>
      <c r="L714">
        <v>29</v>
      </c>
      <c r="M714">
        <v>26.5</v>
      </c>
      <c r="N714">
        <v>102</v>
      </c>
      <c r="O714">
        <v>101</v>
      </c>
      <c r="P714">
        <v>0</v>
      </c>
      <c r="Q714">
        <v>3</v>
      </c>
      <c r="R714">
        <v>11</v>
      </c>
      <c r="S714" s="8">
        <v>124039928</v>
      </c>
      <c r="T714" s="4">
        <v>6</v>
      </c>
      <c r="U714" s="6">
        <v>4.4976546907260939E-2</v>
      </c>
      <c r="V714" s="10">
        <v>229762601.40687475</v>
      </c>
      <c r="W714" s="12">
        <f>Table2[[#This Row],[Scaled to 2024]]/Table2[[#This Row],[Projected Wins]]</f>
        <v>2836575.3260107995</v>
      </c>
      <c r="X714" s="10"/>
      <c r="Y714" s="10">
        <f>IF(Table2[[#This Row],[Projected Wins]]&gt;=100, 1, IF(Table2[[#This Row],[Projected Wins]]&gt;=90, 2, IF(Table2[[#This Row],[Projected Wins]]&gt;=80, 3, IF(Table2[[#This Row],[Projected Wins]]&gt;=70, 4,5))))</f>
        <v>3</v>
      </c>
      <c r="Z714" s="2">
        <v>0.12083333333333333</v>
      </c>
    </row>
    <row r="715" spans="1:26" x14ac:dyDescent="0.45">
      <c r="A715">
        <v>2002</v>
      </c>
      <c r="B715" t="s">
        <v>16</v>
      </c>
      <c r="C715" t="s">
        <v>51</v>
      </c>
      <c r="D715" t="s">
        <v>784</v>
      </c>
      <c r="E715">
        <v>67</v>
      </c>
      <c r="F715">
        <v>95</v>
      </c>
      <c r="G715">
        <v>0.41358024691358025</v>
      </c>
      <c r="H715">
        <v>24</v>
      </c>
      <c r="I715" s="9">
        <v>67</v>
      </c>
      <c r="J715" s="3">
        <v>2693096</v>
      </c>
      <c r="K715" s="3">
        <v>33248</v>
      </c>
      <c r="L715">
        <v>30.2</v>
      </c>
      <c r="M715">
        <v>27.6</v>
      </c>
      <c r="N715">
        <v>98</v>
      </c>
      <c r="O715">
        <v>98</v>
      </c>
      <c r="P715">
        <v>1</v>
      </c>
      <c r="Q715">
        <v>1</v>
      </c>
      <c r="R715">
        <v>12</v>
      </c>
      <c r="S715" s="8">
        <v>75690833</v>
      </c>
      <c r="T715" s="4">
        <v>12</v>
      </c>
      <c r="U715" s="6">
        <v>3.7306753206761585E-2</v>
      </c>
      <c r="V715" s="10">
        <v>190581475.374358</v>
      </c>
      <c r="W715" s="12">
        <f>Table2[[#This Row],[Scaled to 2024]]/Table2[[#This Row],[Projected Wins]]</f>
        <v>2844499.6324531045</v>
      </c>
      <c r="X715" s="10"/>
      <c r="Y715" s="10">
        <f>IF(Table2[[#This Row],[Projected Wins]]&gt;=100, 1, IF(Table2[[#This Row],[Projected Wins]]&gt;=90, 2, IF(Table2[[#This Row],[Projected Wins]]&gt;=80, 3, IF(Table2[[#This Row],[Projected Wins]]&gt;=70, 4,5))))</f>
        <v>5</v>
      </c>
      <c r="Z715" s="2">
        <v>0.12291666666666666</v>
      </c>
    </row>
    <row r="716" spans="1:26" x14ac:dyDescent="0.45">
      <c r="A716">
        <v>1998</v>
      </c>
      <c r="B716" t="s">
        <v>35</v>
      </c>
      <c r="C716" t="s">
        <v>49</v>
      </c>
      <c r="D716" t="s">
        <v>923</v>
      </c>
      <c r="E716">
        <v>76</v>
      </c>
      <c r="F716">
        <v>85</v>
      </c>
      <c r="G716">
        <v>0.47204968944099379</v>
      </c>
      <c r="H716">
        <v>19</v>
      </c>
      <c r="I716" s="9">
        <v>76.472049689440993</v>
      </c>
      <c r="J716" s="3">
        <v>2651511</v>
      </c>
      <c r="K716" s="3">
        <v>32735</v>
      </c>
      <c r="L716">
        <v>29.8</v>
      </c>
      <c r="M716">
        <v>31.3</v>
      </c>
      <c r="N716">
        <v>99</v>
      </c>
      <c r="O716">
        <v>98</v>
      </c>
      <c r="P716">
        <v>3</v>
      </c>
      <c r="Q716">
        <v>2</v>
      </c>
      <c r="R716">
        <v>11</v>
      </c>
      <c r="S716" s="8">
        <v>54802036</v>
      </c>
      <c r="T716" s="4">
        <v>7</v>
      </c>
      <c r="U716" s="6">
        <v>4.2636039492921628E-2</v>
      </c>
      <c r="V716" s="10">
        <v>217806123.88450044</v>
      </c>
      <c r="W716" s="12">
        <f>Table2[[#This Row],[Scaled to 2024]]/Table2[[#This Row],[Projected Wins]]</f>
        <v>2848179.495240787</v>
      </c>
      <c r="X716" s="10"/>
      <c r="Y716" s="10">
        <f>IF(Table2[[#This Row],[Projected Wins]]&gt;=100, 1, IF(Table2[[#This Row],[Projected Wins]]&gt;=90, 2, IF(Table2[[#This Row],[Projected Wins]]&gt;=80, 3, IF(Table2[[#This Row],[Projected Wins]]&gt;=70, 4,5))))</f>
        <v>4</v>
      </c>
      <c r="Z716" s="2">
        <v>0.12152777777777778</v>
      </c>
    </row>
    <row r="717" spans="1:26" x14ac:dyDescent="0.45">
      <c r="A717">
        <v>2005</v>
      </c>
      <c r="B717" t="s">
        <v>29</v>
      </c>
      <c r="C717" t="s">
        <v>55</v>
      </c>
      <c r="D717" t="s">
        <v>706</v>
      </c>
      <c r="E717">
        <v>83</v>
      </c>
      <c r="F717">
        <v>79</v>
      </c>
      <c r="G717">
        <v>0.51234567901234573</v>
      </c>
      <c r="H717">
        <v>11</v>
      </c>
      <c r="I717" s="9">
        <v>83.000000000000014</v>
      </c>
      <c r="J717" s="3">
        <v>2829929</v>
      </c>
      <c r="K717" s="3">
        <v>34937</v>
      </c>
      <c r="L717">
        <v>28.8</v>
      </c>
      <c r="M717">
        <v>31.9</v>
      </c>
      <c r="N717">
        <v>97</v>
      </c>
      <c r="O717">
        <v>97</v>
      </c>
      <c r="P717">
        <v>3</v>
      </c>
      <c r="Q717">
        <v>3</v>
      </c>
      <c r="R717">
        <v>13</v>
      </c>
      <c r="S717" s="8">
        <v>101305821</v>
      </c>
      <c r="T717" s="4">
        <v>3</v>
      </c>
      <c r="U717" s="6">
        <v>4.6279214687565837E-2</v>
      </c>
      <c r="V717" s="10">
        <v>236417277.20021477</v>
      </c>
      <c r="W717" s="12">
        <f>Table2[[#This Row],[Scaled to 2024]]/Table2[[#This Row],[Projected Wins]]</f>
        <v>2848400.9301230689</v>
      </c>
      <c r="X717" s="10"/>
      <c r="Y717" s="10">
        <f>IF(Table2[[#This Row],[Projected Wins]]&gt;=100, 1, IF(Table2[[#This Row],[Projected Wins]]&gt;=90, 2, IF(Table2[[#This Row],[Projected Wins]]&gt;=80, 3, IF(Table2[[#This Row],[Projected Wins]]&gt;=70, 4,5))))</f>
        <v>3</v>
      </c>
      <c r="Z717" s="2">
        <v>0.11805555555555555</v>
      </c>
    </row>
    <row r="718" spans="1:26" hidden="1" x14ac:dyDescent="0.45">
      <c r="A718">
        <v>2024</v>
      </c>
      <c r="B718" t="s">
        <v>40</v>
      </c>
      <c r="C718" t="s">
        <v>74</v>
      </c>
      <c r="D718" t="s">
        <v>147</v>
      </c>
      <c r="E718">
        <v>44</v>
      </c>
      <c r="F718">
        <v>52</v>
      </c>
      <c r="G718">
        <v>0.45833333333333331</v>
      </c>
      <c r="H718">
        <v>24</v>
      </c>
      <c r="I718" s="9">
        <v>74.25</v>
      </c>
      <c r="J718">
        <v>1508088</v>
      </c>
      <c r="K718">
        <v>33513</v>
      </c>
      <c r="L718">
        <v>28.9</v>
      </c>
      <c r="M718">
        <v>30.8</v>
      </c>
      <c r="N718">
        <v>100</v>
      </c>
      <c r="O718">
        <v>100</v>
      </c>
      <c r="P718">
        <v>0</v>
      </c>
      <c r="Q718">
        <v>1</v>
      </c>
      <c r="R718">
        <v>12</v>
      </c>
      <c r="S718" s="8">
        <v>225628287</v>
      </c>
      <c r="T718" s="4">
        <v>9</v>
      </c>
      <c r="U718" s="6">
        <v>4.4167245547023976E-2</v>
      </c>
      <c r="V718" s="10">
        <v>225628287</v>
      </c>
      <c r="W718" s="12">
        <f>Table2[[#This Row],[Scaled to 2024]]/Table2[[#This Row],[Projected Wins]]</f>
        <v>3038764.8080808083</v>
      </c>
      <c r="X718" s="10"/>
      <c r="Y718" s="10">
        <f>IF(Table2[[#This Row],[Projected Wins]]&gt;=100, 1, IF(Table2[[#This Row],[Projected Wins]]&gt;=90, 2, IF(Table2[[#This Row],[Projected Wins]]&gt;=80, 3, IF(Table2[[#This Row],[Projected Wins]]&gt;=70, 4,5))))</f>
        <v>4</v>
      </c>
      <c r="Z718" s="2">
        <v>0.1111111111111111</v>
      </c>
    </row>
    <row r="719" spans="1:26" hidden="1" x14ac:dyDescent="0.45">
      <c r="A719">
        <v>2024</v>
      </c>
      <c r="B719" t="s">
        <v>30</v>
      </c>
      <c r="C719" t="s">
        <v>73</v>
      </c>
      <c r="D719" t="s">
        <v>137</v>
      </c>
      <c r="E719">
        <v>58</v>
      </c>
      <c r="F719">
        <v>40</v>
      </c>
      <c r="G719">
        <v>0.59183673469387754</v>
      </c>
      <c r="H719">
        <v>4</v>
      </c>
      <c r="I719" s="9">
        <v>95.877551020408163</v>
      </c>
      <c r="J719">
        <v>1823086</v>
      </c>
      <c r="K719">
        <v>41434</v>
      </c>
      <c r="L719">
        <v>28.3</v>
      </c>
      <c r="M719">
        <v>29.8</v>
      </c>
      <c r="N719">
        <v>103</v>
      </c>
      <c r="O719">
        <v>102</v>
      </c>
      <c r="P719">
        <v>0</v>
      </c>
      <c r="Q719">
        <v>3</v>
      </c>
      <c r="R719">
        <v>12</v>
      </c>
      <c r="S719" s="8">
        <v>291463084</v>
      </c>
      <c r="T719" s="4">
        <v>1</v>
      </c>
      <c r="U719" s="6">
        <v>5.7054555393229019E-2</v>
      </c>
      <c r="V719" s="10">
        <v>291463084</v>
      </c>
      <c r="W719" s="12">
        <f>Table2[[#This Row],[Scaled to 2024]]/Table2[[#This Row],[Projected Wins]]</f>
        <v>3039951.2805449129</v>
      </c>
      <c r="X719" s="10"/>
      <c r="Y719" s="10">
        <f>IF(Table2[[#This Row],[Projected Wins]]&gt;=100, 1, IF(Table2[[#This Row],[Projected Wins]]&gt;=90, 2, IF(Table2[[#This Row],[Projected Wins]]&gt;=80, 3, IF(Table2[[#This Row],[Projected Wins]]&gt;=70, 4,5))))</f>
        <v>2</v>
      </c>
      <c r="Z719" s="2">
        <v>0.11527777777777778</v>
      </c>
    </row>
    <row r="720" spans="1:26" x14ac:dyDescent="0.45">
      <c r="A720">
        <v>2014</v>
      </c>
      <c r="B720" t="s">
        <v>15</v>
      </c>
      <c r="C720" t="s">
        <v>69</v>
      </c>
      <c r="D720" t="s">
        <v>422</v>
      </c>
      <c r="E720">
        <v>71</v>
      </c>
      <c r="F720">
        <v>91</v>
      </c>
      <c r="G720">
        <v>0.43827160493827161</v>
      </c>
      <c r="H720">
        <v>25</v>
      </c>
      <c r="I720" s="9">
        <v>71</v>
      </c>
      <c r="J720" s="3">
        <v>2956089</v>
      </c>
      <c r="K720" s="3">
        <v>36495</v>
      </c>
      <c r="L720">
        <v>29.2</v>
      </c>
      <c r="M720">
        <v>29.9</v>
      </c>
      <c r="N720">
        <v>104</v>
      </c>
      <c r="O720">
        <v>104</v>
      </c>
      <c r="P720">
        <v>1</v>
      </c>
      <c r="Q720">
        <v>2</v>
      </c>
      <c r="R720">
        <v>22</v>
      </c>
      <c r="S720" s="8">
        <v>134628929</v>
      </c>
      <c r="T720" s="4">
        <v>8</v>
      </c>
      <c r="U720" s="6">
        <v>3.960991812889899E-2</v>
      </c>
      <c r="V720" s="10">
        <v>202347188.84877154</v>
      </c>
      <c r="W720" s="12">
        <f>Table2[[#This Row],[Scaled to 2024]]/Table2[[#This Row],[Projected Wins]]</f>
        <v>2849960.406320726</v>
      </c>
      <c r="X720" s="10"/>
      <c r="Y720" s="10">
        <f>IF(Table2[[#This Row],[Projected Wins]]&gt;=100, 1, IF(Table2[[#This Row],[Projected Wins]]&gt;=90, 2, IF(Table2[[#This Row],[Projected Wins]]&gt;=80, 3, IF(Table2[[#This Row],[Projected Wins]]&gt;=70, 4,5))))</f>
        <v>4</v>
      </c>
      <c r="Z720" s="2">
        <v>0.13680555555555557</v>
      </c>
    </row>
    <row r="721" spans="1:26" x14ac:dyDescent="0.45">
      <c r="A721">
        <v>2000</v>
      </c>
      <c r="B721" t="s">
        <v>15</v>
      </c>
      <c r="C721" t="s">
        <v>69</v>
      </c>
      <c r="D721" t="s">
        <v>843</v>
      </c>
      <c r="E721">
        <v>85</v>
      </c>
      <c r="F721">
        <v>77</v>
      </c>
      <c r="G721">
        <v>0.52469135802469136</v>
      </c>
      <c r="H721">
        <v>11</v>
      </c>
      <c r="I721" s="9">
        <v>85</v>
      </c>
      <c r="J721" s="3">
        <v>2585895</v>
      </c>
      <c r="K721" s="3">
        <v>31925</v>
      </c>
      <c r="L721">
        <v>29.3</v>
      </c>
      <c r="M721">
        <v>30.2</v>
      </c>
      <c r="N721">
        <v>103</v>
      </c>
      <c r="O721">
        <v>103</v>
      </c>
      <c r="P721">
        <v>1</v>
      </c>
      <c r="Q721">
        <v>4</v>
      </c>
      <c r="R721">
        <v>15</v>
      </c>
      <c r="S721" s="8">
        <v>79975333</v>
      </c>
      <c r="T721" s="4">
        <v>6</v>
      </c>
      <c r="U721" s="6">
        <v>4.7441493658507264E-2</v>
      </c>
      <c r="V721" s="10">
        <v>242354777.03706634</v>
      </c>
      <c r="W721" s="12">
        <f>Table2[[#This Row],[Scaled to 2024]]/Table2[[#This Row],[Projected Wins]]</f>
        <v>2851232.6710243099</v>
      </c>
      <c r="X721" s="10"/>
      <c r="Y721" s="10">
        <f>IF(Table2[[#This Row],[Projected Wins]]&gt;=100, 1, IF(Table2[[#This Row],[Projected Wins]]&gt;=90, 2, IF(Table2[[#This Row],[Projected Wins]]&gt;=80, 3, IF(Table2[[#This Row],[Projected Wins]]&gt;=70, 4,5))))</f>
        <v>3</v>
      </c>
      <c r="Z721" s="2">
        <v>0.12638888888888888</v>
      </c>
    </row>
    <row r="722" spans="1:26" x14ac:dyDescent="0.45">
      <c r="A722">
        <v>2011</v>
      </c>
      <c r="B722" t="s">
        <v>44</v>
      </c>
      <c r="C722" t="s">
        <v>100</v>
      </c>
      <c r="D722" t="s">
        <v>522</v>
      </c>
      <c r="E722">
        <v>86</v>
      </c>
      <c r="F722">
        <v>76</v>
      </c>
      <c r="G722">
        <v>0.53086419753086422</v>
      </c>
      <c r="H722">
        <v>11</v>
      </c>
      <c r="I722" s="9">
        <v>86</v>
      </c>
      <c r="J722" s="3">
        <v>3166321</v>
      </c>
      <c r="K722" s="3">
        <v>39090</v>
      </c>
      <c r="L722">
        <v>28.9</v>
      </c>
      <c r="M722">
        <v>28.4</v>
      </c>
      <c r="N722">
        <v>92</v>
      </c>
      <c r="O722">
        <v>92</v>
      </c>
      <c r="P722">
        <v>0</v>
      </c>
      <c r="Q722">
        <v>3</v>
      </c>
      <c r="R722">
        <v>13</v>
      </c>
      <c r="S722" s="8">
        <v>138543166</v>
      </c>
      <c r="T722" s="4">
        <v>5</v>
      </c>
      <c r="U722" s="6">
        <v>4.82349553301148E-2</v>
      </c>
      <c r="V722" s="10">
        <v>246408174.42573431</v>
      </c>
      <c r="W722" s="12">
        <f>Table2[[#This Row],[Scaled to 2024]]/Table2[[#This Row],[Projected Wins]]</f>
        <v>2865211.3305317941</v>
      </c>
      <c r="X722" s="10"/>
      <c r="Y722" s="10">
        <f>IF(Table2[[#This Row],[Projected Wins]]&gt;=100, 1, IF(Table2[[#This Row],[Projected Wins]]&gt;=90, 2, IF(Table2[[#This Row],[Projected Wins]]&gt;=80, 3, IF(Table2[[#This Row],[Projected Wins]]&gt;=70, 4,5))))</f>
        <v>3</v>
      </c>
      <c r="Z722" s="2">
        <v>0.12013888888888889</v>
      </c>
    </row>
    <row r="723" spans="1:26" x14ac:dyDescent="0.45">
      <c r="A723">
        <v>2021</v>
      </c>
      <c r="B723" t="s">
        <v>16</v>
      </c>
      <c r="C723" t="s">
        <v>51</v>
      </c>
      <c r="D723" t="s">
        <v>213</v>
      </c>
      <c r="E723">
        <v>71</v>
      </c>
      <c r="F723">
        <v>91</v>
      </c>
      <c r="G723">
        <v>0.43827160493827161</v>
      </c>
      <c r="H723">
        <v>24</v>
      </c>
      <c r="I723" s="9">
        <v>71</v>
      </c>
      <c r="J723" s="3">
        <v>1978934</v>
      </c>
      <c r="K723" s="3">
        <v>24431</v>
      </c>
      <c r="L723">
        <v>29.1</v>
      </c>
      <c r="M723">
        <v>29.4</v>
      </c>
      <c r="N723">
        <v>99</v>
      </c>
      <c r="O723">
        <v>100</v>
      </c>
      <c r="P723">
        <v>0</v>
      </c>
      <c r="Q723">
        <v>2</v>
      </c>
      <c r="R723">
        <v>11</v>
      </c>
      <c r="S723" s="8">
        <v>144413500</v>
      </c>
      <c r="T723" s="4">
        <v>12</v>
      </c>
      <c r="U723" s="6">
        <v>3.9900529950327022E-2</v>
      </c>
      <c r="V723" s="10">
        <v>203831778.76690319</v>
      </c>
      <c r="W723" s="12">
        <f>Table2[[#This Row],[Scaled to 2024]]/Table2[[#This Row],[Projected Wins]]</f>
        <v>2870870.1234775097</v>
      </c>
      <c r="X723" s="10"/>
      <c r="Y723" s="10">
        <f>IF(Table2[[#This Row],[Projected Wins]]&gt;=100, 1, IF(Table2[[#This Row],[Projected Wins]]&gt;=90, 2, IF(Table2[[#This Row],[Projected Wins]]&gt;=80, 3, IF(Table2[[#This Row],[Projected Wins]]&gt;=70, 4,5))))</f>
        <v>4</v>
      </c>
      <c r="Z723" s="2">
        <v>0.1361111111111111</v>
      </c>
    </row>
    <row r="724" spans="1:26" x14ac:dyDescent="0.45">
      <c r="A724">
        <v>2011</v>
      </c>
      <c r="B724" t="s">
        <v>17</v>
      </c>
      <c r="C724" t="s">
        <v>70</v>
      </c>
      <c r="D724" t="s">
        <v>514</v>
      </c>
      <c r="E724">
        <v>79</v>
      </c>
      <c r="F724">
        <v>83</v>
      </c>
      <c r="G724">
        <v>0.48765432098765432</v>
      </c>
      <c r="H724">
        <v>17</v>
      </c>
      <c r="I724" s="9">
        <v>79</v>
      </c>
      <c r="J724" s="3">
        <v>2001117</v>
      </c>
      <c r="K724" s="3">
        <v>24705</v>
      </c>
      <c r="L724">
        <v>30</v>
      </c>
      <c r="M724">
        <v>28.5</v>
      </c>
      <c r="N724">
        <v>106</v>
      </c>
      <c r="O724">
        <v>106</v>
      </c>
      <c r="P724">
        <v>0</v>
      </c>
      <c r="Q724">
        <v>2</v>
      </c>
      <c r="R724">
        <v>15</v>
      </c>
      <c r="S724" s="8">
        <v>127789000</v>
      </c>
      <c r="T724" s="4">
        <v>7</v>
      </c>
      <c r="U724" s="6">
        <v>4.4490803008500904E-2</v>
      </c>
      <c r="V724" s="10">
        <v>227281179.65551734</v>
      </c>
      <c r="W724" s="12">
        <f>Table2[[#This Row],[Scaled to 2024]]/Table2[[#This Row],[Projected Wins]]</f>
        <v>2876976.9576647766</v>
      </c>
      <c r="X724" s="10"/>
      <c r="Y724" s="10">
        <f>IF(Table2[[#This Row],[Projected Wins]]&gt;=100, 1, IF(Table2[[#This Row],[Projected Wins]]&gt;=90, 2, IF(Table2[[#This Row],[Projected Wins]]&gt;=80, 3, IF(Table2[[#This Row],[Projected Wins]]&gt;=70, 4,5))))</f>
        <v>4</v>
      </c>
      <c r="Z724" s="2">
        <v>0.11736111111111111</v>
      </c>
    </row>
    <row r="725" spans="1:26" x14ac:dyDescent="0.45">
      <c r="A725">
        <v>2022</v>
      </c>
      <c r="B725" t="s">
        <v>41</v>
      </c>
      <c r="C725" t="s">
        <v>104</v>
      </c>
      <c r="D725" t="s">
        <v>208</v>
      </c>
      <c r="E725">
        <v>55</v>
      </c>
      <c r="F725">
        <v>107</v>
      </c>
      <c r="G725">
        <v>0.33950617283950618</v>
      </c>
      <c r="H725">
        <v>30</v>
      </c>
      <c r="I725" s="9">
        <v>55</v>
      </c>
      <c r="J725" s="3">
        <v>2026401</v>
      </c>
      <c r="K725" s="3">
        <v>25017</v>
      </c>
      <c r="L725">
        <v>28.7</v>
      </c>
      <c r="M725">
        <v>29.7</v>
      </c>
      <c r="N725">
        <v>95</v>
      </c>
      <c r="O725">
        <v>97</v>
      </c>
      <c r="P725">
        <v>0</v>
      </c>
      <c r="Q725">
        <v>1</v>
      </c>
      <c r="R725">
        <v>12</v>
      </c>
      <c r="S725" s="8">
        <v>125051666</v>
      </c>
      <c r="T725" s="4">
        <v>16</v>
      </c>
      <c r="U725" s="6">
        <v>3.0994835004490566E-2</v>
      </c>
      <c r="V725" s="10">
        <v>158337053.65359959</v>
      </c>
      <c r="W725" s="12">
        <f>Table2[[#This Row],[Scaled to 2024]]/Table2[[#This Row],[Projected Wins]]</f>
        <v>2878855.5209745378</v>
      </c>
      <c r="X725" s="10"/>
      <c r="Y725" s="10">
        <f>IF(Table2[[#This Row],[Projected Wins]]&gt;=100, 1, IF(Table2[[#This Row],[Projected Wins]]&gt;=90, 2, IF(Table2[[#This Row],[Projected Wins]]&gt;=80, 3, IF(Table2[[#This Row],[Projected Wins]]&gt;=70, 4,5))))</f>
        <v>5</v>
      </c>
      <c r="Z725" s="2">
        <v>0.12986111111111112</v>
      </c>
    </row>
    <row r="726" spans="1:26" x14ac:dyDescent="0.45">
      <c r="A726">
        <v>2000</v>
      </c>
      <c r="B726" t="s">
        <v>12</v>
      </c>
      <c r="C726" t="s">
        <v>102</v>
      </c>
      <c r="D726" t="s">
        <v>840</v>
      </c>
      <c r="E726">
        <v>85</v>
      </c>
      <c r="F726">
        <v>77</v>
      </c>
      <c r="G726">
        <v>0.52469135802469136</v>
      </c>
      <c r="H726">
        <v>11</v>
      </c>
      <c r="I726" s="9">
        <v>85</v>
      </c>
      <c r="J726" s="3">
        <v>2942251</v>
      </c>
      <c r="K726" s="3">
        <v>36324</v>
      </c>
      <c r="L726">
        <v>30.8</v>
      </c>
      <c r="M726">
        <v>31.6</v>
      </c>
      <c r="N726">
        <v>104</v>
      </c>
      <c r="O726">
        <v>103</v>
      </c>
      <c r="P726">
        <v>1</v>
      </c>
      <c r="Q726">
        <v>2</v>
      </c>
      <c r="R726">
        <v>13</v>
      </c>
      <c r="S726" s="8">
        <v>81027833</v>
      </c>
      <c r="T726" s="4">
        <v>5</v>
      </c>
      <c r="U726" s="6">
        <v>4.8065838318323548E-2</v>
      </c>
      <c r="V726" s="10">
        <v>245544240.50365186</v>
      </c>
      <c r="W726" s="12">
        <f>Table2[[#This Row],[Scaled to 2024]]/Table2[[#This Row],[Projected Wins]]</f>
        <v>2888755.7706311983</v>
      </c>
      <c r="X726" s="10"/>
      <c r="Y726" s="10">
        <f>IF(Table2[[#This Row],[Projected Wins]]&gt;=100, 1, IF(Table2[[#This Row],[Projected Wins]]&gt;=90, 2, IF(Table2[[#This Row],[Projected Wins]]&gt;=80, 3, IF(Table2[[#This Row],[Projected Wins]]&gt;=70, 4,5))))</f>
        <v>3</v>
      </c>
      <c r="Z726" s="2">
        <v>0.12083333333333333</v>
      </c>
    </row>
    <row r="727" spans="1:26" x14ac:dyDescent="0.45">
      <c r="A727">
        <v>2022</v>
      </c>
      <c r="B727" t="s">
        <v>24</v>
      </c>
      <c r="C727" t="s">
        <v>100</v>
      </c>
      <c r="D727" t="s">
        <v>191</v>
      </c>
      <c r="E727">
        <v>73</v>
      </c>
      <c r="F727">
        <v>89</v>
      </c>
      <c r="G727">
        <v>0.45061728395061729</v>
      </c>
      <c r="H727">
        <v>21</v>
      </c>
      <c r="I727" s="9">
        <v>73</v>
      </c>
      <c r="J727" s="3">
        <v>2457461</v>
      </c>
      <c r="K727" s="3">
        <v>30339</v>
      </c>
      <c r="L727">
        <v>28</v>
      </c>
      <c r="M727">
        <v>27.4</v>
      </c>
      <c r="N727">
        <v>103</v>
      </c>
      <c r="O727">
        <v>103</v>
      </c>
      <c r="P727">
        <v>0</v>
      </c>
      <c r="Q727">
        <v>2</v>
      </c>
      <c r="R727">
        <v>7</v>
      </c>
      <c r="S727" s="8">
        <v>167063095</v>
      </c>
      <c r="T727" s="4">
        <v>10</v>
      </c>
      <c r="U727" s="6">
        <v>4.1407629586194664E-2</v>
      </c>
      <c r="V727" s="10">
        <v>211530794.29226804</v>
      </c>
      <c r="W727" s="12">
        <f>Table2[[#This Row],[Scaled to 2024]]/Table2[[#This Row],[Projected Wins]]</f>
        <v>2897682.1135927127</v>
      </c>
      <c r="X727" s="10"/>
      <c r="Y727" s="10">
        <f>IF(Table2[[#This Row],[Projected Wins]]&gt;=100, 1, IF(Table2[[#This Row],[Projected Wins]]&gt;=90, 2, IF(Table2[[#This Row],[Projected Wins]]&gt;=80, 3, IF(Table2[[#This Row],[Projected Wins]]&gt;=70, 4,5))))</f>
        <v>4</v>
      </c>
      <c r="Z727" s="2">
        <v>0.12986111111111112</v>
      </c>
    </row>
    <row r="728" spans="1:26" x14ac:dyDescent="0.45">
      <c r="A728">
        <v>2023</v>
      </c>
      <c r="B728" t="s">
        <v>20</v>
      </c>
      <c r="C728" t="s">
        <v>64</v>
      </c>
      <c r="D728" t="s">
        <v>157</v>
      </c>
      <c r="E728">
        <v>59</v>
      </c>
      <c r="F728">
        <v>103</v>
      </c>
      <c r="G728">
        <v>0.36419753086419754</v>
      </c>
      <c r="H728">
        <v>28</v>
      </c>
      <c r="I728" s="9">
        <v>59</v>
      </c>
      <c r="J728" s="3">
        <v>2607935</v>
      </c>
      <c r="K728" s="3">
        <v>32197</v>
      </c>
      <c r="L728">
        <v>28.2</v>
      </c>
      <c r="M728">
        <v>29.7</v>
      </c>
      <c r="N728">
        <v>110</v>
      </c>
      <c r="O728">
        <v>112</v>
      </c>
      <c r="P728">
        <v>0</v>
      </c>
      <c r="Q728">
        <v>1</v>
      </c>
      <c r="R728">
        <v>9</v>
      </c>
      <c r="S728" s="8">
        <v>155645682</v>
      </c>
      <c r="T728" s="4">
        <v>15</v>
      </c>
      <c r="U728" s="6">
        <v>3.3484889588707857E-2</v>
      </c>
      <c r="V728" s="10">
        <v>171057492.59913626</v>
      </c>
      <c r="W728" s="12">
        <f>Table2[[#This Row],[Scaled to 2024]]/Table2[[#This Row],[Projected Wins]]</f>
        <v>2899279.5355785806</v>
      </c>
      <c r="X728" s="10"/>
      <c r="Y728" s="10">
        <f>IF(Table2[[#This Row],[Projected Wins]]&gt;=100, 1, IF(Table2[[#This Row],[Projected Wins]]&gt;=90, 2, IF(Table2[[#This Row],[Projected Wins]]&gt;=80, 3, IF(Table2[[#This Row],[Projected Wins]]&gt;=70, 4,5))))</f>
        <v>5</v>
      </c>
      <c r="Z728" s="2">
        <v>0.11180555555555556</v>
      </c>
    </row>
    <row r="729" spans="1:26" x14ac:dyDescent="0.45">
      <c r="A729">
        <v>2017</v>
      </c>
      <c r="B729" t="s">
        <v>24</v>
      </c>
      <c r="C729" t="s">
        <v>100</v>
      </c>
      <c r="D729" t="s">
        <v>341</v>
      </c>
      <c r="E729">
        <v>80</v>
      </c>
      <c r="F729">
        <v>82</v>
      </c>
      <c r="G729">
        <v>0.49382716049382713</v>
      </c>
      <c r="H729">
        <v>13</v>
      </c>
      <c r="I729" s="9">
        <v>80</v>
      </c>
      <c r="J729" s="3">
        <v>3019585</v>
      </c>
      <c r="K729" s="3">
        <v>37279</v>
      </c>
      <c r="L729">
        <v>29.9</v>
      </c>
      <c r="M729">
        <v>29.1</v>
      </c>
      <c r="N729">
        <v>97</v>
      </c>
      <c r="O729">
        <v>97</v>
      </c>
      <c r="P729">
        <v>0</v>
      </c>
      <c r="Q729">
        <v>1</v>
      </c>
      <c r="R729">
        <v>8</v>
      </c>
      <c r="S729" s="8">
        <v>181125500</v>
      </c>
      <c r="T729" s="4">
        <v>5</v>
      </c>
      <c r="U729" s="6">
        <v>4.5464453146705962E-2</v>
      </c>
      <c r="V729" s="10">
        <v>232255069.47136807</v>
      </c>
      <c r="W729" s="12">
        <f>Table2[[#This Row],[Scaled to 2024]]/Table2[[#This Row],[Projected Wins]]</f>
        <v>2903188.368392101</v>
      </c>
      <c r="X729" s="10"/>
      <c r="Y729" s="10">
        <f>IF(Table2[[#This Row],[Projected Wins]]&gt;=100, 1, IF(Table2[[#This Row],[Projected Wins]]&gt;=90, 2, IF(Table2[[#This Row],[Projected Wins]]&gt;=80, 3, IF(Table2[[#This Row],[Projected Wins]]&gt;=70, 4,5))))</f>
        <v>3</v>
      </c>
      <c r="Z729" s="2">
        <v>0.13263888888888889</v>
      </c>
    </row>
    <row r="730" spans="1:26" x14ac:dyDescent="0.45">
      <c r="A730">
        <v>2014</v>
      </c>
      <c r="B730" t="s">
        <v>39</v>
      </c>
      <c r="C730" t="s">
        <v>57</v>
      </c>
      <c r="D730" t="s">
        <v>446</v>
      </c>
      <c r="E730">
        <v>67</v>
      </c>
      <c r="F730">
        <v>95</v>
      </c>
      <c r="G730">
        <v>0.41358024691358025</v>
      </c>
      <c r="H730">
        <v>28</v>
      </c>
      <c r="I730" s="9">
        <v>67</v>
      </c>
      <c r="J730" s="3">
        <v>2718733</v>
      </c>
      <c r="K730" s="3">
        <v>33565</v>
      </c>
      <c r="L730">
        <v>28.4</v>
      </c>
      <c r="M730">
        <v>27.9</v>
      </c>
      <c r="N730">
        <v>104</v>
      </c>
      <c r="O730">
        <v>104</v>
      </c>
      <c r="P730">
        <v>1</v>
      </c>
      <c r="Q730">
        <v>2</v>
      </c>
      <c r="R730">
        <v>16</v>
      </c>
      <c r="S730" s="8">
        <v>129801239</v>
      </c>
      <c r="T730" s="4">
        <v>10</v>
      </c>
      <c r="U730" s="6">
        <v>3.8189536884896784E-2</v>
      </c>
      <c r="V730" s="10">
        <v>195091174.05767617</v>
      </c>
      <c r="W730" s="12">
        <f>Table2[[#This Row],[Scaled to 2024]]/Table2[[#This Row],[Projected Wins]]</f>
        <v>2911808.5680250176</v>
      </c>
      <c r="X730" s="10"/>
      <c r="Y730" s="10">
        <f>IF(Table2[[#This Row],[Projected Wins]]&gt;=100, 1, IF(Table2[[#This Row],[Projected Wins]]&gt;=90, 2, IF(Table2[[#This Row],[Projected Wins]]&gt;=80, 3, IF(Table2[[#This Row],[Projected Wins]]&gt;=70, 4,5))))</f>
        <v>5</v>
      </c>
      <c r="Z730" s="2">
        <v>0.12916666666666668</v>
      </c>
    </row>
    <row r="731" spans="1:26" x14ac:dyDescent="0.45">
      <c r="A731">
        <v>1999</v>
      </c>
      <c r="B731" t="s">
        <v>20</v>
      </c>
      <c r="C731" t="s">
        <v>64</v>
      </c>
      <c r="D731" t="s">
        <v>878</v>
      </c>
      <c r="E731">
        <v>72</v>
      </c>
      <c r="F731">
        <v>90</v>
      </c>
      <c r="G731">
        <v>0.44444444444444442</v>
      </c>
      <c r="H731">
        <v>22</v>
      </c>
      <c r="I731" s="9">
        <v>72</v>
      </c>
      <c r="J731" s="3">
        <v>3481065</v>
      </c>
      <c r="K731" s="3">
        <v>42976</v>
      </c>
      <c r="L731">
        <v>29.7</v>
      </c>
      <c r="M731">
        <v>28.9</v>
      </c>
      <c r="N731">
        <v>126</v>
      </c>
      <c r="O731">
        <v>127</v>
      </c>
      <c r="P731">
        <v>2</v>
      </c>
      <c r="Q731">
        <v>1</v>
      </c>
      <c r="R731">
        <v>5</v>
      </c>
      <c r="S731" s="8">
        <v>61935837</v>
      </c>
      <c r="T731" s="4">
        <v>11</v>
      </c>
      <c r="U731" s="6">
        <v>4.1191992427453174E-2</v>
      </c>
      <c r="V731" s="10">
        <v>210429212.29099542</v>
      </c>
      <c r="W731" s="12">
        <f>Table2[[#This Row],[Scaled to 2024]]/Table2[[#This Row],[Projected Wins]]</f>
        <v>2922627.9484860473</v>
      </c>
      <c r="X731" s="10"/>
      <c r="Y731" s="10">
        <f>IF(Table2[[#This Row],[Projected Wins]]&gt;=100, 1, IF(Table2[[#This Row],[Projected Wins]]&gt;=90, 2, IF(Table2[[#This Row],[Projected Wins]]&gt;=80, 3, IF(Table2[[#This Row],[Projected Wins]]&gt;=70, 4,5))))</f>
        <v>4</v>
      </c>
      <c r="Z731" s="2">
        <v>0.12013888888888889</v>
      </c>
    </row>
    <row r="732" spans="1:26" x14ac:dyDescent="0.45">
      <c r="A732">
        <v>2019</v>
      </c>
      <c r="B732" t="s">
        <v>36</v>
      </c>
      <c r="C732" t="s">
        <v>75</v>
      </c>
      <c r="D732" t="s">
        <v>293</v>
      </c>
      <c r="E732">
        <v>77</v>
      </c>
      <c r="F732">
        <v>85</v>
      </c>
      <c r="G732">
        <v>0.47530864197530864</v>
      </c>
      <c r="H732">
        <v>18</v>
      </c>
      <c r="I732" s="9">
        <v>77</v>
      </c>
      <c r="J732" s="3">
        <v>2707760</v>
      </c>
      <c r="K732" s="3">
        <v>33429</v>
      </c>
      <c r="L732">
        <v>29.9</v>
      </c>
      <c r="M732">
        <v>28.9</v>
      </c>
      <c r="N732">
        <v>95</v>
      </c>
      <c r="O732">
        <v>95</v>
      </c>
      <c r="P732">
        <v>0</v>
      </c>
      <c r="Q732">
        <v>1</v>
      </c>
      <c r="R732">
        <v>16</v>
      </c>
      <c r="S732" s="8">
        <v>175450753</v>
      </c>
      <c r="T732" s="4">
        <v>6</v>
      </c>
      <c r="U732" s="6">
        <v>4.4066642929034561E-2</v>
      </c>
      <c r="V732" s="10">
        <v>225114358.7238864</v>
      </c>
      <c r="W732" s="12">
        <f>Table2[[#This Row],[Scaled to 2024]]/Table2[[#This Row],[Projected Wins]]</f>
        <v>2923563.1003102129</v>
      </c>
      <c r="X732" s="10"/>
      <c r="Y732" s="10">
        <f>IF(Table2[[#This Row],[Projected Wins]]&gt;=100, 1, IF(Table2[[#This Row],[Projected Wins]]&gt;=90, 2, IF(Table2[[#This Row],[Projected Wins]]&gt;=80, 3, IF(Table2[[#This Row],[Projected Wins]]&gt;=70, 4,5))))</f>
        <v>4</v>
      </c>
      <c r="Z732" s="2">
        <v>0.12986111111111112</v>
      </c>
    </row>
    <row r="733" spans="1:26" x14ac:dyDescent="0.45">
      <c r="A733">
        <v>2002</v>
      </c>
      <c r="B733" t="s">
        <v>15</v>
      </c>
      <c r="C733" t="s">
        <v>69</v>
      </c>
      <c r="D733" t="s">
        <v>783</v>
      </c>
      <c r="E733">
        <v>93</v>
      </c>
      <c r="F733">
        <v>69</v>
      </c>
      <c r="G733">
        <v>0.57407407407407407</v>
      </c>
      <c r="H733">
        <v>9</v>
      </c>
      <c r="I733" s="9">
        <v>93</v>
      </c>
      <c r="J733" s="3">
        <v>2650862</v>
      </c>
      <c r="K733" s="3">
        <v>32727</v>
      </c>
      <c r="L733">
        <v>29.9</v>
      </c>
      <c r="M733">
        <v>31.1</v>
      </c>
      <c r="N733">
        <v>103</v>
      </c>
      <c r="O733">
        <v>102</v>
      </c>
      <c r="P733">
        <v>2</v>
      </c>
      <c r="Q733">
        <v>7</v>
      </c>
      <c r="R733">
        <v>17</v>
      </c>
      <c r="S733" s="8">
        <v>108366060</v>
      </c>
      <c r="T733" s="4">
        <v>2</v>
      </c>
      <c r="U733" s="6">
        <v>5.3411829361279702E-2</v>
      </c>
      <c r="V733" s="10">
        <v>272854225.23102897</v>
      </c>
      <c r="W733" s="12">
        <f>Table2[[#This Row],[Scaled to 2024]]/Table2[[#This Row],[Projected Wins]]</f>
        <v>2933916.4003336448</v>
      </c>
      <c r="X733" s="10"/>
      <c r="Y733" s="10">
        <f>IF(Table2[[#This Row],[Projected Wins]]&gt;=100, 1, IF(Table2[[#This Row],[Projected Wins]]&gt;=90, 2, IF(Table2[[#This Row],[Projected Wins]]&gt;=80, 3, IF(Table2[[#This Row],[Projected Wins]]&gt;=70, 4,5))))</f>
        <v>2</v>
      </c>
      <c r="Z733" s="2">
        <v>0.12013888888888889</v>
      </c>
    </row>
    <row r="734" spans="1:26" x14ac:dyDescent="0.45">
      <c r="A734">
        <v>2008</v>
      </c>
      <c r="B734" t="s">
        <v>29</v>
      </c>
      <c r="C734" t="s">
        <v>55</v>
      </c>
      <c r="D734" t="s">
        <v>616</v>
      </c>
      <c r="E734">
        <v>89</v>
      </c>
      <c r="F734">
        <v>73</v>
      </c>
      <c r="G734">
        <v>0.54938271604938271</v>
      </c>
      <c r="H734">
        <v>7</v>
      </c>
      <c r="I734" s="9">
        <v>89</v>
      </c>
      <c r="J734" s="3">
        <v>4042045</v>
      </c>
      <c r="K734" s="3">
        <v>49902</v>
      </c>
      <c r="L734">
        <v>30.1</v>
      </c>
      <c r="M734">
        <v>29</v>
      </c>
      <c r="N734">
        <v>98</v>
      </c>
      <c r="O734">
        <v>98</v>
      </c>
      <c r="P734">
        <v>1</v>
      </c>
      <c r="Q734">
        <v>2</v>
      </c>
      <c r="R734">
        <v>11</v>
      </c>
      <c r="S734" s="8">
        <v>137793376</v>
      </c>
      <c r="T734" s="4">
        <v>3</v>
      </c>
      <c r="U734" s="6">
        <v>5.1146536595944529E-2</v>
      </c>
      <c r="V734" s="10">
        <v>261281981.59514514</v>
      </c>
      <c r="W734" s="12">
        <f>Table2[[#This Row],[Scaled to 2024]]/Table2[[#This Row],[Projected Wins]]</f>
        <v>2935752.6021926422</v>
      </c>
      <c r="X734" s="10"/>
      <c r="Y734" s="10">
        <f>IF(Table2[[#This Row],[Projected Wins]]&gt;=100, 1, IF(Table2[[#This Row],[Projected Wins]]&gt;=90, 2, IF(Table2[[#This Row],[Projected Wins]]&gt;=80, 3, IF(Table2[[#This Row],[Projected Wins]]&gt;=70, 4,5))))</f>
        <v>3</v>
      </c>
      <c r="Z734" s="2">
        <v>0.12638888888888888</v>
      </c>
    </row>
    <row r="735" spans="1:26" x14ac:dyDescent="0.45">
      <c r="A735">
        <v>2001</v>
      </c>
      <c r="B735" t="s">
        <v>29</v>
      </c>
      <c r="C735" t="s">
        <v>55</v>
      </c>
      <c r="D735" t="s">
        <v>827</v>
      </c>
      <c r="E735">
        <v>82</v>
      </c>
      <c r="F735">
        <v>80</v>
      </c>
      <c r="G735">
        <v>0.50617283950617287</v>
      </c>
      <c r="H735">
        <v>16</v>
      </c>
      <c r="I735" s="9">
        <v>82</v>
      </c>
      <c r="J735" s="3">
        <v>2658330</v>
      </c>
      <c r="K735" s="3">
        <v>32819</v>
      </c>
      <c r="L735">
        <v>30.4</v>
      </c>
      <c r="M735">
        <v>31.1</v>
      </c>
      <c r="N735">
        <v>95</v>
      </c>
      <c r="O735">
        <v>95</v>
      </c>
      <c r="P735">
        <v>1</v>
      </c>
      <c r="Q735">
        <v>2</v>
      </c>
      <c r="R735">
        <v>10</v>
      </c>
      <c r="S735" s="8">
        <v>93174428</v>
      </c>
      <c r="T735" s="4">
        <v>5</v>
      </c>
      <c r="U735" s="6">
        <v>4.7318610354893063E-2</v>
      </c>
      <c r="V735" s="10">
        <v>241727027.92226464</v>
      </c>
      <c r="W735" s="12">
        <f>Table2[[#This Row],[Scaled to 2024]]/Table2[[#This Row],[Projected Wins]]</f>
        <v>2947890.5844178614</v>
      </c>
      <c r="X735" s="10"/>
      <c r="Y735" s="10">
        <f>IF(Table2[[#This Row],[Projected Wins]]&gt;=100, 1, IF(Table2[[#This Row],[Projected Wins]]&gt;=90, 2, IF(Table2[[#This Row],[Projected Wins]]&gt;=80, 3, IF(Table2[[#This Row],[Projected Wins]]&gt;=70, 4,5))))</f>
        <v>3</v>
      </c>
      <c r="Z735" s="2">
        <v>0.12638888888888888</v>
      </c>
    </row>
    <row r="736" spans="1:26" x14ac:dyDescent="0.45">
      <c r="A736">
        <v>2015</v>
      </c>
      <c r="B736" t="s">
        <v>41</v>
      </c>
      <c r="C736" t="s">
        <v>104</v>
      </c>
      <c r="D736" t="s">
        <v>418</v>
      </c>
      <c r="E736">
        <v>83</v>
      </c>
      <c r="F736">
        <v>79</v>
      </c>
      <c r="G736">
        <v>0.51234567901234573</v>
      </c>
      <c r="H736">
        <v>13</v>
      </c>
      <c r="I736" s="9">
        <v>83.000000000000014</v>
      </c>
      <c r="J736" s="3">
        <v>2619843</v>
      </c>
      <c r="K736" s="3">
        <v>32344</v>
      </c>
      <c r="L736">
        <v>28.4</v>
      </c>
      <c r="M736">
        <v>28.6</v>
      </c>
      <c r="N736">
        <v>102</v>
      </c>
      <c r="O736">
        <v>101</v>
      </c>
      <c r="P736">
        <v>0</v>
      </c>
      <c r="Q736">
        <v>2</v>
      </c>
      <c r="R736">
        <v>16</v>
      </c>
      <c r="S736" s="8">
        <v>176496372</v>
      </c>
      <c r="T736" s="4">
        <v>6</v>
      </c>
      <c r="U736" s="6">
        <v>4.7949410596527797E-2</v>
      </c>
      <c r="V736" s="10">
        <v>244949469.7158716</v>
      </c>
      <c r="W736" s="12">
        <f>Table2[[#This Row],[Scaled to 2024]]/Table2[[#This Row],[Projected Wins]]</f>
        <v>2951198.4303117055</v>
      </c>
      <c r="X736" s="10"/>
      <c r="Y736" s="10">
        <f>IF(Table2[[#This Row],[Projected Wins]]&gt;=100, 1, IF(Table2[[#This Row],[Projected Wins]]&gt;=90, 2, IF(Table2[[#This Row],[Projected Wins]]&gt;=80, 3, IF(Table2[[#This Row],[Projected Wins]]&gt;=70, 4,5))))</f>
        <v>3</v>
      </c>
      <c r="Z736" s="2">
        <v>0.12083333333333333</v>
      </c>
    </row>
    <row r="737" spans="1:26" hidden="1" x14ac:dyDescent="0.45">
      <c r="A737">
        <v>2024</v>
      </c>
      <c r="B737" t="s">
        <v>29</v>
      </c>
      <c r="C737" t="s">
        <v>55</v>
      </c>
      <c r="D737" t="s">
        <v>136</v>
      </c>
      <c r="E737">
        <v>49</v>
      </c>
      <c r="F737">
        <v>46</v>
      </c>
      <c r="G737">
        <v>0.51578947368421058</v>
      </c>
      <c r="H737">
        <v>14</v>
      </c>
      <c r="I737" s="9">
        <v>83.557894736842115</v>
      </c>
      <c r="J737">
        <v>1408484</v>
      </c>
      <c r="K737">
        <v>27086</v>
      </c>
      <c r="L737">
        <v>30.2</v>
      </c>
      <c r="M737">
        <v>31.1</v>
      </c>
      <c r="N737">
        <v>95</v>
      </c>
      <c r="O737">
        <v>94</v>
      </c>
      <c r="P737">
        <v>0</v>
      </c>
      <c r="Q737">
        <v>1</v>
      </c>
      <c r="R737">
        <v>13</v>
      </c>
      <c r="S737" s="8">
        <v>262702250</v>
      </c>
      <c r="T737" s="4">
        <v>3</v>
      </c>
      <c r="U737" s="6">
        <v>5.142455733622478E-2</v>
      </c>
      <c r="V737" s="10">
        <v>262702250</v>
      </c>
      <c r="W737" s="12">
        <f>Table2[[#This Row],[Scaled to 2024]]/Table2[[#This Row],[Projected Wins]]</f>
        <v>3143954.8689846303</v>
      </c>
      <c r="X737" s="10"/>
      <c r="Y737" s="10">
        <f>IF(Table2[[#This Row],[Projected Wins]]&gt;=100, 1, IF(Table2[[#This Row],[Projected Wins]]&gt;=90, 2, IF(Table2[[#This Row],[Projected Wins]]&gt;=80, 3, IF(Table2[[#This Row],[Projected Wins]]&gt;=70, 4,5))))</f>
        <v>3</v>
      </c>
      <c r="Z737" s="2">
        <v>0.11527777777777778</v>
      </c>
    </row>
    <row r="738" spans="1:26" x14ac:dyDescent="0.45">
      <c r="A738">
        <v>2005</v>
      </c>
      <c r="B738" t="s">
        <v>35</v>
      </c>
      <c r="C738" t="s">
        <v>49</v>
      </c>
      <c r="D738" t="s">
        <v>712</v>
      </c>
      <c r="E738">
        <v>69</v>
      </c>
      <c r="F738">
        <v>93</v>
      </c>
      <c r="G738">
        <v>0.42592592592592593</v>
      </c>
      <c r="H738">
        <v>26</v>
      </c>
      <c r="I738" s="9">
        <v>69</v>
      </c>
      <c r="J738" s="3">
        <v>2725459</v>
      </c>
      <c r="K738" s="3">
        <v>33648</v>
      </c>
      <c r="L738">
        <v>28.7</v>
      </c>
      <c r="M738">
        <v>31.4</v>
      </c>
      <c r="N738">
        <v>95</v>
      </c>
      <c r="O738">
        <v>96</v>
      </c>
      <c r="P738">
        <v>1</v>
      </c>
      <c r="Q738">
        <v>1</v>
      </c>
      <c r="R738">
        <v>21</v>
      </c>
      <c r="S738" s="8">
        <v>87754334</v>
      </c>
      <c r="T738" s="4">
        <v>8</v>
      </c>
      <c r="U738" s="6">
        <v>4.0088532157992761E-2</v>
      </c>
      <c r="V738" s="10">
        <v>204792187.67496327</v>
      </c>
      <c r="W738" s="12">
        <f>Table2[[#This Row],[Scaled to 2024]]/Table2[[#This Row],[Projected Wins]]</f>
        <v>2968002.7199270041</v>
      </c>
      <c r="X738" s="10"/>
      <c r="Y738" s="10">
        <f>IF(Table2[[#This Row],[Projected Wins]]&gt;=100, 1, IF(Table2[[#This Row],[Projected Wins]]&gt;=90, 2, IF(Table2[[#This Row],[Projected Wins]]&gt;=80, 3, IF(Table2[[#This Row],[Projected Wins]]&gt;=70, 4,5))))</f>
        <v>5</v>
      </c>
      <c r="Z738" s="2">
        <v>0.11597222222222223</v>
      </c>
    </row>
    <row r="739" spans="1:26" x14ac:dyDescent="0.45">
      <c r="A739">
        <v>2018</v>
      </c>
      <c r="B739" t="s">
        <v>41</v>
      </c>
      <c r="C739" t="s">
        <v>104</v>
      </c>
      <c r="D739" t="s">
        <v>328</v>
      </c>
      <c r="E739">
        <v>82</v>
      </c>
      <c r="F739">
        <v>80</v>
      </c>
      <c r="G739">
        <v>0.50617283950617287</v>
      </c>
      <c r="H739">
        <v>15</v>
      </c>
      <c r="I739" s="9">
        <v>82</v>
      </c>
      <c r="J739" s="3">
        <v>2529604</v>
      </c>
      <c r="K739" s="3">
        <v>31230</v>
      </c>
      <c r="L739">
        <v>27.5</v>
      </c>
      <c r="M739">
        <v>30.2</v>
      </c>
      <c r="N739">
        <v>106</v>
      </c>
      <c r="O739">
        <v>105</v>
      </c>
      <c r="P739">
        <v>0</v>
      </c>
      <c r="Q739">
        <v>3</v>
      </c>
      <c r="R739">
        <v>16</v>
      </c>
      <c r="S739" s="8">
        <v>188886699</v>
      </c>
      <c r="T739" s="4">
        <v>4</v>
      </c>
      <c r="U739" s="6">
        <v>4.7643857656832267E-2</v>
      </c>
      <c r="V739" s="10">
        <v>243388553.12445962</v>
      </c>
      <c r="W739" s="12">
        <f>Table2[[#This Row],[Scaled to 2024]]/Table2[[#This Row],[Projected Wins]]</f>
        <v>2968153.0868836539</v>
      </c>
      <c r="X739" s="10"/>
      <c r="Y739" s="10">
        <f>IF(Table2[[#This Row],[Projected Wins]]&gt;=100, 1, IF(Table2[[#This Row],[Projected Wins]]&gt;=90, 2, IF(Table2[[#This Row],[Projected Wins]]&gt;=80, 3, IF(Table2[[#This Row],[Projected Wins]]&gt;=70, 4,5))))</f>
        <v>3</v>
      </c>
      <c r="Z739" s="2">
        <v>0.12986111111111112</v>
      </c>
    </row>
    <row r="740" spans="1:26" x14ac:dyDescent="0.45">
      <c r="A740">
        <v>2015</v>
      </c>
      <c r="B740" t="s">
        <v>36</v>
      </c>
      <c r="C740" t="s">
        <v>75</v>
      </c>
      <c r="D740" t="s">
        <v>413</v>
      </c>
      <c r="E740">
        <v>84</v>
      </c>
      <c r="F740">
        <v>78</v>
      </c>
      <c r="G740">
        <v>0.51851851851851849</v>
      </c>
      <c r="H740">
        <v>12</v>
      </c>
      <c r="I740" s="9">
        <v>84</v>
      </c>
      <c r="J740" s="3">
        <v>3375882</v>
      </c>
      <c r="K740" s="3">
        <v>41678</v>
      </c>
      <c r="L740">
        <v>28.9</v>
      </c>
      <c r="M740">
        <v>31.5</v>
      </c>
      <c r="N740">
        <v>99</v>
      </c>
      <c r="O740">
        <v>98</v>
      </c>
      <c r="P740">
        <v>0</v>
      </c>
      <c r="Q740">
        <v>4</v>
      </c>
      <c r="R740">
        <v>13</v>
      </c>
      <c r="S740" s="8">
        <v>180018166</v>
      </c>
      <c r="T740" s="4">
        <v>4</v>
      </c>
      <c r="U740" s="6">
        <v>4.8906189167264587E-2</v>
      </c>
      <c r="V740" s="10">
        <v>249837171.16249704</v>
      </c>
      <c r="W740" s="12">
        <f>Table2[[#This Row],[Scaled to 2024]]/Table2[[#This Row],[Projected Wins]]</f>
        <v>2974252.0376487742</v>
      </c>
      <c r="X740" s="10"/>
      <c r="Y740" s="10">
        <f>IF(Table2[[#This Row],[Projected Wins]]&gt;=100, 1, IF(Table2[[#This Row],[Projected Wins]]&gt;=90, 2, IF(Table2[[#This Row],[Projected Wins]]&gt;=80, 3, IF(Table2[[#This Row],[Projected Wins]]&gt;=70, 4,5))))</f>
        <v>3</v>
      </c>
      <c r="Z740" s="2">
        <v>0.12638888888888888</v>
      </c>
    </row>
    <row r="741" spans="1:26" x14ac:dyDescent="0.45">
      <c r="A741">
        <v>2013</v>
      </c>
      <c r="B741" t="s">
        <v>36</v>
      </c>
      <c r="C741" t="s">
        <v>75</v>
      </c>
      <c r="D741" t="s">
        <v>473</v>
      </c>
      <c r="E741">
        <v>76</v>
      </c>
      <c r="F741">
        <v>86</v>
      </c>
      <c r="G741">
        <v>0.46913580246913578</v>
      </c>
      <c r="H741">
        <v>18</v>
      </c>
      <c r="I741" s="9">
        <v>76</v>
      </c>
      <c r="J741" s="3">
        <v>3369106</v>
      </c>
      <c r="K741" s="3">
        <v>41087</v>
      </c>
      <c r="L741">
        <v>28.7</v>
      </c>
      <c r="M741">
        <v>29.6</v>
      </c>
      <c r="N741">
        <v>93</v>
      </c>
      <c r="O741">
        <v>92</v>
      </c>
      <c r="P741">
        <v>0</v>
      </c>
      <c r="Q741">
        <v>4</v>
      </c>
      <c r="R741">
        <v>12</v>
      </c>
      <c r="S741" s="8">
        <v>139845667</v>
      </c>
      <c r="T741" s="4">
        <v>6</v>
      </c>
      <c r="U741" s="6">
        <v>4.4385193888378159E-2</v>
      </c>
      <c r="V741" s="10">
        <v>226741675.67310345</v>
      </c>
      <c r="W741" s="12">
        <f>Table2[[#This Row],[Scaled to 2024]]/Table2[[#This Row],[Projected Wins]]</f>
        <v>2983443.1009618877</v>
      </c>
      <c r="X741" s="10"/>
      <c r="Y741" s="10">
        <f>IF(Table2[[#This Row],[Projected Wins]]&gt;=100, 1, IF(Table2[[#This Row],[Projected Wins]]&gt;=90, 2, IF(Table2[[#This Row],[Projected Wins]]&gt;=80, 3, IF(Table2[[#This Row],[Projected Wins]]&gt;=70, 4,5))))</f>
        <v>4</v>
      </c>
      <c r="Z741" s="2">
        <v>0.12847222222222221</v>
      </c>
    </row>
    <row r="742" spans="1:26" x14ac:dyDescent="0.45">
      <c r="A742">
        <v>2003</v>
      </c>
      <c r="B742" t="s">
        <v>25</v>
      </c>
      <c r="C742" t="s">
        <v>65</v>
      </c>
      <c r="D742" t="s">
        <v>763</v>
      </c>
      <c r="E742">
        <v>85</v>
      </c>
      <c r="F742">
        <v>77</v>
      </c>
      <c r="G742">
        <v>0.52469135802469136</v>
      </c>
      <c r="H742">
        <v>14</v>
      </c>
      <c r="I742" s="9">
        <v>85</v>
      </c>
      <c r="J742" s="3">
        <v>3138626</v>
      </c>
      <c r="K742" s="3">
        <v>38748</v>
      </c>
      <c r="L742">
        <v>29.9</v>
      </c>
      <c r="M742">
        <v>31.2</v>
      </c>
      <c r="N742">
        <v>94</v>
      </c>
      <c r="O742">
        <v>94</v>
      </c>
      <c r="P742">
        <v>3</v>
      </c>
      <c r="Q742">
        <v>3</v>
      </c>
      <c r="R742">
        <v>19</v>
      </c>
      <c r="S742" s="8">
        <v>105872620</v>
      </c>
      <c r="T742" s="4">
        <v>4</v>
      </c>
      <c r="U742" s="6">
        <v>4.9732022852726515E-2</v>
      </c>
      <c r="V742" s="10">
        <v>254055940.92026445</v>
      </c>
      <c r="W742" s="12">
        <f>Table2[[#This Row],[Scaled to 2024]]/Table2[[#This Row],[Projected Wins]]</f>
        <v>2988893.4225913463</v>
      </c>
      <c r="X742" s="10"/>
      <c r="Y742" s="10">
        <f>IF(Table2[[#This Row],[Projected Wins]]&gt;=100, 1, IF(Table2[[#This Row],[Projected Wins]]&gt;=90, 2, IF(Table2[[#This Row],[Projected Wins]]&gt;=80, 3, IF(Table2[[#This Row],[Projected Wins]]&gt;=70, 4,5))))</f>
        <v>3</v>
      </c>
      <c r="Z742" s="2">
        <v>0.11527777777777778</v>
      </c>
    </row>
    <row r="743" spans="1:26" x14ac:dyDescent="0.45">
      <c r="A743">
        <v>2020</v>
      </c>
      <c r="B743" t="s">
        <v>32</v>
      </c>
      <c r="C743" t="s">
        <v>61</v>
      </c>
      <c r="D743" t="s">
        <v>259</v>
      </c>
      <c r="E743">
        <v>28</v>
      </c>
      <c r="F743">
        <v>32</v>
      </c>
      <c r="G743">
        <v>0.46666666666666667</v>
      </c>
      <c r="H743">
        <v>18</v>
      </c>
      <c r="I743" s="9">
        <v>75.599999999999994</v>
      </c>
      <c r="L743">
        <v>28.5</v>
      </c>
      <c r="M743">
        <v>29.1</v>
      </c>
      <c r="N743">
        <v>100</v>
      </c>
      <c r="O743">
        <v>100</v>
      </c>
      <c r="P743">
        <v>0</v>
      </c>
      <c r="Q743">
        <v>0</v>
      </c>
      <c r="R743">
        <v>10</v>
      </c>
      <c r="S743" s="8">
        <v>170148461</v>
      </c>
      <c r="T743" s="4">
        <v>8</v>
      </c>
      <c r="U743" s="6">
        <v>4.4268571605118046E-2</v>
      </c>
      <c r="V743" s="10">
        <v>226145910.96846518</v>
      </c>
      <c r="W743" s="12">
        <f>Table2[[#This Row],[Scaled to 2024]]/Table2[[#This Row],[Projected Wins]]</f>
        <v>2991348.0286834021</v>
      </c>
      <c r="X743" s="10"/>
      <c r="Y743" s="10">
        <f>IF(Table2[[#This Row],[Projected Wins]]&gt;=100, 1, IF(Table2[[#This Row],[Projected Wins]]&gt;=90, 2, IF(Table2[[#This Row],[Projected Wins]]&gt;=80, 3, IF(Table2[[#This Row],[Projected Wins]]&gt;=70, 4,5))))</f>
        <v>4</v>
      </c>
      <c r="Z743" s="2">
        <v>0.13055555555555556</v>
      </c>
    </row>
    <row r="744" spans="1:26" x14ac:dyDescent="0.45">
      <c r="A744">
        <v>2000</v>
      </c>
      <c r="B744" t="s">
        <v>39</v>
      </c>
      <c r="C744" t="s">
        <v>57</v>
      </c>
      <c r="D744" t="s">
        <v>867</v>
      </c>
      <c r="E744">
        <v>71</v>
      </c>
      <c r="F744">
        <v>91</v>
      </c>
      <c r="G744">
        <v>0.43827160493827161</v>
      </c>
      <c r="H744">
        <v>24</v>
      </c>
      <c r="I744" s="9">
        <v>71</v>
      </c>
      <c r="J744" s="3">
        <v>2588401</v>
      </c>
      <c r="K744" s="3">
        <v>31956</v>
      </c>
      <c r="L744">
        <v>29.5</v>
      </c>
      <c r="M744">
        <v>28.7</v>
      </c>
      <c r="N744">
        <v>101</v>
      </c>
      <c r="O744">
        <v>102</v>
      </c>
      <c r="P744">
        <v>1</v>
      </c>
      <c r="Q744">
        <v>1</v>
      </c>
      <c r="R744">
        <v>11</v>
      </c>
      <c r="S744" s="8">
        <v>70795921</v>
      </c>
      <c r="T744" s="4">
        <v>9</v>
      </c>
      <c r="U744" s="6">
        <v>4.1996251983967121E-2</v>
      </c>
      <c r="V744" s="10">
        <v>214537770.6534684</v>
      </c>
      <c r="W744" s="12">
        <f>Table2[[#This Row],[Scaled to 2024]]/Table2[[#This Row],[Projected Wins]]</f>
        <v>3021658.7415981465</v>
      </c>
      <c r="X744" s="10"/>
      <c r="Y744" s="10">
        <f>IF(Table2[[#This Row],[Projected Wins]]&gt;=100, 1, IF(Table2[[#This Row],[Projected Wins]]&gt;=90, 2, IF(Table2[[#This Row],[Projected Wins]]&gt;=80, 3, IF(Table2[[#This Row],[Projected Wins]]&gt;=70, 4,5))))</f>
        <v>4</v>
      </c>
      <c r="Z744" s="2">
        <v>0.12916666666666668</v>
      </c>
    </row>
    <row r="745" spans="1:26" x14ac:dyDescent="0.45">
      <c r="A745">
        <v>2001</v>
      </c>
      <c r="B745" t="s">
        <v>14</v>
      </c>
      <c r="C745" t="s">
        <v>58</v>
      </c>
      <c r="D745" t="s">
        <v>812</v>
      </c>
      <c r="E745">
        <v>63</v>
      </c>
      <c r="F745">
        <v>98</v>
      </c>
      <c r="G745">
        <v>0.39130434782608697</v>
      </c>
      <c r="H745">
        <v>28</v>
      </c>
      <c r="I745" s="9">
        <v>63.391304347826093</v>
      </c>
      <c r="J745" s="3">
        <v>3094841</v>
      </c>
      <c r="K745" s="3">
        <v>38686</v>
      </c>
      <c r="L745">
        <v>30.2</v>
      </c>
      <c r="M745">
        <v>27.6</v>
      </c>
      <c r="N745">
        <v>95</v>
      </c>
      <c r="O745">
        <v>96</v>
      </c>
      <c r="P745">
        <v>2</v>
      </c>
      <c r="Q745">
        <v>1</v>
      </c>
      <c r="R745">
        <v>10</v>
      </c>
      <c r="S745" s="8">
        <v>74279540</v>
      </c>
      <c r="T745" s="4">
        <v>12</v>
      </c>
      <c r="U745" s="6">
        <v>3.7722846128990385E-2</v>
      </c>
      <c r="V745" s="10">
        <v>192707085.24910906</v>
      </c>
      <c r="W745" s="12">
        <f>Table2[[#This Row],[Scaled to 2024]]/Table2[[#This Row],[Projected Wins]]</f>
        <v>3039960.8784153005</v>
      </c>
      <c r="X745" s="10"/>
      <c r="Y745" s="10">
        <f>IF(Table2[[#This Row],[Projected Wins]]&gt;=100, 1, IF(Table2[[#This Row],[Projected Wins]]&gt;=90, 2, IF(Table2[[#This Row],[Projected Wins]]&gt;=80, 3, IF(Table2[[#This Row],[Projected Wins]]&gt;=70, 4,5))))</f>
        <v>5</v>
      </c>
      <c r="Z745" s="2">
        <v>0.12430555555555556</v>
      </c>
    </row>
    <row r="746" spans="1:26" x14ac:dyDescent="0.45">
      <c r="A746">
        <v>2006</v>
      </c>
      <c r="B746" t="s">
        <v>15</v>
      </c>
      <c r="C746" t="s">
        <v>69</v>
      </c>
      <c r="D746" t="s">
        <v>662</v>
      </c>
      <c r="E746">
        <v>86</v>
      </c>
      <c r="F746">
        <v>76</v>
      </c>
      <c r="G746">
        <v>0.53086419753086422</v>
      </c>
      <c r="H746">
        <v>11</v>
      </c>
      <c r="I746" s="9">
        <v>86</v>
      </c>
      <c r="J746" s="3">
        <v>2930588</v>
      </c>
      <c r="K746" s="3">
        <v>36180</v>
      </c>
      <c r="L746">
        <v>30.5</v>
      </c>
      <c r="M746">
        <v>31.1</v>
      </c>
      <c r="N746">
        <v>105</v>
      </c>
      <c r="O746">
        <v>104</v>
      </c>
      <c r="P746">
        <v>1</v>
      </c>
      <c r="Q746">
        <v>4</v>
      </c>
      <c r="R746">
        <v>18</v>
      </c>
      <c r="S746" s="8">
        <v>120099824</v>
      </c>
      <c r="T746" s="4">
        <v>2</v>
      </c>
      <c r="U746" s="6">
        <v>5.1371370871083802E-2</v>
      </c>
      <c r="V746" s="10">
        <v>262430547.04744509</v>
      </c>
      <c r="W746" s="12">
        <f>Table2[[#This Row],[Scaled to 2024]]/Table2[[#This Row],[Projected Wins]]</f>
        <v>3051517.9889237802</v>
      </c>
      <c r="X746" s="10"/>
      <c r="Y746" s="10">
        <f>IF(Table2[[#This Row],[Projected Wins]]&gt;=100, 1, IF(Table2[[#This Row],[Projected Wins]]&gt;=90, 2, IF(Table2[[#This Row],[Projected Wins]]&gt;=80, 3, IF(Table2[[#This Row],[Projected Wins]]&gt;=70, 4,5))))</f>
        <v>3</v>
      </c>
      <c r="Z746" s="2">
        <v>0.13055555555555556</v>
      </c>
    </row>
    <row r="747" spans="1:26" x14ac:dyDescent="0.45">
      <c r="A747">
        <v>2023</v>
      </c>
      <c r="B747" t="s">
        <v>29</v>
      </c>
      <c r="C747" t="s">
        <v>55</v>
      </c>
      <c r="D747" t="s">
        <v>166</v>
      </c>
      <c r="E747">
        <v>75</v>
      </c>
      <c r="F747">
        <v>87</v>
      </c>
      <c r="G747">
        <v>0.46296296296296297</v>
      </c>
      <c r="H747">
        <v>23</v>
      </c>
      <c r="I747" s="9">
        <v>75</v>
      </c>
      <c r="J747" s="3">
        <v>2573555</v>
      </c>
      <c r="K747" s="3">
        <v>31772</v>
      </c>
      <c r="L747">
        <v>28.9</v>
      </c>
      <c r="M747">
        <v>31.9</v>
      </c>
      <c r="N747">
        <v>95</v>
      </c>
      <c r="O747">
        <v>94</v>
      </c>
      <c r="P747">
        <v>0</v>
      </c>
      <c r="Q747">
        <v>2</v>
      </c>
      <c r="R747">
        <v>13</v>
      </c>
      <c r="S747" s="8">
        <v>208427344</v>
      </c>
      <c r="T747" s="4">
        <v>9</v>
      </c>
      <c r="U747" s="6">
        <v>4.4840091362814881E-2</v>
      </c>
      <c r="V747" s="10">
        <v>229065518.52648011</v>
      </c>
      <c r="W747" s="12">
        <f>Table2[[#This Row],[Scaled to 2024]]/Table2[[#This Row],[Projected Wins]]</f>
        <v>3054206.9136864017</v>
      </c>
      <c r="X747" s="10"/>
      <c r="Y747" s="10">
        <f>IF(Table2[[#This Row],[Projected Wins]]&gt;=100, 1, IF(Table2[[#This Row],[Projected Wins]]&gt;=90, 2, IF(Table2[[#This Row],[Projected Wins]]&gt;=80, 3, IF(Table2[[#This Row],[Projected Wins]]&gt;=70, 4,5))))</f>
        <v>4</v>
      </c>
      <c r="Z747" s="2">
        <v>0.11458333333333333</v>
      </c>
    </row>
    <row r="748" spans="1:26" x14ac:dyDescent="0.45">
      <c r="A748">
        <v>2022</v>
      </c>
      <c r="B748" t="s">
        <v>15</v>
      </c>
      <c r="C748" t="s">
        <v>69</v>
      </c>
      <c r="D748" t="s">
        <v>182</v>
      </c>
      <c r="E748">
        <v>78</v>
      </c>
      <c r="F748">
        <v>84</v>
      </c>
      <c r="G748">
        <v>0.48148148148148145</v>
      </c>
      <c r="H748">
        <v>17</v>
      </c>
      <c r="I748" s="9">
        <v>78</v>
      </c>
      <c r="J748" s="3">
        <v>2625089</v>
      </c>
      <c r="K748" s="3">
        <v>32409</v>
      </c>
      <c r="L748">
        <v>28.8</v>
      </c>
      <c r="M748">
        <v>30.2</v>
      </c>
      <c r="N748">
        <v>108</v>
      </c>
      <c r="O748">
        <v>108</v>
      </c>
      <c r="P748">
        <v>0</v>
      </c>
      <c r="Q748">
        <v>3</v>
      </c>
      <c r="R748">
        <v>14</v>
      </c>
      <c r="S748" s="8">
        <v>188420000</v>
      </c>
      <c r="T748" s="4">
        <v>6</v>
      </c>
      <c r="U748" s="6">
        <v>4.6701071631833457E-2</v>
      </c>
      <c r="V748" s="10">
        <v>238572332.57021332</v>
      </c>
      <c r="W748" s="12">
        <f>Table2[[#This Row],[Scaled to 2024]]/Table2[[#This Row],[Projected Wins]]</f>
        <v>3058619.6483360683</v>
      </c>
      <c r="X748" s="10"/>
      <c r="Y748" s="10">
        <f>IF(Table2[[#This Row],[Projected Wins]]&gt;=100, 1, IF(Table2[[#This Row],[Projected Wins]]&gt;=90, 2, IF(Table2[[#This Row],[Projected Wins]]&gt;=80, 3, IF(Table2[[#This Row],[Projected Wins]]&gt;=70, 4,5))))</f>
        <v>4</v>
      </c>
      <c r="Z748" s="2">
        <v>0.13263888888888889</v>
      </c>
    </row>
    <row r="749" spans="1:26" x14ac:dyDescent="0.45">
      <c r="A749">
        <v>2009</v>
      </c>
      <c r="B749" t="s">
        <v>16</v>
      </c>
      <c r="C749" t="s">
        <v>51</v>
      </c>
      <c r="D749" t="s">
        <v>573</v>
      </c>
      <c r="E749">
        <v>83</v>
      </c>
      <c r="F749">
        <v>78</v>
      </c>
      <c r="G749">
        <v>0.51552795031055898</v>
      </c>
      <c r="H749">
        <v>16</v>
      </c>
      <c r="I749" s="9">
        <v>83.515527950310556</v>
      </c>
      <c r="J749" s="3">
        <v>3168859</v>
      </c>
      <c r="K749" s="3">
        <v>39611</v>
      </c>
      <c r="L749">
        <v>29.9</v>
      </c>
      <c r="M749">
        <v>28.4</v>
      </c>
      <c r="N749">
        <v>107</v>
      </c>
      <c r="O749">
        <v>106</v>
      </c>
      <c r="P749">
        <v>0</v>
      </c>
      <c r="Q749">
        <v>1</v>
      </c>
      <c r="R749">
        <v>11</v>
      </c>
      <c r="S749" s="8">
        <v>139652000</v>
      </c>
      <c r="T749" s="4">
        <v>3</v>
      </c>
      <c r="U749" s="6">
        <v>5.002498089617579E-2</v>
      </c>
      <c r="V749" s="10">
        <v>255552516.50897661</v>
      </c>
      <c r="W749" s="12">
        <f>Table2[[#This Row],[Scaled to 2024]]/Table2[[#This Row],[Projected Wins]]</f>
        <v>3059940.14264058</v>
      </c>
      <c r="X749" s="10"/>
      <c r="Y749" s="10">
        <f>IF(Table2[[#This Row],[Projected Wins]]&gt;=100, 1, IF(Table2[[#This Row],[Projected Wins]]&gt;=90, 2, IF(Table2[[#This Row],[Projected Wins]]&gt;=80, 3, IF(Table2[[#This Row],[Projected Wins]]&gt;=70, 4,5))))</f>
        <v>3</v>
      </c>
      <c r="Z749" s="2">
        <v>0.11944444444444445</v>
      </c>
    </row>
    <row r="750" spans="1:26" x14ac:dyDescent="0.45">
      <c r="A750">
        <v>2020</v>
      </c>
      <c r="B750" t="s">
        <v>29</v>
      </c>
      <c r="C750" t="s">
        <v>55</v>
      </c>
      <c r="D750" t="s">
        <v>256</v>
      </c>
      <c r="E750">
        <v>26</v>
      </c>
      <c r="F750">
        <v>34</v>
      </c>
      <c r="G750">
        <v>0.43333333333333335</v>
      </c>
      <c r="H750">
        <v>20</v>
      </c>
      <c r="I750" s="9">
        <v>70.2</v>
      </c>
      <c r="L750">
        <v>27.7</v>
      </c>
      <c r="M750">
        <v>29.2</v>
      </c>
      <c r="N750">
        <v>95</v>
      </c>
      <c r="O750">
        <v>95</v>
      </c>
      <c r="P750">
        <v>0</v>
      </c>
      <c r="Q750">
        <v>0</v>
      </c>
      <c r="R750">
        <v>17</v>
      </c>
      <c r="S750" s="8">
        <v>162078667</v>
      </c>
      <c r="T750" s="4">
        <v>9</v>
      </c>
      <c r="U750" s="6">
        <v>4.2169003666460335E-2</v>
      </c>
      <c r="V750" s="10">
        <v>215420272.28368241</v>
      </c>
      <c r="W750" s="12">
        <f>Table2[[#This Row],[Scaled to 2024]]/Table2[[#This Row],[Projected Wins]]</f>
        <v>3068664.8473459031</v>
      </c>
      <c r="X750" s="10"/>
      <c r="Y750" s="10">
        <f>IF(Table2[[#This Row],[Projected Wins]]&gt;=100, 1, IF(Table2[[#This Row],[Projected Wins]]&gt;=90, 2, IF(Table2[[#This Row],[Projected Wins]]&gt;=80, 3, IF(Table2[[#This Row],[Projected Wins]]&gt;=70, 4,5))))</f>
        <v>4</v>
      </c>
      <c r="Z750" s="2">
        <v>0.13263888888888889</v>
      </c>
    </row>
    <row r="751" spans="1:26" x14ac:dyDescent="0.45">
      <c r="A751">
        <v>1998</v>
      </c>
      <c r="B751" t="s">
        <v>45</v>
      </c>
      <c r="C751" t="s">
        <v>52</v>
      </c>
      <c r="D751" t="s">
        <v>910</v>
      </c>
      <c r="E751">
        <v>54</v>
      </c>
      <c r="F751">
        <v>108</v>
      </c>
      <c r="G751">
        <v>0.33333333333333331</v>
      </c>
      <c r="H751">
        <v>30</v>
      </c>
      <c r="I751" s="9">
        <v>54</v>
      </c>
      <c r="J751" s="3">
        <v>1730384</v>
      </c>
      <c r="K751" s="3">
        <v>21363</v>
      </c>
      <c r="L751">
        <v>25.5</v>
      </c>
      <c r="M751">
        <v>24.5</v>
      </c>
      <c r="N751">
        <v>94</v>
      </c>
      <c r="O751">
        <v>95</v>
      </c>
      <c r="P751">
        <v>1</v>
      </c>
      <c r="Q751">
        <v>1</v>
      </c>
      <c r="R751">
        <v>12</v>
      </c>
      <c r="S751" s="8">
        <v>41864667</v>
      </c>
      <c r="T751" s="4">
        <v>17</v>
      </c>
      <c r="U751" s="6">
        <v>3.2570753312340675E-2</v>
      </c>
      <c r="V751" s="10">
        <v>166387629.22942057</v>
      </c>
      <c r="W751" s="12">
        <f>Table2[[#This Row],[Scaled to 2024]]/Table2[[#This Row],[Projected Wins]]</f>
        <v>3081252.3931374182</v>
      </c>
      <c r="X751" s="10"/>
      <c r="Y751" s="10">
        <f>IF(Table2[[#This Row],[Projected Wins]]&gt;=100, 1, IF(Table2[[#This Row],[Projected Wins]]&gt;=90, 2, IF(Table2[[#This Row],[Projected Wins]]&gt;=80, 3, IF(Table2[[#This Row],[Projected Wins]]&gt;=70, 4,5))))</f>
        <v>5</v>
      </c>
      <c r="Z751" s="2">
        <v>0.11874999999999999</v>
      </c>
    </row>
    <row r="752" spans="1:26" x14ac:dyDescent="0.45">
      <c r="A752">
        <v>2007</v>
      </c>
      <c r="B752" t="s">
        <v>17</v>
      </c>
      <c r="C752" t="s">
        <v>70</v>
      </c>
      <c r="D752" t="s">
        <v>634</v>
      </c>
      <c r="E752">
        <v>72</v>
      </c>
      <c r="F752">
        <v>90</v>
      </c>
      <c r="G752">
        <v>0.44444444444444442</v>
      </c>
      <c r="H752">
        <v>23</v>
      </c>
      <c r="I752" s="9">
        <v>72</v>
      </c>
      <c r="J752" s="3">
        <v>2684395</v>
      </c>
      <c r="K752" s="3">
        <v>33141</v>
      </c>
      <c r="L752">
        <v>29.8</v>
      </c>
      <c r="M752">
        <v>27.7</v>
      </c>
      <c r="N752">
        <v>104</v>
      </c>
      <c r="O752">
        <v>104</v>
      </c>
      <c r="P752">
        <v>1</v>
      </c>
      <c r="Q752">
        <v>1</v>
      </c>
      <c r="R752">
        <v>14</v>
      </c>
      <c r="S752" s="8">
        <v>108671833</v>
      </c>
      <c r="T752" s="4">
        <v>5</v>
      </c>
      <c r="U752" s="6">
        <v>4.3482665272063029E-2</v>
      </c>
      <c r="V752" s="10">
        <v>222131110.01193139</v>
      </c>
      <c r="W752" s="12">
        <f>Table2[[#This Row],[Scaled to 2024]]/Table2[[#This Row],[Projected Wins]]</f>
        <v>3085154.3057212695</v>
      </c>
      <c r="X752" s="10"/>
      <c r="Y752" s="10">
        <f>IF(Table2[[#This Row],[Projected Wins]]&gt;=100, 1, IF(Table2[[#This Row],[Projected Wins]]&gt;=90, 2, IF(Table2[[#This Row],[Projected Wins]]&gt;=80, 3, IF(Table2[[#This Row],[Projected Wins]]&gt;=70, 4,5))))</f>
        <v>4</v>
      </c>
      <c r="Z752" s="2">
        <v>0.12013888888888889</v>
      </c>
    </row>
    <row r="753" spans="1:26" x14ac:dyDescent="0.45">
      <c r="A753">
        <v>2000</v>
      </c>
      <c r="B753" t="s">
        <v>25</v>
      </c>
      <c r="C753" t="s">
        <v>65</v>
      </c>
      <c r="D753" t="s">
        <v>853</v>
      </c>
      <c r="E753">
        <v>86</v>
      </c>
      <c r="F753">
        <v>76</v>
      </c>
      <c r="G753">
        <v>0.53086419753086422</v>
      </c>
      <c r="H753">
        <v>10</v>
      </c>
      <c r="I753" s="9">
        <v>86</v>
      </c>
      <c r="J753" s="3">
        <v>2880242</v>
      </c>
      <c r="K753" s="3">
        <v>35559</v>
      </c>
      <c r="L753">
        <v>29.6</v>
      </c>
      <c r="M753">
        <v>29.5</v>
      </c>
      <c r="N753">
        <v>94</v>
      </c>
      <c r="O753">
        <v>93</v>
      </c>
      <c r="P753">
        <v>1</v>
      </c>
      <c r="Q753">
        <v>2</v>
      </c>
      <c r="R753">
        <v>14</v>
      </c>
      <c r="S753" s="8">
        <v>88124286</v>
      </c>
      <c r="T753" s="4">
        <v>2</v>
      </c>
      <c r="U753" s="6">
        <v>5.2275465429190281E-2</v>
      </c>
      <c r="V753" s="10">
        <v>267049112.31917804</v>
      </c>
      <c r="W753" s="12">
        <f>Table2[[#This Row],[Scaled to 2024]]/Table2[[#This Row],[Projected Wins]]</f>
        <v>3105222.2362695122</v>
      </c>
      <c r="X753" s="10"/>
      <c r="Y753" s="10">
        <f>IF(Table2[[#This Row],[Projected Wins]]&gt;=100, 1, IF(Table2[[#This Row],[Projected Wins]]&gt;=90, 2, IF(Table2[[#This Row],[Projected Wins]]&gt;=80, 3, IF(Table2[[#This Row],[Projected Wins]]&gt;=70, 4,5))))</f>
        <v>3</v>
      </c>
      <c r="Z753" s="2">
        <v>0.12708333333333333</v>
      </c>
    </row>
    <row r="754" spans="1:26" hidden="1" x14ac:dyDescent="0.45">
      <c r="A754">
        <v>2024</v>
      </c>
      <c r="B754" t="s">
        <v>22</v>
      </c>
      <c r="C754" t="s">
        <v>53</v>
      </c>
      <c r="D754" t="s">
        <v>129</v>
      </c>
      <c r="E754">
        <v>50</v>
      </c>
      <c r="F754">
        <v>46</v>
      </c>
      <c r="G754">
        <v>0.52083333333333337</v>
      </c>
      <c r="H754">
        <v>12</v>
      </c>
      <c r="I754" s="9">
        <v>84.375</v>
      </c>
      <c r="J754">
        <v>1676601</v>
      </c>
      <c r="K754">
        <v>34216</v>
      </c>
      <c r="L754">
        <v>28.9</v>
      </c>
      <c r="M754">
        <v>29.4</v>
      </c>
      <c r="N754">
        <v>99</v>
      </c>
      <c r="O754">
        <v>98</v>
      </c>
      <c r="P754">
        <v>0</v>
      </c>
      <c r="Q754">
        <v>3</v>
      </c>
      <c r="R754">
        <v>9</v>
      </c>
      <c r="S754" s="8">
        <v>275678766</v>
      </c>
      <c r="T754" s="4">
        <v>2</v>
      </c>
      <c r="U754" s="6">
        <v>5.3964739580824657E-2</v>
      </c>
      <c r="V754" s="10">
        <v>275678766</v>
      </c>
      <c r="W754" s="12">
        <f>Table2[[#This Row],[Scaled to 2024]]/Table2[[#This Row],[Projected Wins]]</f>
        <v>3267303.8933333335</v>
      </c>
      <c r="X754" s="10"/>
      <c r="Y754" s="10">
        <f>IF(Table2[[#This Row],[Projected Wins]]&gt;=100, 1, IF(Table2[[#This Row],[Projected Wins]]&gt;=90, 2, IF(Table2[[#This Row],[Projected Wins]]&gt;=80, 3, IF(Table2[[#This Row],[Projected Wins]]&gt;=70, 4,5))))</f>
        <v>3</v>
      </c>
      <c r="Z754" s="2">
        <v>0.11041666666666666</v>
      </c>
    </row>
    <row r="755" spans="1:26" x14ac:dyDescent="0.45">
      <c r="A755">
        <v>2016</v>
      </c>
      <c r="B755" t="s">
        <v>30</v>
      </c>
      <c r="C755" t="s">
        <v>73</v>
      </c>
      <c r="D755" t="s">
        <v>377</v>
      </c>
      <c r="E755">
        <v>84</v>
      </c>
      <c r="F755">
        <v>78</v>
      </c>
      <c r="G755">
        <v>0.51851851851851849</v>
      </c>
      <c r="H755">
        <v>14</v>
      </c>
      <c r="I755" s="9">
        <v>84</v>
      </c>
      <c r="J755" s="3">
        <v>3063405</v>
      </c>
      <c r="K755" s="3">
        <v>37820</v>
      </c>
      <c r="L755">
        <v>30.1</v>
      </c>
      <c r="M755">
        <v>27.9</v>
      </c>
      <c r="N755">
        <v>103</v>
      </c>
      <c r="O755">
        <v>102</v>
      </c>
      <c r="P755">
        <v>0</v>
      </c>
      <c r="Q755">
        <v>3</v>
      </c>
      <c r="R755">
        <v>20</v>
      </c>
      <c r="S755" s="8">
        <v>193229350</v>
      </c>
      <c r="T755" s="4">
        <v>5</v>
      </c>
      <c r="U755" s="6">
        <v>5.1376958160525669E-2</v>
      </c>
      <c r="V755" s="10">
        <v>262459089.70456868</v>
      </c>
      <c r="W755" s="12">
        <f>Table2[[#This Row],[Scaled to 2024]]/Table2[[#This Row],[Projected Wins]]</f>
        <v>3124512.9726734366</v>
      </c>
      <c r="X755" s="10"/>
      <c r="Y755" s="10">
        <f>IF(Table2[[#This Row],[Projected Wins]]&gt;=100, 1, IF(Table2[[#This Row],[Projected Wins]]&gt;=90, 2, IF(Table2[[#This Row],[Projected Wins]]&gt;=80, 3, IF(Table2[[#This Row],[Projected Wins]]&gt;=70, 4,5))))</f>
        <v>3</v>
      </c>
      <c r="Z755" s="2">
        <v>0.12708333333333333</v>
      </c>
    </row>
    <row r="756" spans="1:26" hidden="1" x14ac:dyDescent="0.45">
      <c r="A756">
        <v>2024</v>
      </c>
      <c r="B756" t="s">
        <v>39</v>
      </c>
      <c r="C756" t="s">
        <v>57</v>
      </c>
      <c r="D756" t="s">
        <v>146</v>
      </c>
      <c r="E756">
        <v>46</v>
      </c>
      <c r="F756">
        <v>50</v>
      </c>
      <c r="G756">
        <v>0.47916666666666669</v>
      </c>
      <c r="H756">
        <v>23</v>
      </c>
      <c r="I756" s="9">
        <v>77.625</v>
      </c>
      <c r="J756">
        <v>1479904</v>
      </c>
      <c r="K756">
        <v>32887</v>
      </c>
      <c r="L756">
        <v>28.1</v>
      </c>
      <c r="M756">
        <v>31.7</v>
      </c>
      <c r="N756">
        <v>99</v>
      </c>
      <c r="O756">
        <v>98</v>
      </c>
      <c r="P756">
        <v>0</v>
      </c>
      <c r="Q756">
        <v>2</v>
      </c>
      <c r="R756">
        <v>11</v>
      </c>
      <c r="S756" s="8">
        <v>255216834</v>
      </c>
      <c r="T756" s="4">
        <v>5</v>
      </c>
      <c r="U756" s="6">
        <v>4.9959270288711881E-2</v>
      </c>
      <c r="V756" s="10">
        <v>255216834</v>
      </c>
      <c r="W756" s="12">
        <f>Table2[[#This Row],[Scaled to 2024]]/Table2[[#This Row],[Projected Wins]]</f>
        <v>3287817.5072463769</v>
      </c>
      <c r="X756" s="10"/>
      <c r="Y756" s="10">
        <f>IF(Table2[[#This Row],[Projected Wins]]&gt;=100, 1, IF(Table2[[#This Row],[Projected Wins]]&gt;=90, 2, IF(Table2[[#This Row],[Projected Wins]]&gt;=80, 3, IF(Table2[[#This Row],[Projected Wins]]&gt;=70, 4,5))))</f>
        <v>4</v>
      </c>
      <c r="Z756" s="2">
        <v>0.10833333333333334</v>
      </c>
    </row>
    <row r="757" spans="1:26" x14ac:dyDescent="0.45">
      <c r="A757">
        <v>2006</v>
      </c>
      <c r="B757" t="s">
        <v>16</v>
      </c>
      <c r="C757" t="s">
        <v>51</v>
      </c>
      <c r="D757" t="s">
        <v>663</v>
      </c>
      <c r="E757">
        <v>66</v>
      </c>
      <c r="F757">
        <v>96</v>
      </c>
      <c r="G757">
        <v>0.40740740740740738</v>
      </c>
      <c r="H757">
        <v>28</v>
      </c>
      <c r="I757" s="9">
        <v>66</v>
      </c>
      <c r="J757" s="3">
        <v>3123215</v>
      </c>
      <c r="K757" s="3">
        <v>38558</v>
      </c>
      <c r="L757">
        <v>28.6</v>
      </c>
      <c r="M757">
        <v>28</v>
      </c>
      <c r="N757">
        <v>103</v>
      </c>
      <c r="O757">
        <v>103</v>
      </c>
      <c r="P757">
        <v>1</v>
      </c>
      <c r="Q757">
        <v>1</v>
      </c>
      <c r="R757">
        <v>13</v>
      </c>
      <c r="S757" s="8">
        <v>94424499</v>
      </c>
      <c r="T757" s="4">
        <v>8</v>
      </c>
      <c r="U757" s="6">
        <v>4.0389034687055674E-2</v>
      </c>
      <c r="V757" s="10">
        <v>206327304.25359267</v>
      </c>
      <c r="W757" s="12">
        <f>Table2[[#This Row],[Scaled to 2024]]/Table2[[#This Row],[Projected Wins]]</f>
        <v>3126171.2765695858</v>
      </c>
      <c r="X757" s="10"/>
      <c r="Y757" s="10">
        <f>IF(Table2[[#This Row],[Projected Wins]]&gt;=100, 1, IF(Table2[[#This Row],[Projected Wins]]&gt;=90, 2, IF(Table2[[#This Row],[Projected Wins]]&gt;=80, 3, IF(Table2[[#This Row],[Projected Wins]]&gt;=70, 4,5))))</f>
        <v>5</v>
      </c>
      <c r="Z757" s="2">
        <v>0.11805555555555555</v>
      </c>
    </row>
    <row r="758" spans="1:26" x14ac:dyDescent="0.45">
      <c r="A758">
        <v>2016</v>
      </c>
      <c r="B758" t="s">
        <v>21</v>
      </c>
      <c r="C758" t="s">
        <v>71</v>
      </c>
      <c r="D758" t="s">
        <v>368</v>
      </c>
      <c r="E758">
        <v>86</v>
      </c>
      <c r="F758">
        <v>75</v>
      </c>
      <c r="G758">
        <v>0.53416149068322982</v>
      </c>
      <c r="H758">
        <v>11</v>
      </c>
      <c r="I758" s="9">
        <v>86.534161490683232</v>
      </c>
      <c r="J758" s="3">
        <v>2493859</v>
      </c>
      <c r="K758" s="3">
        <v>31173</v>
      </c>
      <c r="L758">
        <v>30</v>
      </c>
      <c r="M758">
        <v>29</v>
      </c>
      <c r="N758">
        <v>100</v>
      </c>
      <c r="O758">
        <v>101</v>
      </c>
      <c r="P758">
        <v>0</v>
      </c>
      <c r="Q758">
        <v>1</v>
      </c>
      <c r="R758">
        <v>15</v>
      </c>
      <c r="S758" s="8">
        <v>199902000</v>
      </c>
      <c r="T758" s="4">
        <v>4</v>
      </c>
      <c r="U758" s="6">
        <v>5.3151121660376145E-2</v>
      </c>
      <c r="V758" s="10">
        <v>271522400.45377523</v>
      </c>
      <c r="W758" s="12">
        <f>Table2[[#This Row],[Scaled to 2024]]/Table2[[#This Row],[Projected Wins]]</f>
        <v>3137748.0959702707</v>
      </c>
      <c r="X758" s="10"/>
      <c r="Y758" s="10">
        <f>IF(Table2[[#This Row],[Projected Wins]]&gt;=100, 1, IF(Table2[[#This Row],[Projected Wins]]&gt;=90, 2, IF(Table2[[#This Row],[Projected Wins]]&gt;=80, 3, IF(Table2[[#This Row],[Projected Wins]]&gt;=70, 4,5))))</f>
        <v>3</v>
      </c>
      <c r="Z758" s="2">
        <v>0.12847222222222221</v>
      </c>
    </row>
    <row r="759" spans="1:26" x14ac:dyDescent="0.45">
      <c r="A759">
        <v>2001</v>
      </c>
      <c r="B759" t="s">
        <v>39</v>
      </c>
      <c r="C759" t="s">
        <v>57</v>
      </c>
      <c r="D759" t="s">
        <v>837</v>
      </c>
      <c r="E759">
        <v>73</v>
      </c>
      <c r="F759">
        <v>89</v>
      </c>
      <c r="G759">
        <v>0.45061728395061729</v>
      </c>
      <c r="H759">
        <v>21</v>
      </c>
      <c r="I759" s="9">
        <v>73</v>
      </c>
      <c r="J759" s="3">
        <v>2831021</v>
      </c>
      <c r="K759" s="3">
        <v>34525</v>
      </c>
      <c r="L759">
        <v>29.9</v>
      </c>
      <c r="M759">
        <v>28.5</v>
      </c>
      <c r="N759">
        <v>104</v>
      </c>
      <c r="O759">
        <v>104</v>
      </c>
      <c r="P759">
        <v>1</v>
      </c>
      <c r="Q759">
        <v>2</v>
      </c>
      <c r="R759">
        <v>15</v>
      </c>
      <c r="S759" s="8">
        <v>88633500</v>
      </c>
      <c r="T759" s="4">
        <v>7</v>
      </c>
      <c r="U759" s="6">
        <v>4.5012501186381462E-2</v>
      </c>
      <c r="V759" s="10">
        <v>229946273.77103987</v>
      </c>
      <c r="W759" s="12">
        <f>Table2[[#This Row],[Scaled to 2024]]/Table2[[#This Row],[Projected Wins]]</f>
        <v>3149948.9557676697</v>
      </c>
      <c r="X759" s="10"/>
      <c r="Y759" s="10">
        <f>IF(Table2[[#This Row],[Projected Wins]]&gt;=100, 1, IF(Table2[[#This Row],[Projected Wins]]&gt;=90, 2, IF(Table2[[#This Row],[Projected Wins]]&gt;=80, 3, IF(Table2[[#This Row],[Projected Wins]]&gt;=70, 4,5))))</f>
        <v>4</v>
      </c>
      <c r="Z759" s="2">
        <v>0.12777777777777777</v>
      </c>
    </row>
    <row r="760" spans="1:26" x14ac:dyDescent="0.45">
      <c r="A760">
        <v>2010</v>
      </c>
      <c r="B760" t="s">
        <v>29</v>
      </c>
      <c r="C760" t="s">
        <v>55</v>
      </c>
      <c r="D760" t="s">
        <v>556</v>
      </c>
      <c r="E760">
        <v>79</v>
      </c>
      <c r="F760">
        <v>83</v>
      </c>
      <c r="G760">
        <v>0.48765432098765432</v>
      </c>
      <c r="H760">
        <v>20</v>
      </c>
      <c r="I760" s="9">
        <v>79</v>
      </c>
      <c r="J760" s="3">
        <v>2559738</v>
      </c>
      <c r="K760" s="3">
        <v>31602</v>
      </c>
      <c r="L760">
        <v>28.4</v>
      </c>
      <c r="M760">
        <v>29.5</v>
      </c>
      <c r="N760">
        <v>97</v>
      </c>
      <c r="O760">
        <v>97</v>
      </c>
      <c r="P760">
        <v>0</v>
      </c>
      <c r="Q760">
        <v>2</v>
      </c>
      <c r="R760">
        <v>10</v>
      </c>
      <c r="S760" s="8">
        <v>134422942</v>
      </c>
      <c r="T760" s="4">
        <v>5</v>
      </c>
      <c r="U760" s="6">
        <v>4.8741400077844423E-2</v>
      </c>
      <c r="V760" s="10">
        <v>248995346.42333427</v>
      </c>
      <c r="W760" s="12">
        <f>Table2[[#This Row],[Scaled to 2024]]/Table2[[#This Row],[Projected Wins]]</f>
        <v>3151839.8281434719</v>
      </c>
      <c r="X760" s="10"/>
      <c r="Y760" s="10">
        <f>IF(Table2[[#This Row],[Projected Wins]]&gt;=100, 1, IF(Table2[[#This Row],[Projected Wins]]&gt;=90, 2, IF(Table2[[#This Row],[Projected Wins]]&gt;=80, 3, IF(Table2[[#This Row],[Projected Wins]]&gt;=70, 4,5))))</f>
        <v>4</v>
      </c>
      <c r="Z760" s="2">
        <v>0.12291666666666666</v>
      </c>
    </row>
    <row r="761" spans="1:26" x14ac:dyDescent="0.45">
      <c r="A761">
        <v>2002</v>
      </c>
      <c r="B761" t="s">
        <v>29</v>
      </c>
      <c r="C761" t="s">
        <v>55</v>
      </c>
      <c r="D761" t="s">
        <v>797</v>
      </c>
      <c r="E761">
        <v>75</v>
      </c>
      <c r="F761">
        <v>86</v>
      </c>
      <c r="G761">
        <v>0.46583850931677018</v>
      </c>
      <c r="H761">
        <v>19</v>
      </c>
      <c r="I761" s="9">
        <v>75.465838509316768</v>
      </c>
      <c r="J761" s="3">
        <v>2804838</v>
      </c>
      <c r="K761" s="3">
        <v>34628</v>
      </c>
      <c r="L761">
        <v>30.6</v>
      </c>
      <c r="M761">
        <v>30.3</v>
      </c>
      <c r="N761">
        <v>96</v>
      </c>
      <c r="O761">
        <v>97</v>
      </c>
      <c r="P761">
        <v>2</v>
      </c>
      <c r="Q761">
        <v>1</v>
      </c>
      <c r="R761">
        <v>11</v>
      </c>
      <c r="S761" s="8">
        <v>94633593</v>
      </c>
      <c r="T761" s="4">
        <v>6</v>
      </c>
      <c r="U761" s="6">
        <v>4.6643324682661649E-2</v>
      </c>
      <c r="V761" s="10">
        <v>238277332.39395738</v>
      </c>
      <c r="W761" s="12">
        <f>Table2[[#This Row],[Scaled to 2024]]/Table2[[#This Row],[Projected Wins]]</f>
        <v>3157419.7955084066</v>
      </c>
      <c r="X761" s="10"/>
      <c r="Y761" s="10">
        <f>IF(Table2[[#This Row],[Projected Wins]]&gt;=100, 1, IF(Table2[[#This Row],[Projected Wins]]&gt;=90, 2, IF(Table2[[#This Row],[Projected Wins]]&gt;=80, 3, IF(Table2[[#This Row],[Projected Wins]]&gt;=70, 4,5))))</f>
        <v>4</v>
      </c>
      <c r="Z761" s="2">
        <v>0.12569444444444444</v>
      </c>
    </row>
    <row r="762" spans="1:26" x14ac:dyDescent="0.45">
      <c r="A762">
        <v>1999</v>
      </c>
      <c r="B762" t="s">
        <v>16</v>
      </c>
      <c r="C762" t="s">
        <v>51</v>
      </c>
      <c r="D762" t="s">
        <v>874</v>
      </c>
      <c r="E762">
        <v>67</v>
      </c>
      <c r="F762">
        <v>95</v>
      </c>
      <c r="G762">
        <v>0.41358024691358025</v>
      </c>
      <c r="H762">
        <v>27</v>
      </c>
      <c r="I762" s="9">
        <v>67</v>
      </c>
      <c r="J762" s="3">
        <v>2813854</v>
      </c>
      <c r="K762" s="3">
        <v>34739</v>
      </c>
      <c r="L762">
        <v>31.2</v>
      </c>
      <c r="M762">
        <v>28.8</v>
      </c>
      <c r="N762">
        <v>97</v>
      </c>
      <c r="O762">
        <v>98</v>
      </c>
      <c r="P762">
        <v>0</v>
      </c>
      <c r="Q762">
        <v>1</v>
      </c>
      <c r="R762">
        <v>14</v>
      </c>
      <c r="S762" s="8">
        <v>62343000</v>
      </c>
      <c r="T762" s="4">
        <v>10</v>
      </c>
      <c r="U762" s="6">
        <v>4.1462786462459746E-2</v>
      </c>
      <c r="V762" s="10">
        <v>211812563.08617464</v>
      </c>
      <c r="W762" s="12">
        <f>Table2[[#This Row],[Scaled to 2024]]/Table2[[#This Row],[Projected Wins]]</f>
        <v>3161381.5385996215</v>
      </c>
      <c r="X762" s="10"/>
      <c r="Y762" s="10">
        <f>IF(Table2[[#This Row],[Projected Wins]]&gt;=100, 1, IF(Table2[[#This Row],[Projected Wins]]&gt;=90, 2, IF(Table2[[#This Row],[Projected Wins]]&gt;=80, 3, IF(Table2[[#This Row],[Projected Wins]]&gt;=70, 4,5))))</f>
        <v>5</v>
      </c>
      <c r="Z762" s="2">
        <v>0.12013888888888889</v>
      </c>
    </row>
    <row r="763" spans="1:26" x14ac:dyDescent="0.45">
      <c r="A763">
        <v>2023</v>
      </c>
      <c r="B763" t="s">
        <v>34</v>
      </c>
      <c r="C763" t="s">
        <v>67</v>
      </c>
      <c r="D763" t="s">
        <v>171</v>
      </c>
      <c r="E763">
        <v>82</v>
      </c>
      <c r="F763">
        <v>80</v>
      </c>
      <c r="G763">
        <v>0.50617283950617287</v>
      </c>
      <c r="H763">
        <v>15</v>
      </c>
      <c r="I763" s="9">
        <v>82</v>
      </c>
      <c r="J763" s="3">
        <v>3271554</v>
      </c>
      <c r="K763" s="3">
        <v>40390</v>
      </c>
      <c r="L763">
        <v>28.4</v>
      </c>
      <c r="M763">
        <v>30.7</v>
      </c>
      <c r="N763">
        <v>97</v>
      </c>
      <c r="O763">
        <v>96</v>
      </c>
      <c r="P763">
        <v>0</v>
      </c>
      <c r="Q763">
        <v>2</v>
      </c>
      <c r="R763">
        <v>18</v>
      </c>
      <c r="S763" s="8">
        <v>236200139</v>
      </c>
      <c r="T763" s="4">
        <v>5</v>
      </c>
      <c r="U763" s="6">
        <v>5.081500157037732E-2</v>
      </c>
      <c r="V763" s="10">
        <v>259588335.56916445</v>
      </c>
      <c r="W763" s="12">
        <f>Table2[[#This Row],[Scaled to 2024]]/Table2[[#This Row],[Projected Wins]]</f>
        <v>3165711.4093800541</v>
      </c>
      <c r="X763" s="10"/>
      <c r="Y763" s="10">
        <f>IF(Table2[[#This Row],[Projected Wins]]&gt;=100, 1, IF(Table2[[#This Row],[Projected Wins]]&gt;=90, 2, IF(Table2[[#This Row],[Projected Wins]]&gt;=80, 3, IF(Table2[[#This Row],[Projected Wins]]&gt;=70, 4,5))))</f>
        <v>3</v>
      </c>
      <c r="Z763" s="2">
        <v>0.11527777777777778</v>
      </c>
    </row>
    <row r="764" spans="1:26" x14ac:dyDescent="0.45">
      <c r="A764">
        <v>2004</v>
      </c>
      <c r="B764" t="s">
        <v>35</v>
      </c>
      <c r="C764" t="s">
        <v>49</v>
      </c>
      <c r="D764" t="s">
        <v>743</v>
      </c>
      <c r="E764">
        <v>63</v>
      </c>
      <c r="F764">
        <v>99</v>
      </c>
      <c r="G764">
        <v>0.3888888888888889</v>
      </c>
      <c r="H764">
        <v>28</v>
      </c>
      <c r="I764" s="9">
        <v>63</v>
      </c>
      <c r="J764" s="3">
        <v>2940731</v>
      </c>
      <c r="K764" s="3">
        <v>35863</v>
      </c>
      <c r="L764">
        <v>31.6</v>
      </c>
      <c r="M764">
        <v>30.4</v>
      </c>
      <c r="N764">
        <v>97</v>
      </c>
      <c r="O764">
        <v>97</v>
      </c>
      <c r="P764">
        <v>1</v>
      </c>
      <c r="Q764">
        <v>1</v>
      </c>
      <c r="R764">
        <v>19</v>
      </c>
      <c r="S764" s="8">
        <v>81515834</v>
      </c>
      <c r="T764" s="4">
        <v>11</v>
      </c>
      <c r="U764" s="6">
        <v>3.9215607490645225E-2</v>
      </c>
      <c r="V764" s="10">
        <v>200332853.72886121</v>
      </c>
      <c r="W764" s="12">
        <f>Table2[[#This Row],[Scaled to 2024]]/Table2[[#This Row],[Projected Wins]]</f>
        <v>3179886.5671247812</v>
      </c>
      <c r="X764" s="10"/>
      <c r="Y764" s="10">
        <f>IF(Table2[[#This Row],[Projected Wins]]&gt;=100, 1, IF(Table2[[#This Row],[Projected Wins]]&gt;=90, 2, IF(Table2[[#This Row],[Projected Wins]]&gt;=80, 3, IF(Table2[[#This Row],[Projected Wins]]&gt;=70, 4,5))))</f>
        <v>5</v>
      </c>
      <c r="Z764" s="2">
        <v>0.12152777777777778</v>
      </c>
    </row>
    <row r="765" spans="1:26" x14ac:dyDescent="0.45">
      <c r="A765">
        <v>2011</v>
      </c>
      <c r="B765" t="s">
        <v>28</v>
      </c>
      <c r="C765" t="s">
        <v>54</v>
      </c>
      <c r="D765" t="s">
        <v>525</v>
      </c>
      <c r="E765">
        <v>63</v>
      </c>
      <c r="F765">
        <v>99</v>
      </c>
      <c r="G765">
        <v>0.3888888888888889</v>
      </c>
      <c r="H765">
        <v>29</v>
      </c>
      <c r="I765" s="9">
        <v>63</v>
      </c>
      <c r="J765" s="3">
        <v>3168116</v>
      </c>
      <c r="K765" s="3">
        <v>39113</v>
      </c>
      <c r="L765">
        <v>27.5</v>
      </c>
      <c r="M765">
        <v>28.5</v>
      </c>
      <c r="N765">
        <v>99</v>
      </c>
      <c r="O765">
        <v>99</v>
      </c>
      <c r="P765">
        <v>2</v>
      </c>
      <c r="Q765">
        <v>1</v>
      </c>
      <c r="R765">
        <v>10</v>
      </c>
      <c r="S765" s="8">
        <v>112737000</v>
      </c>
      <c r="T765" s="4">
        <v>9</v>
      </c>
      <c r="U765" s="6">
        <v>3.9250324040170641E-2</v>
      </c>
      <c r="V765" s="10">
        <v>200510203.15382433</v>
      </c>
      <c r="W765" s="12">
        <f>Table2[[#This Row],[Scaled to 2024]]/Table2[[#This Row],[Projected Wins]]</f>
        <v>3182701.6373622911</v>
      </c>
      <c r="X765" s="10"/>
      <c r="Y765" s="10">
        <f>IF(Table2[[#This Row],[Projected Wins]]&gt;=100, 1, IF(Table2[[#This Row],[Projected Wins]]&gt;=90, 2, IF(Table2[[#This Row],[Projected Wins]]&gt;=80, 3, IF(Table2[[#This Row],[Projected Wins]]&gt;=70, 4,5))))</f>
        <v>5</v>
      </c>
      <c r="Z765" s="2">
        <v>0.11805555555555555</v>
      </c>
    </row>
    <row r="766" spans="1:26" x14ac:dyDescent="0.45">
      <c r="A766">
        <v>2021</v>
      </c>
      <c r="B766" t="s">
        <v>32</v>
      </c>
      <c r="C766" t="s">
        <v>61</v>
      </c>
      <c r="D766" t="s">
        <v>229</v>
      </c>
      <c r="E766">
        <v>82</v>
      </c>
      <c r="F766">
        <v>80</v>
      </c>
      <c r="G766">
        <v>0.50617283950617287</v>
      </c>
      <c r="H766">
        <v>15</v>
      </c>
      <c r="I766" s="9">
        <v>82</v>
      </c>
      <c r="J766" s="3">
        <v>1515890</v>
      </c>
      <c r="K766" s="3">
        <v>18715</v>
      </c>
      <c r="L766">
        <v>29.1</v>
      </c>
      <c r="M766">
        <v>28.8</v>
      </c>
      <c r="N766">
        <v>99</v>
      </c>
      <c r="O766">
        <v>99</v>
      </c>
      <c r="P766">
        <v>0</v>
      </c>
      <c r="Q766">
        <v>2</v>
      </c>
      <c r="R766">
        <v>14</v>
      </c>
      <c r="S766" s="8">
        <v>185286962</v>
      </c>
      <c r="T766" s="4">
        <v>5</v>
      </c>
      <c r="U766" s="6">
        <v>5.1193607084421507E-2</v>
      </c>
      <c r="V766" s="10">
        <v>261522441.09294212</v>
      </c>
      <c r="W766" s="12">
        <f>Table2[[#This Row],[Scaled to 2024]]/Table2[[#This Row],[Projected Wins]]</f>
        <v>3189298.0621090503</v>
      </c>
      <c r="X766" s="10"/>
      <c r="Y766" s="10">
        <f>IF(Table2[[#This Row],[Projected Wins]]&gt;=100, 1, IF(Table2[[#This Row],[Projected Wins]]&gt;=90, 2, IF(Table2[[#This Row],[Projected Wins]]&gt;=80, 3, IF(Table2[[#This Row],[Projected Wins]]&gt;=70, 4,5))))</f>
        <v>3</v>
      </c>
      <c r="Z766" s="2">
        <v>0.13680555555555557</v>
      </c>
    </row>
    <row r="767" spans="1:26" x14ac:dyDescent="0.45">
      <c r="A767">
        <v>2015</v>
      </c>
      <c r="B767" t="s">
        <v>21</v>
      </c>
      <c r="C767" t="s">
        <v>71</v>
      </c>
      <c r="D767" t="s">
        <v>398</v>
      </c>
      <c r="E767">
        <v>74</v>
      </c>
      <c r="F767">
        <v>87</v>
      </c>
      <c r="G767">
        <v>0.45962732919254656</v>
      </c>
      <c r="H767">
        <v>22</v>
      </c>
      <c r="I767" s="9">
        <v>74.459627329192543</v>
      </c>
      <c r="J767" s="3">
        <v>2726048</v>
      </c>
      <c r="K767" s="3">
        <v>33655</v>
      </c>
      <c r="L767">
        <v>28.3</v>
      </c>
      <c r="M767">
        <v>28.7</v>
      </c>
      <c r="N767">
        <v>99</v>
      </c>
      <c r="O767">
        <v>99</v>
      </c>
      <c r="P767">
        <v>0</v>
      </c>
      <c r="Q767">
        <v>4</v>
      </c>
      <c r="R767">
        <v>17</v>
      </c>
      <c r="S767" s="8">
        <v>172284750</v>
      </c>
      <c r="T767" s="4">
        <v>7</v>
      </c>
      <c r="U767" s="6">
        <v>4.6805223946870381E-2</v>
      </c>
      <c r="V767" s="10">
        <v>239104394.46671185</v>
      </c>
      <c r="W767" s="12">
        <f>Table2[[#This Row],[Scaled to 2024]]/Table2[[#This Row],[Projected Wins]]</f>
        <v>3211195.1542493002</v>
      </c>
      <c r="X767" s="10"/>
      <c r="Y767" s="10">
        <f>IF(Table2[[#This Row],[Projected Wins]]&gt;=100, 1, IF(Table2[[#This Row],[Projected Wins]]&gt;=90, 2, IF(Table2[[#This Row],[Projected Wins]]&gt;=80, 3, IF(Table2[[#This Row],[Projected Wins]]&gt;=70, 4,5))))</f>
        <v>4</v>
      </c>
      <c r="Z767" s="2">
        <v>0.13125000000000001</v>
      </c>
    </row>
    <row r="768" spans="1:26" x14ac:dyDescent="0.45">
      <c r="A768">
        <v>2021</v>
      </c>
      <c r="B768" t="s">
        <v>30</v>
      </c>
      <c r="C768" t="s">
        <v>73</v>
      </c>
      <c r="D768" t="s">
        <v>227</v>
      </c>
      <c r="E768">
        <v>92</v>
      </c>
      <c r="F768">
        <v>70</v>
      </c>
      <c r="G768">
        <v>0.5679012345679012</v>
      </c>
      <c r="H768">
        <v>7</v>
      </c>
      <c r="I768" s="9">
        <v>92</v>
      </c>
      <c r="J768" s="3">
        <v>1959854</v>
      </c>
      <c r="K768" s="3">
        <v>24196</v>
      </c>
      <c r="L768">
        <v>29.3</v>
      </c>
      <c r="M768">
        <v>29.3</v>
      </c>
      <c r="N768">
        <v>100</v>
      </c>
      <c r="O768">
        <v>99</v>
      </c>
      <c r="P768">
        <v>0</v>
      </c>
      <c r="Q768">
        <v>3</v>
      </c>
      <c r="R768">
        <v>17</v>
      </c>
      <c r="S768" s="8">
        <v>209799047</v>
      </c>
      <c r="T768" s="4">
        <v>2</v>
      </c>
      <c r="U768" s="6">
        <v>5.7966139996423929E-2</v>
      </c>
      <c r="V768" s="10">
        <v>296119912.15233427</v>
      </c>
      <c r="W768" s="12">
        <f>Table2[[#This Row],[Scaled to 2024]]/Table2[[#This Row],[Projected Wins]]</f>
        <v>3218694.6973079811</v>
      </c>
      <c r="X768" s="10"/>
      <c r="Y768" s="10">
        <f>IF(Table2[[#This Row],[Projected Wins]]&gt;=100, 1, IF(Table2[[#This Row],[Projected Wins]]&gt;=90, 2, IF(Table2[[#This Row],[Projected Wins]]&gt;=80, 3, IF(Table2[[#This Row],[Projected Wins]]&gt;=70, 4,5))))</f>
        <v>2</v>
      </c>
      <c r="Z768" s="2">
        <v>0.1361111111111111</v>
      </c>
    </row>
    <row r="769" spans="1:26" x14ac:dyDescent="0.45">
      <c r="A769">
        <v>2017</v>
      </c>
      <c r="B769" t="s">
        <v>29</v>
      </c>
      <c r="C769" t="s">
        <v>55</v>
      </c>
      <c r="D769" t="s">
        <v>346</v>
      </c>
      <c r="E769">
        <v>70</v>
      </c>
      <c r="F769">
        <v>92</v>
      </c>
      <c r="G769">
        <v>0.43209876543209874</v>
      </c>
      <c r="H769">
        <v>25</v>
      </c>
      <c r="I769" s="9">
        <v>70</v>
      </c>
      <c r="J769" s="3">
        <v>2460622</v>
      </c>
      <c r="K769" s="3">
        <v>30378</v>
      </c>
      <c r="L769">
        <v>28.9</v>
      </c>
      <c r="M769">
        <v>27.5</v>
      </c>
      <c r="N769">
        <v>94</v>
      </c>
      <c r="O769">
        <v>95</v>
      </c>
      <c r="P769">
        <v>0</v>
      </c>
      <c r="Q769">
        <v>1</v>
      </c>
      <c r="R769">
        <v>14</v>
      </c>
      <c r="S769" s="8">
        <v>176615252</v>
      </c>
      <c r="T769" s="4">
        <v>8</v>
      </c>
      <c r="U769" s="6">
        <v>4.4332332275398366E-2</v>
      </c>
      <c r="V769" s="10">
        <v>226471632.22717497</v>
      </c>
      <c r="W769" s="12">
        <f>Table2[[#This Row],[Scaled to 2024]]/Table2[[#This Row],[Projected Wins]]</f>
        <v>3235309.0318167852</v>
      </c>
      <c r="X769" s="10"/>
      <c r="Y769" s="10">
        <f>IF(Table2[[#This Row],[Projected Wins]]&gt;=100, 1, IF(Table2[[#This Row],[Projected Wins]]&gt;=90, 2, IF(Table2[[#This Row],[Projected Wins]]&gt;=80, 3, IF(Table2[[#This Row],[Projected Wins]]&gt;=70, 4,5))))</f>
        <v>4</v>
      </c>
      <c r="Z769" s="2">
        <v>0.13125000000000001</v>
      </c>
    </row>
    <row r="770" spans="1:26" x14ac:dyDescent="0.45">
      <c r="A770">
        <v>2020</v>
      </c>
      <c r="B770" t="s">
        <v>41</v>
      </c>
      <c r="C770" t="s">
        <v>104</v>
      </c>
      <c r="D770" t="s">
        <v>268</v>
      </c>
      <c r="E770">
        <v>26</v>
      </c>
      <c r="F770">
        <v>34</v>
      </c>
      <c r="G770">
        <v>0.43333333333333335</v>
      </c>
      <c r="H770">
        <v>20</v>
      </c>
      <c r="I770" s="9">
        <v>70.2</v>
      </c>
      <c r="L770">
        <v>28.6</v>
      </c>
      <c r="M770">
        <v>30.8</v>
      </c>
      <c r="N770">
        <v>99</v>
      </c>
      <c r="O770">
        <v>99</v>
      </c>
      <c r="P770">
        <v>0</v>
      </c>
      <c r="Q770">
        <v>0</v>
      </c>
      <c r="R770">
        <v>14</v>
      </c>
      <c r="S770" s="8">
        <v>172237283</v>
      </c>
      <c r="T770" s="4">
        <v>6</v>
      </c>
      <c r="U770" s="6">
        <v>4.481203327226381E-2</v>
      </c>
      <c r="V770" s="10">
        <v>228922183.82609022</v>
      </c>
      <c r="W770" s="12">
        <f>Table2[[#This Row],[Scaled to 2024]]/Table2[[#This Row],[Projected Wins]]</f>
        <v>3260999.7696024245</v>
      </c>
      <c r="X770" s="10"/>
      <c r="Y770" s="10">
        <f>IF(Table2[[#This Row],[Projected Wins]]&gt;=100, 1, IF(Table2[[#This Row],[Projected Wins]]&gt;=90, 2, IF(Table2[[#This Row],[Projected Wins]]&gt;=80, 3, IF(Table2[[#This Row],[Projected Wins]]&gt;=70, 4,5))))</f>
        <v>4</v>
      </c>
      <c r="Z770" s="2">
        <v>0.13194444444444445</v>
      </c>
    </row>
    <row r="771" spans="1:26" x14ac:dyDescent="0.45">
      <c r="A771">
        <v>2015</v>
      </c>
      <c r="B771" t="s">
        <v>15</v>
      </c>
      <c r="C771" t="s">
        <v>69</v>
      </c>
      <c r="D771" t="s">
        <v>392</v>
      </c>
      <c r="E771">
        <v>78</v>
      </c>
      <c r="F771">
        <v>84</v>
      </c>
      <c r="G771">
        <v>0.48148148148148145</v>
      </c>
      <c r="H771">
        <v>19</v>
      </c>
      <c r="I771" s="9">
        <v>78</v>
      </c>
      <c r="J771" s="3">
        <v>2880694</v>
      </c>
      <c r="K771" s="3">
        <v>35564</v>
      </c>
      <c r="L771">
        <v>28.3</v>
      </c>
      <c r="M771">
        <v>28.6</v>
      </c>
      <c r="N771">
        <v>107</v>
      </c>
      <c r="O771">
        <v>107</v>
      </c>
      <c r="P771">
        <v>1</v>
      </c>
      <c r="Q771">
        <v>1</v>
      </c>
      <c r="R771">
        <v>20</v>
      </c>
      <c r="S771" s="8">
        <v>183931900</v>
      </c>
      <c r="T771" s="4">
        <v>3</v>
      </c>
      <c r="U771" s="6">
        <v>4.9969447501728201E-2</v>
      </c>
      <c r="V771" s="10">
        <v>255268824.27267528</v>
      </c>
      <c r="W771" s="12">
        <f>Table2[[#This Row],[Scaled to 2024]]/Table2[[#This Row],[Projected Wins]]</f>
        <v>3272677.2342650676</v>
      </c>
      <c r="X771" s="10"/>
      <c r="Y771" s="10">
        <f>IF(Table2[[#This Row],[Projected Wins]]&gt;=100, 1, IF(Table2[[#This Row],[Projected Wins]]&gt;=90, 2, IF(Table2[[#This Row],[Projected Wins]]&gt;=80, 3, IF(Table2[[#This Row],[Projected Wins]]&gt;=70, 4,5))))</f>
        <v>4</v>
      </c>
      <c r="Z771" s="2">
        <v>0.12916666666666668</v>
      </c>
    </row>
    <row r="772" spans="1:26" x14ac:dyDescent="0.45">
      <c r="A772">
        <v>2023</v>
      </c>
      <c r="B772" t="s">
        <v>24</v>
      </c>
      <c r="C772" t="s">
        <v>100</v>
      </c>
      <c r="D772" t="s">
        <v>161</v>
      </c>
      <c r="E772">
        <v>73</v>
      </c>
      <c r="F772">
        <v>89</v>
      </c>
      <c r="G772">
        <v>0.45061728395061729</v>
      </c>
      <c r="H772">
        <v>24</v>
      </c>
      <c r="I772" s="9">
        <v>73</v>
      </c>
      <c r="J772" s="3">
        <v>2640575</v>
      </c>
      <c r="K772" s="3">
        <v>32600</v>
      </c>
      <c r="L772">
        <v>28.6</v>
      </c>
      <c r="M772">
        <v>28</v>
      </c>
      <c r="N772">
        <v>104</v>
      </c>
      <c r="O772">
        <v>105</v>
      </c>
      <c r="P772">
        <v>0</v>
      </c>
      <c r="Q772">
        <v>3</v>
      </c>
      <c r="R772">
        <v>14</v>
      </c>
      <c r="S772" s="8">
        <v>218537055</v>
      </c>
      <c r="T772" s="4">
        <v>7</v>
      </c>
      <c r="U772" s="6">
        <v>4.7015047662654574E-2</v>
      </c>
      <c r="V772" s="10">
        <v>240176278.50607213</v>
      </c>
      <c r="W772" s="12">
        <f>Table2[[#This Row],[Scaled to 2024]]/Table2[[#This Row],[Projected Wins]]</f>
        <v>3290086.0069324952</v>
      </c>
      <c r="X772" s="10"/>
      <c r="Y772" s="10">
        <f>IF(Table2[[#This Row],[Projected Wins]]&gt;=100, 1, IF(Table2[[#This Row],[Projected Wins]]&gt;=90, 2, IF(Table2[[#This Row],[Projected Wins]]&gt;=80, 3, IF(Table2[[#This Row],[Projected Wins]]&gt;=70, 4,5))))</f>
        <v>4</v>
      </c>
      <c r="Z772" s="2">
        <v>0.11388888888888889</v>
      </c>
    </row>
    <row r="773" spans="1:26" x14ac:dyDescent="0.45">
      <c r="A773">
        <v>2001</v>
      </c>
      <c r="B773" t="s">
        <v>25</v>
      </c>
      <c r="C773" t="s">
        <v>65</v>
      </c>
      <c r="D773" t="s">
        <v>823</v>
      </c>
      <c r="E773">
        <v>86</v>
      </c>
      <c r="F773">
        <v>76</v>
      </c>
      <c r="G773">
        <v>0.53086419753086422</v>
      </c>
      <c r="H773">
        <v>11</v>
      </c>
      <c r="I773" s="9">
        <v>86</v>
      </c>
      <c r="J773" s="3">
        <v>3017143</v>
      </c>
      <c r="K773" s="3">
        <v>37249</v>
      </c>
      <c r="L773">
        <v>30.2</v>
      </c>
      <c r="M773">
        <v>30.5</v>
      </c>
      <c r="N773">
        <v>92</v>
      </c>
      <c r="O773">
        <v>91</v>
      </c>
      <c r="P773">
        <v>1</v>
      </c>
      <c r="Q773">
        <v>2</v>
      </c>
      <c r="R773">
        <v>15</v>
      </c>
      <c r="S773" s="8">
        <v>109105953</v>
      </c>
      <c r="T773" s="4">
        <v>3</v>
      </c>
      <c r="U773" s="6">
        <v>5.540943140972409E-2</v>
      </c>
      <c r="V773" s="10">
        <v>283058971.36622393</v>
      </c>
      <c r="W773" s="12">
        <f>Table2[[#This Row],[Scaled to 2024]]/Table2[[#This Row],[Projected Wins]]</f>
        <v>3291383.3879793482</v>
      </c>
      <c r="X773" s="10"/>
      <c r="Y773" s="10">
        <f>IF(Table2[[#This Row],[Projected Wins]]&gt;=100, 1, IF(Table2[[#This Row],[Projected Wins]]&gt;=90, 2, IF(Table2[[#This Row],[Projected Wins]]&gt;=80, 3, IF(Table2[[#This Row],[Projected Wins]]&gt;=70, 4,5))))</f>
        <v>3</v>
      </c>
      <c r="Z773" s="2">
        <v>0.125</v>
      </c>
    </row>
    <row r="774" spans="1:26" x14ac:dyDescent="0.45">
      <c r="A774">
        <v>2011</v>
      </c>
      <c r="B774" t="s">
        <v>15</v>
      </c>
      <c r="C774" t="s">
        <v>69</v>
      </c>
      <c r="D774" t="s">
        <v>512</v>
      </c>
      <c r="E774">
        <v>90</v>
      </c>
      <c r="F774">
        <v>72</v>
      </c>
      <c r="G774">
        <v>0.55555555555555558</v>
      </c>
      <c r="H774">
        <v>8</v>
      </c>
      <c r="I774" s="9">
        <v>90</v>
      </c>
      <c r="J774" s="3">
        <v>3054001</v>
      </c>
      <c r="K774" s="3">
        <v>37704</v>
      </c>
      <c r="L774">
        <v>30.1</v>
      </c>
      <c r="M774">
        <v>30.3</v>
      </c>
      <c r="N774">
        <v>105</v>
      </c>
      <c r="O774">
        <v>105</v>
      </c>
      <c r="P774">
        <v>1</v>
      </c>
      <c r="Q774">
        <v>6</v>
      </c>
      <c r="R774">
        <v>21</v>
      </c>
      <c r="S774" s="8">
        <v>166662475</v>
      </c>
      <c r="T774" s="4">
        <v>3</v>
      </c>
      <c r="U774" s="6">
        <v>5.8024926590975801E-2</v>
      </c>
      <c r="V774" s="10">
        <v>296420223.35496926</v>
      </c>
      <c r="W774" s="12">
        <f>Table2[[#This Row],[Scaled to 2024]]/Table2[[#This Row],[Projected Wins]]</f>
        <v>3293558.0372774363</v>
      </c>
      <c r="X774" s="10"/>
      <c r="Y774" s="10">
        <f>IF(Table2[[#This Row],[Projected Wins]]&gt;=100, 1, IF(Table2[[#This Row],[Projected Wins]]&gt;=90, 2, IF(Table2[[#This Row],[Projected Wins]]&gt;=80, 3, IF(Table2[[#This Row],[Projected Wins]]&gt;=70, 4,5))))</f>
        <v>2</v>
      </c>
      <c r="Z774" s="2">
        <v>0.13402777777777777</v>
      </c>
    </row>
    <row r="775" spans="1:26" x14ac:dyDescent="0.45">
      <c r="A775">
        <v>2019</v>
      </c>
      <c r="B775" t="s">
        <v>15</v>
      </c>
      <c r="C775" t="s">
        <v>69</v>
      </c>
      <c r="D775" t="s">
        <v>272</v>
      </c>
      <c r="E775">
        <v>84</v>
      </c>
      <c r="F775">
        <v>78</v>
      </c>
      <c r="G775">
        <v>0.51851851851851849</v>
      </c>
      <c r="H775">
        <v>14</v>
      </c>
      <c r="I775" s="9">
        <v>84</v>
      </c>
      <c r="J775" s="3">
        <v>2915502</v>
      </c>
      <c r="K775" s="3">
        <v>35994</v>
      </c>
      <c r="L775">
        <v>27.3</v>
      </c>
      <c r="M775">
        <v>29</v>
      </c>
      <c r="N775">
        <v>106</v>
      </c>
      <c r="O775">
        <v>105</v>
      </c>
      <c r="P775">
        <v>0</v>
      </c>
      <c r="Q775">
        <v>3</v>
      </c>
      <c r="R775">
        <v>15</v>
      </c>
      <c r="S775" s="8">
        <v>218978142</v>
      </c>
      <c r="T775" s="4">
        <v>3</v>
      </c>
      <c r="U775" s="6">
        <v>5.4999089076451131E-2</v>
      </c>
      <c r="V775" s="10">
        <v>280962738.36384237</v>
      </c>
      <c r="W775" s="12">
        <f>Table2[[#This Row],[Scaled to 2024]]/Table2[[#This Row],[Projected Wins]]</f>
        <v>3344794.504331457</v>
      </c>
      <c r="X775" s="10"/>
      <c r="Y775" s="10">
        <f>IF(Table2[[#This Row],[Projected Wins]]&gt;=100, 1, IF(Table2[[#This Row],[Projected Wins]]&gt;=90, 2, IF(Table2[[#This Row],[Projected Wins]]&gt;=80, 3, IF(Table2[[#This Row],[Projected Wins]]&gt;=70, 4,5))))</f>
        <v>3</v>
      </c>
      <c r="Z775" s="2">
        <v>0.1423611111111111</v>
      </c>
    </row>
    <row r="776" spans="1:26" x14ac:dyDescent="0.45">
      <c r="A776">
        <v>2013</v>
      </c>
      <c r="B776" t="s">
        <v>32</v>
      </c>
      <c r="C776" t="s">
        <v>61</v>
      </c>
      <c r="D776" t="s">
        <v>469</v>
      </c>
      <c r="E776">
        <v>73</v>
      </c>
      <c r="F776">
        <v>89</v>
      </c>
      <c r="G776">
        <v>0.45061728395061729</v>
      </c>
      <c r="H776">
        <v>24</v>
      </c>
      <c r="I776" s="9">
        <v>73</v>
      </c>
      <c r="J776" s="3">
        <v>3012403</v>
      </c>
      <c r="K776" s="3">
        <v>37190</v>
      </c>
      <c r="L776">
        <v>30</v>
      </c>
      <c r="M776">
        <v>28.7</v>
      </c>
      <c r="N776">
        <v>100</v>
      </c>
      <c r="O776">
        <v>100</v>
      </c>
      <c r="P776">
        <v>1</v>
      </c>
      <c r="Q776">
        <v>2</v>
      </c>
      <c r="R776">
        <v>10</v>
      </c>
      <c r="S776" s="8">
        <v>150860000</v>
      </c>
      <c r="T776" s="4">
        <v>5</v>
      </c>
      <c r="U776" s="6">
        <v>4.7880999773848763E-2</v>
      </c>
      <c r="V776" s="10">
        <v>244599993.16277984</v>
      </c>
      <c r="W776" s="12">
        <f>Table2[[#This Row],[Scaled to 2024]]/Table2[[#This Row],[Projected Wins]]</f>
        <v>3350684.8378462992</v>
      </c>
      <c r="X776" s="10"/>
      <c r="Y776" s="10">
        <f>IF(Table2[[#This Row],[Projected Wins]]&gt;=100, 1, IF(Table2[[#This Row],[Projected Wins]]&gt;=90, 2, IF(Table2[[#This Row],[Projected Wins]]&gt;=80, 3, IF(Table2[[#This Row],[Projected Wins]]&gt;=70, 4,5))))</f>
        <v>4</v>
      </c>
      <c r="Z776" s="2">
        <v>0.12430555555555556</v>
      </c>
    </row>
    <row r="777" spans="1:26" x14ac:dyDescent="0.45">
      <c r="A777">
        <v>2004</v>
      </c>
      <c r="B777" t="s">
        <v>12</v>
      </c>
      <c r="C777" t="s">
        <v>102</v>
      </c>
      <c r="D777" t="s">
        <v>720</v>
      </c>
      <c r="E777">
        <v>51</v>
      </c>
      <c r="F777">
        <v>111</v>
      </c>
      <c r="G777">
        <v>0.31481481481481483</v>
      </c>
      <c r="H777">
        <v>30</v>
      </c>
      <c r="I777" s="9">
        <v>51</v>
      </c>
      <c r="J777" s="3">
        <v>2519560</v>
      </c>
      <c r="K777" s="3">
        <v>31106</v>
      </c>
      <c r="L777">
        <v>28.9</v>
      </c>
      <c r="M777">
        <v>29.3</v>
      </c>
      <c r="N777">
        <v>105</v>
      </c>
      <c r="O777">
        <v>106</v>
      </c>
      <c r="P777">
        <v>2</v>
      </c>
      <c r="Q777">
        <v>1</v>
      </c>
      <c r="R777">
        <v>10</v>
      </c>
      <c r="S777" s="8">
        <v>69780750</v>
      </c>
      <c r="T777" s="4">
        <v>13</v>
      </c>
      <c r="U777" s="6">
        <v>3.3570097588682485E-2</v>
      </c>
      <c r="V777" s="10">
        <v>171492777.49940252</v>
      </c>
      <c r="W777" s="12">
        <f>Table2[[#This Row],[Scaled to 2024]]/Table2[[#This Row],[Projected Wins]]</f>
        <v>3362603.4803804415</v>
      </c>
      <c r="X777" s="10"/>
      <c r="Y777" s="10">
        <f>IF(Table2[[#This Row],[Projected Wins]]&gt;=100, 1, IF(Table2[[#This Row],[Projected Wins]]&gt;=90, 2, IF(Table2[[#This Row],[Projected Wins]]&gt;=80, 3, IF(Table2[[#This Row],[Projected Wins]]&gt;=70, 4,5))))</f>
        <v>5</v>
      </c>
      <c r="Z777" s="2">
        <v>0.11527777777777778</v>
      </c>
    </row>
    <row r="778" spans="1:26" x14ac:dyDescent="0.45">
      <c r="A778">
        <v>2019</v>
      </c>
      <c r="B778" t="s">
        <v>16</v>
      </c>
      <c r="C778" t="s">
        <v>51</v>
      </c>
      <c r="D778" t="s">
        <v>273</v>
      </c>
      <c r="E778">
        <v>84</v>
      </c>
      <c r="F778">
        <v>78</v>
      </c>
      <c r="G778">
        <v>0.51851851851851849</v>
      </c>
      <c r="H778">
        <v>14</v>
      </c>
      <c r="I778" s="9">
        <v>84</v>
      </c>
      <c r="J778" s="3">
        <v>3094865</v>
      </c>
      <c r="K778" s="3">
        <v>38208</v>
      </c>
      <c r="L778">
        <v>27.7</v>
      </c>
      <c r="M778">
        <v>31.1</v>
      </c>
      <c r="N778">
        <v>100</v>
      </c>
      <c r="O778">
        <v>100</v>
      </c>
      <c r="P778">
        <v>0</v>
      </c>
      <c r="Q778">
        <v>3</v>
      </c>
      <c r="R778">
        <v>19</v>
      </c>
      <c r="S778" s="8">
        <v>220305215</v>
      </c>
      <c r="T778" s="4">
        <v>2</v>
      </c>
      <c r="U778" s="6">
        <v>5.5332399997218527E-2</v>
      </c>
      <c r="V778" s="10">
        <v>282665456.54696006</v>
      </c>
      <c r="W778" s="12">
        <f>Table2[[#This Row],[Scaled to 2024]]/Table2[[#This Row],[Projected Wins]]</f>
        <v>3365064.9588923818</v>
      </c>
      <c r="X778" s="10"/>
      <c r="Y778" s="10">
        <f>IF(Table2[[#This Row],[Projected Wins]]&gt;=100, 1, IF(Table2[[#This Row],[Projected Wins]]&gt;=90, 2, IF(Table2[[#This Row],[Projected Wins]]&gt;=80, 3, IF(Table2[[#This Row],[Projected Wins]]&gt;=70, 4,5))))</f>
        <v>3</v>
      </c>
      <c r="Z778" s="2">
        <v>0.13333333333333333</v>
      </c>
    </row>
    <row r="779" spans="1:26" x14ac:dyDescent="0.45">
      <c r="A779">
        <v>2000</v>
      </c>
      <c r="B779" t="s">
        <v>14</v>
      </c>
      <c r="C779" t="s">
        <v>58</v>
      </c>
      <c r="D779" t="s">
        <v>842</v>
      </c>
      <c r="E779">
        <v>74</v>
      </c>
      <c r="F779">
        <v>88</v>
      </c>
      <c r="G779">
        <v>0.4567901234567901</v>
      </c>
      <c r="H779">
        <v>21</v>
      </c>
      <c r="I779" s="9">
        <v>74</v>
      </c>
      <c r="J779" s="3">
        <v>3297031</v>
      </c>
      <c r="K779" s="3">
        <v>40704</v>
      </c>
      <c r="L779">
        <v>32.200000000000003</v>
      </c>
      <c r="M779">
        <v>29.1</v>
      </c>
      <c r="N779">
        <v>95</v>
      </c>
      <c r="O779">
        <v>96</v>
      </c>
      <c r="P779">
        <v>3</v>
      </c>
      <c r="Q779">
        <v>2</v>
      </c>
      <c r="R779">
        <v>12</v>
      </c>
      <c r="S779" s="8">
        <v>82347435</v>
      </c>
      <c r="T779" s="4">
        <v>4</v>
      </c>
      <c r="U779" s="6">
        <v>4.8848628305765716E-2</v>
      </c>
      <c r="V779" s="10">
        <v>249543121.61475229</v>
      </c>
      <c r="W779" s="12">
        <f>Table2[[#This Row],[Scaled to 2024]]/Table2[[#This Row],[Projected Wins]]</f>
        <v>3372204.3461453011</v>
      </c>
      <c r="X779" s="10"/>
      <c r="Y779" s="10">
        <f>IF(Table2[[#This Row],[Projected Wins]]&gt;=100, 1, IF(Table2[[#This Row],[Projected Wins]]&gt;=90, 2, IF(Table2[[#This Row],[Projected Wins]]&gt;=80, 3, IF(Table2[[#This Row],[Projected Wins]]&gt;=70, 4,5))))</f>
        <v>4</v>
      </c>
      <c r="Z779" s="2">
        <v>0.12569444444444444</v>
      </c>
    </row>
    <row r="780" spans="1:26" x14ac:dyDescent="0.45">
      <c r="A780">
        <v>2021</v>
      </c>
      <c r="B780" t="s">
        <v>29</v>
      </c>
      <c r="C780" t="s">
        <v>55</v>
      </c>
      <c r="D780" t="s">
        <v>226</v>
      </c>
      <c r="E780">
        <v>77</v>
      </c>
      <c r="F780">
        <v>85</v>
      </c>
      <c r="G780">
        <v>0.47530864197530864</v>
      </c>
      <c r="H780">
        <v>18</v>
      </c>
      <c r="I780" s="9">
        <v>77</v>
      </c>
      <c r="J780" s="3">
        <v>1511926</v>
      </c>
      <c r="K780" s="3">
        <v>18666</v>
      </c>
      <c r="L780">
        <v>28.2</v>
      </c>
      <c r="M780">
        <v>29.5</v>
      </c>
      <c r="N780">
        <v>96</v>
      </c>
      <c r="O780">
        <v>95</v>
      </c>
      <c r="P780">
        <v>0</v>
      </c>
      <c r="Q780">
        <v>2</v>
      </c>
      <c r="R780">
        <v>15</v>
      </c>
      <c r="S780" s="8">
        <v>184675167</v>
      </c>
      <c r="T780" s="4">
        <v>6</v>
      </c>
      <c r="U780" s="6">
        <v>5.1024572023842266E-2</v>
      </c>
      <c r="V780" s="10">
        <v>260658925.81846505</v>
      </c>
      <c r="W780" s="12">
        <f>Table2[[#This Row],[Scaled to 2024]]/Table2[[#This Row],[Projected Wins]]</f>
        <v>3385180.8547852603</v>
      </c>
      <c r="X780" s="10"/>
      <c r="Y780" s="10">
        <f>IF(Table2[[#This Row],[Projected Wins]]&gt;=100, 1, IF(Table2[[#This Row],[Projected Wins]]&gt;=90, 2, IF(Table2[[#This Row],[Projected Wins]]&gt;=80, 3, IF(Table2[[#This Row],[Projected Wins]]&gt;=70, 4,5))))</f>
        <v>4</v>
      </c>
      <c r="Z780" s="2">
        <v>0.13125000000000001</v>
      </c>
    </row>
    <row r="781" spans="1:26" x14ac:dyDescent="0.45">
      <c r="A781">
        <v>2017</v>
      </c>
      <c r="B781" t="s">
        <v>39</v>
      </c>
      <c r="C781" t="s">
        <v>57</v>
      </c>
      <c r="D781" t="s">
        <v>356</v>
      </c>
      <c r="E781">
        <v>78</v>
      </c>
      <c r="F781">
        <v>84</v>
      </c>
      <c r="G781">
        <v>0.48148148148148145</v>
      </c>
      <c r="H781">
        <v>16</v>
      </c>
      <c r="I781" s="9">
        <v>78</v>
      </c>
      <c r="J781" s="3">
        <v>2507760</v>
      </c>
      <c r="K781" s="3">
        <v>30960</v>
      </c>
      <c r="L781">
        <v>28.4</v>
      </c>
      <c r="M781">
        <v>28.8</v>
      </c>
      <c r="N781">
        <v>110</v>
      </c>
      <c r="O781">
        <v>110</v>
      </c>
      <c r="P781">
        <v>1</v>
      </c>
      <c r="Q781">
        <v>1</v>
      </c>
      <c r="R781">
        <v>14</v>
      </c>
      <c r="S781" s="8">
        <v>207326274</v>
      </c>
      <c r="T781" s="4">
        <v>1</v>
      </c>
      <c r="U781" s="6">
        <v>5.204112988151377E-2</v>
      </c>
      <c r="V781" s="10">
        <v>265852009.63481063</v>
      </c>
      <c r="W781" s="12">
        <f>Table2[[#This Row],[Scaled to 2024]]/Table2[[#This Row],[Projected Wins]]</f>
        <v>3408359.0978821875</v>
      </c>
      <c r="X781" s="10"/>
      <c r="Y781" s="10">
        <f>IF(Table2[[#This Row],[Projected Wins]]&gt;=100, 1, IF(Table2[[#This Row],[Projected Wins]]&gt;=90, 2, IF(Table2[[#This Row],[Projected Wins]]&gt;=80, 3, IF(Table2[[#This Row],[Projected Wins]]&gt;=70, 4,5))))</f>
        <v>4</v>
      </c>
      <c r="Z781" s="2">
        <v>0.13402777777777777</v>
      </c>
    </row>
    <row r="782" spans="1:26" x14ac:dyDescent="0.45">
      <c r="A782">
        <v>2011</v>
      </c>
      <c r="B782" t="s">
        <v>16</v>
      </c>
      <c r="C782" t="s">
        <v>51</v>
      </c>
      <c r="D782" t="s">
        <v>513</v>
      </c>
      <c r="E782">
        <v>71</v>
      </c>
      <c r="F782">
        <v>91</v>
      </c>
      <c r="G782">
        <v>0.43827160493827161</v>
      </c>
      <c r="H782">
        <v>24</v>
      </c>
      <c r="I782" s="9">
        <v>71</v>
      </c>
      <c r="J782" s="3">
        <v>3017966</v>
      </c>
      <c r="K782" s="3">
        <v>37259</v>
      </c>
      <c r="L782">
        <v>29.3</v>
      </c>
      <c r="M782">
        <v>29.4</v>
      </c>
      <c r="N782">
        <v>101</v>
      </c>
      <c r="O782">
        <v>102</v>
      </c>
      <c r="P782">
        <v>0</v>
      </c>
      <c r="Q782">
        <v>1</v>
      </c>
      <c r="R782">
        <v>14</v>
      </c>
      <c r="S782" s="8">
        <v>136547329</v>
      </c>
      <c r="T782" s="4">
        <v>6</v>
      </c>
      <c r="U782" s="6">
        <v>4.7540088081728181E-2</v>
      </c>
      <c r="V782" s="10">
        <v>242858446.45415515</v>
      </c>
      <c r="W782" s="12">
        <f>Table2[[#This Row],[Scaled to 2024]]/Table2[[#This Row],[Projected Wins]]</f>
        <v>3420541.4993542978</v>
      </c>
      <c r="X782" s="10"/>
      <c r="Y782" s="10">
        <f>IF(Table2[[#This Row],[Projected Wins]]&gt;=100, 1, IF(Table2[[#This Row],[Projected Wins]]&gt;=90, 2, IF(Table2[[#This Row],[Projected Wins]]&gt;=80, 3, IF(Table2[[#This Row],[Projected Wins]]&gt;=70, 4,5))))</f>
        <v>4</v>
      </c>
      <c r="Z782" s="2">
        <v>0.12361111111111112</v>
      </c>
    </row>
    <row r="783" spans="1:26" x14ac:dyDescent="0.45">
      <c r="A783">
        <v>2010</v>
      </c>
      <c r="B783" t="s">
        <v>15</v>
      </c>
      <c r="C783" t="s">
        <v>69</v>
      </c>
      <c r="D783" t="s">
        <v>542</v>
      </c>
      <c r="E783">
        <v>89</v>
      </c>
      <c r="F783">
        <v>73</v>
      </c>
      <c r="G783">
        <v>0.54938271604938271</v>
      </c>
      <c r="H783">
        <v>10</v>
      </c>
      <c r="I783" s="9">
        <v>89</v>
      </c>
      <c r="J783" s="3">
        <v>3046445</v>
      </c>
      <c r="K783" s="3">
        <v>37610</v>
      </c>
      <c r="L783">
        <v>30.9</v>
      </c>
      <c r="M783">
        <v>29.6</v>
      </c>
      <c r="N783">
        <v>106</v>
      </c>
      <c r="O783">
        <v>105</v>
      </c>
      <c r="P783">
        <v>2</v>
      </c>
      <c r="Q783">
        <v>6</v>
      </c>
      <c r="R783">
        <v>20</v>
      </c>
      <c r="S783" s="8">
        <v>164507333</v>
      </c>
      <c r="T783" s="4">
        <v>2</v>
      </c>
      <c r="U783" s="6">
        <v>5.9649919977887246E-2</v>
      </c>
      <c r="V783" s="10">
        <v>304721498.87564439</v>
      </c>
      <c r="W783" s="12">
        <f>Table2[[#This Row],[Scaled to 2024]]/Table2[[#This Row],[Projected Wins]]</f>
        <v>3423837.0660184762</v>
      </c>
      <c r="X783" s="10"/>
      <c r="Y783" s="10">
        <f>IF(Table2[[#This Row],[Projected Wins]]&gt;=100, 1, IF(Table2[[#This Row],[Projected Wins]]&gt;=90, 2, IF(Table2[[#This Row],[Projected Wins]]&gt;=80, 3, IF(Table2[[#This Row],[Projected Wins]]&gt;=70, 4,5))))</f>
        <v>3</v>
      </c>
      <c r="Z783" s="2">
        <v>0.13194444444444445</v>
      </c>
    </row>
    <row r="784" spans="1:26" x14ac:dyDescent="0.45">
      <c r="A784">
        <v>2020</v>
      </c>
      <c r="B784" t="s">
        <v>24</v>
      </c>
      <c r="C784" t="s">
        <v>100</v>
      </c>
      <c r="D784" t="s">
        <v>251</v>
      </c>
      <c r="E784">
        <v>26</v>
      </c>
      <c r="F784">
        <v>34</v>
      </c>
      <c r="G784">
        <v>0.43333333333333335</v>
      </c>
      <c r="H784">
        <v>20</v>
      </c>
      <c r="I784" s="9">
        <v>70.2</v>
      </c>
      <c r="L784">
        <v>28.5</v>
      </c>
      <c r="M784">
        <v>27.4</v>
      </c>
      <c r="N784">
        <v>101</v>
      </c>
      <c r="O784">
        <v>102</v>
      </c>
      <c r="P784">
        <v>0</v>
      </c>
      <c r="Q784">
        <v>0</v>
      </c>
      <c r="R784">
        <v>9</v>
      </c>
      <c r="S784" s="8">
        <v>181254762</v>
      </c>
      <c r="T784" s="4">
        <v>5</v>
      </c>
      <c r="U784" s="6">
        <v>4.7158166246156229E-2</v>
      </c>
      <c r="V784" s="10">
        <v>240907399.50837609</v>
      </c>
      <c r="W784" s="12">
        <f>Table2[[#This Row],[Scaled to 2024]]/Table2[[#This Row],[Projected Wins]]</f>
        <v>3431729.3377261548</v>
      </c>
      <c r="X784" s="10"/>
      <c r="Y784" s="10">
        <f>IF(Table2[[#This Row],[Projected Wins]]&gt;=100, 1, IF(Table2[[#This Row],[Projected Wins]]&gt;=90, 2, IF(Table2[[#This Row],[Projected Wins]]&gt;=80, 3, IF(Table2[[#This Row],[Projected Wins]]&gt;=70, 4,5))))</f>
        <v>4</v>
      </c>
      <c r="Z784" s="2">
        <v>0.13472222222222222</v>
      </c>
    </row>
    <row r="785" spans="1:26" x14ac:dyDescent="0.45">
      <c r="A785">
        <v>2021</v>
      </c>
      <c r="B785" t="s">
        <v>24</v>
      </c>
      <c r="C785" t="s">
        <v>100</v>
      </c>
      <c r="D785" t="s">
        <v>221</v>
      </c>
      <c r="E785">
        <v>77</v>
      </c>
      <c r="F785">
        <v>85</v>
      </c>
      <c r="G785">
        <v>0.47530864197530864</v>
      </c>
      <c r="H785">
        <v>18</v>
      </c>
      <c r="I785" s="9">
        <v>77</v>
      </c>
      <c r="J785" s="3">
        <v>1515689</v>
      </c>
      <c r="K785" s="3">
        <v>18484</v>
      </c>
      <c r="L785">
        <v>29.1</v>
      </c>
      <c r="M785">
        <v>28.6</v>
      </c>
      <c r="N785">
        <v>103</v>
      </c>
      <c r="O785">
        <v>103</v>
      </c>
      <c r="P785">
        <v>0</v>
      </c>
      <c r="Q785">
        <v>3</v>
      </c>
      <c r="R785">
        <v>13</v>
      </c>
      <c r="S785" s="8">
        <v>188408595</v>
      </c>
      <c r="T785" s="4">
        <v>4</v>
      </c>
      <c r="U785" s="6">
        <v>5.2056094393505691E-2</v>
      </c>
      <c r="V785" s="10">
        <v>265928455.81488615</v>
      </c>
      <c r="W785" s="12">
        <f>Table2[[#This Row],[Scaled to 2024]]/Table2[[#This Row],[Projected Wins]]</f>
        <v>3453616.3092842358</v>
      </c>
      <c r="X785" s="10"/>
      <c r="Y785" s="10">
        <f>IF(Table2[[#This Row],[Projected Wins]]&gt;=100, 1, IF(Table2[[#This Row],[Projected Wins]]&gt;=90, 2, IF(Table2[[#This Row],[Projected Wins]]&gt;=80, 3, IF(Table2[[#This Row],[Projected Wins]]&gt;=70, 4,5))))</f>
        <v>4</v>
      </c>
      <c r="Z785" s="2">
        <v>0.13333333333333333</v>
      </c>
    </row>
    <row r="786" spans="1:26" x14ac:dyDescent="0.45">
      <c r="A786">
        <v>2001</v>
      </c>
      <c r="B786" t="s">
        <v>15</v>
      </c>
      <c r="C786" t="s">
        <v>69</v>
      </c>
      <c r="D786" t="s">
        <v>813</v>
      </c>
      <c r="E786">
        <v>82</v>
      </c>
      <c r="F786">
        <v>79</v>
      </c>
      <c r="G786">
        <v>0.50931677018633537</v>
      </c>
      <c r="H786">
        <v>15</v>
      </c>
      <c r="I786" s="9">
        <v>82.509316770186331</v>
      </c>
      <c r="J786" s="3">
        <v>2625333</v>
      </c>
      <c r="K786" s="3">
        <v>32412</v>
      </c>
      <c r="L786">
        <v>30</v>
      </c>
      <c r="M786">
        <v>30.9</v>
      </c>
      <c r="N786">
        <v>101</v>
      </c>
      <c r="O786">
        <v>100</v>
      </c>
      <c r="P786">
        <v>1</v>
      </c>
      <c r="Q786">
        <v>1</v>
      </c>
      <c r="R786">
        <v>16</v>
      </c>
      <c r="S786" s="8">
        <v>110035833</v>
      </c>
      <c r="T786" s="4">
        <v>2</v>
      </c>
      <c r="U786" s="6">
        <v>5.5881670739133311E-2</v>
      </c>
      <c r="V786" s="10">
        <v>285471405.05161619</v>
      </c>
      <c r="W786" s="12">
        <f>Table2[[#This Row],[Scaled to 2024]]/Table2[[#This Row],[Projected Wins]]</f>
        <v>3459868.7303003771</v>
      </c>
      <c r="X786" s="10"/>
      <c r="Y786" s="10">
        <f>IF(Table2[[#This Row],[Projected Wins]]&gt;=100, 1, IF(Table2[[#This Row],[Projected Wins]]&gt;=90, 2, IF(Table2[[#This Row],[Projected Wins]]&gt;=80, 3, IF(Table2[[#This Row],[Projected Wins]]&gt;=70, 4,5))))</f>
        <v>3</v>
      </c>
      <c r="Z786" s="2">
        <v>0.12777777777777777</v>
      </c>
    </row>
    <row r="787" spans="1:26" x14ac:dyDescent="0.45">
      <c r="A787">
        <v>2023</v>
      </c>
      <c r="B787" t="s">
        <v>30</v>
      </c>
      <c r="C787" t="s">
        <v>73</v>
      </c>
      <c r="D787" t="s">
        <v>167</v>
      </c>
      <c r="E787">
        <v>82</v>
      </c>
      <c r="F787">
        <v>80</v>
      </c>
      <c r="G787">
        <v>0.50617283950617287</v>
      </c>
      <c r="H787">
        <v>15</v>
      </c>
      <c r="I787" s="9">
        <v>82</v>
      </c>
      <c r="J787" s="3">
        <v>3269016</v>
      </c>
      <c r="K787" s="3">
        <v>40358</v>
      </c>
      <c r="L787">
        <v>28.5</v>
      </c>
      <c r="M787">
        <v>29.1</v>
      </c>
      <c r="N787">
        <v>102</v>
      </c>
      <c r="O787">
        <v>101</v>
      </c>
      <c r="P787">
        <v>0</v>
      </c>
      <c r="Q787">
        <v>2</v>
      </c>
      <c r="R787">
        <v>12</v>
      </c>
      <c r="S787" s="8">
        <v>259417008</v>
      </c>
      <c r="T787" s="4">
        <v>1</v>
      </c>
      <c r="U787" s="6">
        <v>5.5809771004845118E-2</v>
      </c>
      <c r="V787" s="10">
        <v>285104105.40043169</v>
      </c>
      <c r="W787" s="12">
        <f>Table2[[#This Row],[Scaled to 2024]]/Table2[[#This Row],[Projected Wins]]</f>
        <v>3476879.3341516061</v>
      </c>
      <c r="X787" s="10"/>
      <c r="Y787" s="10">
        <f>IF(Table2[[#This Row],[Projected Wins]]&gt;=100, 1, IF(Table2[[#This Row],[Projected Wins]]&gt;=90, 2, IF(Table2[[#This Row],[Projected Wins]]&gt;=80, 3, IF(Table2[[#This Row],[Projected Wins]]&gt;=70, 4,5))))</f>
        <v>3</v>
      </c>
      <c r="Z787" s="2">
        <v>0.1125</v>
      </c>
    </row>
    <row r="788" spans="1:26" x14ac:dyDescent="0.45">
      <c r="A788">
        <v>2003</v>
      </c>
      <c r="B788" t="s">
        <v>39</v>
      </c>
      <c r="C788" t="s">
        <v>57</v>
      </c>
      <c r="D788" t="s">
        <v>777</v>
      </c>
      <c r="E788">
        <v>71</v>
      </c>
      <c r="F788">
        <v>91</v>
      </c>
      <c r="G788">
        <v>0.43827160493827161</v>
      </c>
      <c r="H788">
        <v>22</v>
      </c>
      <c r="I788" s="9">
        <v>71</v>
      </c>
      <c r="J788" s="3">
        <v>2094394</v>
      </c>
      <c r="K788" s="3">
        <v>25857</v>
      </c>
      <c r="L788">
        <v>28.4</v>
      </c>
      <c r="M788">
        <v>28.1</v>
      </c>
      <c r="N788">
        <v>111</v>
      </c>
      <c r="O788">
        <v>111</v>
      </c>
      <c r="P788">
        <v>0</v>
      </c>
      <c r="Q788">
        <v>2</v>
      </c>
      <c r="R788">
        <v>13</v>
      </c>
      <c r="S788" s="8">
        <v>103491667</v>
      </c>
      <c r="T788" s="4">
        <v>5</v>
      </c>
      <c r="U788" s="6">
        <v>4.8613607071505006E-2</v>
      </c>
      <c r="V788" s="10">
        <v>248342516.1018182</v>
      </c>
      <c r="W788" s="12">
        <f>Table2[[#This Row],[Scaled to 2024]]/Table2[[#This Row],[Projected Wins]]</f>
        <v>3497781.9169270168</v>
      </c>
      <c r="X788" s="10"/>
      <c r="Y788" s="10">
        <f>IF(Table2[[#This Row],[Projected Wins]]&gt;=100, 1, IF(Table2[[#This Row],[Projected Wins]]&gt;=90, 2, IF(Table2[[#This Row],[Projected Wins]]&gt;=80, 3, IF(Table2[[#This Row],[Projected Wins]]&gt;=70, 4,5))))</f>
        <v>4</v>
      </c>
      <c r="Z788" s="2">
        <v>0.12083333333333333</v>
      </c>
    </row>
    <row r="789" spans="1:26" x14ac:dyDescent="0.45">
      <c r="A789">
        <v>2011</v>
      </c>
      <c r="B789" t="s">
        <v>29</v>
      </c>
      <c r="C789" t="s">
        <v>55</v>
      </c>
      <c r="D789" t="s">
        <v>526</v>
      </c>
      <c r="E789">
        <v>77</v>
      </c>
      <c r="F789">
        <v>85</v>
      </c>
      <c r="G789">
        <v>0.47530864197530864</v>
      </c>
      <c r="H789">
        <v>19</v>
      </c>
      <c r="I789" s="9">
        <v>77</v>
      </c>
      <c r="J789" s="3">
        <v>2352596</v>
      </c>
      <c r="K789" s="3">
        <v>29044</v>
      </c>
      <c r="L789">
        <v>28</v>
      </c>
      <c r="M789">
        <v>30</v>
      </c>
      <c r="N789">
        <v>96</v>
      </c>
      <c r="O789">
        <v>96</v>
      </c>
      <c r="P789">
        <v>0</v>
      </c>
      <c r="Q789">
        <v>2</v>
      </c>
      <c r="R789">
        <v>11</v>
      </c>
      <c r="S789" s="8">
        <v>151897309</v>
      </c>
      <c r="T789" s="4">
        <v>4</v>
      </c>
      <c r="U789" s="6">
        <v>5.2884311264978917E-2</v>
      </c>
      <c r="V789" s="10">
        <v>270159400.07370454</v>
      </c>
      <c r="W789" s="12">
        <f>Table2[[#This Row],[Scaled to 2024]]/Table2[[#This Row],[Projected Wins]]</f>
        <v>3508563.6373208384</v>
      </c>
      <c r="X789" s="10"/>
      <c r="Y789" s="10">
        <f>IF(Table2[[#This Row],[Projected Wins]]&gt;=100, 1, IF(Table2[[#This Row],[Projected Wins]]&gt;=90, 2, IF(Table2[[#This Row],[Projected Wins]]&gt;=80, 3, IF(Table2[[#This Row],[Projected Wins]]&gt;=70, 4,5))))</f>
        <v>4</v>
      </c>
      <c r="Z789" s="2">
        <v>0.12430555555555556</v>
      </c>
    </row>
    <row r="790" spans="1:26" x14ac:dyDescent="0.45">
      <c r="A790">
        <v>1999</v>
      </c>
      <c r="B790" t="s">
        <v>14</v>
      </c>
      <c r="C790" t="s">
        <v>58</v>
      </c>
      <c r="D790" t="s">
        <v>872</v>
      </c>
      <c r="E790">
        <v>78</v>
      </c>
      <c r="F790">
        <v>84</v>
      </c>
      <c r="G790">
        <v>0.48148148148148145</v>
      </c>
      <c r="H790">
        <v>15</v>
      </c>
      <c r="I790" s="9">
        <v>78</v>
      </c>
      <c r="J790" s="3">
        <v>3433150</v>
      </c>
      <c r="K790" s="3">
        <v>42385</v>
      </c>
      <c r="L790">
        <v>32.5</v>
      </c>
      <c r="M790">
        <v>30.1</v>
      </c>
      <c r="N790">
        <v>95</v>
      </c>
      <c r="O790">
        <v>95</v>
      </c>
      <c r="P790">
        <v>3</v>
      </c>
      <c r="Q790">
        <v>4</v>
      </c>
      <c r="R790">
        <v>16</v>
      </c>
      <c r="S790" s="8">
        <v>80805863</v>
      </c>
      <c r="T790" s="4">
        <v>3</v>
      </c>
      <c r="U790" s="6">
        <v>5.3741979732829293E-2</v>
      </c>
      <c r="V790" s="10">
        <v>274540797.75468433</v>
      </c>
      <c r="W790" s="12">
        <f>Table2[[#This Row],[Scaled to 2024]]/Table2[[#This Row],[Projected Wins]]</f>
        <v>3519753.8173677479</v>
      </c>
      <c r="X790" s="10"/>
      <c r="Y790" s="10">
        <f>IF(Table2[[#This Row],[Projected Wins]]&gt;=100, 1, IF(Table2[[#This Row],[Projected Wins]]&gt;=90, 2, IF(Table2[[#This Row],[Projected Wins]]&gt;=80, 3, IF(Table2[[#This Row],[Projected Wins]]&gt;=70, 4,5))))</f>
        <v>4</v>
      </c>
      <c r="Z790" s="2">
        <v>0.12361111111111112</v>
      </c>
    </row>
    <row r="791" spans="1:26" x14ac:dyDescent="0.45">
      <c r="A791">
        <v>2020</v>
      </c>
      <c r="B791" t="s">
        <v>15</v>
      </c>
      <c r="C791" t="s">
        <v>69</v>
      </c>
      <c r="D791" t="s">
        <v>242</v>
      </c>
      <c r="E791">
        <v>24</v>
      </c>
      <c r="F791">
        <v>36</v>
      </c>
      <c r="G791">
        <v>0.4</v>
      </c>
      <c r="H791">
        <v>27</v>
      </c>
      <c r="I791" s="9">
        <v>64.8</v>
      </c>
      <c r="L791">
        <v>27.1</v>
      </c>
      <c r="M791">
        <v>29.1</v>
      </c>
      <c r="N791">
        <v>108</v>
      </c>
      <c r="O791">
        <v>108</v>
      </c>
      <c r="P791">
        <v>0</v>
      </c>
      <c r="Q791">
        <v>0</v>
      </c>
      <c r="R791">
        <v>11</v>
      </c>
      <c r="S791" s="8">
        <v>171984429</v>
      </c>
      <c r="T791" s="4">
        <v>7</v>
      </c>
      <c r="U791" s="6">
        <v>4.4746246691892443E-2</v>
      </c>
      <c r="V791" s="10">
        <v>228586113.2096653</v>
      </c>
      <c r="W791" s="12">
        <f>Table2[[#This Row],[Scaled to 2024]]/Table2[[#This Row],[Projected Wins]]</f>
        <v>3527563.4754577978</v>
      </c>
      <c r="X791" s="10"/>
      <c r="Y791" s="10">
        <f>IF(Table2[[#This Row],[Projected Wins]]&gt;=100, 1, IF(Table2[[#This Row],[Projected Wins]]&gt;=90, 2, IF(Table2[[#This Row],[Projected Wins]]&gt;=80, 3, IF(Table2[[#This Row],[Projected Wins]]&gt;=70, 4,5))))</f>
        <v>5</v>
      </c>
      <c r="Z791" s="2">
        <v>0.1388888888888889</v>
      </c>
    </row>
    <row r="792" spans="1:26" x14ac:dyDescent="0.45">
      <c r="A792">
        <v>2004</v>
      </c>
      <c r="B792" t="s">
        <v>29</v>
      </c>
      <c r="C792" t="s">
        <v>55</v>
      </c>
      <c r="D792" t="s">
        <v>737</v>
      </c>
      <c r="E792">
        <v>71</v>
      </c>
      <c r="F792">
        <v>91</v>
      </c>
      <c r="G792">
        <v>0.43827160493827161</v>
      </c>
      <c r="H792">
        <v>22</v>
      </c>
      <c r="I792" s="9">
        <v>71</v>
      </c>
      <c r="J792" s="3">
        <v>2318951</v>
      </c>
      <c r="K792" s="3">
        <v>28629</v>
      </c>
      <c r="L792">
        <v>29.8</v>
      </c>
      <c r="M792">
        <v>32.5</v>
      </c>
      <c r="N792">
        <v>98</v>
      </c>
      <c r="O792">
        <v>99</v>
      </c>
      <c r="P792">
        <v>2</v>
      </c>
      <c r="Q792">
        <v>2</v>
      </c>
      <c r="R792">
        <v>14</v>
      </c>
      <c r="S792" s="8">
        <v>102035970</v>
      </c>
      <c r="T792" s="4">
        <v>3</v>
      </c>
      <c r="U792" s="6">
        <v>4.9087426983170555E-2</v>
      </c>
      <c r="V792" s="10">
        <v>250763024.18855789</v>
      </c>
      <c r="W792" s="12">
        <f>Table2[[#This Row],[Scaled to 2024]]/Table2[[#This Row],[Projected Wins]]</f>
        <v>3531873.5801205337</v>
      </c>
      <c r="X792" s="10"/>
      <c r="Y792" s="10">
        <f>IF(Table2[[#This Row],[Projected Wins]]&gt;=100, 1, IF(Table2[[#This Row],[Projected Wins]]&gt;=90, 2, IF(Table2[[#This Row],[Projected Wins]]&gt;=80, 3, IF(Table2[[#This Row],[Projected Wins]]&gt;=70, 4,5))))</f>
        <v>4</v>
      </c>
      <c r="Z792" s="2">
        <v>0.12430555555555556</v>
      </c>
    </row>
    <row r="793" spans="1:26" x14ac:dyDescent="0.45">
      <c r="A793">
        <v>2017</v>
      </c>
      <c r="B793" t="s">
        <v>36</v>
      </c>
      <c r="C793" t="s">
        <v>75</v>
      </c>
      <c r="D793" t="s">
        <v>353</v>
      </c>
      <c r="E793">
        <v>64</v>
      </c>
      <c r="F793">
        <v>98</v>
      </c>
      <c r="G793">
        <v>0.39506172839506171</v>
      </c>
      <c r="H793">
        <v>29</v>
      </c>
      <c r="I793" s="9">
        <v>64</v>
      </c>
      <c r="J793" s="3">
        <v>3303652</v>
      </c>
      <c r="K793" s="3">
        <v>40786</v>
      </c>
      <c r="L793">
        <v>29.5</v>
      </c>
      <c r="M793">
        <v>28.9</v>
      </c>
      <c r="N793">
        <v>98</v>
      </c>
      <c r="O793">
        <v>98</v>
      </c>
      <c r="P793">
        <v>0</v>
      </c>
      <c r="Q793">
        <v>1</v>
      </c>
      <c r="R793">
        <v>14</v>
      </c>
      <c r="S793" s="8">
        <v>177399833</v>
      </c>
      <c r="T793" s="4">
        <v>6</v>
      </c>
      <c r="U793" s="6">
        <v>4.452927056467456E-2</v>
      </c>
      <c r="V793" s="10">
        <v>227477691.09056479</v>
      </c>
      <c r="W793" s="12">
        <f>Table2[[#This Row],[Scaled to 2024]]/Table2[[#This Row],[Projected Wins]]</f>
        <v>3554338.9232900748</v>
      </c>
      <c r="X793" s="10"/>
      <c r="Y793" s="10">
        <f>IF(Table2[[#This Row],[Projected Wins]]&gt;=100, 1, IF(Table2[[#This Row],[Projected Wins]]&gt;=90, 2, IF(Table2[[#This Row],[Projected Wins]]&gt;=80, 3, IF(Table2[[#This Row],[Projected Wins]]&gt;=70, 4,5))))</f>
        <v>5</v>
      </c>
      <c r="Z793" s="2">
        <v>0.12777777777777777</v>
      </c>
    </row>
    <row r="794" spans="1:26" x14ac:dyDescent="0.45">
      <c r="A794">
        <v>2008</v>
      </c>
      <c r="B794" t="s">
        <v>21</v>
      </c>
      <c r="C794" t="s">
        <v>71</v>
      </c>
      <c r="D794" t="s">
        <v>608</v>
      </c>
      <c r="E794">
        <v>74</v>
      </c>
      <c r="F794">
        <v>88</v>
      </c>
      <c r="G794">
        <v>0.4567901234567901</v>
      </c>
      <c r="H794">
        <v>21</v>
      </c>
      <c r="I794" s="9">
        <v>74</v>
      </c>
      <c r="J794" s="3">
        <v>3202645</v>
      </c>
      <c r="K794" s="3">
        <v>39539</v>
      </c>
      <c r="L794">
        <v>30.3</v>
      </c>
      <c r="M794">
        <v>29.9</v>
      </c>
      <c r="N794">
        <v>102</v>
      </c>
      <c r="O794">
        <v>102</v>
      </c>
      <c r="P794">
        <v>1</v>
      </c>
      <c r="Q794">
        <v>1</v>
      </c>
      <c r="R794">
        <v>17</v>
      </c>
      <c r="S794" s="8">
        <v>138785196</v>
      </c>
      <c r="T794" s="4">
        <v>2</v>
      </c>
      <c r="U794" s="6">
        <v>5.1514683160018768E-2</v>
      </c>
      <c r="V794" s="10">
        <v>263162657.59357411</v>
      </c>
      <c r="W794" s="12">
        <f>Table2[[#This Row],[Scaled to 2024]]/Table2[[#This Row],[Projected Wins]]</f>
        <v>3556252.1296428936</v>
      </c>
      <c r="X794" s="10"/>
      <c r="Y794" s="10">
        <f>IF(Table2[[#This Row],[Projected Wins]]&gt;=100, 1, IF(Table2[[#This Row],[Projected Wins]]&gt;=90, 2, IF(Table2[[#This Row],[Projected Wins]]&gt;=80, 3, IF(Table2[[#This Row],[Projected Wins]]&gt;=70, 4,5))))</f>
        <v>4</v>
      </c>
      <c r="Z794" s="2">
        <v>0.125</v>
      </c>
    </row>
    <row r="795" spans="1:26" x14ac:dyDescent="0.45">
      <c r="A795">
        <v>2012</v>
      </c>
      <c r="B795" t="s">
        <v>25</v>
      </c>
      <c r="C795" t="s">
        <v>65</v>
      </c>
      <c r="D795" t="s">
        <v>492</v>
      </c>
      <c r="E795">
        <v>86</v>
      </c>
      <c r="F795">
        <v>76</v>
      </c>
      <c r="G795">
        <v>0.53086419753086422</v>
      </c>
      <c r="H795">
        <v>13</v>
      </c>
      <c r="I795" s="9">
        <v>86</v>
      </c>
      <c r="J795" s="3">
        <v>3324246</v>
      </c>
      <c r="K795" s="3">
        <v>41040</v>
      </c>
      <c r="L795">
        <v>30.4</v>
      </c>
      <c r="M795">
        <v>29</v>
      </c>
      <c r="N795">
        <v>96</v>
      </c>
      <c r="O795">
        <v>96</v>
      </c>
      <c r="P795">
        <v>0</v>
      </c>
      <c r="Q795">
        <v>2</v>
      </c>
      <c r="R795">
        <v>16</v>
      </c>
      <c r="S795" s="8">
        <v>177033600</v>
      </c>
      <c r="T795" s="4">
        <v>2</v>
      </c>
      <c r="U795" s="6">
        <v>6.0009508054389128E-2</v>
      </c>
      <c r="V795" s="10">
        <v>306558453.85714453</v>
      </c>
      <c r="W795" s="12">
        <f>Table2[[#This Row],[Scaled to 2024]]/Table2[[#This Row],[Projected Wins]]</f>
        <v>3564633.1843854017</v>
      </c>
      <c r="X795" s="10"/>
      <c r="Y795" s="10">
        <f>IF(Table2[[#This Row],[Projected Wins]]&gt;=100, 1, IF(Table2[[#This Row],[Projected Wins]]&gt;=90, 2, IF(Table2[[#This Row],[Projected Wins]]&gt;=80, 3, IF(Table2[[#This Row],[Projected Wins]]&gt;=70, 4,5))))</f>
        <v>3</v>
      </c>
      <c r="Z795" s="2">
        <v>0.12847222222222221</v>
      </c>
    </row>
    <row r="796" spans="1:26" x14ac:dyDescent="0.45">
      <c r="A796">
        <v>2018</v>
      </c>
      <c r="B796" t="s">
        <v>36</v>
      </c>
      <c r="C796" t="s">
        <v>75</v>
      </c>
      <c r="D796" t="s">
        <v>323</v>
      </c>
      <c r="E796">
        <v>73</v>
      </c>
      <c r="F796">
        <v>89</v>
      </c>
      <c r="G796">
        <v>0.45061728395061729</v>
      </c>
      <c r="H796">
        <v>21</v>
      </c>
      <c r="I796" s="9">
        <v>73</v>
      </c>
      <c r="J796" s="3">
        <v>3156185</v>
      </c>
      <c r="K796" s="3">
        <v>38965</v>
      </c>
      <c r="L796">
        <v>29.8</v>
      </c>
      <c r="M796">
        <v>28.6</v>
      </c>
      <c r="N796">
        <v>93</v>
      </c>
      <c r="O796">
        <v>94</v>
      </c>
      <c r="P796">
        <v>0</v>
      </c>
      <c r="Q796">
        <v>2</v>
      </c>
      <c r="R796">
        <v>14</v>
      </c>
      <c r="S796" s="8">
        <v>202060277</v>
      </c>
      <c r="T796" s="4">
        <v>3</v>
      </c>
      <c r="U796" s="6">
        <v>5.0966696577656317E-2</v>
      </c>
      <c r="V796" s="10">
        <v>260363269.21546513</v>
      </c>
      <c r="W796" s="12">
        <f>Table2[[#This Row],[Scaled to 2024]]/Table2[[#This Row],[Projected Wins]]</f>
        <v>3566620.1262392486</v>
      </c>
      <c r="X796" s="10"/>
      <c r="Y796" s="10">
        <f>IF(Table2[[#This Row],[Projected Wins]]&gt;=100, 1, IF(Table2[[#This Row],[Projected Wins]]&gt;=90, 2, IF(Table2[[#This Row],[Projected Wins]]&gt;=80, 3, IF(Table2[[#This Row],[Projected Wins]]&gt;=70, 4,5))))</f>
        <v>4</v>
      </c>
      <c r="Z796" s="2">
        <v>0.12569444444444444</v>
      </c>
    </row>
    <row r="797" spans="1:26" x14ac:dyDescent="0.45">
      <c r="A797">
        <v>1999</v>
      </c>
      <c r="B797" t="s">
        <v>25</v>
      </c>
      <c r="C797" t="s">
        <v>65</v>
      </c>
      <c r="D797" t="s">
        <v>883</v>
      </c>
      <c r="E797">
        <v>77</v>
      </c>
      <c r="F797">
        <v>85</v>
      </c>
      <c r="G797">
        <v>0.47530864197530864</v>
      </c>
      <c r="H797">
        <v>16</v>
      </c>
      <c r="I797" s="9">
        <v>77</v>
      </c>
      <c r="J797" s="3">
        <v>3095346</v>
      </c>
      <c r="K797" s="3">
        <v>38214</v>
      </c>
      <c r="L797">
        <v>29.2</v>
      </c>
      <c r="M797">
        <v>28.6</v>
      </c>
      <c r="N797">
        <v>94</v>
      </c>
      <c r="O797">
        <v>94</v>
      </c>
      <c r="P797">
        <v>1</v>
      </c>
      <c r="Q797">
        <v>1</v>
      </c>
      <c r="R797">
        <v>13</v>
      </c>
      <c r="S797" s="8">
        <v>81062453</v>
      </c>
      <c r="T797" s="4">
        <v>2</v>
      </c>
      <c r="U797" s="6">
        <v>5.39126313918512E-2</v>
      </c>
      <c r="V797" s="10">
        <v>275412571.41912591</v>
      </c>
      <c r="W797" s="12">
        <f>Table2[[#This Row],[Scaled to 2024]]/Table2[[#This Row],[Projected Wins]]</f>
        <v>3576786.6418068302</v>
      </c>
      <c r="X797" s="10"/>
      <c r="Y797" s="10">
        <f>IF(Table2[[#This Row],[Projected Wins]]&gt;=100, 1, IF(Table2[[#This Row],[Projected Wins]]&gt;=90, 2, IF(Table2[[#This Row],[Projected Wins]]&gt;=80, 3, IF(Table2[[#This Row],[Projected Wins]]&gt;=70, 4,5))))</f>
        <v>4</v>
      </c>
      <c r="Z797" s="2">
        <v>0.12361111111111112</v>
      </c>
    </row>
    <row r="798" spans="1:26" x14ac:dyDescent="0.45">
      <c r="A798">
        <v>2010</v>
      </c>
      <c r="B798" t="s">
        <v>16</v>
      </c>
      <c r="C798" t="s">
        <v>51</v>
      </c>
      <c r="D798" t="s">
        <v>543</v>
      </c>
      <c r="E798">
        <v>75</v>
      </c>
      <c r="F798">
        <v>87</v>
      </c>
      <c r="G798">
        <v>0.46296296296296297</v>
      </c>
      <c r="H798">
        <v>23</v>
      </c>
      <c r="I798" s="9">
        <v>75</v>
      </c>
      <c r="J798" s="3">
        <v>3062973</v>
      </c>
      <c r="K798" s="3">
        <v>37814</v>
      </c>
      <c r="L798">
        <v>29.4</v>
      </c>
      <c r="M798">
        <v>28.2</v>
      </c>
      <c r="N798">
        <v>104</v>
      </c>
      <c r="O798">
        <v>105</v>
      </c>
      <c r="P798">
        <v>0</v>
      </c>
      <c r="Q798">
        <v>1</v>
      </c>
      <c r="R798">
        <v>12</v>
      </c>
      <c r="S798" s="8">
        <v>147009001</v>
      </c>
      <c r="T798" s="4">
        <v>3</v>
      </c>
      <c r="U798" s="6">
        <v>5.3305071486868895E-2</v>
      </c>
      <c r="V798" s="10">
        <v>272308852.83959413</v>
      </c>
      <c r="W798" s="12">
        <f>Table2[[#This Row],[Scaled to 2024]]/Table2[[#This Row],[Projected Wins]]</f>
        <v>3630784.7045279215</v>
      </c>
      <c r="X798" s="10"/>
      <c r="Y798" s="10">
        <f>IF(Table2[[#This Row],[Projected Wins]]&gt;=100, 1, IF(Table2[[#This Row],[Projected Wins]]&gt;=90, 2, IF(Table2[[#This Row],[Projected Wins]]&gt;=80, 3, IF(Table2[[#This Row],[Projected Wins]]&gt;=70, 4,5))))</f>
        <v>4</v>
      </c>
      <c r="Z798" s="2">
        <v>0.11805555555555555</v>
      </c>
    </row>
    <row r="799" spans="1:26" x14ac:dyDescent="0.45">
      <c r="A799">
        <v>2014</v>
      </c>
      <c r="B799" t="s">
        <v>32</v>
      </c>
      <c r="C799" t="s">
        <v>61</v>
      </c>
      <c r="D799" t="s">
        <v>439</v>
      </c>
      <c r="E799">
        <v>73</v>
      </c>
      <c r="F799">
        <v>89</v>
      </c>
      <c r="G799">
        <v>0.45061728395061729</v>
      </c>
      <c r="H799">
        <v>22</v>
      </c>
      <c r="I799" s="9">
        <v>73</v>
      </c>
      <c r="J799" s="3">
        <v>2423852</v>
      </c>
      <c r="K799" s="3">
        <v>29924</v>
      </c>
      <c r="L799">
        <v>30.8</v>
      </c>
      <c r="M799">
        <v>30.1</v>
      </c>
      <c r="N799">
        <v>101</v>
      </c>
      <c r="O799">
        <v>102</v>
      </c>
      <c r="P799">
        <v>0</v>
      </c>
      <c r="Q799">
        <v>1</v>
      </c>
      <c r="R799">
        <v>12</v>
      </c>
      <c r="S799" s="8">
        <v>176444967</v>
      </c>
      <c r="T799" s="4">
        <v>3</v>
      </c>
      <c r="U799" s="6">
        <v>5.1912844802667064E-2</v>
      </c>
      <c r="V799" s="10">
        <v>265196665.56185898</v>
      </c>
      <c r="W799" s="12">
        <f>Table2[[#This Row],[Scaled to 2024]]/Table2[[#This Row],[Projected Wins]]</f>
        <v>3632831.0350939585</v>
      </c>
      <c r="X799" s="10"/>
      <c r="Y799" s="10">
        <f>IF(Table2[[#This Row],[Projected Wins]]&gt;=100, 1, IF(Table2[[#This Row],[Projected Wins]]&gt;=90, 2, IF(Table2[[#This Row],[Projected Wins]]&gt;=80, 3, IF(Table2[[#This Row],[Projected Wins]]&gt;=70, 4,5))))</f>
        <v>4</v>
      </c>
      <c r="Z799" s="2">
        <v>0.13125000000000001</v>
      </c>
    </row>
    <row r="800" spans="1:26" x14ac:dyDescent="0.45">
      <c r="A800">
        <v>1998</v>
      </c>
      <c r="B800" t="s">
        <v>14</v>
      </c>
      <c r="C800" t="s">
        <v>58</v>
      </c>
      <c r="D800" t="s">
        <v>902</v>
      </c>
      <c r="E800">
        <v>79</v>
      </c>
      <c r="F800">
        <v>83</v>
      </c>
      <c r="G800">
        <v>0.48765432098765432</v>
      </c>
      <c r="H800">
        <v>16</v>
      </c>
      <c r="I800" s="9">
        <v>79</v>
      </c>
      <c r="J800" s="3">
        <v>3684650</v>
      </c>
      <c r="K800" s="3">
        <v>45490</v>
      </c>
      <c r="L800">
        <v>33.200000000000003</v>
      </c>
      <c r="M800">
        <v>30.5</v>
      </c>
      <c r="N800">
        <v>98</v>
      </c>
      <c r="O800">
        <v>97</v>
      </c>
      <c r="P800">
        <v>4</v>
      </c>
      <c r="Q800">
        <v>3</v>
      </c>
      <c r="R800">
        <v>19</v>
      </c>
      <c r="S800" s="8">
        <v>72525634</v>
      </c>
      <c r="T800" s="4">
        <v>1</v>
      </c>
      <c r="U800" s="6">
        <v>5.6425016681372557E-2</v>
      </c>
      <c r="V800" s="10">
        <v>288247086.72878391</v>
      </c>
      <c r="W800" s="12">
        <f>Table2[[#This Row],[Scaled to 2024]]/Table2[[#This Row],[Projected Wins]]</f>
        <v>3648697.3003643532</v>
      </c>
      <c r="X800" s="10"/>
      <c r="Y800" s="10">
        <f>IF(Table2[[#This Row],[Projected Wins]]&gt;=100, 1, IF(Table2[[#This Row],[Projected Wins]]&gt;=90, 2, IF(Table2[[#This Row],[Projected Wins]]&gt;=80, 3, IF(Table2[[#This Row],[Projected Wins]]&gt;=70, 4,5))))</f>
        <v>4</v>
      </c>
      <c r="Z800" s="2">
        <v>0.12638888888888888</v>
      </c>
    </row>
    <row r="801" spans="1:26" x14ac:dyDescent="0.45">
      <c r="A801">
        <v>2008</v>
      </c>
      <c r="B801" t="s">
        <v>35</v>
      </c>
      <c r="C801" t="s">
        <v>49</v>
      </c>
      <c r="D801" t="s">
        <v>622</v>
      </c>
      <c r="E801">
        <v>61</v>
      </c>
      <c r="F801">
        <v>101</v>
      </c>
      <c r="G801">
        <v>0.37654320987654322</v>
      </c>
      <c r="H801">
        <v>29</v>
      </c>
      <c r="I801" s="9">
        <v>61</v>
      </c>
      <c r="J801" s="3">
        <v>2329702</v>
      </c>
      <c r="K801" s="3">
        <v>28762</v>
      </c>
      <c r="L801">
        <v>29.7</v>
      </c>
      <c r="M801">
        <v>28.5</v>
      </c>
      <c r="N801">
        <v>96</v>
      </c>
      <c r="O801">
        <v>97</v>
      </c>
      <c r="P801">
        <v>1</v>
      </c>
      <c r="Q801">
        <v>1</v>
      </c>
      <c r="R801">
        <v>11</v>
      </c>
      <c r="S801" s="8">
        <v>117666482</v>
      </c>
      <c r="T801" s="4">
        <v>9</v>
      </c>
      <c r="U801" s="6">
        <v>4.3675778926623061E-2</v>
      </c>
      <c r="V801" s="10">
        <v>223117630.73639676</v>
      </c>
      <c r="W801" s="12">
        <f>Table2[[#This Row],[Scaled to 2024]]/Table2[[#This Row],[Projected Wins]]</f>
        <v>3657666.0776458485</v>
      </c>
      <c r="X801" s="10"/>
      <c r="Y801" s="10">
        <f>IF(Table2[[#This Row],[Projected Wins]]&gt;=100, 1, IF(Table2[[#This Row],[Projected Wins]]&gt;=90, 2, IF(Table2[[#This Row],[Projected Wins]]&gt;=80, 3, IF(Table2[[#This Row],[Projected Wins]]&gt;=70, 4,5))))</f>
        <v>5</v>
      </c>
      <c r="Z801" s="2">
        <v>0.11597222222222223</v>
      </c>
    </row>
    <row r="802" spans="1:26" x14ac:dyDescent="0.45">
      <c r="A802">
        <v>2012</v>
      </c>
      <c r="B802" t="s">
        <v>32</v>
      </c>
      <c r="C802" t="s">
        <v>61</v>
      </c>
      <c r="D802" t="s">
        <v>499</v>
      </c>
      <c r="E802">
        <v>81</v>
      </c>
      <c r="F802">
        <v>81</v>
      </c>
      <c r="G802">
        <v>0.5</v>
      </c>
      <c r="H802">
        <v>16</v>
      </c>
      <c r="I802" s="9">
        <v>81</v>
      </c>
      <c r="J802" s="3">
        <v>3565718</v>
      </c>
      <c r="K802" s="3">
        <v>44021</v>
      </c>
      <c r="L802">
        <v>31.1</v>
      </c>
      <c r="M802">
        <v>29.1</v>
      </c>
      <c r="N802">
        <v>102</v>
      </c>
      <c r="O802">
        <v>102</v>
      </c>
      <c r="P802">
        <v>2</v>
      </c>
      <c r="Q802">
        <v>3</v>
      </c>
      <c r="R802">
        <v>15</v>
      </c>
      <c r="S802" s="8">
        <v>171501558</v>
      </c>
      <c r="T802" s="4">
        <v>3</v>
      </c>
      <c r="U802" s="6">
        <v>5.8134298382574175E-2</v>
      </c>
      <c r="V802" s="10">
        <v>296978948.93721527</v>
      </c>
      <c r="W802" s="12">
        <f>Table2[[#This Row],[Scaled to 2024]]/Table2[[#This Row],[Projected Wins]]</f>
        <v>3666406.7770026578</v>
      </c>
      <c r="X802" s="10"/>
      <c r="Y802" s="10">
        <f>IF(Table2[[#This Row],[Projected Wins]]&gt;=100, 1, IF(Table2[[#This Row],[Projected Wins]]&gt;=90, 2, IF(Table2[[#This Row],[Projected Wins]]&gt;=80, 3, IF(Table2[[#This Row],[Projected Wins]]&gt;=70, 4,5))))</f>
        <v>3</v>
      </c>
      <c r="Z802" s="2">
        <v>0.12222222222222222</v>
      </c>
    </row>
    <row r="803" spans="1:26" x14ac:dyDescent="0.45">
      <c r="A803">
        <v>2002</v>
      </c>
      <c r="B803" t="s">
        <v>39</v>
      </c>
      <c r="C803" t="s">
        <v>57</v>
      </c>
      <c r="D803" t="s">
        <v>807</v>
      </c>
      <c r="E803">
        <v>72</v>
      </c>
      <c r="F803">
        <v>90</v>
      </c>
      <c r="G803">
        <v>0.44444444444444442</v>
      </c>
      <c r="H803">
        <v>23</v>
      </c>
      <c r="I803" s="9">
        <v>72</v>
      </c>
      <c r="J803" s="3">
        <v>2352397</v>
      </c>
      <c r="K803" s="3">
        <v>29042</v>
      </c>
      <c r="L803">
        <v>29</v>
      </c>
      <c r="M803">
        <v>29.7</v>
      </c>
      <c r="N803">
        <v>106</v>
      </c>
      <c r="O803">
        <v>106</v>
      </c>
      <c r="P803">
        <v>1</v>
      </c>
      <c r="Q803">
        <v>1</v>
      </c>
      <c r="R803">
        <v>12</v>
      </c>
      <c r="S803" s="8">
        <v>105726122</v>
      </c>
      <c r="T803" s="4">
        <v>3</v>
      </c>
      <c r="U803" s="6">
        <v>5.211064781070604E-2</v>
      </c>
      <c r="V803" s="10">
        <v>266207141.83934757</v>
      </c>
      <c r="W803" s="12">
        <f>Table2[[#This Row],[Scaled to 2024]]/Table2[[#This Row],[Projected Wins]]</f>
        <v>3697321.4144353829</v>
      </c>
      <c r="X803" s="10"/>
      <c r="Y803" s="10">
        <f>IF(Table2[[#This Row],[Projected Wins]]&gt;=100, 1, IF(Table2[[#This Row],[Projected Wins]]&gt;=90, 2, IF(Table2[[#This Row],[Projected Wins]]&gt;=80, 3, IF(Table2[[#This Row],[Projected Wins]]&gt;=70, 4,5))))</f>
        <v>4</v>
      </c>
      <c r="Z803" s="2">
        <v>0.12847222222222221</v>
      </c>
    </row>
    <row r="804" spans="1:26" x14ac:dyDescent="0.45">
      <c r="A804">
        <v>2021</v>
      </c>
      <c r="B804" t="s">
        <v>41</v>
      </c>
      <c r="C804" t="s">
        <v>104</v>
      </c>
      <c r="D804" t="s">
        <v>238</v>
      </c>
      <c r="E804">
        <v>65</v>
      </c>
      <c r="F804">
        <v>97</v>
      </c>
      <c r="G804">
        <v>0.40123456790123457</v>
      </c>
      <c r="H804">
        <v>26</v>
      </c>
      <c r="I804" s="9">
        <v>65</v>
      </c>
      <c r="J804" s="3">
        <v>1465543</v>
      </c>
      <c r="K804" s="3">
        <v>18093</v>
      </c>
      <c r="L804">
        <v>28.6</v>
      </c>
      <c r="M804">
        <v>30.1</v>
      </c>
      <c r="N804">
        <v>95</v>
      </c>
      <c r="O804">
        <v>96</v>
      </c>
      <c r="P804">
        <v>0</v>
      </c>
      <c r="Q804">
        <v>4</v>
      </c>
      <c r="R804">
        <v>18</v>
      </c>
      <c r="S804" s="8">
        <v>172370147</v>
      </c>
      <c r="T804" s="4">
        <v>7</v>
      </c>
      <c r="U804" s="6">
        <v>4.7624773396640702E-2</v>
      </c>
      <c r="V804" s="10">
        <v>243291061.21880975</v>
      </c>
      <c r="W804" s="12">
        <f>Table2[[#This Row],[Scaled to 2024]]/Table2[[#This Row],[Projected Wins]]</f>
        <v>3742939.403366304</v>
      </c>
      <c r="X804" s="10"/>
      <c r="Y804" s="10">
        <f>IF(Table2[[#This Row],[Projected Wins]]&gt;=100, 1, IF(Table2[[#This Row],[Projected Wins]]&gt;=90, 2, IF(Table2[[#This Row],[Projected Wins]]&gt;=80, 3, IF(Table2[[#This Row],[Projected Wins]]&gt;=70, 4,5))))</f>
        <v>5</v>
      </c>
      <c r="Z804" s="2">
        <v>0.13402777777777777</v>
      </c>
    </row>
    <row r="805" spans="1:26" x14ac:dyDescent="0.45">
      <c r="A805">
        <v>2018</v>
      </c>
      <c r="B805" t="s">
        <v>14</v>
      </c>
      <c r="C805" t="s">
        <v>58</v>
      </c>
      <c r="D805" t="s">
        <v>301</v>
      </c>
      <c r="E805">
        <v>47</v>
      </c>
      <c r="F805">
        <v>115</v>
      </c>
      <c r="G805">
        <v>0.29012345679012347</v>
      </c>
      <c r="H805">
        <v>30</v>
      </c>
      <c r="I805" s="9">
        <v>47</v>
      </c>
      <c r="J805" s="3">
        <v>1564192</v>
      </c>
      <c r="K805" s="3">
        <v>19311</v>
      </c>
      <c r="L805">
        <v>28.4</v>
      </c>
      <c r="M805">
        <v>27.1</v>
      </c>
      <c r="N805">
        <v>98</v>
      </c>
      <c r="O805">
        <v>100</v>
      </c>
      <c r="P805">
        <v>0</v>
      </c>
      <c r="Q805">
        <v>1</v>
      </c>
      <c r="R805">
        <v>17</v>
      </c>
      <c r="S805" s="8">
        <v>141555833</v>
      </c>
      <c r="T805" s="4">
        <v>14</v>
      </c>
      <c r="U805" s="6">
        <v>3.5705351375463025E-2</v>
      </c>
      <c r="V805" s="10">
        <v>182400717.26912671</v>
      </c>
      <c r="W805" s="12">
        <f>Table2[[#This Row],[Scaled to 2024]]/Table2[[#This Row],[Projected Wins]]</f>
        <v>3880866.3248750363</v>
      </c>
      <c r="X805" s="10"/>
      <c r="Y805" s="10">
        <f>IF(Table2[[#This Row],[Projected Wins]]&gt;=100, 1, IF(Table2[[#This Row],[Projected Wins]]&gt;=90, 2, IF(Table2[[#This Row],[Projected Wins]]&gt;=80, 3, IF(Table2[[#This Row],[Projected Wins]]&gt;=70, 4,5))))</f>
        <v>5</v>
      </c>
      <c r="Z805" s="2">
        <v>0.12569444444444444</v>
      </c>
    </row>
    <row r="806" spans="1:26" x14ac:dyDescent="0.45">
      <c r="A806">
        <v>2009</v>
      </c>
      <c r="B806" t="s">
        <v>29</v>
      </c>
      <c r="C806" t="s">
        <v>55</v>
      </c>
      <c r="D806" t="s">
        <v>586</v>
      </c>
      <c r="E806">
        <v>70</v>
      </c>
      <c r="F806">
        <v>92</v>
      </c>
      <c r="G806">
        <v>0.43209876543209874</v>
      </c>
      <c r="H806">
        <v>24</v>
      </c>
      <c r="I806" s="9">
        <v>70</v>
      </c>
      <c r="J806" s="3">
        <v>3168571</v>
      </c>
      <c r="K806" s="3">
        <v>39118</v>
      </c>
      <c r="L806">
        <v>29.5</v>
      </c>
      <c r="M806">
        <v>29.2</v>
      </c>
      <c r="N806">
        <v>97</v>
      </c>
      <c r="O806">
        <v>97</v>
      </c>
      <c r="P806">
        <v>0</v>
      </c>
      <c r="Q806">
        <v>4</v>
      </c>
      <c r="R806">
        <v>13</v>
      </c>
      <c r="S806" s="8">
        <v>151994237</v>
      </c>
      <c r="T806" s="4">
        <v>2</v>
      </c>
      <c r="U806" s="6">
        <v>5.4446114643927873E-2</v>
      </c>
      <c r="V806" s="10">
        <v>278137869.56299806</v>
      </c>
      <c r="W806" s="12">
        <f>Table2[[#This Row],[Scaled to 2024]]/Table2[[#This Row],[Projected Wins]]</f>
        <v>3973398.1366142579</v>
      </c>
      <c r="X806" s="10"/>
      <c r="Y806" s="10">
        <f>IF(Table2[[#This Row],[Projected Wins]]&gt;=100, 1, IF(Table2[[#This Row],[Projected Wins]]&gt;=90, 2, IF(Table2[[#This Row],[Projected Wins]]&gt;=80, 3, IF(Table2[[#This Row],[Projected Wins]]&gt;=70, 4,5))))</f>
        <v>4</v>
      </c>
      <c r="Z806" s="2">
        <v>0.12152777777777778</v>
      </c>
    </row>
    <row r="807" spans="1:26" x14ac:dyDescent="0.45">
      <c r="A807">
        <v>2003</v>
      </c>
      <c r="B807" t="s">
        <v>29</v>
      </c>
      <c r="C807" t="s">
        <v>55</v>
      </c>
      <c r="D807" t="s">
        <v>767</v>
      </c>
      <c r="E807">
        <v>66</v>
      </c>
      <c r="F807">
        <v>95</v>
      </c>
      <c r="G807">
        <v>0.40993788819875776</v>
      </c>
      <c r="H807">
        <v>27</v>
      </c>
      <c r="I807" s="9">
        <v>66.409937888198755</v>
      </c>
      <c r="J807" s="3">
        <v>2140599</v>
      </c>
      <c r="K807" s="3">
        <v>26757</v>
      </c>
      <c r="L807">
        <v>29.3</v>
      </c>
      <c r="M807">
        <v>31.6</v>
      </c>
      <c r="N807">
        <v>97</v>
      </c>
      <c r="O807">
        <v>98</v>
      </c>
      <c r="P807">
        <v>3</v>
      </c>
      <c r="Q807">
        <v>1</v>
      </c>
      <c r="R807">
        <v>17</v>
      </c>
      <c r="S807" s="8">
        <v>117176429</v>
      </c>
      <c r="T807" s="4">
        <v>2</v>
      </c>
      <c r="U807" s="6">
        <v>5.5041811989057096E-2</v>
      </c>
      <c r="V807" s="10">
        <v>281180988.27885401</v>
      </c>
      <c r="W807" s="12">
        <f>Table2[[#This Row],[Scaled to 2024]]/Table2[[#This Row],[Projected Wins]]</f>
        <v>4234019.7449397212</v>
      </c>
      <c r="X807" s="10"/>
      <c r="Y807" s="10">
        <f>IF(Table2[[#This Row],[Projected Wins]]&gt;=100, 1, IF(Table2[[#This Row],[Projected Wins]]&gt;=90, 2, IF(Table2[[#This Row],[Projected Wins]]&gt;=80, 3, IF(Table2[[#This Row],[Projected Wins]]&gt;=70, 4,5))))</f>
        <v>5</v>
      </c>
      <c r="Z807" s="2">
        <v>0.11944444444444445</v>
      </c>
    </row>
    <row r="808" spans="1:26" x14ac:dyDescent="0.45">
      <c r="A808">
        <v>2007</v>
      </c>
      <c r="B808" t="s">
        <v>30</v>
      </c>
      <c r="C808" t="s">
        <v>73</v>
      </c>
      <c r="D808" t="s">
        <v>647</v>
      </c>
      <c r="E808">
        <v>94</v>
      </c>
      <c r="F808">
        <v>68</v>
      </c>
      <c r="G808">
        <v>0.58024691358024694</v>
      </c>
      <c r="H808">
        <v>3</v>
      </c>
      <c r="I808" s="9">
        <v>94</v>
      </c>
      <c r="J808" s="3">
        <v>4271083</v>
      </c>
      <c r="K808" s="3">
        <v>52729</v>
      </c>
      <c r="L808">
        <v>30.8</v>
      </c>
      <c r="M808">
        <v>31.4</v>
      </c>
      <c r="N808">
        <v>101</v>
      </c>
      <c r="O808">
        <v>100</v>
      </c>
      <c r="P808">
        <v>3</v>
      </c>
      <c r="Q808">
        <v>3</v>
      </c>
      <c r="R808">
        <v>16</v>
      </c>
      <c r="S808" s="8">
        <v>207039045</v>
      </c>
      <c r="T808" s="4">
        <v>1</v>
      </c>
      <c r="U808" s="6">
        <v>8.2842161059182601E-2</v>
      </c>
      <c r="V808" s="10">
        <v>423199016.8203035</v>
      </c>
      <c r="W808" s="12">
        <f>Table2[[#This Row],[Scaled to 2024]]/Table2[[#This Row],[Projected Wins]]</f>
        <v>4502117.2002159944</v>
      </c>
      <c r="X808" s="10"/>
      <c r="Y808" s="10">
        <f>IF(Table2[[#This Row],[Projected Wins]]&gt;=100, 1, IF(Table2[[#This Row],[Projected Wins]]&gt;=90, 2, IF(Table2[[#This Row],[Projected Wins]]&gt;=80, 3, IF(Table2[[#This Row],[Projected Wins]]&gt;=70, 4,5))))</f>
        <v>2</v>
      </c>
      <c r="Z808" s="2">
        <v>0.13472222222222222</v>
      </c>
    </row>
    <row r="809" spans="1:26" x14ac:dyDescent="0.45">
      <c r="A809">
        <v>2008</v>
      </c>
      <c r="B809" t="s">
        <v>30</v>
      </c>
      <c r="C809" t="s">
        <v>73</v>
      </c>
      <c r="D809" t="s">
        <v>617</v>
      </c>
      <c r="E809">
        <v>89</v>
      </c>
      <c r="F809">
        <v>73</v>
      </c>
      <c r="G809">
        <v>0.54938271604938271</v>
      </c>
      <c r="H809">
        <v>7</v>
      </c>
      <c r="I809" s="9">
        <v>89</v>
      </c>
      <c r="J809" s="3">
        <v>4298655</v>
      </c>
      <c r="K809" s="3">
        <v>53070</v>
      </c>
      <c r="L809">
        <v>31.4</v>
      </c>
      <c r="M809">
        <v>30.6</v>
      </c>
      <c r="N809">
        <v>103</v>
      </c>
      <c r="O809">
        <v>101</v>
      </c>
      <c r="P809">
        <v>4</v>
      </c>
      <c r="Q809">
        <v>3</v>
      </c>
      <c r="R809">
        <v>19</v>
      </c>
      <c r="S809" s="8">
        <v>212286789</v>
      </c>
      <c r="T809" s="4">
        <v>1</v>
      </c>
      <c r="U809" s="6">
        <v>7.8797213172453626E-2</v>
      </c>
      <c r="V809" s="10">
        <v>402535408.49736106</v>
      </c>
      <c r="W809" s="12">
        <f>Table2[[#This Row],[Scaled to 2024]]/Table2[[#This Row],[Projected Wins]]</f>
        <v>4522869.7583973156</v>
      </c>
      <c r="X809" s="10"/>
      <c r="Y809" s="10">
        <f>IF(Table2[[#This Row],[Projected Wins]]&gt;=100, 1, IF(Table2[[#This Row],[Projected Wins]]&gt;=90, 2, IF(Table2[[#This Row],[Projected Wins]]&gt;=80, 3, IF(Table2[[#This Row],[Projected Wins]]&gt;=70, 4,5))))</f>
        <v>3</v>
      </c>
      <c r="Z809" s="2">
        <v>0.12847222222222221</v>
      </c>
    </row>
    <row r="810" spans="1:26" x14ac:dyDescent="0.45">
      <c r="A810">
        <v>2014</v>
      </c>
      <c r="B810" t="s">
        <v>30</v>
      </c>
      <c r="C810" t="s">
        <v>73</v>
      </c>
      <c r="D810" t="s">
        <v>437</v>
      </c>
      <c r="E810">
        <v>84</v>
      </c>
      <c r="F810">
        <v>78</v>
      </c>
      <c r="G810">
        <v>0.51851851851851849</v>
      </c>
      <c r="H810">
        <v>13</v>
      </c>
      <c r="I810" s="9">
        <v>84</v>
      </c>
      <c r="J810" s="3">
        <v>3401624</v>
      </c>
      <c r="K810" s="3">
        <v>41995</v>
      </c>
      <c r="L810">
        <v>32.799999999999997</v>
      </c>
      <c r="M810">
        <v>29.3</v>
      </c>
      <c r="N810">
        <v>100</v>
      </c>
      <c r="O810">
        <v>100</v>
      </c>
      <c r="P810">
        <v>1</v>
      </c>
      <c r="Q810">
        <v>3</v>
      </c>
      <c r="R810">
        <v>19</v>
      </c>
      <c r="S810" s="8">
        <v>258118959</v>
      </c>
      <c r="T810" s="4">
        <v>1</v>
      </c>
      <c r="U810" s="6">
        <v>7.5942599480284312E-2</v>
      </c>
      <c r="V810" s="10">
        <v>387952620.06593925</v>
      </c>
      <c r="W810" s="12">
        <f>Table2[[#This Row],[Scaled to 2024]]/Table2[[#This Row],[Projected Wins]]</f>
        <v>4618483.5722135622</v>
      </c>
      <c r="X810" s="10"/>
      <c r="Y810" s="10">
        <f>IF(Table2[[#This Row],[Projected Wins]]&gt;=100, 1, IF(Table2[[#This Row],[Projected Wins]]&gt;=90, 2, IF(Table2[[#This Row],[Projected Wins]]&gt;=80, 3, IF(Table2[[#This Row],[Projected Wins]]&gt;=70, 4,5))))</f>
        <v>3</v>
      </c>
      <c r="Z810" s="2">
        <v>0.13333333333333333</v>
      </c>
    </row>
    <row r="811" spans="1:26" x14ac:dyDescent="0.45">
      <c r="A811">
        <v>2013</v>
      </c>
      <c r="B811" t="s">
        <v>30</v>
      </c>
      <c r="C811" t="s">
        <v>73</v>
      </c>
      <c r="D811" t="s">
        <v>467</v>
      </c>
      <c r="E811">
        <v>85</v>
      </c>
      <c r="F811">
        <v>77</v>
      </c>
      <c r="G811">
        <v>0.52469135802469136</v>
      </c>
      <c r="H811">
        <v>14</v>
      </c>
      <c r="I811" s="9">
        <v>85</v>
      </c>
      <c r="J811" s="3">
        <v>3279589</v>
      </c>
      <c r="K811" s="3">
        <v>40489</v>
      </c>
      <c r="L811">
        <v>31.9</v>
      </c>
      <c r="M811">
        <v>31.8</v>
      </c>
      <c r="N811">
        <v>100</v>
      </c>
      <c r="O811">
        <v>100</v>
      </c>
      <c r="P811">
        <v>2</v>
      </c>
      <c r="Q811">
        <v>2</v>
      </c>
      <c r="R811">
        <v>17</v>
      </c>
      <c r="S811" s="8">
        <v>246534750</v>
      </c>
      <c r="T811" s="4">
        <v>2</v>
      </c>
      <c r="U811" s="6">
        <v>7.8246919720243016E-2</v>
      </c>
      <c r="V811" s="10">
        <v>399724235.47917038</v>
      </c>
      <c r="W811" s="12">
        <f>Table2[[#This Row],[Scaled to 2024]]/Table2[[#This Row],[Projected Wins]]</f>
        <v>4702638.064460828</v>
      </c>
      <c r="X811" s="10"/>
      <c r="Y811" s="10">
        <f>IF(Table2[[#This Row],[Projected Wins]]&gt;=100, 1, IF(Table2[[#This Row],[Projected Wins]]&gt;=90, 2, IF(Table2[[#This Row],[Projected Wins]]&gt;=80, 3, IF(Table2[[#This Row],[Projected Wins]]&gt;=70, 4,5))))</f>
        <v>3</v>
      </c>
      <c r="Z811" s="2">
        <v>0.12847222222222221</v>
      </c>
    </row>
    <row r="813" spans="1:26" x14ac:dyDescent="0.45">
      <c r="J813" s="3"/>
      <c r="K813" s="3"/>
      <c r="S813" s="1"/>
      <c r="T813" s="1"/>
      <c r="U813" s="1"/>
      <c r="V813" s="1"/>
      <c r="W813" s="1"/>
      <c r="X813" s="1"/>
      <c r="Y813" s="1"/>
      <c r="Z813" s="2"/>
    </row>
    <row r="814" spans="1:26" x14ac:dyDescent="0.45">
      <c r="J814" s="3"/>
      <c r="K814" s="3"/>
      <c r="S814" s="1"/>
      <c r="T814" s="1"/>
      <c r="U814" s="1"/>
      <c r="V814" s="1"/>
      <c r="W814" s="1"/>
      <c r="X814" s="1"/>
      <c r="Y814" s="1"/>
      <c r="Z814" s="2"/>
    </row>
    <row r="815" spans="1:26" x14ac:dyDescent="0.45">
      <c r="J815" s="3"/>
      <c r="K815" s="3"/>
      <c r="S815" s="1"/>
      <c r="T815" s="1"/>
      <c r="U815" s="1"/>
      <c r="V815" s="1"/>
      <c r="W815" s="1"/>
      <c r="X815" s="1"/>
      <c r="Y815" s="1"/>
      <c r="Z815" s="2"/>
    </row>
    <row r="816" spans="1:26" x14ac:dyDescent="0.45">
      <c r="J816" s="3"/>
      <c r="K816" s="3"/>
      <c r="S816" s="1"/>
      <c r="T816" s="1"/>
      <c r="U816" s="1"/>
      <c r="V816" s="1"/>
      <c r="W816" s="1"/>
      <c r="X816" s="1"/>
      <c r="Y816" s="1"/>
      <c r="Z816" s="2"/>
    </row>
    <row r="817" spans="10:26" x14ac:dyDescent="0.45">
      <c r="J817" s="3"/>
      <c r="K817" s="3"/>
      <c r="S817" s="1"/>
      <c r="T817" s="1"/>
      <c r="U817" s="1"/>
      <c r="V817" s="1"/>
      <c r="W817" s="1"/>
      <c r="X817" s="1"/>
      <c r="Y817" s="1"/>
      <c r="Z817" s="2"/>
    </row>
    <row r="818" spans="10:26" x14ac:dyDescent="0.45">
      <c r="J818" s="3"/>
      <c r="K818" s="3"/>
      <c r="S818" s="1"/>
      <c r="T818" s="1"/>
      <c r="U818" s="1"/>
      <c r="V818" s="1"/>
      <c r="W818" s="1"/>
      <c r="X818" s="1"/>
      <c r="Y818" s="1"/>
      <c r="Z818" s="2"/>
    </row>
    <row r="819" spans="10:26" x14ac:dyDescent="0.45">
      <c r="J819" s="3"/>
      <c r="K819" s="3"/>
      <c r="S819" s="1"/>
      <c r="T819" s="1"/>
      <c r="U819" s="1"/>
      <c r="V819" s="1"/>
      <c r="W819" s="1"/>
      <c r="X819" s="1"/>
      <c r="Y819" s="1"/>
      <c r="Z819" s="2"/>
    </row>
    <row r="820" spans="10:26" x14ac:dyDescent="0.45">
      <c r="J820" s="3"/>
      <c r="K820" s="3"/>
      <c r="S820" s="1"/>
      <c r="T820" s="1"/>
      <c r="U820" s="1"/>
      <c r="V820" s="1"/>
      <c r="W820" s="1"/>
      <c r="X820" s="1"/>
      <c r="Y820" s="1"/>
      <c r="Z820" s="2"/>
    </row>
    <row r="821" spans="10:26" x14ac:dyDescent="0.45">
      <c r="J821" s="3"/>
      <c r="K821" s="3"/>
      <c r="S821" s="1"/>
      <c r="T821" s="1"/>
      <c r="U821" s="1"/>
      <c r="V821" s="1"/>
      <c r="W821" s="1"/>
      <c r="X821" s="1"/>
      <c r="Y821" s="1"/>
      <c r="Z821" s="2"/>
    </row>
    <row r="822" spans="10:26" x14ac:dyDescent="0.45">
      <c r="J822" s="3"/>
      <c r="K822" s="3"/>
      <c r="S822" s="1"/>
      <c r="T822" s="1"/>
      <c r="U822" s="1"/>
      <c r="V822" s="1"/>
      <c r="W822" s="1"/>
      <c r="X822" s="1"/>
      <c r="Y822" s="1"/>
      <c r="Z822" s="2"/>
    </row>
    <row r="823" spans="10:26" x14ac:dyDescent="0.45">
      <c r="J823" s="3"/>
      <c r="K823" s="3"/>
      <c r="S823" s="1"/>
      <c r="T823" s="1"/>
      <c r="U823" s="1"/>
      <c r="V823" s="1"/>
      <c r="W823" s="1"/>
      <c r="X823" s="1"/>
      <c r="Y823" s="1"/>
      <c r="Z823" s="2"/>
    </row>
    <row r="824" spans="10:26" x14ac:dyDescent="0.45">
      <c r="J824" s="3"/>
      <c r="K824" s="3"/>
      <c r="S824" s="1"/>
      <c r="T824" s="1"/>
      <c r="U824" s="1"/>
      <c r="V824" s="1"/>
      <c r="W824" s="1"/>
      <c r="X824" s="1"/>
      <c r="Y824" s="1"/>
      <c r="Z824" s="2"/>
    </row>
    <row r="825" spans="10:26" x14ac:dyDescent="0.45">
      <c r="J825" s="3"/>
      <c r="K825" s="3"/>
      <c r="S825" s="1"/>
      <c r="T825" s="1"/>
      <c r="U825" s="1"/>
      <c r="V825" s="1"/>
      <c r="W825" s="1"/>
      <c r="X825" s="1"/>
      <c r="Y825" s="1"/>
      <c r="Z825" s="2"/>
    </row>
    <row r="826" spans="10:26" x14ac:dyDescent="0.45">
      <c r="J826" s="3"/>
      <c r="K826" s="3"/>
      <c r="S826" s="1"/>
      <c r="T826" s="1"/>
      <c r="U826" s="1"/>
      <c r="V826" s="1"/>
      <c r="W826" s="1"/>
      <c r="X826" s="1"/>
      <c r="Y826" s="1"/>
      <c r="Z826" s="2"/>
    </row>
    <row r="827" spans="10:26" x14ac:dyDescent="0.45">
      <c r="J827" s="3"/>
      <c r="K827" s="3"/>
      <c r="S827" s="1"/>
      <c r="T827" s="1"/>
      <c r="U827" s="1"/>
      <c r="V827" s="1"/>
      <c r="W827" s="1"/>
      <c r="X827" s="1"/>
      <c r="Y827" s="1"/>
      <c r="Z827" s="2"/>
    </row>
    <row r="828" spans="10:26" x14ac:dyDescent="0.45">
      <c r="J828" s="3"/>
      <c r="K828" s="3"/>
      <c r="S828" s="1"/>
      <c r="T828" s="1"/>
      <c r="U828" s="1"/>
      <c r="V828" s="1"/>
      <c r="W828" s="1"/>
      <c r="X828" s="1"/>
      <c r="Y828" s="1"/>
      <c r="Z828" s="2"/>
    </row>
    <row r="829" spans="10:26" x14ac:dyDescent="0.45">
      <c r="J829" s="3"/>
      <c r="K829" s="3"/>
      <c r="S829" s="1"/>
      <c r="T829" s="1"/>
      <c r="U829" s="1"/>
      <c r="V829" s="1"/>
      <c r="W829" s="1"/>
      <c r="X829" s="1"/>
      <c r="Y829" s="1"/>
      <c r="Z829" s="2"/>
    </row>
    <row r="830" spans="10:26" x14ac:dyDescent="0.45">
      <c r="J830" s="3"/>
      <c r="K830" s="3"/>
      <c r="S830" s="1"/>
      <c r="T830" s="1"/>
      <c r="U830" s="1"/>
      <c r="V830" s="1"/>
      <c r="W830" s="1"/>
      <c r="X830" s="1"/>
      <c r="Y830" s="1"/>
      <c r="Z830" s="2"/>
    </row>
    <row r="831" spans="10:26" x14ac:dyDescent="0.45">
      <c r="J831" s="3"/>
      <c r="K831" s="3"/>
      <c r="S831" s="1"/>
      <c r="T831" s="1"/>
      <c r="U831" s="1"/>
      <c r="V831" s="1"/>
      <c r="W831" s="1"/>
      <c r="X831" s="1"/>
      <c r="Y831" s="1"/>
      <c r="Z831" s="2"/>
    </row>
    <row r="832" spans="10:26" x14ac:dyDescent="0.45">
      <c r="J832" s="3"/>
      <c r="K832" s="3"/>
      <c r="S832" s="1"/>
      <c r="T832" s="1"/>
      <c r="U832" s="1"/>
      <c r="V832" s="1"/>
      <c r="W832" s="1"/>
      <c r="X832" s="1"/>
      <c r="Y832" s="1"/>
      <c r="Z832" s="2"/>
    </row>
    <row r="833" spans="10:52" x14ac:dyDescent="0.45">
      <c r="J833" s="3"/>
      <c r="K833" s="3"/>
      <c r="S833" s="1"/>
      <c r="T833" s="1"/>
      <c r="U833" s="1"/>
      <c r="V833" s="1"/>
      <c r="W833" s="1"/>
      <c r="X833" s="1"/>
      <c r="Y833" s="1"/>
      <c r="Z833" s="2"/>
    </row>
    <row r="834" spans="10:52" x14ac:dyDescent="0.45">
      <c r="J834" s="3"/>
      <c r="K834" s="3"/>
      <c r="S834" s="1"/>
      <c r="T834" s="1"/>
      <c r="U834" s="1"/>
      <c r="V834" s="1"/>
      <c r="W834" s="1"/>
      <c r="X834" s="1"/>
      <c r="Y834" s="1"/>
      <c r="Z834" s="2"/>
    </row>
    <row r="835" spans="10:52" x14ac:dyDescent="0.45">
      <c r="J835" s="3"/>
      <c r="K835" s="3"/>
      <c r="S835" s="1"/>
      <c r="T835" s="1"/>
      <c r="U835" s="1"/>
      <c r="V835" s="1"/>
      <c r="W835" s="1"/>
      <c r="X835" s="1"/>
      <c r="Y835" s="1"/>
      <c r="Z835" s="2"/>
    </row>
    <row r="836" spans="10:52" x14ac:dyDescent="0.45">
      <c r="J836" s="3"/>
      <c r="K836" s="3"/>
      <c r="S836" s="1"/>
      <c r="T836" s="1"/>
      <c r="U836" s="1"/>
      <c r="V836" s="1"/>
      <c r="W836" s="1"/>
      <c r="X836" s="1"/>
      <c r="Y836" s="1"/>
      <c r="Z836" s="2"/>
    </row>
    <row r="837" spans="10:52" x14ac:dyDescent="0.45">
      <c r="J837" s="3"/>
      <c r="K837" s="3"/>
      <c r="S837" s="1"/>
      <c r="T837" s="1"/>
      <c r="U837" s="1"/>
      <c r="V837" s="1"/>
      <c r="W837" s="1"/>
      <c r="X837" s="1"/>
      <c r="Y837" s="1"/>
      <c r="Z837" s="2"/>
    </row>
    <row r="838" spans="10:52" ht="14.65" thickBot="1" x14ac:dyDescent="0.5">
      <c r="J838" s="3"/>
      <c r="K838" s="3"/>
      <c r="S838" s="1"/>
      <c r="T838" s="1"/>
      <c r="U838" s="1"/>
      <c r="V838" s="1"/>
      <c r="W838" s="1"/>
      <c r="X838" s="1"/>
      <c r="Y838" s="1"/>
      <c r="Z838" s="2"/>
      <c r="AX838" s="11"/>
      <c r="AY838" s="11"/>
      <c r="AZ838" s="11"/>
    </row>
    <row r="839" spans="10:52" x14ac:dyDescent="0.45">
      <c r="J839" s="3"/>
      <c r="K839" s="3"/>
      <c r="S839" s="1"/>
      <c r="T839" s="1"/>
      <c r="U839" s="1"/>
      <c r="V839" s="1"/>
      <c r="W839" s="1"/>
      <c r="X839" s="1"/>
      <c r="Y839" s="1"/>
      <c r="Z839" s="2"/>
    </row>
    <row r="840" spans="10:52" x14ac:dyDescent="0.45">
      <c r="J840" s="3"/>
      <c r="K840" s="3"/>
      <c r="S840" s="1"/>
      <c r="T840" s="1"/>
      <c r="U840" s="1"/>
      <c r="V840" s="1"/>
      <c r="W840" s="1"/>
      <c r="X840" s="1"/>
      <c r="Y840" s="1"/>
      <c r="Z840" s="2"/>
    </row>
    <row r="842" spans="10:52" x14ac:dyDescent="0.45">
      <c r="J842" s="3"/>
      <c r="K842" s="3"/>
      <c r="S842" s="1"/>
      <c r="T842" s="1"/>
      <c r="U842" s="1"/>
      <c r="V842" s="1"/>
      <c r="W842" s="1"/>
      <c r="X842" s="1"/>
      <c r="Y842" s="1"/>
      <c r="Z842" s="2"/>
    </row>
    <row r="843" spans="10:52" x14ac:dyDescent="0.45">
      <c r="J843" s="3"/>
      <c r="K843" s="3"/>
      <c r="S843" s="1"/>
      <c r="T843" s="1"/>
      <c r="U843" s="1"/>
      <c r="V843" s="1"/>
      <c r="W843" s="1"/>
      <c r="X843" s="1"/>
      <c r="Y843" s="1"/>
      <c r="Z843" s="2"/>
    </row>
    <row r="844" spans="10:52" x14ac:dyDescent="0.45">
      <c r="J844" s="3"/>
      <c r="K844" s="3"/>
      <c r="S844" s="1"/>
      <c r="T844" s="1"/>
      <c r="U844" s="1"/>
      <c r="V844" s="1"/>
      <c r="W844" s="1"/>
      <c r="X844" s="1"/>
      <c r="Y844" s="1"/>
      <c r="Z844" s="2"/>
    </row>
    <row r="845" spans="10:52" x14ac:dyDescent="0.45">
      <c r="J845" s="3"/>
      <c r="K845" s="3"/>
      <c r="S845" s="1"/>
      <c r="T845" s="1"/>
      <c r="U845" s="1"/>
      <c r="V845" s="1"/>
      <c r="W845" s="1"/>
      <c r="X845" s="1"/>
      <c r="Y845" s="1"/>
      <c r="Z845" s="2"/>
    </row>
    <row r="846" spans="10:52" x14ac:dyDescent="0.45">
      <c r="J846" s="3"/>
      <c r="K846" s="3"/>
      <c r="S846" s="1"/>
      <c r="T846" s="1"/>
      <c r="U846" s="1"/>
      <c r="V846" s="1"/>
      <c r="W846" s="1"/>
      <c r="X846" s="1"/>
      <c r="Y846" s="1"/>
      <c r="Z846" s="2"/>
    </row>
    <row r="847" spans="10:52" x14ac:dyDescent="0.45">
      <c r="J847" s="3"/>
      <c r="K847" s="3"/>
      <c r="S847" s="1"/>
      <c r="T847" s="1"/>
      <c r="U847" s="1"/>
      <c r="V847" s="1"/>
      <c r="W847" s="1"/>
      <c r="X847" s="1"/>
      <c r="Y847" s="1"/>
      <c r="Z847" s="2"/>
    </row>
    <row r="848" spans="10:52" x14ac:dyDescent="0.45">
      <c r="J848" s="3"/>
      <c r="K848" s="3"/>
      <c r="S848" s="1"/>
      <c r="T848" s="1"/>
      <c r="U848" s="1"/>
      <c r="V848" s="1"/>
      <c r="W848" s="1"/>
      <c r="X848" s="1"/>
      <c r="Y848" s="1"/>
      <c r="Z848" s="2"/>
    </row>
    <row r="849" spans="10:26" x14ac:dyDescent="0.45">
      <c r="J849" s="3"/>
      <c r="K849" s="3"/>
      <c r="S849" s="1"/>
      <c r="T849" s="1"/>
      <c r="U849" s="1"/>
      <c r="V849" s="1"/>
      <c r="W849" s="1"/>
      <c r="X849" s="1"/>
      <c r="Y849" s="1"/>
      <c r="Z849" s="2"/>
    </row>
    <row r="850" spans="10:26" x14ac:dyDescent="0.45">
      <c r="J850" s="3"/>
      <c r="K850" s="3"/>
      <c r="S850" s="1"/>
      <c r="T850" s="1"/>
      <c r="U850" s="1"/>
      <c r="V850" s="1"/>
      <c r="W850" s="1"/>
      <c r="X850" s="1"/>
      <c r="Y850" s="1"/>
      <c r="Z850" s="2"/>
    </row>
    <row r="851" spans="10:26" x14ac:dyDescent="0.45">
      <c r="J851" s="3"/>
      <c r="K851" s="3"/>
      <c r="S851" s="1"/>
      <c r="T851" s="1"/>
      <c r="U851" s="1"/>
      <c r="V851" s="1"/>
      <c r="W851" s="1"/>
      <c r="X851" s="1"/>
      <c r="Y851" s="1"/>
      <c r="Z851" s="2"/>
    </row>
    <row r="852" spans="10:26" x14ac:dyDescent="0.45">
      <c r="J852" s="3"/>
      <c r="K852" s="3"/>
      <c r="S852" s="1"/>
      <c r="T852" s="1"/>
      <c r="U852" s="1"/>
      <c r="V852" s="1"/>
      <c r="W852" s="1"/>
      <c r="X852" s="1"/>
      <c r="Y852" s="1"/>
      <c r="Z852" s="2"/>
    </row>
    <row r="853" spans="10:26" x14ac:dyDescent="0.45">
      <c r="J853" s="3"/>
      <c r="K853" s="3"/>
      <c r="S853" s="1"/>
      <c r="T853" s="1"/>
      <c r="U853" s="1"/>
      <c r="V853" s="1"/>
      <c r="W853" s="1"/>
      <c r="X853" s="1"/>
      <c r="Y853" s="1"/>
      <c r="Z853" s="2"/>
    </row>
    <row r="854" spans="10:26" x14ac:dyDescent="0.45">
      <c r="J854" s="3"/>
      <c r="K854" s="3"/>
      <c r="S854" s="1"/>
      <c r="T854" s="1"/>
      <c r="U854" s="1"/>
      <c r="V854" s="1"/>
      <c r="W854" s="1"/>
      <c r="X854" s="1"/>
      <c r="Y854" s="1"/>
      <c r="Z854" s="2"/>
    </row>
    <row r="855" spans="10:26" x14ac:dyDescent="0.45">
      <c r="J855" s="3"/>
      <c r="K855" s="3"/>
      <c r="S855" s="1"/>
      <c r="T855" s="1"/>
      <c r="U855" s="1"/>
      <c r="V855" s="1"/>
      <c r="W855" s="1"/>
      <c r="X855" s="1"/>
      <c r="Y855" s="1"/>
      <c r="Z855" s="2"/>
    </row>
    <row r="856" spans="10:26" x14ac:dyDescent="0.45">
      <c r="J856" s="3"/>
      <c r="K856" s="3"/>
      <c r="S856" s="1"/>
      <c r="T856" s="1"/>
      <c r="U856" s="1"/>
      <c r="V856" s="1"/>
      <c r="W856" s="1"/>
      <c r="X856" s="1"/>
      <c r="Y856" s="1"/>
      <c r="Z856" s="2"/>
    </row>
    <row r="857" spans="10:26" x14ac:dyDescent="0.45">
      <c r="J857" s="3"/>
      <c r="K857" s="3"/>
      <c r="S857" s="1"/>
      <c r="T857" s="1"/>
      <c r="U857" s="1"/>
      <c r="V857" s="1"/>
      <c r="W857" s="1"/>
      <c r="X857" s="1"/>
      <c r="Y857" s="1"/>
      <c r="Z857" s="2"/>
    </row>
    <row r="858" spans="10:26" x14ac:dyDescent="0.45">
      <c r="J858" s="3"/>
      <c r="K858" s="3"/>
      <c r="S858" s="1"/>
      <c r="T858" s="1"/>
      <c r="U858" s="1"/>
      <c r="V858" s="1"/>
      <c r="W858" s="1"/>
      <c r="X858" s="1"/>
      <c r="Y858" s="1"/>
      <c r="Z858" s="2"/>
    </row>
    <row r="859" spans="10:26" x14ac:dyDescent="0.45">
      <c r="J859" s="3"/>
      <c r="K859" s="3"/>
      <c r="S859" s="1"/>
      <c r="T859" s="1"/>
      <c r="U859" s="1"/>
      <c r="V859" s="1"/>
      <c r="W859" s="1"/>
      <c r="X859" s="1"/>
      <c r="Y859" s="1"/>
      <c r="Z859" s="2"/>
    </row>
    <row r="860" spans="10:26" x14ac:dyDescent="0.45">
      <c r="J860" s="3"/>
      <c r="K860" s="3"/>
      <c r="S860" s="1"/>
      <c r="T860" s="1"/>
      <c r="U860" s="1"/>
      <c r="V860" s="1"/>
      <c r="W860" s="1"/>
      <c r="X860" s="1"/>
      <c r="Y860" s="1"/>
      <c r="Z860" s="2"/>
    </row>
    <row r="861" spans="10:26" x14ac:dyDescent="0.45">
      <c r="J861" s="3"/>
      <c r="K861" s="3"/>
      <c r="S861" s="1"/>
      <c r="T861" s="1"/>
      <c r="U861" s="1"/>
      <c r="V861" s="1"/>
      <c r="W861" s="1"/>
      <c r="X861" s="1"/>
      <c r="Y861" s="1"/>
      <c r="Z861" s="2"/>
    </row>
    <row r="862" spans="10:26" x14ac:dyDescent="0.45">
      <c r="J862" s="3"/>
      <c r="K862" s="3"/>
      <c r="S862" s="1"/>
      <c r="T862" s="1"/>
      <c r="U862" s="1"/>
      <c r="V862" s="1"/>
      <c r="W862" s="1"/>
      <c r="X862" s="1"/>
      <c r="Y862" s="1"/>
      <c r="Z862" s="2"/>
    </row>
    <row r="863" spans="10:26" x14ac:dyDescent="0.45">
      <c r="J863" s="3"/>
      <c r="K863" s="3"/>
      <c r="S863" s="1"/>
      <c r="T863" s="1"/>
      <c r="U863" s="1"/>
      <c r="V863" s="1"/>
      <c r="W863" s="1"/>
      <c r="X863" s="1"/>
      <c r="Y863" s="1"/>
      <c r="Z863" s="2"/>
    </row>
    <row r="864" spans="10:26" x14ac:dyDescent="0.45">
      <c r="J864" s="3"/>
      <c r="K864" s="3"/>
      <c r="S864" s="1"/>
      <c r="T864" s="1"/>
      <c r="U864" s="1"/>
      <c r="V864" s="1"/>
      <c r="W864" s="1"/>
      <c r="X864" s="1"/>
      <c r="Y864" s="1"/>
      <c r="Z864" s="2"/>
    </row>
    <row r="865" spans="10:26" x14ac:dyDescent="0.45">
      <c r="J865" s="3"/>
      <c r="K865" s="3"/>
      <c r="S865" s="1"/>
      <c r="T865" s="1"/>
      <c r="U865" s="1"/>
      <c r="V865" s="1"/>
      <c r="W865" s="1"/>
      <c r="X865" s="1"/>
      <c r="Y865" s="1"/>
      <c r="Z865" s="2"/>
    </row>
    <row r="866" spans="10:26" x14ac:dyDescent="0.45">
      <c r="J866" s="3"/>
      <c r="K866" s="3"/>
      <c r="S866" s="1"/>
      <c r="T866" s="1"/>
      <c r="U866" s="1"/>
      <c r="V866" s="1"/>
      <c r="W866" s="1"/>
      <c r="X866" s="1"/>
      <c r="Y866" s="1"/>
      <c r="Z866" s="2"/>
    </row>
    <row r="867" spans="10:26" x14ac:dyDescent="0.45">
      <c r="J867" s="3"/>
      <c r="K867" s="3"/>
      <c r="S867" s="1"/>
      <c r="T867" s="1"/>
      <c r="U867" s="1"/>
      <c r="V867" s="1"/>
      <c r="W867" s="1"/>
      <c r="X867" s="1"/>
      <c r="Y867" s="1"/>
      <c r="Z867" s="2"/>
    </row>
    <row r="868" spans="10:26" x14ac:dyDescent="0.45">
      <c r="J868" s="3"/>
      <c r="K868" s="3"/>
      <c r="S868" s="1"/>
      <c r="T868" s="1"/>
      <c r="U868" s="1"/>
      <c r="V868" s="1"/>
      <c r="W868" s="1"/>
      <c r="X868" s="1"/>
      <c r="Y868" s="1"/>
      <c r="Z868" s="2"/>
    </row>
    <row r="869" spans="10:26" x14ac:dyDescent="0.45">
      <c r="J869" s="3"/>
      <c r="K869" s="3"/>
      <c r="S869" s="1"/>
      <c r="T869" s="1"/>
      <c r="U869" s="1"/>
      <c r="V869" s="1"/>
      <c r="W869" s="1"/>
      <c r="X869" s="1"/>
      <c r="Y869" s="1"/>
      <c r="Z869" s="2"/>
    </row>
    <row r="871" spans="10:26" x14ac:dyDescent="0.45">
      <c r="J871" s="3"/>
      <c r="K871" s="3"/>
      <c r="S871" s="1"/>
      <c r="T871" s="1"/>
      <c r="U871" s="1"/>
      <c r="V871" s="1"/>
      <c r="W871" s="1"/>
      <c r="X871" s="1"/>
      <c r="Y871" s="1"/>
      <c r="Z871" s="2"/>
    </row>
    <row r="872" spans="10:26" x14ac:dyDescent="0.45">
      <c r="J872" s="3"/>
      <c r="K872" s="3"/>
      <c r="S872" s="1"/>
      <c r="T872" s="1"/>
      <c r="U872" s="1"/>
      <c r="V872" s="1"/>
      <c r="W872" s="1"/>
      <c r="X872" s="1"/>
      <c r="Y872" s="1"/>
      <c r="Z872" s="2"/>
    </row>
    <row r="873" spans="10:26" x14ac:dyDescent="0.45">
      <c r="J873" s="3"/>
      <c r="K873" s="3"/>
      <c r="S873" s="1"/>
      <c r="T873" s="1"/>
      <c r="U873" s="1"/>
      <c r="V873" s="1"/>
      <c r="W873" s="1"/>
      <c r="X873" s="1"/>
      <c r="Y873" s="1"/>
      <c r="Z873" s="2"/>
    </row>
    <row r="874" spans="10:26" x14ac:dyDescent="0.45">
      <c r="J874" s="3"/>
      <c r="K874" s="3"/>
      <c r="S874" s="1"/>
      <c r="T874" s="1"/>
      <c r="U874" s="1"/>
      <c r="V874" s="1"/>
      <c r="W874" s="1"/>
      <c r="X874" s="1"/>
      <c r="Y874" s="1"/>
      <c r="Z874" s="2"/>
    </row>
    <row r="875" spans="10:26" x14ac:dyDescent="0.45">
      <c r="J875" s="3"/>
      <c r="K875" s="3"/>
      <c r="S875" s="1"/>
      <c r="T875" s="1"/>
      <c r="U875" s="1"/>
      <c r="V875" s="1"/>
      <c r="W875" s="1"/>
      <c r="X875" s="1"/>
      <c r="Y875" s="1"/>
      <c r="Z875" s="2"/>
    </row>
    <row r="876" spans="10:26" x14ac:dyDescent="0.45">
      <c r="J876" s="3"/>
      <c r="K876" s="3"/>
      <c r="S876" s="1"/>
      <c r="T876" s="1"/>
      <c r="U876" s="1"/>
      <c r="V876" s="1"/>
      <c r="W876" s="1"/>
      <c r="X876" s="1"/>
      <c r="Y876" s="1"/>
      <c r="Z876" s="2"/>
    </row>
    <row r="877" spans="10:26" x14ac:dyDescent="0.45">
      <c r="J877" s="3"/>
      <c r="K877" s="3"/>
      <c r="S877" s="1"/>
      <c r="T877" s="1"/>
      <c r="U877" s="1"/>
      <c r="V877" s="1"/>
      <c r="W877" s="1"/>
      <c r="X877" s="1"/>
      <c r="Y877" s="1"/>
      <c r="Z877" s="2"/>
    </row>
    <row r="878" spans="10:26" x14ac:dyDescent="0.45">
      <c r="J878" s="3"/>
      <c r="K878" s="3"/>
      <c r="S878" s="1"/>
      <c r="T878" s="1"/>
      <c r="U878" s="1"/>
      <c r="V878" s="1"/>
      <c r="W878" s="1"/>
      <c r="X878" s="1"/>
      <c r="Y878" s="1"/>
      <c r="Z878" s="2"/>
    </row>
    <row r="879" spans="10:26" x14ac:dyDescent="0.45">
      <c r="J879" s="3"/>
      <c r="K879" s="3"/>
      <c r="S879" s="1"/>
      <c r="T879" s="1"/>
      <c r="U879" s="1"/>
      <c r="V879" s="1"/>
      <c r="W879" s="1"/>
      <c r="X879" s="1"/>
      <c r="Y879" s="1"/>
      <c r="Z879" s="2"/>
    </row>
    <row r="880" spans="10:26" x14ac:dyDescent="0.45">
      <c r="J880" s="3"/>
      <c r="K880" s="3"/>
      <c r="S880" s="1"/>
      <c r="T880" s="1"/>
      <c r="U880" s="1"/>
      <c r="V880" s="1"/>
      <c r="W880" s="1"/>
      <c r="X880" s="1"/>
      <c r="Y880" s="1"/>
      <c r="Z880" s="2"/>
    </row>
    <row r="881" spans="10:26" x14ac:dyDescent="0.45">
      <c r="J881" s="3"/>
      <c r="K881" s="3"/>
      <c r="S881" s="1"/>
      <c r="T881" s="1"/>
      <c r="U881" s="1"/>
      <c r="V881" s="1"/>
      <c r="W881" s="1"/>
      <c r="X881" s="1"/>
      <c r="Y881" s="1"/>
      <c r="Z881" s="2"/>
    </row>
    <row r="882" spans="10:26" x14ac:dyDescent="0.45">
      <c r="J882" s="3"/>
      <c r="K882" s="3"/>
      <c r="S882" s="1"/>
      <c r="T882" s="1"/>
      <c r="U882" s="1"/>
      <c r="V882" s="1"/>
      <c r="W882" s="1"/>
      <c r="X882" s="1"/>
      <c r="Y882" s="1"/>
      <c r="Z882" s="2"/>
    </row>
    <row r="883" spans="10:26" x14ac:dyDescent="0.45">
      <c r="J883" s="3"/>
      <c r="K883" s="3"/>
      <c r="S883" s="1"/>
      <c r="T883" s="1"/>
      <c r="U883" s="1"/>
      <c r="V883" s="1"/>
      <c r="W883" s="1"/>
      <c r="X883" s="1"/>
      <c r="Y883" s="1"/>
      <c r="Z883" s="2"/>
    </row>
    <row r="884" spans="10:26" x14ac:dyDescent="0.45">
      <c r="J884" s="3"/>
      <c r="K884" s="3"/>
      <c r="S884" s="1"/>
      <c r="T884" s="1"/>
      <c r="U884" s="1"/>
      <c r="V884" s="1"/>
      <c r="W884" s="1"/>
      <c r="X884" s="1"/>
      <c r="Y884" s="1"/>
      <c r="Z884" s="2"/>
    </row>
    <row r="885" spans="10:26" x14ac:dyDescent="0.45">
      <c r="J885" s="3"/>
      <c r="K885" s="3"/>
      <c r="S885" s="1"/>
      <c r="T885" s="1"/>
      <c r="U885" s="1"/>
      <c r="V885" s="1"/>
      <c r="W885" s="1"/>
      <c r="X885" s="1"/>
      <c r="Y885" s="1"/>
      <c r="Z885" s="2"/>
    </row>
    <row r="886" spans="10:26" x14ac:dyDescent="0.45">
      <c r="J886" s="3"/>
      <c r="K886" s="3"/>
      <c r="S886" s="1"/>
      <c r="T886" s="1"/>
      <c r="U886" s="1"/>
      <c r="V886" s="1"/>
      <c r="W886" s="1"/>
      <c r="X886" s="1"/>
      <c r="Y886" s="1"/>
      <c r="Z886" s="2"/>
    </row>
    <row r="887" spans="10:26" x14ac:dyDescent="0.45">
      <c r="J887" s="3"/>
      <c r="K887" s="3"/>
      <c r="S887" s="1"/>
      <c r="T887" s="1"/>
      <c r="U887" s="1"/>
      <c r="V887" s="1"/>
      <c r="W887" s="1"/>
      <c r="X887" s="1"/>
      <c r="Y887" s="1"/>
      <c r="Z887" s="2"/>
    </row>
    <row r="888" spans="10:26" x14ac:dyDescent="0.45">
      <c r="J888" s="3"/>
      <c r="K888" s="3"/>
      <c r="S888" s="1"/>
      <c r="T888" s="1"/>
      <c r="U888" s="1"/>
      <c r="V888" s="1"/>
      <c r="W888" s="1"/>
      <c r="X888" s="1"/>
      <c r="Y888" s="1"/>
      <c r="Z888" s="2"/>
    </row>
    <row r="889" spans="10:26" x14ac:dyDescent="0.45">
      <c r="J889" s="3"/>
      <c r="K889" s="3"/>
      <c r="L889" s="3"/>
      <c r="M889" s="3"/>
      <c r="O889" s="3"/>
      <c r="P889" s="3"/>
      <c r="Q889" s="3"/>
      <c r="R889" s="3"/>
      <c r="S889" s="1"/>
      <c r="T889" s="1"/>
      <c r="U889" s="1"/>
      <c r="V889" s="1"/>
      <c r="W889" s="1"/>
      <c r="X889" s="1"/>
      <c r="Y889" s="1"/>
      <c r="Z889" s="2"/>
    </row>
    <row r="890" spans="10:26" x14ac:dyDescent="0.45">
      <c r="J890" s="3"/>
      <c r="K890" s="3"/>
      <c r="L890" s="3"/>
      <c r="M890" s="3"/>
      <c r="O890" s="3"/>
      <c r="P890" s="3"/>
      <c r="Q890" s="3"/>
      <c r="S890" s="1"/>
      <c r="T890" s="1"/>
      <c r="U890" s="1"/>
      <c r="V890" s="1"/>
      <c r="W890" s="1"/>
      <c r="X890" s="1"/>
      <c r="Y890" s="1"/>
      <c r="Z890" s="2"/>
    </row>
    <row r="891" spans="10:26" x14ac:dyDescent="0.45">
      <c r="J891" s="3"/>
      <c r="K891" s="3"/>
      <c r="L891" s="3"/>
      <c r="M891" s="3"/>
      <c r="O891" s="3"/>
      <c r="P891" s="3"/>
      <c r="Q891" s="3"/>
      <c r="S891" s="1"/>
      <c r="T891" s="1"/>
      <c r="U891" s="1"/>
      <c r="V891" s="1"/>
      <c r="W891" s="1"/>
      <c r="X891" s="1"/>
      <c r="Y891" s="1"/>
      <c r="Z891" s="2"/>
    </row>
    <row r="892" spans="10:26" x14ac:dyDescent="0.45">
      <c r="J892" s="3"/>
      <c r="K892" s="3"/>
      <c r="L892" s="3"/>
      <c r="M892" s="3"/>
      <c r="O892" s="3"/>
      <c r="P892" s="3"/>
      <c r="Q892" s="3"/>
      <c r="R892" s="3"/>
      <c r="S892" s="1"/>
      <c r="T892" s="1"/>
      <c r="U892" s="1"/>
      <c r="V892" s="1"/>
      <c r="W892" s="1"/>
      <c r="X892" s="1"/>
      <c r="Y892" s="1"/>
      <c r="Z892" s="2"/>
    </row>
    <row r="893" spans="10:26" x14ac:dyDescent="0.45">
      <c r="J893" s="3"/>
      <c r="K893" s="3"/>
      <c r="L893" s="3"/>
      <c r="M893" s="3"/>
      <c r="O893" s="3"/>
      <c r="P893" s="3"/>
      <c r="Q893" s="3"/>
      <c r="R893" s="3"/>
      <c r="S893" s="1"/>
      <c r="T893" s="1"/>
      <c r="U893" s="1"/>
      <c r="V893" s="1"/>
      <c r="W893" s="1"/>
      <c r="X893" s="1"/>
      <c r="Y893" s="1"/>
      <c r="Z893" s="2"/>
    </row>
    <row r="894" spans="10:26" x14ac:dyDescent="0.45">
      <c r="J894" s="3"/>
      <c r="K894" s="3"/>
      <c r="L894" s="3"/>
      <c r="M894" s="3"/>
      <c r="O894" s="3"/>
      <c r="P894" s="3"/>
      <c r="Q894" s="3"/>
      <c r="R894" s="3"/>
      <c r="S894" s="1"/>
      <c r="T894" s="1"/>
      <c r="U894" s="1"/>
      <c r="V894" s="1"/>
      <c r="W894" s="1"/>
      <c r="X894" s="1"/>
      <c r="Y894" s="1"/>
      <c r="Z894" s="2"/>
    </row>
    <row r="895" spans="10:26" x14ac:dyDescent="0.45">
      <c r="J895" s="3"/>
      <c r="K895" s="3"/>
      <c r="L895" s="3"/>
      <c r="M895" s="3"/>
      <c r="O895" s="3"/>
      <c r="P895" s="3"/>
      <c r="Q895" s="3"/>
      <c r="R895" s="3"/>
      <c r="S895" s="1"/>
      <c r="T895" s="1"/>
      <c r="U895" s="1"/>
      <c r="V895" s="1"/>
      <c r="W895" s="1"/>
      <c r="X895" s="1"/>
      <c r="Y895" s="1"/>
      <c r="Z895" s="2"/>
    </row>
    <row r="896" spans="10:26" x14ac:dyDescent="0.45">
      <c r="J896" s="3"/>
      <c r="K896" s="3"/>
      <c r="L896" s="3"/>
      <c r="M896" s="3"/>
      <c r="O896" s="3"/>
      <c r="P896" s="3"/>
      <c r="Q896" s="3"/>
      <c r="R896" s="3"/>
      <c r="S896" s="1"/>
      <c r="T896" s="1"/>
      <c r="U896" s="1"/>
      <c r="V896" s="1"/>
      <c r="W896" s="1"/>
      <c r="X896" s="1"/>
      <c r="Y896" s="1"/>
      <c r="Z896" s="2"/>
    </row>
    <row r="897" spans="10:26" x14ac:dyDescent="0.45">
      <c r="J897" s="3"/>
      <c r="K897" s="3"/>
      <c r="L897" s="3"/>
      <c r="M897" s="3"/>
      <c r="O897" s="3"/>
      <c r="P897" s="3"/>
      <c r="Q897" s="3"/>
      <c r="R897" s="3"/>
      <c r="S897" s="1"/>
      <c r="T897" s="1"/>
      <c r="U897" s="1"/>
      <c r="V897" s="1"/>
      <c r="W897" s="1"/>
      <c r="X897" s="1"/>
      <c r="Y897" s="1"/>
      <c r="Z897" s="2"/>
    </row>
    <row r="898" spans="10:26" x14ac:dyDescent="0.45">
      <c r="J898" s="3"/>
      <c r="K898" s="3"/>
      <c r="L898" s="3"/>
      <c r="M898" s="3"/>
      <c r="O898" s="3"/>
      <c r="P898" s="3"/>
      <c r="Q898" s="3"/>
      <c r="R898" s="3"/>
      <c r="S898" s="1"/>
      <c r="T898" s="1"/>
      <c r="U898" s="1"/>
      <c r="V898" s="1"/>
      <c r="W898" s="1"/>
      <c r="X898" s="1"/>
      <c r="Y898" s="1"/>
      <c r="Z898" s="2"/>
    </row>
    <row r="899" spans="10:26" x14ac:dyDescent="0.45">
      <c r="L899" s="3"/>
      <c r="M899" s="3"/>
      <c r="O899" s="3"/>
      <c r="P899" s="3"/>
      <c r="Q899" s="3"/>
      <c r="R899" s="3"/>
    </row>
    <row r="900" spans="10:26" x14ac:dyDescent="0.45">
      <c r="J900" s="3"/>
      <c r="K900" s="3"/>
      <c r="L900" s="3"/>
      <c r="M900" s="3"/>
      <c r="O900" s="3"/>
      <c r="P900" s="3"/>
      <c r="Q900" s="3"/>
      <c r="R900" s="3"/>
      <c r="S900" s="1"/>
      <c r="T900" s="1"/>
      <c r="U900" s="1"/>
      <c r="V900" s="1"/>
      <c r="W900" s="1"/>
      <c r="X900" s="1"/>
      <c r="Y900" s="1"/>
      <c r="Z900" s="2"/>
    </row>
    <row r="901" spans="10:26" x14ac:dyDescent="0.45">
      <c r="J901" s="3"/>
      <c r="K901" s="3"/>
      <c r="L901" s="3"/>
      <c r="M901" s="3"/>
      <c r="O901" s="3"/>
      <c r="P901" s="3"/>
      <c r="Q901" s="3"/>
      <c r="R901" s="3"/>
      <c r="S901" s="1"/>
      <c r="T901" s="1"/>
      <c r="U901" s="1"/>
      <c r="V901" s="1"/>
      <c r="W901" s="1"/>
      <c r="X901" s="1"/>
      <c r="Y901" s="1"/>
      <c r="Z901" s="2"/>
    </row>
    <row r="902" spans="10:26" x14ac:dyDescent="0.45">
      <c r="J902" s="3"/>
      <c r="K902" s="3"/>
      <c r="L902" s="3"/>
      <c r="M902" s="3"/>
      <c r="O902" s="3"/>
      <c r="P902" s="3"/>
      <c r="Q902" s="3"/>
      <c r="R902" s="3"/>
      <c r="S902" s="1"/>
      <c r="T902" s="1"/>
      <c r="U902" s="1"/>
      <c r="V902" s="1"/>
      <c r="W902" s="1"/>
      <c r="X902" s="1"/>
      <c r="Y902" s="1"/>
      <c r="Z902" s="2"/>
    </row>
    <row r="903" spans="10:26" x14ac:dyDescent="0.45">
      <c r="J903" s="3"/>
      <c r="K903" s="3"/>
      <c r="L903" s="3"/>
      <c r="M903" s="3"/>
      <c r="O903" s="3"/>
      <c r="P903" s="3"/>
      <c r="Q903" s="3"/>
      <c r="S903" s="1"/>
      <c r="T903" s="1"/>
      <c r="U903" s="1"/>
      <c r="V903" s="1"/>
      <c r="W903" s="1"/>
      <c r="X903" s="1"/>
      <c r="Y903" s="1"/>
      <c r="Z903" s="2"/>
    </row>
    <row r="904" spans="10:26" x14ac:dyDescent="0.45">
      <c r="J904" s="3"/>
      <c r="K904" s="3"/>
      <c r="L904" s="3"/>
      <c r="M904" s="3"/>
      <c r="O904" s="3"/>
      <c r="P904" s="3"/>
      <c r="Q904" s="3"/>
      <c r="R904" s="3"/>
      <c r="S904" s="1"/>
      <c r="T904" s="1"/>
      <c r="U904" s="1"/>
      <c r="V904" s="1"/>
      <c r="W904" s="1"/>
      <c r="X904" s="1"/>
      <c r="Y904" s="1"/>
      <c r="Z904" s="2"/>
    </row>
    <row r="905" spans="10:26" x14ac:dyDescent="0.45">
      <c r="J905" s="3"/>
      <c r="K905" s="3"/>
      <c r="L905" s="3"/>
      <c r="M905" s="3"/>
      <c r="O905" s="3"/>
      <c r="P905" s="3"/>
      <c r="Q905" s="3"/>
      <c r="S905" s="1"/>
      <c r="T905" s="1"/>
      <c r="U905" s="1"/>
      <c r="V905" s="1"/>
      <c r="W905" s="1"/>
      <c r="X905" s="1"/>
      <c r="Y905" s="1"/>
      <c r="Z905" s="2"/>
    </row>
    <row r="906" spans="10:26" x14ac:dyDescent="0.45">
      <c r="J906" s="3"/>
      <c r="K906" s="3"/>
      <c r="L906" s="3"/>
      <c r="M906" s="3"/>
      <c r="O906" s="3"/>
      <c r="P906" s="3"/>
      <c r="Q906" s="3"/>
      <c r="S906" s="1"/>
      <c r="T906" s="1"/>
      <c r="U906" s="1"/>
      <c r="V906" s="1"/>
      <c r="W906" s="1"/>
      <c r="X906" s="1"/>
      <c r="Y906" s="1"/>
      <c r="Z906" s="2"/>
    </row>
    <row r="907" spans="10:26" x14ac:dyDescent="0.45">
      <c r="J907" s="3"/>
      <c r="K907" s="3"/>
      <c r="L907" s="3"/>
      <c r="M907" s="3"/>
      <c r="O907" s="3"/>
      <c r="P907" s="3"/>
      <c r="Q907" s="3"/>
      <c r="R907" s="3"/>
      <c r="S907" s="1"/>
      <c r="T907" s="1"/>
      <c r="U907" s="1"/>
      <c r="V907" s="1"/>
      <c r="W907" s="1"/>
      <c r="X907" s="1"/>
      <c r="Y907" s="1"/>
      <c r="Z907" s="2"/>
    </row>
    <row r="908" spans="10:26" x14ac:dyDescent="0.45">
      <c r="J908" s="3"/>
      <c r="K908" s="3"/>
      <c r="L908" s="3"/>
      <c r="M908" s="3"/>
      <c r="O908" s="3"/>
      <c r="P908" s="3"/>
      <c r="Q908" s="3"/>
      <c r="R908" s="3"/>
      <c r="S908" s="1"/>
      <c r="T908" s="1"/>
      <c r="U908" s="1"/>
      <c r="V908" s="1"/>
      <c r="W908" s="1"/>
      <c r="X908" s="1"/>
      <c r="Y908" s="1"/>
      <c r="Z908" s="2"/>
    </row>
    <row r="909" spans="10:26" x14ac:dyDescent="0.45">
      <c r="J909" s="3"/>
      <c r="K909" s="3"/>
      <c r="L909" s="3"/>
      <c r="M909" s="3"/>
      <c r="O909" s="3"/>
      <c r="P909" s="3"/>
      <c r="Q909" s="3"/>
      <c r="R909" s="3"/>
      <c r="S909" s="1"/>
      <c r="T909" s="1"/>
      <c r="U909" s="1"/>
      <c r="V909" s="1"/>
      <c r="W909" s="1"/>
      <c r="X909" s="1"/>
      <c r="Y909" s="1"/>
      <c r="Z909" s="2"/>
    </row>
    <row r="910" spans="10:26" x14ac:dyDescent="0.45">
      <c r="J910" s="3"/>
      <c r="K910" s="3"/>
      <c r="L910" s="3"/>
      <c r="M910" s="3"/>
      <c r="O910" s="3"/>
      <c r="P910" s="3"/>
      <c r="Q910" s="3"/>
      <c r="R910" s="3"/>
      <c r="S910" s="1"/>
      <c r="T910" s="1"/>
      <c r="U910" s="1"/>
      <c r="V910" s="1"/>
      <c r="W910" s="1"/>
      <c r="X910" s="1"/>
      <c r="Y910" s="1"/>
      <c r="Z910" s="2"/>
    </row>
    <row r="911" spans="10:26" x14ac:dyDescent="0.45">
      <c r="J911" s="3"/>
      <c r="K911" s="3"/>
      <c r="L911" s="3"/>
      <c r="M911" s="3"/>
      <c r="O911" s="3"/>
      <c r="P911" s="3"/>
      <c r="Q911" s="3"/>
      <c r="R911" s="3"/>
      <c r="S911" s="1"/>
      <c r="T911" s="1"/>
      <c r="U911" s="1"/>
      <c r="V911" s="1"/>
      <c r="W911" s="1"/>
      <c r="X911" s="1"/>
      <c r="Y911" s="1"/>
      <c r="Z911" s="2"/>
    </row>
    <row r="912" spans="10:26" x14ac:dyDescent="0.45">
      <c r="J912" s="3"/>
      <c r="K912" s="3"/>
      <c r="L912" s="3"/>
      <c r="M912" s="3"/>
      <c r="O912" s="3"/>
      <c r="P912" s="3"/>
      <c r="Q912" s="3"/>
      <c r="R912" s="3"/>
      <c r="S912" s="1"/>
      <c r="T912" s="1"/>
      <c r="U912" s="1"/>
      <c r="V912" s="1"/>
      <c r="W912" s="1"/>
      <c r="X912" s="1"/>
      <c r="Y912" s="1"/>
      <c r="Z912" s="2"/>
    </row>
    <row r="913" spans="10:26" x14ac:dyDescent="0.45">
      <c r="J913" s="3"/>
      <c r="K913" s="3"/>
      <c r="L913" s="3"/>
      <c r="M913" s="3"/>
      <c r="O913" s="3"/>
      <c r="P913" s="3"/>
      <c r="Q913" s="3"/>
      <c r="R913" s="3"/>
      <c r="S913" s="1"/>
      <c r="T913" s="1"/>
      <c r="U913" s="1"/>
      <c r="V913" s="1"/>
      <c r="W913" s="1"/>
      <c r="X913" s="1"/>
      <c r="Y913" s="1"/>
      <c r="Z913" s="2"/>
    </row>
    <row r="914" spans="10:26" x14ac:dyDescent="0.45">
      <c r="J914" s="3"/>
      <c r="K914" s="3"/>
      <c r="L914" s="3"/>
      <c r="M914" s="3"/>
      <c r="O914" s="3"/>
      <c r="P914" s="3"/>
      <c r="Q914" s="3"/>
      <c r="R914" s="3"/>
      <c r="S914" s="1"/>
      <c r="T914" s="1"/>
      <c r="U914" s="1"/>
      <c r="V914" s="1"/>
      <c r="W914" s="1"/>
      <c r="X914" s="1"/>
      <c r="Y914" s="1"/>
      <c r="Z914" s="2"/>
    </row>
    <row r="915" spans="10:26" x14ac:dyDescent="0.45">
      <c r="J915" s="3"/>
      <c r="K915" s="3"/>
      <c r="L915" s="3"/>
      <c r="M915" s="3"/>
      <c r="O915" s="3"/>
      <c r="P915" s="3"/>
      <c r="Q915" s="3"/>
      <c r="R915" s="3"/>
      <c r="S915" s="1"/>
      <c r="T915" s="1"/>
      <c r="U915" s="1"/>
      <c r="V915" s="1"/>
      <c r="W915" s="1"/>
      <c r="X915" s="1"/>
      <c r="Y915" s="1"/>
      <c r="Z915" s="2"/>
    </row>
    <row r="916" spans="10:26" x14ac:dyDescent="0.45">
      <c r="J916" s="3"/>
      <c r="K916" s="3"/>
      <c r="L916" s="3"/>
      <c r="M916" s="3"/>
      <c r="O916" s="3"/>
      <c r="P916" s="3"/>
      <c r="Q916" s="3"/>
      <c r="S916" s="1"/>
      <c r="T916" s="1"/>
      <c r="U916" s="1"/>
      <c r="V916" s="1"/>
      <c r="W916" s="1"/>
      <c r="X916" s="1"/>
      <c r="Y916" s="1"/>
      <c r="Z916" s="2"/>
    </row>
    <row r="917" spans="10:26" x14ac:dyDescent="0.45">
      <c r="J917" s="3"/>
      <c r="K917" s="3"/>
      <c r="L917" s="3"/>
      <c r="M917" s="3"/>
      <c r="O917" s="3"/>
      <c r="P917" s="3"/>
      <c r="Q917" s="3"/>
      <c r="R917" s="3"/>
      <c r="S917" s="1"/>
      <c r="T917" s="1"/>
      <c r="U917" s="1"/>
      <c r="V917" s="1"/>
      <c r="W917" s="1"/>
      <c r="X917" s="1"/>
      <c r="Y917" s="1"/>
      <c r="Z917" s="2"/>
    </row>
    <row r="918" spans="10:26" x14ac:dyDescent="0.45">
      <c r="J918" s="3"/>
      <c r="K918" s="3"/>
      <c r="S918" s="1"/>
      <c r="T918" s="1"/>
      <c r="U918" s="1"/>
      <c r="V918" s="1"/>
      <c r="W918" s="1"/>
      <c r="X918" s="1"/>
      <c r="Y918" s="1"/>
      <c r="Z918" s="2"/>
    </row>
    <row r="919" spans="10:26" x14ac:dyDescent="0.45">
      <c r="J919" s="3"/>
      <c r="K919" s="3"/>
      <c r="S919" s="1"/>
      <c r="T919" s="1"/>
      <c r="U919" s="1"/>
      <c r="V919" s="1"/>
      <c r="W919" s="1"/>
      <c r="X919" s="1"/>
      <c r="Y919" s="1"/>
      <c r="Z919" s="2"/>
    </row>
    <row r="920" spans="10:26" x14ac:dyDescent="0.45">
      <c r="J920" s="3"/>
      <c r="K920" s="3"/>
      <c r="S920" s="1"/>
      <c r="T920" s="1"/>
      <c r="U920" s="1"/>
      <c r="V920" s="1"/>
      <c r="W920" s="1"/>
      <c r="X920" s="1"/>
      <c r="Y920" s="1"/>
      <c r="Z920" s="2"/>
    </row>
    <row r="921" spans="10:26" x14ac:dyDescent="0.45">
      <c r="J921" s="3"/>
      <c r="K921" s="3"/>
      <c r="S921" s="1"/>
      <c r="T921" s="1"/>
      <c r="U921" s="1"/>
      <c r="V921" s="1"/>
      <c r="W921" s="1"/>
      <c r="X921" s="1"/>
      <c r="Y921" s="1"/>
      <c r="Z921" s="2"/>
    </row>
    <row r="922" spans="10:26" x14ac:dyDescent="0.45">
      <c r="J922" s="3"/>
      <c r="K922" s="3"/>
      <c r="S922" s="1"/>
      <c r="T922" s="1"/>
      <c r="U922" s="1"/>
      <c r="V922" s="1"/>
      <c r="W922" s="1"/>
      <c r="X922" s="1"/>
      <c r="Y922" s="1"/>
      <c r="Z922" s="2"/>
    </row>
    <row r="923" spans="10:26" x14ac:dyDescent="0.45">
      <c r="J923" s="3"/>
      <c r="K923" s="3"/>
      <c r="S923" s="1"/>
      <c r="T923" s="1"/>
      <c r="U923" s="1"/>
      <c r="V923" s="1"/>
      <c r="W923" s="1"/>
      <c r="X923" s="1"/>
      <c r="Y923" s="1"/>
      <c r="Z923" s="2"/>
    </row>
    <row r="924" spans="10:26" x14ac:dyDescent="0.45">
      <c r="J924" s="3"/>
      <c r="K924" s="3"/>
      <c r="S924" s="1"/>
      <c r="T924" s="1"/>
      <c r="U924" s="1"/>
      <c r="V924" s="1"/>
      <c r="W924" s="1"/>
      <c r="X924" s="1"/>
      <c r="Y924" s="1"/>
      <c r="Z924" s="2"/>
    </row>
    <row r="925" spans="10:26" x14ac:dyDescent="0.45">
      <c r="J925" s="3"/>
      <c r="K925" s="3"/>
      <c r="S925" s="1"/>
      <c r="T925" s="1"/>
      <c r="U925" s="1"/>
      <c r="V925" s="1"/>
      <c r="W925" s="1"/>
      <c r="X925" s="1"/>
      <c r="Y925" s="1"/>
      <c r="Z925" s="2"/>
    </row>
    <row r="926" spans="10:26" x14ac:dyDescent="0.45">
      <c r="J926" s="3"/>
      <c r="K926" s="3"/>
      <c r="S926" s="1"/>
      <c r="T926" s="1"/>
      <c r="U926" s="1"/>
      <c r="V926" s="1"/>
      <c r="W926" s="1"/>
      <c r="X926" s="1"/>
      <c r="Y926" s="1"/>
      <c r="Z926" s="2"/>
    </row>
    <row r="927" spans="10:26" x14ac:dyDescent="0.45">
      <c r="J927" s="3"/>
      <c r="K927" s="3"/>
      <c r="S927" s="1"/>
      <c r="T927" s="1"/>
      <c r="U927" s="1"/>
      <c r="V927" s="1"/>
      <c r="W927" s="1"/>
      <c r="X927" s="1"/>
      <c r="Y927" s="1"/>
      <c r="Z927" s="2"/>
    </row>
    <row r="929" spans="10:26" x14ac:dyDescent="0.45">
      <c r="J929" s="3"/>
      <c r="K929" s="3"/>
      <c r="S929" s="1"/>
      <c r="T929" s="1"/>
      <c r="U929" s="1"/>
      <c r="V929" s="1"/>
      <c r="W929" s="1"/>
      <c r="X929" s="1"/>
      <c r="Y929" s="1"/>
      <c r="Z929" s="2"/>
    </row>
    <row r="930" spans="10:26" x14ac:dyDescent="0.45">
      <c r="J930" s="3"/>
      <c r="K930" s="3"/>
      <c r="S930" s="1"/>
      <c r="T930" s="1"/>
      <c r="U930" s="1"/>
      <c r="V930" s="1"/>
      <c r="W930" s="1"/>
      <c r="X930" s="1"/>
      <c r="Y930" s="1"/>
      <c r="Z930" s="2"/>
    </row>
    <row r="931" spans="10:26" x14ac:dyDescent="0.45">
      <c r="J931" s="3"/>
      <c r="K931" s="3"/>
      <c r="S931" s="1"/>
      <c r="T931" s="1"/>
      <c r="U931" s="1"/>
      <c r="V931" s="1"/>
      <c r="W931" s="1"/>
      <c r="X931" s="1"/>
      <c r="Y931" s="1"/>
      <c r="Z931" s="2"/>
    </row>
    <row r="932" spans="10:26" x14ac:dyDescent="0.45">
      <c r="J932" s="3"/>
      <c r="K932" s="3"/>
      <c r="S932" s="1"/>
      <c r="T932" s="1"/>
      <c r="U932" s="1"/>
      <c r="V932" s="1"/>
      <c r="W932" s="1"/>
      <c r="X932" s="1"/>
      <c r="Y932" s="1"/>
      <c r="Z932" s="2"/>
    </row>
    <row r="933" spans="10:26" x14ac:dyDescent="0.45">
      <c r="J933" s="3"/>
      <c r="K933" s="3"/>
      <c r="S933" s="1"/>
      <c r="T933" s="1"/>
      <c r="U933" s="1"/>
      <c r="V933" s="1"/>
      <c r="W933" s="1"/>
      <c r="X933" s="1"/>
      <c r="Y933" s="1"/>
      <c r="Z933" s="2"/>
    </row>
    <row r="934" spans="10:26" x14ac:dyDescent="0.45">
      <c r="J934" s="3"/>
      <c r="K934" s="3"/>
      <c r="S934" s="1"/>
      <c r="T934" s="1"/>
      <c r="U934" s="1"/>
      <c r="V934" s="1"/>
      <c r="W934" s="1"/>
      <c r="X934" s="1"/>
      <c r="Y934" s="1"/>
      <c r="Z934" s="2"/>
    </row>
    <row r="935" spans="10:26" x14ac:dyDescent="0.45">
      <c r="J935" s="3"/>
      <c r="K935" s="3"/>
      <c r="S935" s="1"/>
      <c r="T935" s="1"/>
      <c r="U935" s="1"/>
      <c r="V935" s="1"/>
      <c r="W935" s="1"/>
      <c r="X935" s="1"/>
      <c r="Y935" s="1"/>
      <c r="Z935" s="2"/>
    </row>
    <row r="936" spans="10:26" x14ac:dyDescent="0.45">
      <c r="J936" s="3"/>
      <c r="K936" s="3"/>
      <c r="S936" s="1"/>
      <c r="T936" s="1"/>
      <c r="U936" s="1"/>
      <c r="V936" s="1"/>
      <c r="W936" s="1"/>
      <c r="X936" s="1"/>
      <c r="Y936" s="1"/>
      <c r="Z936" s="2"/>
    </row>
    <row r="937" spans="10:26" x14ac:dyDescent="0.45">
      <c r="J937" s="3"/>
      <c r="K937" s="3"/>
      <c r="S937" s="1"/>
      <c r="T937" s="1"/>
      <c r="U937" s="1"/>
      <c r="V937" s="1"/>
      <c r="W937" s="1"/>
      <c r="X937" s="1"/>
      <c r="Y937" s="1"/>
      <c r="Z937" s="2"/>
    </row>
    <row r="938" spans="10:26" x14ac:dyDescent="0.45">
      <c r="J938" s="3"/>
      <c r="K938" s="3"/>
      <c r="S938" s="1"/>
      <c r="T938" s="1"/>
      <c r="U938" s="1"/>
      <c r="V938" s="1"/>
      <c r="W938" s="1"/>
      <c r="X938" s="1"/>
      <c r="Y938" s="1"/>
      <c r="Z938" s="2"/>
    </row>
    <row r="939" spans="10:26" x14ac:dyDescent="0.45">
      <c r="J939" s="3"/>
      <c r="K939" s="3"/>
      <c r="S939" s="1"/>
      <c r="T939" s="1"/>
      <c r="U939" s="1"/>
      <c r="V939" s="1"/>
      <c r="W939" s="1"/>
      <c r="X939" s="1"/>
      <c r="Y939" s="1"/>
      <c r="Z939" s="2"/>
    </row>
    <row r="940" spans="10:26" x14ac:dyDescent="0.45">
      <c r="J940" s="3"/>
      <c r="K940" s="3"/>
      <c r="S940" s="1"/>
      <c r="T940" s="1"/>
      <c r="U940" s="1"/>
      <c r="V940" s="1"/>
      <c r="W940" s="1"/>
      <c r="X940" s="1"/>
      <c r="Y940" s="1"/>
      <c r="Z940" s="2"/>
    </row>
    <row r="941" spans="10:26" x14ac:dyDescent="0.45">
      <c r="J941" s="3"/>
      <c r="K941" s="3"/>
      <c r="S941" s="1"/>
      <c r="T941" s="1"/>
      <c r="U941" s="1"/>
      <c r="V941" s="1"/>
      <c r="W941" s="1"/>
      <c r="X941" s="1"/>
      <c r="Y941" s="1"/>
      <c r="Z941" s="2"/>
    </row>
    <row r="942" spans="10:26" x14ac:dyDescent="0.45">
      <c r="J942" s="3"/>
      <c r="K942" s="3"/>
      <c r="S942" s="1"/>
      <c r="T942" s="1"/>
      <c r="U942" s="1"/>
      <c r="V942" s="1"/>
      <c r="W942" s="1"/>
      <c r="X942" s="1"/>
      <c r="Y942" s="1"/>
      <c r="Z942" s="2"/>
    </row>
    <row r="943" spans="10:26" x14ac:dyDescent="0.45">
      <c r="J943" s="3"/>
      <c r="K943" s="3"/>
      <c r="S943" s="1"/>
      <c r="T943" s="1"/>
      <c r="U943" s="1"/>
      <c r="V943" s="1"/>
      <c r="W943" s="1"/>
      <c r="X943" s="1"/>
      <c r="Y943" s="1"/>
      <c r="Z943" s="2"/>
    </row>
    <row r="944" spans="10:26" x14ac:dyDescent="0.45">
      <c r="J944" s="3"/>
      <c r="K944" s="3"/>
      <c r="S944" s="1"/>
      <c r="T944" s="1"/>
      <c r="U944" s="1"/>
      <c r="V944" s="1"/>
      <c r="W944" s="1"/>
      <c r="X944" s="1"/>
      <c r="Y944" s="1"/>
      <c r="Z944" s="2"/>
    </row>
    <row r="945" spans="10:26" x14ac:dyDescent="0.45">
      <c r="J945" s="3"/>
      <c r="K945" s="3"/>
      <c r="S945" s="1"/>
      <c r="T945" s="1"/>
      <c r="U945" s="1"/>
      <c r="V945" s="1"/>
      <c r="W945" s="1"/>
      <c r="X945" s="1"/>
      <c r="Y945" s="1"/>
      <c r="Z945" s="2"/>
    </row>
    <row r="946" spans="10:26" x14ac:dyDescent="0.45">
      <c r="J946" s="3"/>
      <c r="K946" s="3"/>
      <c r="S946" s="1"/>
      <c r="T946" s="1"/>
      <c r="U946" s="1"/>
      <c r="V946" s="1"/>
      <c r="W946" s="1"/>
      <c r="X946" s="1"/>
      <c r="Y946" s="1"/>
      <c r="Z946" s="2"/>
    </row>
    <row r="947" spans="10:26" x14ac:dyDescent="0.45">
      <c r="J947" s="3"/>
      <c r="K947" s="3"/>
      <c r="S947" s="1"/>
      <c r="T947" s="1"/>
      <c r="U947" s="1"/>
      <c r="V947" s="1"/>
      <c r="W947" s="1"/>
      <c r="X947" s="1"/>
      <c r="Y947" s="1"/>
      <c r="Z947" s="2"/>
    </row>
    <row r="948" spans="10:26" x14ac:dyDescent="0.45">
      <c r="J948" s="3"/>
      <c r="K948" s="3"/>
      <c r="S948" s="1"/>
      <c r="T948" s="1"/>
      <c r="U948" s="1"/>
      <c r="V948" s="1"/>
      <c r="W948" s="1"/>
      <c r="X948" s="1"/>
      <c r="Y948" s="1"/>
      <c r="Z948" s="2"/>
    </row>
    <row r="949" spans="10:26" x14ac:dyDescent="0.45">
      <c r="J949" s="3"/>
      <c r="K949" s="3"/>
      <c r="S949" s="1"/>
      <c r="T949" s="1"/>
      <c r="U949" s="1"/>
      <c r="V949" s="1"/>
      <c r="W949" s="1"/>
      <c r="X949" s="1"/>
      <c r="Y949" s="1"/>
      <c r="Z949" s="2"/>
    </row>
    <row r="950" spans="10:26" x14ac:dyDescent="0.45">
      <c r="J950" s="3"/>
      <c r="K950" s="3"/>
      <c r="S950" s="1"/>
      <c r="T950" s="1"/>
      <c r="U950" s="1"/>
      <c r="V950" s="1"/>
      <c r="W950" s="1"/>
      <c r="X950" s="1"/>
      <c r="Y950" s="1"/>
      <c r="Z950" s="2"/>
    </row>
    <row r="951" spans="10:26" x14ac:dyDescent="0.45">
      <c r="J951" s="3"/>
      <c r="K951" s="3"/>
      <c r="S951" s="1"/>
      <c r="T951" s="1"/>
      <c r="U951" s="1"/>
      <c r="V951" s="1"/>
      <c r="W951" s="1"/>
      <c r="X951" s="1"/>
      <c r="Y951" s="1"/>
      <c r="Z951" s="2"/>
    </row>
    <row r="952" spans="10:26" x14ac:dyDescent="0.45">
      <c r="J952" s="3"/>
      <c r="K952" s="3"/>
      <c r="S952" s="1"/>
      <c r="T952" s="1"/>
      <c r="U952" s="1"/>
      <c r="V952" s="1"/>
      <c r="W952" s="1"/>
      <c r="X952" s="1"/>
      <c r="Y952" s="1"/>
      <c r="Z952" s="2"/>
    </row>
    <row r="953" spans="10:26" x14ac:dyDescent="0.45">
      <c r="J953" s="3"/>
      <c r="K953" s="3"/>
      <c r="S953" s="1"/>
      <c r="T953" s="1"/>
      <c r="U953" s="1"/>
      <c r="V953" s="1"/>
      <c r="W953" s="1"/>
      <c r="X953" s="1"/>
      <c r="Y953" s="1"/>
      <c r="Z953" s="2"/>
    </row>
    <row r="954" spans="10:26" x14ac:dyDescent="0.45">
      <c r="J954" s="3"/>
      <c r="K954" s="3"/>
      <c r="S954" s="1"/>
      <c r="T954" s="1"/>
      <c r="U954" s="1"/>
      <c r="V954" s="1"/>
      <c r="W954" s="1"/>
      <c r="X954" s="1"/>
      <c r="Y954" s="1"/>
      <c r="Z954" s="2"/>
    </row>
    <row r="955" spans="10:26" x14ac:dyDescent="0.45">
      <c r="J955" s="3"/>
      <c r="K955" s="3"/>
      <c r="S955" s="1"/>
      <c r="T955" s="1"/>
      <c r="U955" s="1"/>
      <c r="V955" s="1"/>
      <c r="W955" s="1"/>
      <c r="X955" s="1"/>
      <c r="Y955" s="1"/>
      <c r="Z955" s="2"/>
    </row>
    <row r="956" spans="10:26" x14ac:dyDescent="0.45">
      <c r="J956" s="3"/>
      <c r="K956" s="3"/>
      <c r="S956" s="1"/>
      <c r="T956" s="1"/>
      <c r="U956" s="1"/>
      <c r="V956" s="1"/>
      <c r="W956" s="1"/>
      <c r="X956" s="1"/>
      <c r="Y956" s="1"/>
      <c r="Z956" s="2"/>
    </row>
    <row r="958" spans="10:26" x14ac:dyDescent="0.45">
      <c r="J958" s="3"/>
      <c r="K958" s="3"/>
      <c r="S958" s="1"/>
      <c r="T958" s="1"/>
      <c r="U958" s="1"/>
      <c r="V958" s="1"/>
      <c r="W958" s="1"/>
      <c r="X958" s="1"/>
      <c r="Y958" s="1"/>
      <c r="Z958" s="2"/>
    </row>
    <row r="959" spans="10:26" x14ac:dyDescent="0.45">
      <c r="J959" s="3"/>
      <c r="K959" s="3"/>
      <c r="S959" s="1"/>
      <c r="T959" s="1"/>
      <c r="U959" s="1"/>
      <c r="V959" s="1"/>
      <c r="W959" s="1"/>
      <c r="X959" s="1"/>
      <c r="Y959" s="1"/>
      <c r="Z959" s="2"/>
    </row>
    <row r="960" spans="10:26" x14ac:dyDescent="0.45">
      <c r="J960" s="3"/>
      <c r="K960" s="3"/>
      <c r="S960" s="1"/>
      <c r="T960" s="1"/>
      <c r="U960" s="1"/>
      <c r="V960" s="1"/>
      <c r="W960" s="1"/>
      <c r="X960" s="1"/>
      <c r="Y960" s="1"/>
      <c r="Z960" s="2"/>
    </row>
    <row r="961" spans="10:26" x14ac:dyDescent="0.45">
      <c r="J961" s="3"/>
      <c r="K961" s="3"/>
      <c r="S961" s="1"/>
      <c r="T961" s="1"/>
      <c r="U961" s="1"/>
      <c r="V961" s="1"/>
      <c r="W961" s="1"/>
      <c r="X961" s="1"/>
      <c r="Y961" s="1"/>
      <c r="Z961" s="2"/>
    </row>
    <row r="962" spans="10:26" x14ac:dyDescent="0.45">
      <c r="J962" s="3"/>
      <c r="K962" s="3"/>
      <c r="S962" s="1"/>
      <c r="T962" s="1"/>
      <c r="U962" s="1"/>
      <c r="V962" s="1"/>
      <c r="W962" s="1"/>
      <c r="X962" s="1"/>
      <c r="Y962" s="1"/>
      <c r="Z962" s="2"/>
    </row>
    <row r="963" spans="10:26" x14ac:dyDescent="0.45">
      <c r="J963" s="3"/>
      <c r="K963" s="3"/>
      <c r="S963" s="1"/>
      <c r="T963" s="1"/>
      <c r="U963" s="1"/>
      <c r="V963" s="1"/>
      <c r="W963" s="1"/>
      <c r="X963" s="1"/>
      <c r="Y963" s="1"/>
      <c r="Z963" s="2"/>
    </row>
    <row r="964" spans="10:26" x14ac:dyDescent="0.45">
      <c r="J964" s="3"/>
      <c r="K964" s="3"/>
      <c r="S964" s="1"/>
      <c r="T964" s="1"/>
      <c r="U964" s="1"/>
      <c r="V964" s="1"/>
      <c r="W964" s="1"/>
      <c r="X964" s="1"/>
      <c r="Y964" s="1"/>
      <c r="Z964" s="2"/>
    </row>
    <row r="965" spans="10:26" x14ac:dyDescent="0.45">
      <c r="J965" s="3"/>
      <c r="K965" s="3"/>
      <c r="S965" s="1"/>
      <c r="T965" s="1"/>
      <c r="U965" s="1"/>
      <c r="V965" s="1"/>
      <c r="W965" s="1"/>
      <c r="X965" s="1"/>
      <c r="Y965" s="1"/>
      <c r="Z965" s="2"/>
    </row>
    <row r="966" spans="10:26" x14ac:dyDescent="0.45">
      <c r="J966" s="3"/>
      <c r="K966" s="3"/>
      <c r="S966" s="1"/>
      <c r="T966" s="1"/>
      <c r="U966" s="1"/>
      <c r="V966" s="1"/>
      <c r="W966" s="1"/>
      <c r="X966" s="1"/>
      <c r="Y966" s="1"/>
      <c r="Z966" s="2"/>
    </row>
    <row r="967" spans="10:26" x14ac:dyDescent="0.45">
      <c r="J967" s="3"/>
      <c r="K967" s="3"/>
      <c r="S967" s="1"/>
      <c r="T967" s="1"/>
      <c r="U967" s="1"/>
      <c r="V967" s="1"/>
      <c r="W967" s="1"/>
      <c r="X967" s="1"/>
      <c r="Y967" s="1"/>
      <c r="Z967" s="2"/>
    </row>
    <row r="968" spans="10:26" x14ac:dyDescent="0.45">
      <c r="J968" s="3"/>
      <c r="K968" s="3"/>
      <c r="S968" s="1"/>
      <c r="T968" s="1"/>
      <c r="U968" s="1"/>
      <c r="V968" s="1"/>
      <c r="W968" s="1"/>
      <c r="X968" s="1"/>
      <c r="Y968" s="1"/>
      <c r="Z968" s="2"/>
    </row>
    <row r="969" spans="10:26" x14ac:dyDescent="0.45">
      <c r="J969" s="3"/>
      <c r="K969" s="3"/>
      <c r="S969" s="1"/>
      <c r="T969" s="1"/>
      <c r="U969" s="1"/>
      <c r="V969" s="1"/>
      <c r="W969" s="1"/>
      <c r="X969" s="1"/>
      <c r="Y969" s="1"/>
      <c r="Z969" s="2"/>
    </row>
    <row r="970" spans="10:26" x14ac:dyDescent="0.45">
      <c r="J970" s="3"/>
      <c r="K970" s="3"/>
      <c r="S970" s="1"/>
      <c r="T970" s="1"/>
      <c r="U970" s="1"/>
      <c r="V970" s="1"/>
      <c r="W970" s="1"/>
      <c r="X970" s="1"/>
      <c r="Y970" s="1"/>
      <c r="Z970" s="2"/>
    </row>
    <row r="971" spans="10:26" x14ac:dyDescent="0.45">
      <c r="J971" s="3"/>
      <c r="K971" s="3"/>
      <c r="S971" s="1"/>
      <c r="T971" s="1"/>
      <c r="U971" s="1"/>
      <c r="V971" s="1"/>
      <c r="W971" s="1"/>
      <c r="X971" s="1"/>
      <c r="Y971" s="1"/>
      <c r="Z971" s="2"/>
    </row>
    <row r="972" spans="10:26" x14ac:dyDescent="0.45">
      <c r="J972" s="3"/>
      <c r="K972" s="3"/>
      <c r="S972" s="1"/>
      <c r="T972" s="1"/>
      <c r="U972" s="1"/>
      <c r="V972" s="1"/>
      <c r="W972" s="1"/>
      <c r="X972" s="1"/>
      <c r="Y972" s="1"/>
      <c r="Z972" s="2"/>
    </row>
    <row r="973" spans="10:26" x14ac:dyDescent="0.45">
      <c r="J973" s="3"/>
      <c r="K973" s="3"/>
      <c r="S973" s="1"/>
      <c r="T973" s="1"/>
      <c r="U973" s="1"/>
      <c r="V973" s="1"/>
      <c r="W973" s="1"/>
      <c r="X973" s="1"/>
      <c r="Y973" s="1"/>
      <c r="Z973" s="2"/>
    </row>
    <row r="974" spans="10:26" x14ac:dyDescent="0.45">
      <c r="J974" s="3"/>
      <c r="K974" s="3"/>
      <c r="S974" s="1"/>
      <c r="T974" s="1"/>
      <c r="U974" s="1"/>
      <c r="V974" s="1"/>
      <c r="W974" s="1"/>
      <c r="X974" s="1"/>
      <c r="Y974" s="1"/>
      <c r="Z974" s="2"/>
    </row>
    <row r="975" spans="10:26" x14ac:dyDescent="0.45">
      <c r="J975" s="3"/>
      <c r="K975" s="3"/>
      <c r="S975" s="1"/>
      <c r="T975" s="1"/>
      <c r="U975" s="1"/>
      <c r="V975" s="1"/>
      <c r="W975" s="1"/>
      <c r="X975" s="1"/>
      <c r="Y975" s="1"/>
      <c r="Z975" s="2"/>
    </row>
    <row r="976" spans="10:26" x14ac:dyDescent="0.45">
      <c r="J976" s="3"/>
      <c r="K976" s="3"/>
      <c r="S976" s="1"/>
      <c r="T976" s="1"/>
      <c r="U976" s="1"/>
      <c r="V976" s="1"/>
      <c r="W976" s="1"/>
      <c r="X976" s="1"/>
      <c r="Y976" s="1"/>
      <c r="Z976" s="2"/>
    </row>
    <row r="977" spans="10:26" x14ac:dyDescent="0.45">
      <c r="J977" s="3"/>
      <c r="K977" s="3"/>
      <c r="S977" s="1"/>
      <c r="T977" s="1"/>
      <c r="U977" s="1"/>
      <c r="V977" s="1"/>
      <c r="W977" s="1"/>
      <c r="X977" s="1"/>
      <c r="Y977" s="1"/>
      <c r="Z977" s="2"/>
    </row>
    <row r="978" spans="10:26" x14ac:dyDescent="0.45">
      <c r="J978" s="3"/>
      <c r="K978" s="3"/>
      <c r="S978" s="1"/>
      <c r="T978" s="1"/>
      <c r="U978" s="1"/>
      <c r="V978" s="1"/>
      <c r="W978" s="1"/>
      <c r="X978" s="1"/>
      <c r="Y978" s="1"/>
      <c r="Z978" s="2"/>
    </row>
    <row r="979" spans="10:26" x14ac:dyDescent="0.45">
      <c r="J979" s="3"/>
      <c r="K979" s="3"/>
      <c r="S979" s="1"/>
      <c r="T979" s="1"/>
      <c r="U979" s="1"/>
      <c r="V979" s="1"/>
      <c r="W979" s="1"/>
      <c r="X979" s="1"/>
      <c r="Y979" s="1"/>
      <c r="Z979" s="2"/>
    </row>
    <row r="980" spans="10:26" x14ac:dyDescent="0.45">
      <c r="J980" s="3"/>
      <c r="K980" s="3"/>
      <c r="S980" s="1"/>
      <c r="T980" s="1"/>
      <c r="U980" s="1"/>
      <c r="V980" s="1"/>
      <c r="W980" s="1"/>
      <c r="X980" s="1"/>
      <c r="Y980" s="1"/>
      <c r="Z980" s="2"/>
    </row>
    <row r="981" spans="10:26" x14ac:dyDescent="0.45">
      <c r="J981" s="3"/>
      <c r="K981" s="3"/>
      <c r="S981" s="1"/>
      <c r="T981" s="1"/>
      <c r="U981" s="1"/>
      <c r="V981" s="1"/>
      <c r="W981" s="1"/>
      <c r="X981" s="1"/>
      <c r="Y981" s="1"/>
      <c r="Z981" s="2"/>
    </row>
    <row r="982" spans="10:26" x14ac:dyDescent="0.45">
      <c r="J982" s="3"/>
      <c r="K982" s="3"/>
      <c r="S982" s="1"/>
      <c r="T982" s="1"/>
      <c r="U982" s="1"/>
      <c r="V982" s="1"/>
      <c r="W982" s="1"/>
      <c r="X982" s="1"/>
      <c r="Y982" s="1"/>
      <c r="Z982" s="2"/>
    </row>
    <row r="983" spans="10:26" x14ac:dyDescent="0.45">
      <c r="J983" s="3"/>
      <c r="K983" s="3"/>
      <c r="S983" s="1"/>
      <c r="T983" s="1"/>
      <c r="U983" s="1"/>
      <c r="V983" s="1"/>
      <c r="W983" s="1"/>
      <c r="X983" s="1"/>
      <c r="Y983" s="1"/>
      <c r="Z98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FBFD-6658-418B-A017-5E111A2A594A}">
  <dimension ref="A1:X813"/>
  <sheetViews>
    <sheetView workbookViewId="0">
      <selection activeCell="N8" sqref="N8"/>
    </sheetView>
  </sheetViews>
  <sheetFormatPr defaultRowHeight="14.25" x14ac:dyDescent="0.45"/>
  <sheetData>
    <row r="1" spans="1:24" x14ac:dyDescent="0.45">
      <c r="A1" t="s">
        <v>77</v>
      </c>
      <c r="B1" t="s">
        <v>78</v>
      </c>
      <c r="C1" t="s">
        <v>79</v>
      </c>
      <c r="D1" t="s">
        <v>112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</row>
    <row r="2" spans="1:24" x14ac:dyDescent="0.45">
      <c r="A2">
        <v>1</v>
      </c>
      <c r="B2">
        <v>2024</v>
      </c>
      <c r="C2" t="s">
        <v>100</v>
      </c>
      <c r="D2" t="str">
        <f>_xlfn.CONCAT(C2,B2)</f>
        <v>LAA2024</v>
      </c>
      <c r="E2">
        <v>96</v>
      </c>
      <c r="F2">
        <v>41</v>
      </c>
      <c r="G2">
        <v>55</v>
      </c>
      <c r="H2">
        <v>23</v>
      </c>
      <c r="I2">
        <v>396</v>
      </c>
      <c r="J2">
        <v>96</v>
      </c>
      <c r="K2">
        <v>851.1</v>
      </c>
      <c r="L2">
        <v>7.85</v>
      </c>
      <c r="M2">
        <v>3.74</v>
      </c>
      <c r="N2">
        <v>1.21</v>
      </c>
      <c r="O2">
        <v>0.27600000000000002</v>
      </c>
      <c r="P2" s="5">
        <v>0.69199999999999995</v>
      </c>
      <c r="Q2" s="5">
        <v>0.42299999999999999</v>
      </c>
      <c r="R2" s="5">
        <v>0.11799999999999999</v>
      </c>
      <c r="S2">
        <v>93.3</v>
      </c>
      <c r="T2">
        <v>4.59</v>
      </c>
      <c r="V2">
        <v>4.58</v>
      </c>
      <c r="W2">
        <v>4.53</v>
      </c>
      <c r="X2">
        <v>5.3</v>
      </c>
    </row>
    <row r="3" spans="1:24" x14ac:dyDescent="0.45">
      <c r="A3">
        <v>2</v>
      </c>
      <c r="B3">
        <v>2024</v>
      </c>
      <c r="C3" t="s">
        <v>58</v>
      </c>
      <c r="D3" t="str">
        <f t="shared" ref="D3:D66" si="0">_xlfn.CONCAT(C3,B3)</f>
        <v>BAL2024</v>
      </c>
      <c r="E3">
        <v>96</v>
      </c>
      <c r="F3">
        <v>58</v>
      </c>
      <c r="G3">
        <v>38</v>
      </c>
      <c r="H3">
        <v>31</v>
      </c>
      <c r="I3">
        <v>417</v>
      </c>
      <c r="J3">
        <v>96</v>
      </c>
      <c r="K3">
        <v>862.1</v>
      </c>
      <c r="L3">
        <v>8.6300000000000008</v>
      </c>
      <c r="M3">
        <v>2.98</v>
      </c>
      <c r="N3">
        <v>1.03</v>
      </c>
      <c r="O3">
        <v>0.27500000000000002</v>
      </c>
      <c r="P3" s="5">
        <v>0.72599999999999998</v>
      </c>
      <c r="Q3" s="5">
        <v>0.42</v>
      </c>
      <c r="R3" s="5">
        <v>0.104</v>
      </c>
      <c r="S3">
        <v>94.2</v>
      </c>
      <c r="T3">
        <v>3.71</v>
      </c>
      <c r="V3">
        <v>3.86</v>
      </c>
      <c r="W3">
        <v>4</v>
      </c>
      <c r="X3">
        <v>11.1</v>
      </c>
    </row>
    <row r="4" spans="1:24" x14ac:dyDescent="0.45">
      <c r="A4">
        <v>3</v>
      </c>
      <c r="B4">
        <v>2024</v>
      </c>
      <c r="C4" t="s">
        <v>69</v>
      </c>
      <c r="D4" t="str">
        <f t="shared" si="0"/>
        <v>BOS2024</v>
      </c>
      <c r="E4">
        <v>96</v>
      </c>
      <c r="F4">
        <v>53</v>
      </c>
      <c r="G4">
        <v>42</v>
      </c>
      <c r="H4">
        <v>26</v>
      </c>
      <c r="I4">
        <v>378</v>
      </c>
      <c r="J4">
        <v>96</v>
      </c>
      <c r="K4">
        <v>854.2</v>
      </c>
      <c r="L4">
        <v>8.69</v>
      </c>
      <c r="M4">
        <v>2.61</v>
      </c>
      <c r="N4">
        <v>1.01</v>
      </c>
      <c r="O4">
        <v>0.28499999999999998</v>
      </c>
      <c r="P4" s="5">
        <v>0.70899999999999996</v>
      </c>
      <c r="Q4" s="5">
        <v>0.437</v>
      </c>
      <c r="R4" s="5">
        <v>0.109</v>
      </c>
      <c r="S4">
        <v>94.2</v>
      </c>
      <c r="T4">
        <v>3.61</v>
      </c>
      <c r="V4">
        <v>3.71</v>
      </c>
      <c r="W4">
        <v>3.77</v>
      </c>
      <c r="X4">
        <v>13</v>
      </c>
    </row>
    <row r="5" spans="1:24" x14ac:dyDescent="0.45">
      <c r="A5">
        <v>4</v>
      </c>
      <c r="B5">
        <v>2024</v>
      </c>
      <c r="C5" t="s">
        <v>70</v>
      </c>
      <c r="D5" t="str">
        <f t="shared" si="0"/>
        <v>CHW2024</v>
      </c>
      <c r="E5">
        <v>98</v>
      </c>
      <c r="F5">
        <v>27</v>
      </c>
      <c r="G5">
        <v>71</v>
      </c>
      <c r="H5">
        <v>17</v>
      </c>
      <c r="I5">
        <v>418</v>
      </c>
      <c r="J5">
        <v>98</v>
      </c>
      <c r="K5">
        <v>862</v>
      </c>
      <c r="L5">
        <v>8.61</v>
      </c>
      <c r="M5">
        <v>3.82</v>
      </c>
      <c r="N5">
        <v>1.26</v>
      </c>
      <c r="O5">
        <v>0.28699999999999998</v>
      </c>
      <c r="P5" s="5">
        <v>0.69199999999999995</v>
      </c>
      <c r="Q5" s="5">
        <v>0.41499999999999998</v>
      </c>
      <c r="R5" s="5">
        <v>0.12</v>
      </c>
      <c r="S5">
        <v>94.7</v>
      </c>
      <c r="T5">
        <v>4.57</v>
      </c>
      <c r="V5">
        <v>4.45</v>
      </c>
      <c r="W5">
        <v>4.3499999999999996</v>
      </c>
      <c r="X5">
        <v>7.9</v>
      </c>
    </row>
    <row r="6" spans="1:24" x14ac:dyDescent="0.45">
      <c r="A6">
        <v>5</v>
      </c>
      <c r="B6">
        <v>2024</v>
      </c>
      <c r="C6" t="s">
        <v>60</v>
      </c>
      <c r="D6" t="str">
        <f t="shared" si="0"/>
        <v>CLE2024</v>
      </c>
      <c r="E6">
        <v>95</v>
      </c>
      <c r="F6">
        <v>58</v>
      </c>
      <c r="G6">
        <v>37</v>
      </c>
      <c r="H6">
        <v>34</v>
      </c>
      <c r="I6">
        <v>440</v>
      </c>
      <c r="J6">
        <v>95</v>
      </c>
      <c r="K6">
        <v>841</v>
      </c>
      <c r="L6">
        <v>9.01</v>
      </c>
      <c r="M6">
        <v>3.17</v>
      </c>
      <c r="N6">
        <v>1.17</v>
      </c>
      <c r="O6">
        <v>0.28199999999999997</v>
      </c>
      <c r="P6" s="5">
        <v>0.76300000000000001</v>
      </c>
      <c r="Q6" s="5">
        <v>0.41899999999999998</v>
      </c>
      <c r="R6" s="5">
        <v>0.121</v>
      </c>
      <c r="S6">
        <v>93</v>
      </c>
      <c r="T6">
        <v>3.71</v>
      </c>
      <c r="V6">
        <v>4.03</v>
      </c>
      <c r="W6">
        <v>3.93</v>
      </c>
      <c r="X6">
        <v>7.6</v>
      </c>
    </row>
    <row r="7" spans="1:24" x14ac:dyDescent="0.45">
      <c r="A7">
        <v>6</v>
      </c>
      <c r="B7">
        <v>2024</v>
      </c>
      <c r="C7" t="s">
        <v>71</v>
      </c>
      <c r="D7" t="str">
        <f t="shared" si="0"/>
        <v>DET2024</v>
      </c>
      <c r="E7">
        <v>97</v>
      </c>
      <c r="F7">
        <v>47</v>
      </c>
      <c r="G7">
        <v>50</v>
      </c>
      <c r="H7">
        <v>21</v>
      </c>
      <c r="I7">
        <v>387</v>
      </c>
      <c r="J7">
        <v>97</v>
      </c>
      <c r="K7">
        <v>859.2</v>
      </c>
      <c r="L7">
        <v>8.68</v>
      </c>
      <c r="M7">
        <v>2.74</v>
      </c>
      <c r="N7">
        <v>1.01</v>
      </c>
      <c r="O7">
        <v>0.29199999999999998</v>
      </c>
      <c r="P7" s="5">
        <v>0.7</v>
      </c>
      <c r="Q7" s="5">
        <v>0.441</v>
      </c>
      <c r="R7" s="5">
        <v>0.11</v>
      </c>
      <c r="S7">
        <v>94.4</v>
      </c>
      <c r="T7">
        <v>3.97</v>
      </c>
      <c r="V7">
        <v>3.72</v>
      </c>
      <c r="W7">
        <v>3.77</v>
      </c>
      <c r="X7">
        <v>10.3</v>
      </c>
    </row>
    <row r="8" spans="1:24" x14ac:dyDescent="0.45">
      <c r="A8">
        <v>7</v>
      </c>
      <c r="B8">
        <v>2024</v>
      </c>
      <c r="C8" t="s">
        <v>62</v>
      </c>
      <c r="D8" t="str">
        <f t="shared" si="0"/>
        <v>KCR2024</v>
      </c>
      <c r="E8">
        <v>97</v>
      </c>
      <c r="F8">
        <v>52</v>
      </c>
      <c r="G8">
        <v>45</v>
      </c>
      <c r="H8">
        <v>24</v>
      </c>
      <c r="I8">
        <v>402</v>
      </c>
      <c r="J8">
        <v>97</v>
      </c>
      <c r="K8">
        <v>848</v>
      </c>
      <c r="L8">
        <v>8.32</v>
      </c>
      <c r="M8">
        <v>3.11</v>
      </c>
      <c r="N8">
        <v>0.94</v>
      </c>
      <c r="O8">
        <v>0.29199999999999998</v>
      </c>
      <c r="P8" s="5">
        <v>0.74099999999999999</v>
      </c>
      <c r="Q8" s="5">
        <v>0.435</v>
      </c>
      <c r="R8" s="5">
        <v>9.8000000000000004E-2</v>
      </c>
      <c r="S8">
        <v>94</v>
      </c>
      <c r="T8">
        <v>3.8</v>
      </c>
      <c r="V8">
        <v>3.85</v>
      </c>
      <c r="W8">
        <v>4.0599999999999996</v>
      </c>
      <c r="X8">
        <v>11</v>
      </c>
    </row>
    <row r="9" spans="1:24" x14ac:dyDescent="0.45">
      <c r="A9">
        <v>8</v>
      </c>
      <c r="B9">
        <v>2024</v>
      </c>
      <c r="C9" t="s">
        <v>54</v>
      </c>
      <c r="D9" t="str">
        <f t="shared" si="0"/>
        <v>MIN2024</v>
      </c>
      <c r="E9">
        <v>96</v>
      </c>
      <c r="F9">
        <v>54</v>
      </c>
      <c r="G9">
        <v>42</v>
      </c>
      <c r="H9">
        <v>29</v>
      </c>
      <c r="I9">
        <v>404</v>
      </c>
      <c r="J9">
        <v>96</v>
      </c>
      <c r="K9">
        <v>849.1</v>
      </c>
      <c r="L9">
        <v>9.25</v>
      </c>
      <c r="M9">
        <v>2.59</v>
      </c>
      <c r="N9">
        <v>1.19</v>
      </c>
      <c r="O9">
        <v>0.28399999999999997</v>
      </c>
      <c r="P9" s="5">
        <v>0.70399999999999996</v>
      </c>
      <c r="Q9" s="5">
        <v>0.38900000000000001</v>
      </c>
      <c r="R9" s="5">
        <v>0.115</v>
      </c>
      <c r="S9">
        <v>94.3</v>
      </c>
      <c r="T9">
        <v>4.1100000000000003</v>
      </c>
      <c r="V9">
        <v>3.83</v>
      </c>
      <c r="W9">
        <v>3.81</v>
      </c>
      <c r="X9">
        <v>10.6</v>
      </c>
    </row>
    <row r="10" spans="1:24" x14ac:dyDescent="0.45">
      <c r="A10">
        <v>9</v>
      </c>
      <c r="B10">
        <v>2024</v>
      </c>
      <c r="C10" t="s">
        <v>73</v>
      </c>
      <c r="D10" t="str">
        <f t="shared" si="0"/>
        <v>NYY2024</v>
      </c>
      <c r="E10">
        <v>98</v>
      </c>
      <c r="F10">
        <v>58</v>
      </c>
      <c r="G10">
        <v>40</v>
      </c>
      <c r="H10">
        <v>27</v>
      </c>
      <c r="I10">
        <v>400</v>
      </c>
      <c r="J10">
        <v>98</v>
      </c>
      <c r="K10">
        <v>872.1</v>
      </c>
      <c r="L10">
        <v>8.81</v>
      </c>
      <c r="M10">
        <v>3.3</v>
      </c>
      <c r="N10">
        <v>1.1000000000000001</v>
      </c>
      <c r="O10">
        <v>0.27</v>
      </c>
      <c r="P10" s="5">
        <v>0.76</v>
      </c>
      <c r="Q10" s="5">
        <v>0.41499999999999998</v>
      </c>
      <c r="R10" s="5">
        <v>0.11</v>
      </c>
      <c r="S10">
        <v>94.4</v>
      </c>
      <c r="T10">
        <v>3.56</v>
      </c>
      <c r="V10">
        <v>4.1100000000000003</v>
      </c>
      <c r="W10">
        <v>4.17</v>
      </c>
      <c r="X10">
        <v>7.5</v>
      </c>
    </row>
    <row r="11" spans="1:24" x14ac:dyDescent="0.45">
      <c r="A11">
        <v>10</v>
      </c>
      <c r="B11">
        <v>2024</v>
      </c>
      <c r="C11" t="s">
        <v>56</v>
      </c>
      <c r="D11" t="str">
        <f t="shared" si="0"/>
        <v>OAK2024</v>
      </c>
      <c r="E11">
        <v>98</v>
      </c>
      <c r="F11">
        <v>37</v>
      </c>
      <c r="G11">
        <v>61</v>
      </c>
      <c r="H11">
        <v>18</v>
      </c>
      <c r="I11">
        <v>411</v>
      </c>
      <c r="J11">
        <v>98</v>
      </c>
      <c r="K11">
        <v>862.1</v>
      </c>
      <c r="L11">
        <v>7.69</v>
      </c>
      <c r="M11">
        <v>3.44</v>
      </c>
      <c r="N11">
        <v>1.07</v>
      </c>
      <c r="O11">
        <v>0.29799999999999999</v>
      </c>
      <c r="P11" s="5">
        <v>0.69799999999999995</v>
      </c>
      <c r="Q11" s="5">
        <v>0.40100000000000002</v>
      </c>
      <c r="R11" s="5">
        <v>0.10199999999999999</v>
      </c>
      <c r="S11">
        <v>94.5</v>
      </c>
      <c r="T11">
        <v>4.46</v>
      </c>
      <c r="V11">
        <v>4.3600000000000003</v>
      </c>
      <c r="W11">
        <v>4.53</v>
      </c>
      <c r="X11">
        <v>5.3</v>
      </c>
    </row>
    <row r="12" spans="1:24" x14ac:dyDescent="0.45">
      <c r="A12">
        <v>11</v>
      </c>
      <c r="B12">
        <v>2024</v>
      </c>
      <c r="C12" t="s">
        <v>49</v>
      </c>
      <c r="D12" t="str">
        <f t="shared" si="0"/>
        <v>SEA2024</v>
      </c>
      <c r="E12">
        <v>98</v>
      </c>
      <c r="F12">
        <v>52</v>
      </c>
      <c r="G12">
        <v>46</v>
      </c>
      <c r="H12">
        <v>26</v>
      </c>
      <c r="I12">
        <v>408</v>
      </c>
      <c r="J12">
        <v>98</v>
      </c>
      <c r="K12">
        <v>866</v>
      </c>
      <c r="L12">
        <v>8.51</v>
      </c>
      <c r="M12">
        <v>2.4300000000000002</v>
      </c>
      <c r="N12">
        <v>1.05</v>
      </c>
      <c r="O12">
        <v>0.25900000000000001</v>
      </c>
      <c r="P12" s="5">
        <v>0.73399999999999999</v>
      </c>
      <c r="Q12" s="5">
        <v>0.40100000000000002</v>
      </c>
      <c r="R12" s="5">
        <v>0.106</v>
      </c>
      <c r="S12">
        <v>95.7</v>
      </c>
      <c r="T12">
        <v>3.46</v>
      </c>
      <c r="V12">
        <v>3.7</v>
      </c>
      <c r="W12">
        <v>3.81</v>
      </c>
      <c r="X12">
        <v>11.3</v>
      </c>
    </row>
    <row r="13" spans="1:24" x14ac:dyDescent="0.45">
      <c r="A13">
        <v>12</v>
      </c>
      <c r="B13">
        <v>2024</v>
      </c>
      <c r="C13" t="s">
        <v>101</v>
      </c>
      <c r="D13" t="str">
        <f t="shared" si="0"/>
        <v>TBR2024</v>
      </c>
      <c r="E13">
        <v>96</v>
      </c>
      <c r="F13">
        <v>48</v>
      </c>
      <c r="G13">
        <v>48</v>
      </c>
      <c r="H13">
        <v>31</v>
      </c>
      <c r="I13">
        <v>421</v>
      </c>
      <c r="J13">
        <v>96</v>
      </c>
      <c r="K13">
        <v>861.1</v>
      </c>
      <c r="L13">
        <v>8.66</v>
      </c>
      <c r="M13">
        <v>2.81</v>
      </c>
      <c r="N13">
        <v>1.32</v>
      </c>
      <c r="O13">
        <v>0.28699999999999998</v>
      </c>
      <c r="P13" s="5">
        <v>0.72199999999999998</v>
      </c>
      <c r="Q13" s="5">
        <v>0.38200000000000001</v>
      </c>
      <c r="R13" s="5">
        <v>0.121</v>
      </c>
      <c r="S13">
        <v>94.1</v>
      </c>
      <c r="T13">
        <v>4.21</v>
      </c>
      <c r="V13">
        <v>4.22</v>
      </c>
      <c r="W13">
        <v>4.1100000000000003</v>
      </c>
      <c r="X13">
        <v>5.6</v>
      </c>
    </row>
    <row r="14" spans="1:24" x14ac:dyDescent="0.45">
      <c r="A14">
        <v>13</v>
      </c>
      <c r="B14">
        <v>2024</v>
      </c>
      <c r="C14" t="s">
        <v>57</v>
      </c>
      <c r="D14" t="str">
        <f t="shared" si="0"/>
        <v>TEX2024</v>
      </c>
      <c r="E14">
        <v>96</v>
      </c>
      <c r="F14">
        <v>46</v>
      </c>
      <c r="G14">
        <v>50</v>
      </c>
      <c r="H14">
        <v>19</v>
      </c>
      <c r="I14">
        <v>373</v>
      </c>
      <c r="J14">
        <v>96</v>
      </c>
      <c r="K14">
        <v>843.2</v>
      </c>
      <c r="L14">
        <v>8.58</v>
      </c>
      <c r="M14">
        <v>3.54</v>
      </c>
      <c r="N14">
        <v>1.1599999999999999</v>
      </c>
      <c r="O14">
        <v>0.27200000000000002</v>
      </c>
      <c r="P14" s="5">
        <v>0.73299999999999998</v>
      </c>
      <c r="Q14" s="5">
        <v>0.42699999999999999</v>
      </c>
      <c r="R14" s="5">
        <v>0.12</v>
      </c>
      <c r="S14">
        <v>93.8</v>
      </c>
      <c r="T14">
        <v>4.0199999999999996</v>
      </c>
      <c r="V14">
        <v>4.25</v>
      </c>
      <c r="W14">
        <v>4.1500000000000004</v>
      </c>
      <c r="X14">
        <v>8.6</v>
      </c>
    </row>
    <row r="15" spans="1:24" x14ac:dyDescent="0.45">
      <c r="A15">
        <v>14</v>
      </c>
      <c r="B15">
        <v>2024</v>
      </c>
      <c r="C15" t="s">
        <v>74</v>
      </c>
      <c r="D15" t="str">
        <f t="shared" si="0"/>
        <v>TOR2024</v>
      </c>
      <c r="E15">
        <v>97</v>
      </c>
      <c r="F15">
        <v>44</v>
      </c>
      <c r="G15">
        <v>52</v>
      </c>
      <c r="H15">
        <v>23</v>
      </c>
      <c r="I15">
        <v>422</v>
      </c>
      <c r="J15">
        <v>97</v>
      </c>
      <c r="K15">
        <v>845</v>
      </c>
      <c r="L15">
        <v>8.32</v>
      </c>
      <c r="M15">
        <v>3.11</v>
      </c>
      <c r="N15">
        <v>1.41</v>
      </c>
      <c r="O15">
        <v>0.28899999999999998</v>
      </c>
      <c r="P15" s="5">
        <v>0.72</v>
      </c>
      <c r="Q15" s="5">
        <v>0.40699999999999997</v>
      </c>
      <c r="R15" s="5">
        <v>0.13800000000000001</v>
      </c>
      <c r="S15">
        <v>94.5</v>
      </c>
      <c r="T15">
        <v>4.4400000000000004</v>
      </c>
      <c r="V15">
        <v>4.53</v>
      </c>
      <c r="W15">
        <v>4.17</v>
      </c>
      <c r="X15">
        <v>4.8</v>
      </c>
    </row>
    <row r="16" spans="1:24" x14ac:dyDescent="0.45">
      <c r="A16">
        <v>15</v>
      </c>
      <c r="B16">
        <v>2024</v>
      </c>
      <c r="C16" t="s">
        <v>102</v>
      </c>
      <c r="D16" t="str">
        <f t="shared" si="0"/>
        <v>ARI2024</v>
      </c>
      <c r="E16">
        <v>97</v>
      </c>
      <c r="F16">
        <v>49</v>
      </c>
      <c r="G16">
        <v>48</v>
      </c>
      <c r="H16">
        <v>21</v>
      </c>
      <c r="I16">
        <v>412</v>
      </c>
      <c r="J16">
        <v>97</v>
      </c>
      <c r="K16">
        <v>861.2</v>
      </c>
      <c r="L16">
        <v>7.41</v>
      </c>
      <c r="M16">
        <v>2.94</v>
      </c>
      <c r="N16">
        <v>1.1499999999999999</v>
      </c>
      <c r="O16">
        <v>0.29899999999999999</v>
      </c>
      <c r="P16" s="5">
        <v>0.69899999999999995</v>
      </c>
      <c r="Q16" s="5">
        <v>0.43099999999999999</v>
      </c>
      <c r="R16" s="5">
        <v>0.115</v>
      </c>
      <c r="S16">
        <v>93.8</v>
      </c>
      <c r="T16">
        <v>4.57</v>
      </c>
      <c r="V16">
        <v>4.2699999999999996</v>
      </c>
      <c r="W16">
        <v>4.25</v>
      </c>
      <c r="X16">
        <v>5.4</v>
      </c>
    </row>
    <row r="17" spans="1:24" x14ac:dyDescent="0.45">
      <c r="A17">
        <v>16</v>
      </c>
      <c r="B17">
        <v>2024</v>
      </c>
      <c r="C17" t="s">
        <v>50</v>
      </c>
      <c r="D17" t="str">
        <f t="shared" si="0"/>
        <v>ATL2024</v>
      </c>
      <c r="E17">
        <v>95</v>
      </c>
      <c r="F17">
        <v>53</v>
      </c>
      <c r="G17">
        <v>42</v>
      </c>
      <c r="H17">
        <v>26</v>
      </c>
      <c r="I17">
        <v>370</v>
      </c>
      <c r="J17">
        <v>95</v>
      </c>
      <c r="K17">
        <v>842</v>
      </c>
      <c r="L17">
        <v>8.98</v>
      </c>
      <c r="M17">
        <v>2.88</v>
      </c>
      <c r="N17">
        <v>0.87</v>
      </c>
      <c r="O17">
        <v>0.28999999999999998</v>
      </c>
      <c r="P17" s="5">
        <v>0.754</v>
      </c>
      <c r="Q17" s="5">
        <v>0.45600000000000002</v>
      </c>
      <c r="R17" s="5">
        <v>0.10199999999999999</v>
      </c>
      <c r="S17">
        <v>94.6</v>
      </c>
      <c r="T17">
        <v>3.4</v>
      </c>
      <c r="V17">
        <v>3.52</v>
      </c>
      <c r="W17">
        <v>3.67</v>
      </c>
      <c r="X17">
        <v>12.6</v>
      </c>
    </row>
    <row r="18" spans="1:24" x14ac:dyDescent="0.45">
      <c r="A18">
        <v>17</v>
      </c>
      <c r="B18">
        <v>2024</v>
      </c>
      <c r="C18" t="s">
        <v>51</v>
      </c>
      <c r="D18" t="str">
        <f t="shared" si="0"/>
        <v>CHC2024</v>
      </c>
      <c r="E18">
        <v>98</v>
      </c>
      <c r="F18">
        <v>47</v>
      </c>
      <c r="G18">
        <v>51</v>
      </c>
      <c r="H18">
        <v>22</v>
      </c>
      <c r="I18">
        <v>393</v>
      </c>
      <c r="J18">
        <v>98</v>
      </c>
      <c r="K18">
        <v>864</v>
      </c>
      <c r="L18">
        <v>8.8000000000000007</v>
      </c>
      <c r="M18">
        <v>3.1</v>
      </c>
      <c r="N18">
        <v>1.08</v>
      </c>
      <c r="O18">
        <v>0.28599999999999998</v>
      </c>
      <c r="P18" s="5">
        <v>0.71699999999999997</v>
      </c>
      <c r="Q18" s="5">
        <v>0.41399999999999998</v>
      </c>
      <c r="R18" s="5">
        <v>0.105</v>
      </c>
      <c r="S18">
        <v>93.7</v>
      </c>
      <c r="T18">
        <v>3.8</v>
      </c>
      <c r="V18">
        <v>3.92</v>
      </c>
      <c r="W18">
        <v>4.05</v>
      </c>
      <c r="X18">
        <v>9.3000000000000007</v>
      </c>
    </row>
    <row r="19" spans="1:24" x14ac:dyDescent="0.45">
      <c r="A19">
        <v>18</v>
      </c>
      <c r="B19">
        <v>2024</v>
      </c>
      <c r="C19" t="s">
        <v>59</v>
      </c>
      <c r="D19" t="str">
        <f t="shared" si="0"/>
        <v>CIN2024</v>
      </c>
      <c r="E19">
        <v>97</v>
      </c>
      <c r="F19">
        <v>47</v>
      </c>
      <c r="G19">
        <v>50</v>
      </c>
      <c r="H19">
        <v>21</v>
      </c>
      <c r="I19">
        <v>414</v>
      </c>
      <c r="J19">
        <v>97</v>
      </c>
      <c r="K19">
        <v>856.2</v>
      </c>
      <c r="L19">
        <v>8.58</v>
      </c>
      <c r="M19">
        <v>3.19</v>
      </c>
      <c r="N19">
        <v>1.0900000000000001</v>
      </c>
      <c r="O19">
        <v>0.28299999999999997</v>
      </c>
      <c r="P19" s="5">
        <v>0.747</v>
      </c>
      <c r="Q19" s="5">
        <v>0.38800000000000001</v>
      </c>
      <c r="R19" s="5">
        <v>0.10199999999999999</v>
      </c>
      <c r="S19">
        <v>94.8</v>
      </c>
      <c r="T19">
        <v>3.82</v>
      </c>
      <c r="V19">
        <v>4.09</v>
      </c>
      <c r="W19">
        <v>4.26</v>
      </c>
      <c r="X19">
        <v>11</v>
      </c>
    </row>
    <row r="20" spans="1:24" x14ac:dyDescent="0.45">
      <c r="A20">
        <v>19</v>
      </c>
      <c r="B20">
        <v>2024</v>
      </c>
      <c r="C20" t="s">
        <v>64</v>
      </c>
      <c r="D20" t="str">
        <f t="shared" si="0"/>
        <v>COL2024</v>
      </c>
      <c r="E20">
        <v>97</v>
      </c>
      <c r="F20">
        <v>34</v>
      </c>
      <c r="G20">
        <v>63</v>
      </c>
      <c r="H20">
        <v>20</v>
      </c>
      <c r="I20">
        <v>385</v>
      </c>
      <c r="J20">
        <v>97</v>
      </c>
      <c r="K20">
        <v>857</v>
      </c>
      <c r="L20">
        <v>6.84</v>
      </c>
      <c r="M20">
        <v>3.63</v>
      </c>
      <c r="N20">
        <v>1.27</v>
      </c>
      <c r="O20">
        <v>0.32300000000000001</v>
      </c>
      <c r="P20" s="5">
        <v>0.66200000000000003</v>
      </c>
      <c r="Q20" s="5">
        <v>0.44900000000000001</v>
      </c>
      <c r="R20" s="5">
        <v>0.13</v>
      </c>
      <c r="S20">
        <v>94.6</v>
      </c>
      <c r="T20">
        <v>5.63</v>
      </c>
      <c r="V20">
        <v>4.8099999999999996</v>
      </c>
      <c r="W20">
        <v>4.58</v>
      </c>
      <c r="X20">
        <v>3.1</v>
      </c>
    </row>
    <row r="21" spans="1:24" x14ac:dyDescent="0.45">
      <c r="A21">
        <v>20</v>
      </c>
      <c r="B21">
        <v>2024</v>
      </c>
      <c r="C21" t="s">
        <v>103</v>
      </c>
      <c r="D21" t="str">
        <f t="shared" si="0"/>
        <v>MIA2024</v>
      </c>
      <c r="E21">
        <v>96</v>
      </c>
      <c r="F21">
        <v>33</v>
      </c>
      <c r="G21">
        <v>63</v>
      </c>
      <c r="H21">
        <v>16</v>
      </c>
      <c r="I21">
        <v>429</v>
      </c>
      <c r="J21">
        <v>96</v>
      </c>
      <c r="K21">
        <v>851.1</v>
      </c>
      <c r="L21">
        <v>8.2899999999999991</v>
      </c>
      <c r="M21">
        <v>3.45</v>
      </c>
      <c r="N21">
        <v>1.07</v>
      </c>
      <c r="O21">
        <v>0.30099999999999999</v>
      </c>
      <c r="P21" s="5">
        <v>0.67700000000000005</v>
      </c>
      <c r="Q21" s="5">
        <v>0.437</v>
      </c>
      <c r="R21" s="5">
        <v>0.111</v>
      </c>
      <c r="S21">
        <v>94.3</v>
      </c>
      <c r="T21">
        <v>4.63</v>
      </c>
      <c r="V21">
        <v>4.2</v>
      </c>
      <c r="W21">
        <v>4.24</v>
      </c>
      <c r="X21">
        <v>6.2</v>
      </c>
    </row>
    <row r="22" spans="1:24" x14ac:dyDescent="0.45">
      <c r="A22">
        <v>21</v>
      </c>
      <c r="B22">
        <v>2024</v>
      </c>
      <c r="C22" t="s">
        <v>53</v>
      </c>
      <c r="D22" t="str">
        <f t="shared" si="0"/>
        <v>HOU2024</v>
      </c>
      <c r="E22">
        <v>96</v>
      </c>
      <c r="F22">
        <v>50</v>
      </c>
      <c r="G22">
        <v>46</v>
      </c>
      <c r="H22">
        <v>23</v>
      </c>
      <c r="I22">
        <v>402</v>
      </c>
      <c r="J22">
        <v>96</v>
      </c>
      <c r="K22">
        <v>852.1</v>
      </c>
      <c r="L22">
        <v>8.7899999999999991</v>
      </c>
      <c r="M22">
        <v>3.69</v>
      </c>
      <c r="N22">
        <v>1.17</v>
      </c>
      <c r="O22">
        <v>0.28399999999999997</v>
      </c>
      <c r="P22" s="5">
        <v>0.747</v>
      </c>
      <c r="Q22" s="5">
        <v>0.41899999999999998</v>
      </c>
      <c r="R22" s="5">
        <v>0.123</v>
      </c>
      <c r="S22">
        <v>94.1</v>
      </c>
      <c r="T22">
        <v>4.03</v>
      </c>
      <c r="V22">
        <v>4.29</v>
      </c>
      <c r="W22">
        <v>4.17</v>
      </c>
      <c r="X22">
        <v>6.3</v>
      </c>
    </row>
    <row r="23" spans="1:24" x14ac:dyDescent="0.45">
      <c r="A23">
        <v>22</v>
      </c>
      <c r="B23">
        <v>2024</v>
      </c>
      <c r="C23" t="s">
        <v>65</v>
      </c>
      <c r="D23" t="str">
        <f t="shared" si="0"/>
        <v>LAD2024</v>
      </c>
      <c r="E23">
        <v>97</v>
      </c>
      <c r="F23">
        <v>56</v>
      </c>
      <c r="G23">
        <v>41</v>
      </c>
      <c r="H23">
        <v>28</v>
      </c>
      <c r="I23">
        <v>413</v>
      </c>
      <c r="J23">
        <v>97</v>
      </c>
      <c r="K23">
        <v>867.1</v>
      </c>
      <c r="L23">
        <v>8.48</v>
      </c>
      <c r="M23">
        <v>3.06</v>
      </c>
      <c r="N23">
        <v>1.17</v>
      </c>
      <c r="O23">
        <v>0.26600000000000001</v>
      </c>
      <c r="P23" s="5">
        <v>0.74299999999999999</v>
      </c>
      <c r="Q23" s="5">
        <v>0.41</v>
      </c>
      <c r="R23" s="5">
        <v>0.11899999999999999</v>
      </c>
      <c r="S23">
        <v>94.7</v>
      </c>
      <c r="T23">
        <v>3.76</v>
      </c>
      <c r="V23">
        <v>4.1100000000000003</v>
      </c>
      <c r="W23">
        <v>4.04</v>
      </c>
      <c r="X23">
        <v>9.1</v>
      </c>
    </row>
    <row r="24" spans="1:24" x14ac:dyDescent="0.45">
      <c r="A24">
        <v>23</v>
      </c>
      <c r="B24">
        <v>2024</v>
      </c>
      <c r="C24" t="s">
        <v>72</v>
      </c>
      <c r="D24" t="str">
        <f t="shared" si="0"/>
        <v>MIL2024</v>
      </c>
      <c r="E24">
        <v>97</v>
      </c>
      <c r="F24">
        <v>55</v>
      </c>
      <c r="G24">
        <v>42</v>
      </c>
      <c r="H24">
        <v>32</v>
      </c>
      <c r="I24">
        <v>407</v>
      </c>
      <c r="J24">
        <v>97</v>
      </c>
      <c r="K24">
        <v>858.1</v>
      </c>
      <c r="L24">
        <v>8.0500000000000007</v>
      </c>
      <c r="M24">
        <v>3.1</v>
      </c>
      <c r="N24">
        <v>1.22</v>
      </c>
      <c r="O24">
        <v>0.27600000000000002</v>
      </c>
      <c r="P24" s="5">
        <v>0.76500000000000001</v>
      </c>
      <c r="Q24" s="5">
        <v>0.42199999999999999</v>
      </c>
      <c r="R24" s="5">
        <v>0.125</v>
      </c>
      <c r="S24">
        <v>93.1</v>
      </c>
      <c r="T24">
        <v>3.81</v>
      </c>
      <c r="V24">
        <v>4.32</v>
      </c>
      <c r="W24">
        <v>4.17</v>
      </c>
      <c r="X24">
        <v>6.3</v>
      </c>
    </row>
    <row r="25" spans="1:24" x14ac:dyDescent="0.45">
      <c r="A25">
        <v>24</v>
      </c>
      <c r="B25">
        <v>2024</v>
      </c>
      <c r="C25" t="s">
        <v>104</v>
      </c>
      <c r="D25" t="str">
        <f t="shared" si="0"/>
        <v>WSN2024</v>
      </c>
      <c r="E25">
        <v>97</v>
      </c>
      <c r="F25">
        <v>44</v>
      </c>
      <c r="G25">
        <v>53</v>
      </c>
      <c r="H25">
        <v>26</v>
      </c>
      <c r="I25">
        <v>427</v>
      </c>
      <c r="J25">
        <v>97</v>
      </c>
      <c r="K25">
        <v>858.1</v>
      </c>
      <c r="L25">
        <v>8.33</v>
      </c>
      <c r="M25">
        <v>2.88</v>
      </c>
      <c r="N25">
        <v>1</v>
      </c>
      <c r="O25">
        <v>0.30399999999999999</v>
      </c>
      <c r="P25" s="5">
        <v>0.69499999999999995</v>
      </c>
      <c r="Q25" s="5">
        <v>0.41899999999999998</v>
      </c>
      <c r="R25" s="5">
        <v>0.105</v>
      </c>
      <c r="S25">
        <v>94.7</v>
      </c>
      <c r="T25">
        <v>4.1399999999999997</v>
      </c>
      <c r="V25">
        <v>3.8</v>
      </c>
      <c r="W25">
        <v>3.93</v>
      </c>
      <c r="X25">
        <v>11.7</v>
      </c>
    </row>
    <row r="26" spans="1:24" x14ac:dyDescent="0.45">
      <c r="A26">
        <v>25</v>
      </c>
      <c r="B26">
        <v>2024</v>
      </c>
      <c r="C26" t="s">
        <v>55</v>
      </c>
      <c r="D26" t="str">
        <f t="shared" si="0"/>
        <v>NYM2024</v>
      </c>
      <c r="E26">
        <v>95</v>
      </c>
      <c r="F26">
        <v>49</v>
      </c>
      <c r="G26">
        <v>46</v>
      </c>
      <c r="H26">
        <v>25</v>
      </c>
      <c r="I26">
        <v>406</v>
      </c>
      <c r="J26">
        <v>95</v>
      </c>
      <c r="K26">
        <v>853.1</v>
      </c>
      <c r="L26">
        <v>8.74</v>
      </c>
      <c r="M26">
        <v>3.82</v>
      </c>
      <c r="N26">
        <v>1.1000000000000001</v>
      </c>
      <c r="O26">
        <v>0.28299999999999997</v>
      </c>
      <c r="P26" s="5">
        <v>0.70199999999999996</v>
      </c>
      <c r="Q26" s="5">
        <v>0.44400000000000001</v>
      </c>
      <c r="R26" s="5">
        <v>0.11700000000000001</v>
      </c>
      <c r="S26">
        <v>94.7</v>
      </c>
      <c r="T26">
        <v>4.2300000000000004</v>
      </c>
      <c r="V26">
        <v>4.28</v>
      </c>
      <c r="W26">
        <v>4.2300000000000004</v>
      </c>
      <c r="X26">
        <v>5.2</v>
      </c>
    </row>
    <row r="27" spans="1:24" x14ac:dyDescent="0.45">
      <c r="A27">
        <v>26</v>
      </c>
      <c r="B27">
        <v>2024</v>
      </c>
      <c r="C27" t="s">
        <v>61</v>
      </c>
      <c r="D27" t="str">
        <f t="shared" si="0"/>
        <v>PHI2024</v>
      </c>
      <c r="E27">
        <v>96</v>
      </c>
      <c r="F27">
        <v>62</v>
      </c>
      <c r="G27">
        <v>34</v>
      </c>
      <c r="H27">
        <v>26</v>
      </c>
      <c r="I27">
        <v>394</v>
      </c>
      <c r="J27">
        <v>96</v>
      </c>
      <c r="K27">
        <v>862</v>
      </c>
      <c r="L27">
        <v>9.16</v>
      </c>
      <c r="M27">
        <v>2.68</v>
      </c>
      <c r="N27">
        <v>0.96</v>
      </c>
      <c r="O27">
        <v>0.28199999999999997</v>
      </c>
      <c r="P27" s="5">
        <v>0.73599999999999999</v>
      </c>
      <c r="Q27" s="5">
        <v>0.46500000000000002</v>
      </c>
      <c r="R27" s="5">
        <v>0.11899999999999999</v>
      </c>
      <c r="S27">
        <v>94.5</v>
      </c>
      <c r="T27">
        <v>3.42</v>
      </c>
      <c r="V27">
        <v>3.54</v>
      </c>
      <c r="W27">
        <v>3.48</v>
      </c>
      <c r="X27">
        <v>16.3</v>
      </c>
    </row>
    <row r="28" spans="1:24" x14ac:dyDescent="0.45">
      <c r="A28">
        <v>27</v>
      </c>
      <c r="B28">
        <v>2024</v>
      </c>
      <c r="C28" t="s">
        <v>66</v>
      </c>
      <c r="D28" t="str">
        <f t="shared" si="0"/>
        <v>PIT2024</v>
      </c>
      <c r="E28">
        <v>96</v>
      </c>
      <c r="F28">
        <v>48</v>
      </c>
      <c r="G28">
        <v>48</v>
      </c>
      <c r="H28">
        <v>25</v>
      </c>
      <c r="I28">
        <v>388</v>
      </c>
      <c r="J28">
        <v>96</v>
      </c>
      <c r="K28">
        <v>860.1</v>
      </c>
      <c r="L28">
        <v>8.61</v>
      </c>
      <c r="M28">
        <v>3.03</v>
      </c>
      <c r="N28">
        <v>0.97</v>
      </c>
      <c r="O28">
        <v>0.29799999999999999</v>
      </c>
      <c r="P28" s="5">
        <v>0.72299999999999998</v>
      </c>
      <c r="Q28" s="5">
        <v>0.42299999999999999</v>
      </c>
      <c r="R28" s="5">
        <v>9.9000000000000005E-2</v>
      </c>
      <c r="S28">
        <v>95.7</v>
      </c>
      <c r="T28">
        <v>3.87</v>
      </c>
      <c r="V28">
        <v>3.82</v>
      </c>
      <c r="W28">
        <v>4.04</v>
      </c>
      <c r="X28">
        <v>10</v>
      </c>
    </row>
    <row r="29" spans="1:24" x14ac:dyDescent="0.45">
      <c r="A29">
        <v>28</v>
      </c>
      <c r="B29">
        <v>2024</v>
      </c>
      <c r="C29" t="s">
        <v>68</v>
      </c>
      <c r="D29" t="str">
        <f t="shared" si="0"/>
        <v>STL2024</v>
      </c>
      <c r="E29">
        <v>96</v>
      </c>
      <c r="F29">
        <v>50</v>
      </c>
      <c r="G29">
        <v>46</v>
      </c>
      <c r="H29">
        <v>35</v>
      </c>
      <c r="I29">
        <v>402</v>
      </c>
      <c r="J29">
        <v>96</v>
      </c>
      <c r="K29">
        <v>857.1</v>
      </c>
      <c r="L29">
        <v>8.19</v>
      </c>
      <c r="M29">
        <v>2.82</v>
      </c>
      <c r="N29">
        <v>1.0900000000000001</v>
      </c>
      <c r="O29">
        <v>0.29499999999999998</v>
      </c>
      <c r="P29" s="5">
        <v>0.69899999999999995</v>
      </c>
      <c r="Q29" s="5">
        <v>0.45200000000000001</v>
      </c>
      <c r="R29" s="5">
        <v>0.11899999999999999</v>
      </c>
      <c r="S29">
        <v>94.1</v>
      </c>
      <c r="T29">
        <v>4.0599999999999996</v>
      </c>
      <c r="V29">
        <v>3.94</v>
      </c>
      <c r="W29">
        <v>3.88</v>
      </c>
      <c r="X29">
        <v>8.6999999999999993</v>
      </c>
    </row>
    <row r="30" spans="1:24" x14ac:dyDescent="0.45">
      <c r="A30">
        <v>29</v>
      </c>
      <c r="B30">
        <v>2024</v>
      </c>
      <c r="C30" t="s">
        <v>67</v>
      </c>
      <c r="D30" t="str">
        <f t="shared" si="0"/>
        <v>SDP2024</v>
      </c>
      <c r="E30">
        <v>99</v>
      </c>
      <c r="F30">
        <v>50</v>
      </c>
      <c r="G30">
        <v>49</v>
      </c>
      <c r="H30">
        <v>24</v>
      </c>
      <c r="I30">
        <v>423</v>
      </c>
      <c r="J30">
        <v>99</v>
      </c>
      <c r="K30">
        <v>875.2</v>
      </c>
      <c r="L30">
        <v>8.94</v>
      </c>
      <c r="M30">
        <v>2.93</v>
      </c>
      <c r="N30">
        <v>1.1599999999999999</v>
      </c>
      <c r="O30">
        <v>0.29799999999999999</v>
      </c>
      <c r="P30" s="5">
        <v>0.71899999999999997</v>
      </c>
      <c r="Q30" s="5">
        <v>0.40600000000000003</v>
      </c>
      <c r="R30" s="5">
        <v>0.114</v>
      </c>
      <c r="S30">
        <v>95.2</v>
      </c>
      <c r="T30">
        <v>4.16</v>
      </c>
      <c r="V30">
        <v>3.95</v>
      </c>
      <c r="W30">
        <v>3.95</v>
      </c>
      <c r="X30">
        <v>9.1999999999999993</v>
      </c>
    </row>
    <row r="31" spans="1:24" x14ac:dyDescent="0.45">
      <c r="A31">
        <v>30</v>
      </c>
      <c r="B31">
        <v>2024</v>
      </c>
      <c r="C31" t="s">
        <v>75</v>
      </c>
      <c r="D31" t="str">
        <f t="shared" si="0"/>
        <v>SFG2024</v>
      </c>
      <c r="E31">
        <v>97</v>
      </c>
      <c r="F31">
        <v>47</v>
      </c>
      <c r="G31">
        <v>50</v>
      </c>
      <c r="H31">
        <v>18</v>
      </c>
      <c r="I31">
        <v>439</v>
      </c>
      <c r="J31">
        <v>97</v>
      </c>
      <c r="K31">
        <v>856.2</v>
      </c>
      <c r="L31">
        <v>8.49</v>
      </c>
      <c r="M31">
        <v>3.12</v>
      </c>
      <c r="N31">
        <v>1</v>
      </c>
      <c r="O31">
        <v>0.314</v>
      </c>
      <c r="P31" s="5">
        <v>0.69899999999999995</v>
      </c>
      <c r="Q31" s="5">
        <v>0.49099999999999999</v>
      </c>
      <c r="R31" s="5">
        <v>0.11799999999999999</v>
      </c>
      <c r="S31">
        <v>95.1</v>
      </c>
      <c r="T31">
        <v>4.41</v>
      </c>
      <c r="V31">
        <v>3.91</v>
      </c>
      <c r="W31">
        <v>3.87</v>
      </c>
      <c r="X31">
        <v>6</v>
      </c>
    </row>
    <row r="32" spans="1:24" x14ac:dyDescent="0.45">
      <c r="A32">
        <v>31</v>
      </c>
      <c r="B32">
        <v>2023</v>
      </c>
      <c r="C32" t="s">
        <v>100</v>
      </c>
      <c r="D32" t="str">
        <f t="shared" si="0"/>
        <v>LAA2023</v>
      </c>
      <c r="E32">
        <v>162</v>
      </c>
      <c r="F32">
        <v>73</v>
      </c>
      <c r="G32">
        <v>89</v>
      </c>
      <c r="H32">
        <v>43</v>
      </c>
      <c r="I32">
        <v>653</v>
      </c>
      <c r="J32">
        <v>162</v>
      </c>
      <c r="K32">
        <v>1431.2</v>
      </c>
      <c r="L32">
        <v>9.08</v>
      </c>
      <c r="M32">
        <v>4</v>
      </c>
      <c r="N32">
        <v>1.31</v>
      </c>
      <c r="O32">
        <v>0.30199999999999999</v>
      </c>
      <c r="P32" s="5">
        <v>0.70599999999999996</v>
      </c>
      <c r="Q32" s="5">
        <v>0.40200000000000002</v>
      </c>
      <c r="R32" s="5">
        <v>0.129</v>
      </c>
      <c r="S32">
        <v>94.2</v>
      </c>
      <c r="T32">
        <v>4.6399999999999997</v>
      </c>
      <c r="V32">
        <v>4.6500000000000004</v>
      </c>
      <c r="W32">
        <v>4.63</v>
      </c>
      <c r="X32">
        <v>11.3</v>
      </c>
    </row>
    <row r="33" spans="1:24" x14ac:dyDescent="0.45">
      <c r="A33">
        <v>32</v>
      </c>
      <c r="B33">
        <v>2023</v>
      </c>
      <c r="C33" t="s">
        <v>58</v>
      </c>
      <c r="D33" t="str">
        <f t="shared" si="0"/>
        <v>BAL2023</v>
      </c>
      <c r="E33">
        <v>162</v>
      </c>
      <c r="F33">
        <v>101</v>
      </c>
      <c r="G33">
        <v>61</v>
      </c>
      <c r="H33">
        <v>49</v>
      </c>
      <c r="I33">
        <v>722</v>
      </c>
      <c r="J33">
        <v>162</v>
      </c>
      <c r="K33">
        <v>1453.2</v>
      </c>
      <c r="L33">
        <v>8.86</v>
      </c>
      <c r="M33">
        <v>2.93</v>
      </c>
      <c r="N33">
        <v>1.1000000000000001</v>
      </c>
      <c r="O33">
        <v>0.29299999999999998</v>
      </c>
      <c r="P33" s="5">
        <v>0.73499999999999999</v>
      </c>
      <c r="Q33" s="5">
        <v>0.437</v>
      </c>
      <c r="R33" s="5">
        <v>0.12</v>
      </c>
      <c r="S33">
        <v>94.6</v>
      </c>
      <c r="T33">
        <v>3.91</v>
      </c>
      <c r="V33">
        <v>3.98</v>
      </c>
      <c r="W33">
        <v>4.08</v>
      </c>
      <c r="X33">
        <v>18.2</v>
      </c>
    </row>
    <row r="34" spans="1:24" x14ac:dyDescent="0.45">
      <c r="A34">
        <v>33</v>
      </c>
      <c r="B34">
        <v>2023</v>
      </c>
      <c r="C34" t="s">
        <v>69</v>
      </c>
      <c r="D34" t="str">
        <f t="shared" si="0"/>
        <v>BOS2023</v>
      </c>
      <c r="E34">
        <v>162</v>
      </c>
      <c r="F34">
        <v>78</v>
      </c>
      <c r="G34">
        <v>84</v>
      </c>
      <c r="H34">
        <v>43</v>
      </c>
      <c r="I34">
        <v>676</v>
      </c>
      <c r="J34">
        <v>162</v>
      </c>
      <c r="K34">
        <v>1430</v>
      </c>
      <c r="L34">
        <v>8.9600000000000009</v>
      </c>
      <c r="M34">
        <v>3.13</v>
      </c>
      <c r="N34">
        <v>1.31</v>
      </c>
      <c r="O34">
        <v>0.30499999999999999</v>
      </c>
      <c r="P34" s="5">
        <v>0.71599999999999997</v>
      </c>
      <c r="Q34" s="5">
        <v>0.439</v>
      </c>
      <c r="R34" s="5">
        <v>0.13800000000000001</v>
      </c>
      <c r="S34">
        <v>94.6</v>
      </c>
      <c r="T34">
        <v>4.5199999999999996</v>
      </c>
      <c r="V34">
        <v>4.37</v>
      </c>
      <c r="W34">
        <v>4.2300000000000004</v>
      </c>
      <c r="X34">
        <v>13.8</v>
      </c>
    </row>
    <row r="35" spans="1:24" x14ac:dyDescent="0.45">
      <c r="A35">
        <v>34</v>
      </c>
      <c r="B35">
        <v>2023</v>
      </c>
      <c r="C35" t="s">
        <v>70</v>
      </c>
      <c r="D35" t="str">
        <f t="shared" si="0"/>
        <v>CHW2023</v>
      </c>
      <c r="E35">
        <v>162</v>
      </c>
      <c r="F35">
        <v>61</v>
      </c>
      <c r="G35">
        <v>101</v>
      </c>
      <c r="H35">
        <v>28</v>
      </c>
      <c r="I35">
        <v>683</v>
      </c>
      <c r="J35">
        <v>162</v>
      </c>
      <c r="K35">
        <v>1431.2</v>
      </c>
      <c r="L35">
        <v>9.24</v>
      </c>
      <c r="M35">
        <v>4.1100000000000003</v>
      </c>
      <c r="N35">
        <v>1.35</v>
      </c>
      <c r="O35">
        <v>0.29899999999999999</v>
      </c>
      <c r="P35" s="5">
        <v>0.70199999999999996</v>
      </c>
      <c r="Q35" s="5">
        <v>0.40300000000000002</v>
      </c>
      <c r="R35" s="5">
        <v>0.13400000000000001</v>
      </c>
      <c r="S35">
        <v>94.7</v>
      </c>
      <c r="T35">
        <v>4.88</v>
      </c>
      <c r="V35">
        <v>4.71</v>
      </c>
      <c r="W35">
        <v>4.6100000000000003</v>
      </c>
      <c r="X35">
        <v>10</v>
      </c>
    </row>
    <row r="36" spans="1:24" x14ac:dyDescent="0.45">
      <c r="A36">
        <v>35</v>
      </c>
      <c r="B36">
        <v>2023</v>
      </c>
      <c r="C36" t="s">
        <v>60</v>
      </c>
      <c r="D36" t="str">
        <f t="shared" si="0"/>
        <v>CLE2023</v>
      </c>
      <c r="E36">
        <v>162</v>
      </c>
      <c r="F36">
        <v>76</v>
      </c>
      <c r="G36">
        <v>86</v>
      </c>
      <c r="H36">
        <v>47</v>
      </c>
      <c r="I36">
        <v>707</v>
      </c>
      <c r="J36">
        <v>162</v>
      </c>
      <c r="K36">
        <v>1444</v>
      </c>
      <c r="L36">
        <v>8.17</v>
      </c>
      <c r="M36">
        <v>3.33</v>
      </c>
      <c r="N36">
        <v>1.08</v>
      </c>
      <c r="O36">
        <v>0.28899999999999998</v>
      </c>
      <c r="P36" s="5">
        <v>0.73199999999999998</v>
      </c>
      <c r="Q36" s="5">
        <v>0.40899999999999997</v>
      </c>
      <c r="R36" s="5">
        <v>0.106</v>
      </c>
      <c r="S36">
        <v>93.4</v>
      </c>
      <c r="T36">
        <v>3.97</v>
      </c>
      <c r="V36">
        <v>4.21</v>
      </c>
      <c r="W36">
        <v>4.5199999999999996</v>
      </c>
      <c r="X36">
        <v>14.6</v>
      </c>
    </row>
    <row r="37" spans="1:24" x14ac:dyDescent="0.45">
      <c r="A37">
        <v>36</v>
      </c>
      <c r="B37">
        <v>2023</v>
      </c>
      <c r="C37" t="s">
        <v>71</v>
      </c>
      <c r="D37" t="str">
        <f t="shared" si="0"/>
        <v>DET2023</v>
      </c>
      <c r="E37">
        <v>162</v>
      </c>
      <c r="F37">
        <v>78</v>
      </c>
      <c r="G37">
        <v>84</v>
      </c>
      <c r="H37">
        <v>41</v>
      </c>
      <c r="I37">
        <v>697</v>
      </c>
      <c r="J37">
        <v>162</v>
      </c>
      <c r="K37">
        <v>1442.1</v>
      </c>
      <c r="L37">
        <v>8.57</v>
      </c>
      <c r="M37">
        <v>2.97</v>
      </c>
      <c r="N37">
        <v>1.17</v>
      </c>
      <c r="O37">
        <v>0.28399999999999997</v>
      </c>
      <c r="P37" s="5">
        <v>0.69799999999999995</v>
      </c>
      <c r="Q37" s="5">
        <v>0.42899999999999999</v>
      </c>
      <c r="R37" s="5">
        <v>0.12</v>
      </c>
      <c r="S37">
        <v>93</v>
      </c>
      <c r="T37">
        <v>4.24</v>
      </c>
      <c r="V37">
        <v>4.13</v>
      </c>
      <c r="W37">
        <v>4.24</v>
      </c>
      <c r="X37">
        <v>14.5</v>
      </c>
    </row>
    <row r="38" spans="1:24" x14ac:dyDescent="0.45">
      <c r="A38">
        <v>37</v>
      </c>
      <c r="B38">
        <v>2023</v>
      </c>
      <c r="C38" t="s">
        <v>62</v>
      </c>
      <c r="D38" t="str">
        <f t="shared" si="0"/>
        <v>KCR2023</v>
      </c>
      <c r="E38">
        <v>162</v>
      </c>
      <c r="F38">
        <v>56</v>
      </c>
      <c r="G38">
        <v>106</v>
      </c>
      <c r="H38">
        <v>28</v>
      </c>
      <c r="I38">
        <v>688</v>
      </c>
      <c r="J38">
        <v>162</v>
      </c>
      <c r="K38">
        <v>1409</v>
      </c>
      <c r="L38">
        <v>8.11</v>
      </c>
      <c r="M38">
        <v>3.53</v>
      </c>
      <c r="N38">
        <v>1.32</v>
      </c>
      <c r="O38">
        <v>0.30299999999999999</v>
      </c>
      <c r="P38" s="5">
        <v>0.67800000000000005</v>
      </c>
      <c r="Q38" s="5">
        <v>0.41499999999999998</v>
      </c>
      <c r="R38" s="5">
        <v>0.128</v>
      </c>
      <c r="S38">
        <v>94</v>
      </c>
      <c r="T38">
        <v>5.17</v>
      </c>
      <c r="V38">
        <v>4.7</v>
      </c>
      <c r="W38">
        <v>4.68</v>
      </c>
      <c r="X38">
        <v>7.6</v>
      </c>
    </row>
    <row r="39" spans="1:24" x14ac:dyDescent="0.45">
      <c r="A39">
        <v>38</v>
      </c>
      <c r="B39">
        <v>2023</v>
      </c>
      <c r="C39" t="s">
        <v>54</v>
      </c>
      <c r="D39" t="str">
        <f t="shared" si="0"/>
        <v>MIN2023</v>
      </c>
      <c r="E39">
        <v>162</v>
      </c>
      <c r="F39">
        <v>87</v>
      </c>
      <c r="G39">
        <v>75</v>
      </c>
      <c r="H39">
        <v>38</v>
      </c>
      <c r="I39">
        <v>650</v>
      </c>
      <c r="J39">
        <v>162</v>
      </c>
      <c r="K39">
        <v>1451.1</v>
      </c>
      <c r="L39">
        <v>9.67</v>
      </c>
      <c r="M39">
        <v>2.75</v>
      </c>
      <c r="N39">
        <v>1.2</v>
      </c>
      <c r="O39">
        <v>0.29199999999999998</v>
      </c>
      <c r="P39" s="5">
        <v>0.747</v>
      </c>
      <c r="Q39" s="5">
        <v>0.41399999999999998</v>
      </c>
      <c r="R39" s="5">
        <v>0.123</v>
      </c>
      <c r="S39">
        <v>93.8</v>
      </c>
      <c r="T39">
        <v>3.87</v>
      </c>
      <c r="V39">
        <v>3.89</v>
      </c>
      <c r="W39">
        <v>3.94</v>
      </c>
      <c r="X39">
        <v>19.7</v>
      </c>
    </row>
    <row r="40" spans="1:24" x14ac:dyDescent="0.45">
      <c r="A40">
        <v>39</v>
      </c>
      <c r="B40">
        <v>2023</v>
      </c>
      <c r="C40" t="s">
        <v>73</v>
      </c>
      <c r="D40" t="str">
        <f t="shared" si="0"/>
        <v>NYY2023</v>
      </c>
      <c r="E40">
        <v>162</v>
      </c>
      <c r="F40">
        <v>82</v>
      </c>
      <c r="G40">
        <v>80</v>
      </c>
      <c r="H40">
        <v>44</v>
      </c>
      <c r="I40">
        <v>665</v>
      </c>
      <c r="J40">
        <v>162</v>
      </c>
      <c r="K40">
        <v>1439.2</v>
      </c>
      <c r="L40">
        <v>9</v>
      </c>
      <c r="M40">
        <v>3.18</v>
      </c>
      <c r="N40">
        <v>1.22</v>
      </c>
      <c r="O40">
        <v>0.28000000000000003</v>
      </c>
      <c r="P40" s="5">
        <v>0.73299999999999998</v>
      </c>
      <c r="Q40" s="5">
        <v>0.436</v>
      </c>
      <c r="R40" s="5">
        <v>0.129</v>
      </c>
      <c r="S40">
        <v>95</v>
      </c>
      <c r="T40">
        <v>3.97</v>
      </c>
      <c r="V40">
        <v>4.25</v>
      </c>
      <c r="W40">
        <v>4.22</v>
      </c>
      <c r="X40">
        <v>13.4</v>
      </c>
    </row>
    <row r="41" spans="1:24" x14ac:dyDescent="0.45">
      <c r="A41">
        <v>40</v>
      </c>
      <c r="B41">
        <v>2023</v>
      </c>
      <c r="C41" t="s">
        <v>56</v>
      </c>
      <c r="D41" t="str">
        <f t="shared" si="0"/>
        <v>OAK2023</v>
      </c>
      <c r="E41">
        <v>162</v>
      </c>
      <c r="F41">
        <v>50</v>
      </c>
      <c r="G41">
        <v>112</v>
      </c>
      <c r="H41">
        <v>29</v>
      </c>
      <c r="I41">
        <v>694</v>
      </c>
      <c r="J41">
        <v>162</v>
      </c>
      <c r="K41">
        <v>1419.2</v>
      </c>
      <c r="L41">
        <v>8.24</v>
      </c>
      <c r="M41">
        <v>4.4000000000000004</v>
      </c>
      <c r="N41">
        <v>1.35</v>
      </c>
      <c r="O41">
        <v>0.307</v>
      </c>
      <c r="P41" s="5">
        <v>0.68100000000000005</v>
      </c>
      <c r="Q41" s="5">
        <v>0.376</v>
      </c>
      <c r="R41" s="5">
        <v>0.12</v>
      </c>
      <c r="S41">
        <v>93.9</v>
      </c>
      <c r="T41">
        <v>5.48</v>
      </c>
      <c r="V41">
        <v>5.05</v>
      </c>
      <c r="W41">
        <v>5.17</v>
      </c>
      <c r="X41">
        <v>1.7</v>
      </c>
    </row>
    <row r="42" spans="1:24" x14ac:dyDescent="0.45">
      <c r="A42">
        <v>41</v>
      </c>
      <c r="B42">
        <v>2023</v>
      </c>
      <c r="C42" t="s">
        <v>49</v>
      </c>
      <c r="D42" t="str">
        <f t="shared" si="0"/>
        <v>SEA2023</v>
      </c>
      <c r="E42">
        <v>162</v>
      </c>
      <c r="F42">
        <v>88</v>
      </c>
      <c r="G42">
        <v>74</v>
      </c>
      <c r="H42">
        <v>44</v>
      </c>
      <c r="I42">
        <v>712</v>
      </c>
      <c r="J42">
        <v>162</v>
      </c>
      <c r="K42">
        <v>1449.1</v>
      </c>
      <c r="L42">
        <v>9.06</v>
      </c>
      <c r="M42">
        <v>2.61</v>
      </c>
      <c r="N42">
        <v>1.1399999999999999</v>
      </c>
      <c r="O42">
        <v>0.28699999999999998</v>
      </c>
      <c r="P42" s="5">
        <v>0.73599999999999999</v>
      </c>
      <c r="Q42" s="5">
        <v>0.43099999999999999</v>
      </c>
      <c r="R42" s="5">
        <v>0.122</v>
      </c>
      <c r="S42">
        <v>95.1</v>
      </c>
      <c r="T42">
        <v>3.74</v>
      </c>
      <c r="V42">
        <v>3.88</v>
      </c>
      <c r="W42">
        <v>3.95</v>
      </c>
      <c r="X42">
        <v>20.100000000000001</v>
      </c>
    </row>
    <row r="43" spans="1:24" x14ac:dyDescent="0.45">
      <c r="A43">
        <v>42</v>
      </c>
      <c r="B43">
        <v>2023</v>
      </c>
      <c r="C43" t="s">
        <v>101</v>
      </c>
      <c r="D43" t="str">
        <f t="shared" si="0"/>
        <v>TBR2023</v>
      </c>
      <c r="E43">
        <v>162</v>
      </c>
      <c r="F43">
        <v>99</v>
      </c>
      <c r="G43">
        <v>63</v>
      </c>
      <c r="H43">
        <v>45</v>
      </c>
      <c r="I43">
        <v>698</v>
      </c>
      <c r="J43">
        <v>162</v>
      </c>
      <c r="K43">
        <v>1442</v>
      </c>
      <c r="L43">
        <v>9.41</v>
      </c>
      <c r="M43">
        <v>2.74</v>
      </c>
      <c r="N43">
        <v>1.1000000000000001</v>
      </c>
      <c r="O43">
        <v>0.28399999999999997</v>
      </c>
      <c r="P43" s="5">
        <v>0.72399999999999998</v>
      </c>
      <c r="Q43" s="5">
        <v>0.443</v>
      </c>
      <c r="R43" s="5">
        <v>0.124</v>
      </c>
      <c r="S43">
        <v>95.1</v>
      </c>
      <c r="T43">
        <v>3.87</v>
      </c>
      <c r="V43">
        <v>3.8</v>
      </c>
      <c r="W43">
        <v>3.84</v>
      </c>
      <c r="X43">
        <v>20.6</v>
      </c>
    </row>
    <row r="44" spans="1:24" x14ac:dyDescent="0.45">
      <c r="A44">
        <v>43</v>
      </c>
      <c r="B44">
        <v>2023</v>
      </c>
      <c r="C44" t="s">
        <v>57</v>
      </c>
      <c r="D44" t="str">
        <f t="shared" si="0"/>
        <v>TEX2023</v>
      </c>
      <c r="E44">
        <v>162</v>
      </c>
      <c r="F44">
        <v>90</v>
      </c>
      <c r="G44">
        <v>72</v>
      </c>
      <c r="H44">
        <v>30</v>
      </c>
      <c r="I44">
        <v>629</v>
      </c>
      <c r="J44">
        <v>162</v>
      </c>
      <c r="K44">
        <v>1436.1</v>
      </c>
      <c r="L44">
        <v>8.4700000000000006</v>
      </c>
      <c r="M44">
        <v>3.08</v>
      </c>
      <c r="N44">
        <v>1.24</v>
      </c>
      <c r="O44">
        <v>0.28799999999999998</v>
      </c>
      <c r="P44" s="5">
        <v>0.72599999999999998</v>
      </c>
      <c r="Q44" s="5">
        <v>0.42</v>
      </c>
      <c r="R44" s="5">
        <v>0.125</v>
      </c>
      <c r="S44">
        <v>93.9</v>
      </c>
      <c r="T44">
        <v>4.28</v>
      </c>
      <c r="V44">
        <v>4.3099999999999996</v>
      </c>
      <c r="W44">
        <v>4.3499999999999996</v>
      </c>
      <c r="X44">
        <v>15.2</v>
      </c>
    </row>
    <row r="45" spans="1:24" x14ac:dyDescent="0.45">
      <c r="A45">
        <v>44</v>
      </c>
      <c r="B45">
        <v>2023</v>
      </c>
      <c r="C45" t="s">
        <v>74</v>
      </c>
      <c r="D45" t="str">
        <f t="shared" si="0"/>
        <v>TOR2023</v>
      </c>
      <c r="E45">
        <v>162</v>
      </c>
      <c r="F45">
        <v>89</v>
      </c>
      <c r="G45">
        <v>73</v>
      </c>
      <c r="H45">
        <v>51</v>
      </c>
      <c r="I45">
        <v>712</v>
      </c>
      <c r="J45">
        <v>162</v>
      </c>
      <c r="K45">
        <v>1451.2</v>
      </c>
      <c r="L45">
        <v>9.4700000000000006</v>
      </c>
      <c r="M45">
        <v>3.03</v>
      </c>
      <c r="N45">
        <v>1.23</v>
      </c>
      <c r="O45">
        <v>0.29499999999999998</v>
      </c>
      <c r="P45" s="5">
        <v>0.754</v>
      </c>
      <c r="Q45" s="5">
        <v>0.41099999999999998</v>
      </c>
      <c r="R45" s="5">
        <v>0.129</v>
      </c>
      <c r="S45">
        <v>94.3</v>
      </c>
      <c r="T45">
        <v>3.79</v>
      </c>
      <c r="V45">
        <v>4.0599999999999996</v>
      </c>
      <c r="W45">
        <v>4.03</v>
      </c>
      <c r="X45">
        <v>18.600000000000001</v>
      </c>
    </row>
    <row r="46" spans="1:24" x14ac:dyDescent="0.45">
      <c r="A46">
        <v>45</v>
      </c>
      <c r="B46">
        <v>2023</v>
      </c>
      <c r="C46" t="s">
        <v>102</v>
      </c>
      <c r="D46" t="str">
        <f t="shared" si="0"/>
        <v>ARI2023</v>
      </c>
      <c r="E46">
        <v>162</v>
      </c>
      <c r="F46">
        <v>84</v>
      </c>
      <c r="G46">
        <v>78</v>
      </c>
      <c r="H46">
        <v>44</v>
      </c>
      <c r="I46">
        <v>709</v>
      </c>
      <c r="J46">
        <v>162</v>
      </c>
      <c r="K46">
        <v>1435.1</v>
      </c>
      <c r="L46">
        <v>8.4700000000000006</v>
      </c>
      <c r="M46">
        <v>3.29</v>
      </c>
      <c r="N46">
        <v>1.24</v>
      </c>
      <c r="O46">
        <v>0.29599999999999999</v>
      </c>
      <c r="P46" s="5">
        <v>0.71</v>
      </c>
      <c r="Q46" s="5">
        <v>0.41699999999999998</v>
      </c>
      <c r="R46" s="5">
        <v>0.127</v>
      </c>
      <c r="S46">
        <v>93.2</v>
      </c>
      <c r="T46">
        <v>4.4800000000000004</v>
      </c>
      <c r="V46">
        <v>4.3499999999999996</v>
      </c>
      <c r="W46">
        <v>4.3600000000000003</v>
      </c>
      <c r="X46">
        <v>13</v>
      </c>
    </row>
    <row r="47" spans="1:24" x14ac:dyDescent="0.45">
      <c r="A47">
        <v>46</v>
      </c>
      <c r="B47">
        <v>2023</v>
      </c>
      <c r="C47" t="s">
        <v>50</v>
      </c>
      <c r="D47" t="str">
        <f t="shared" si="0"/>
        <v>ATL2023</v>
      </c>
      <c r="E47">
        <v>162</v>
      </c>
      <c r="F47">
        <v>104</v>
      </c>
      <c r="G47">
        <v>58</v>
      </c>
      <c r="H47">
        <v>52</v>
      </c>
      <c r="I47">
        <v>694</v>
      </c>
      <c r="J47">
        <v>162</v>
      </c>
      <c r="K47">
        <v>1440</v>
      </c>
      <c r="L47">
        <v>9.48</v>
      </c>
      <c r="M47">
        <v>3.34</v>
      </c>
      <c r="N47">
        <v>1.17</v>
      </c>
      <c r="O47">
        <v>0.30099999999999999</v>
      </c>
      <c r="P47" s="5">
        <v>0.73</v>
      </c>
      <c r="Q47" s="5">
        <v>0.42499999999999999</v>
      </c>
      <c r="R47" s="5">
        <v>0.127</v>
      </c>
      <c r="S47">
        <v>94.5</v>
      </c>
      <c r="T47">
        <v>4.1399999999999997</v>
      </c>
      <c r="V47">
        <v>4.0999999999999996</v>
      </c>
      <c r="W47">
        <v>4.0999999999999996</v>
      </c>
      <c r="X47">
        <v>16.600000000000001</v>
      </c>
    </row>
    <row r="48" spans="1:24" x14ac:dyDescent="0.45">
      <c r="A48">
        <v>47</v>
      </c>
      <c r="B48">
        <v>2023</v>
      </c>
      <c r="C48" t="s">
        <v>51</v>
      </c>
      <c r="D48" t="str">
        <f t="shared" si="0"/>
        <v>CHC2023</v>
      </c>
      <c r="E48">
        <v>162</v>
      </c>
      <c r="F48">
        <v>83</v>
      </c>
      <c r="G48">
        <v>79</v>
      </c>
      <c r="H48">
        <v>35</v>
      </c>
      <c r="I48">
        <v>672</v>
      </c>
      <c r="J48">
        <v>162</v>
      </c>
      <c r="K48">
        <v>1435.1</v>
      </c>
      <c r="L48">
        <v>8.6300000000000008</v>
      </c>
      <c r="M48">
        <v>3.22</v>
      </c>
      <c r="N48">
        <v>1.1200000000000001</v>
      </c>
      <c r="O48">
        <v>0.29099999999999998</v>
      </c>
      <c r="P48" s="5">
        <v>0.71399999999999997</v>
      </c>
      <c r="Q48" s="5">
        <v>0.441</v>
      </c>
      <c r="R48" s="5">
        <v>0.125</v>
      </c>
      <c r="S48">
        <v>94</v>
      </c>
      <c r="T48">
        <v>4.09</v>
      </c>
      <c r="V48">
        <v>4.16</v>
      </c>
      <c r="W48">
        <v>4.1900000000000004</v>
      </c>
      <c r="X48">
        <v>16.899999999999999</v>
      </c>
    </row>
    <row r="49" spans="1:24" x14ac:dyDescent="0.45">
      <c r="A49">
        <v>48</v>
      </c>
      <c r="B49">
        <v>2023</v>
      </c>
      <c r="C49" t="s">
        <v>59</v>
      </c>
      <c r="D49" t="str">
        <f t="shared" si="0"/>
        <v>CIN2023</v>
      </c>
      <c r="E49">
        <v>162</v>
      </c>
      <c r="F49">
        <v>82</v>
      </c>
      <c r="G49">
        <v>80</v>
      </c>
      <c r="H49">
        <v>53</v>
      </c>
      <c r="I49">
        <v>767</v>
      </c>
      <c r="J49">
        <v>162</v>
      </c>
      <c r="K49">
        <v>1439.1</v>
      </c>
      <c r="L49">
        <v>8.64</v>
      </c>
      <c r="M49">
        <v>3.83</v>
      </c>
      <c r="N49">
        <v>1.39</v>
      </c>
      <c r="O49">
        <v>0.3</v>
      </c>
      <c r="P49" s="5">
        <v>0.71799999999999997</v>
      </c>
      <c r="Q49" s="5">
        <v>0.38700000000000001</v>
      </c>
      <c r="R49" s="5">
        <v>0.13100000000000001</v>
      </c>
      <c r="S49">
        <v>94.1</v>
      </c>
      <c r="T49">
        <v>4.83</v>
      </c>
      <c r="V49">
        <v>4.79</v>
      </c>
      <c r="W49">
        <v>4.74</v>
      </c>
      <c r="X49">
        <v>14.2</v>
      </c>
    </row>
    <row r="50" spans="1:24" x14ac:dyDescent="0.45">
      <c r="A50">
        <v>49</v>
      </c>
      <c r="B50">
        <v>2023</v>
      </c>
      <c r="C50" t="s">
        <v>64</v>
      </c>
      <c r="D50" t="str">
        <f t="shared" si="0"/>
        <v>COL2023</v>
      </c>
      <c r="E50">
        <v>162</v>
      </c>
      <c r="F50">
        <v>59</v>
      </c>
      <c r="G50">
        <v>103</v>
      </c>
      <c r="H50">
        <v>32</v>
      </c>
      <c r="I50">
        <v>706</v>
      </c>
      <c r="J50">
        <v>162</v>
      </c>
      <c r="K50">
        <v>1414</v>
      </c>
      <c r="L50">
        <v>7.19</v>
      </c>
      <c r="M50">
        <v>3.73</v>
      </c>
      <c r="N50">
        <v>1.49</v>
      </c>
      <c r="O50">
        <v>0.31900000000000001</v>
      </c>
      <c r="P50" s="5">
        <v>0.67600000000000005</v>
      </c>
      <c r="Q50" s="5">
        <v>0.41399999999999998</v>
      </c>
      <c r="R50" s="5">
        <v>0.14000000000000001</v>
      </c>
      <c r="S50">
        <v>92.6</v>
      </c>
      <c r="T50">
        <v>5.68</v>
      </c>
      <c r="V50">
        <v>5.24</v>
      </c>
      <c r="W50">
        <v>5.04</v>
      </c>
      <c r="X50">
        <v>5.9</v>
      </c>
    </row>
    <row r="51" spans="1:24" x14ac:dyDescent="0.45">
      <c r="A51">
        <v>50</v>
      </c>
      <c r="B51">
        <v>2023</v>
      </c>
      <c r="C51" t="s">
        <v>103</v>
      </c>
      <c r="D51" t="str">
        <f t="shared" si="0"/>
        <v>MIA2023</v>
      </c>
      <c r="E51">
        <v>162</v>
      </c>
      <c r="F51">
        <v>84</v>
      </c>
      <c r="G51">
        <v>78</v>
      </c>
      <c r="H51">
        <v>43</v>
      </c>
      <c r="I51">
        <v>706</v>
      </c>
      <c r="J51">
        <v>162</v>
      </c>
      <c r="K51">
        <v>1435.1</v>
      </c>
      <c r="L51">
        <v>9.34</v>
      </c>
      <c r="M51">
        <v>3.22</v>
      </c>
      <c r="N51">
        <v>1.2</v>
      </c>
      <c r="O51">
        <v>0.3</v>
      </c>
      <c r="P51" s="5">
        <v>0.72499999999999998</v>
      </c>
      <c r="Q51" s="5">
        <v>0.44600000000000001</v>
      </c>
      <c r="R51" s="5">
        <v>0.13200000000000001</v>
      </c>
      <c r="S51">
        <v>95.3</v>
      </c>
      <c r="T51">
        <v>4.21</v>
      </c>
      <c r="V51">
        <v>4.13</v>
      </c>
      <c r="W51">
        <v>4.07</v>
      </c>
      <c r="X51">
        <v>17.5</v>
      </c>
    </row>
    <row r="52" spans="1:24" x14ac:dyDescent="0.45">
      <c r="A52">
        <v>51</v>
      </c>
      <c r="B52">
        <v>2023</v>
      </c>
      <c r="C52" t="s">
        <v>53</v>
      </c>
      <c r="D52" t="str">
        <f t="shared" si="0"/>
        <v>HOU2023</v>
      </c>
      <c r="E52">
        <v>162</v>
      </c>
      <c r="F52">
        <v>90</v>
      </c>
      <c r="G52">
        <v>72</v>
      </c>
      <c r="H52">
        <v>42</v>
      </c>
      <c r="I52">
        <v>675</v>
      </c>
      <c r="J52">
        <v>162</v>
      </c>
      <c r="K52">
        <v>1445.1</v>
      </c>
      <c r="L52">
        <v>9.09</v>
      </c>
      <c r="M52">
        <v>3.34</v>
      </c>
      <c r="N52">
        <v>1.25</v>
      </c>
      <c r="O52">
        <v>0.28999999999999998</v>
      </c>
      <c r="P52" s="5">
        <v>0.746</v>
      </c>
      <c r="Q52" s="5">
        <v>0.41699999999999998</v>
      </c>
      <c r="R52" s="5">
        <v>0.128</v>
      </c>
      <c r="S52">
        <v>94.4</v>
      </c>
      <c r="T52">
        <v>3.94</v>
      </c>
      <c r="V52">
        <v>4.3099999999999996</v>
      </c>
      <c r="W52">
        <v>4.3</v>
      </c>
      <c r="X52">
        <v>15.2</v>
      </c>
    </row>
    <row r="53" spans="1:24" x14ac:dyDescent="0.45">
      <c r="A53">
        <v>52</v>
      </c>
      <c r="B53">
        <v>2023</v>
      </c>
      <c r="C53" t="s">
        <v>65</v>
      </c>
      <c r="D53" t="str">
        <f t="shared" si="0"/>
        <v>LAD2023</v>
      </c>
      <c r="E53">
        <v>162</v>
      </c>
      <c r="F53">
        <v>100</v>
      </c>
      <c r="G53">
        <v>62</v>
      </c>
      <c r="H53">
        <v>44</v>
      </c>
      <c r="I53">
        <v>713</v>
      </c>
      <c r="J53">
        <v>162</v>
      </c>
      <c r="K53">
        <v>1446.1</v>
      </c>
      <c r="L53">
        <v>8.64</v>
      </c>
      <c r="M53">
        <v>2.83</v>
      </c>
      <c r="N53">
        <v>1.24</v>
      </c>
      <c r="O53">
        <v>0.27800000000000002</v>
      </c>
      <c r="P53" s="5">
        <v>0.72599999999999998</v>
      </c>
      <c r="Q53" s="5">
        <v>0.42299999999999999</v>
      </c>
      <c r="R53" s="5">
        <v>0.13</v>
      </c>
      <c r="S53">
        <v>94.1</v>
      </c>
      <c r="T53">
        <v>4.0599999999999996</v>
      </c>
      <c r="V53">
        <v>4.2300000000000004</v>
      </c>
      <c r="W53">
        <v>4.1900000000000004</v>
      </c>
      <c r="X53">
        <v>16.8</v>
      </c>
    </row>
    <row r="54" spans="1:24" x14ac:dyDescent="0.45">
      <c r="A54">
        <v>53</v>
      </c>
      <c r="B54">
        <v>2023</v>
      </c>
      <c r="C54" t="s">
        <v>72</v>
      </c>
      <c r="D54" t="str">
        <f t="shared" si="0"/>
        <v>MIL2023</v>
      </c>
      <c r="E54">
        <v>162</v>
      </c>
      <c r="F54">
        <v>92</v>
      </c>
      <c r="G54">
        <v>70</v>
      </c>
      <c r="H54">
        <v>46</v>
      </c>
      <c r="I54">
        <v>680</v>
      </c>
      <c r="J54">
        <v>162</v>
      </c>
      <c r="K54">
        <v>1443</v>
      </c>
      <c r="L54">
        <v>8.89</v>
      </c>
      <c r="M54">
        <v>3.07</v>
      </c>
      <c r="N54">
        <v>1.23</v>
      </c>
      <c r="O54">
        <v>0.26700000000000002</v>
      </c>
      <c r="P54" s="5">
        <v>0.752</v>
      </c>
      <c r="Q54" s="5">
        <v>0.433</v>
      </c>
      <c r="R54" s="5">
        <v>0.13400000000000001</v>
      </c>
      <c r="S54">
        <v>93.8</v>
      </c>
      <c r="T54">
        <v>3.73</v>
      </c>
      <c r="V54">
        <v>4.21</v>
      </c>
      <c r="W54">
        <v>4.13</v>
      </c>
      <c r="X54">
        <v>15.9</v>
      </c>
    </row>
    <row r="55" spans="1:24" x14ac:dyDescent="0.45">
      <c r="A55">
        <v>54</v>
      </c>
      <c r="B55">
        <v>2023</v>
      </c>
      <c r="C55" t="s">
        <v>104</v>
      </c>
      <c r="D55" t="str">
        <f t="shared" si="0"/>
        <v>WSN2023</v>
      </c>
      <c r="E55">
        <v>162</v>
      </c>
      <c r="F55">
        <v>71</v>
      </c>
      <c r="G55">
        <v>91</v>
      </c>
      <c r="H55">
        <v>42</v>
      </c>
      <c r="I55">
        <v>688</v>
      </c>
      <c r="J55">
        <v>162</v>
      </c>
      <c r="K55">
        <v>1428.1</v>
      </c>
      <c r="L55">
        <v>7.72</v>
      </c>
      <c r="M55">
        <v>3.73</v>
      </c>
      <c r="N55">
        <v>1.54</v>
      </c>
      <c r="O55">
        <v>0.30499999999999999</v>
      </c>
      <c r="P55" s="5">
        <v>0.72499999999999998</v>
      </c>
      <c r="Q55" s="5">
        <v>0.41299999999999998</v>
      </c>
      <c r="R55" s="5">
        <v>0.14899999999999999</v>
      </c>
      <c r="S55">
        <v>94.4</v>
      </c>
      <c r="T55">
        <v>5.0199999999999996</v>
      </c>
      <c r="V55">
        <v>5.15</v>
      </c>
      <c r="W55">
        <v>4.83</v>
      </c>
      <c r="X55">
        <v>5.5</v>
      </c>
    </row>
    <row r="56" spans="1:24" x14ac:dyDescent="0.45">
      <c r="A56">
        <v>55</v>
      </c>
      <c r="B56">
        <v>2023</v>
      </c>
      <c r="C56" t="s">
        <v>55</v>
      </c>
      <c r="D56" t="str">
        <f t="shared" si="0"/>
        <v>NYM2023</v>
      </c>
      <c r="E56">
        <v>162</v>
      </c>
      <c r="F56">
        <v>75</v>
      </c>
      <c r="G56">
        <v>87</v>
      </c>
      <c r="H56">
        <v>34</v>
      </c>
      <c r="I56">
        <v>684</v>
      </c>
      <c r="J56">
        <v>162</v>
      </c>
      <c r="K56">
        <v>1416.1</v>
      </c>
      <c r="L56">
        <v>8.8800000000000008</v>
      </c>
      <c r="M56">
        <v>3.78</v>
      </c>
      <c r="N56">
        <v>1.21</v>
      </c>
      <c r="O56">
        <v>0.29699999999999999</v>
      </c>
      <c r="P56" s="5">
        <v>0.73499999999999999</v>
      </c>
      <c r="Q56" s="5">
        <v>0.42</v>
      </c>
      <c r="R56" s="5">
        <v>0.125</v>
      </c>
      <c r="S56">
        <v>94.1</v>
      </c>
      <c r="T56">
        <v>4.3</v>
      </c>
      <c r="V56">
        <v>4.47</v>
      </c>
      <c r="W56">
        <v>4.5</v>
      </c>
      <c r="X56">
        <v>10.4</v>
      </c>
    </row>
    <row r="57" spans="1:24" x14ac:dyDescent="0.45">
      <c r="A57">
        <v>56</v>
      </c>
      <c r="B57">
        <v>2023</v>
      </c>
      <c r="C57" t="s">
        <v>61</v>
      </c>
      <c r="D57" t="str">
        <f t="shared" si="0"/>
        <v>PHI2023</v>
      </c>
      <c r="E57">
        <v>162</v>
      </c>
      <c r="F57">
        <v>90</v>
      </c>
      <c r="G57">
        <v>72</v>
      </c>
      <c r="H57">
        <v>45</v>
      </c>
      <c r="I57">
        <v>685</v>
      </c>
      <c r="J57">
        <v>162</v>
      </c>
      <c r="K57">
        <v>1442.1</v>
      </c>
      <c r="L57">
        <v>9.07</v>
      </c>
      <c r="M57">
        <v>2.93</v>
      </c>
      <c r="N57">
        <v>1.1499999999999999</v>
      </c>
      <c r="O57">
        <v>0.28999999999999998</v>
      </c>
      <c r="P57" s="5">
        <v>0.71199999999999997</v>
      </c>
      <c r="Q57" s="5">
        <v>0.44</v>
      </c>
      <c r="R57" s="5">
        <v>0.126</v>
      </c>
      <c r="S57">
        <v>94.2</v>
      </c>
      <c r="T57">
        <v>4.03</v>
      </c>
      <c r="V57">
        <v>4</v>
      </c>
      <c r="W57">
        <v>4.0199999999999996</v>
      </c>
      <c r="X57">
        <v>24.4</v>
      </c>
    </row>
    <row r="58" spans="1:24" x14ac:dyDescent="0.45">
      <c r="A58">
        <v>57</v>
      </c>
      <c r="B58">
        <v>2023</v>
      </c>
      <c r="C58" t="s">
        <v>66</v>
      </c>
      <c r="D58" t="str">
        <f t="shared" si="0"/>
        <v>PIT2023</v>
      </c>
      <c r="E58">
        <v>162</v>
      </c>
      <c r="F58">
        <v>76</v>
      </c>
      <c r="G58">
        <v>86</v>
      </c>
      <c r="H58">
        <v>47</v>
      </c>
      <c r="I58">
        <v>691</v>
      </c>
      <c r="J58">
        <v>162</v>
      </c>
      <c r="K58">
        <v>1430</v>
      </c>
      <c r="L58">
        <v>8.58</v>
      </c>
      <c r="M58">
        <v>3.75</v>
      </c>
      <c r="N58">
        <v>1.1299999999999999</v>
      </c>
      <c r="O58">
        <v>0.29899999999999999</v>
      </c>
      <c r="P58" s="5">
        <v>0.70099999999999996</v>
      </c>
      <c r="Q58" s="5">
        <v>0.43</v>
      </c>
      <c r="R58" s="5">
        <v>0.12</v>
      </c>
      <c r="S58">
        <v>94.4</v>
      </c>
      <c r="T58">
        <v>4.6100000000000003</v>
      </c>
      <c r="V58">
        <v>4.4000000000000004</v>
      </c>
      <c r="W58">
        <v>4.5</v>
      </c>
      <c r="X58">
        <v>11.7</v>
      </c>
    </row>
    <row r="59" spans="1:24" x14ac:dyDescent="0.45">
      <c r="A59">
        <v>58</v>
      </c>
      <c r="B59">
        <v>2023</v>
      </c>
      <c r="C59" t="s">
        <v>68</v>
      </c>
      <c r="D59" t="str">
        <f t="shared" si="0"/>
        <v>STL2023</v>
      </c>
      <c r="E59">
        <v>162</v>
      </c>
      <c r="F59">
        <v>71</v>
      </c>
      <c r="G59">
        <v>91</v>
      </c>
      <c r="H59">
        <v>36</v>
      </c>
      <c r="I59">
        <v>646</v>
      </c>
      <c r="J59">
        <v>162</v>
      </c>
      <c r="K59">
        <v>1428.1</v>
      </c>
      <c r="L59">
        <v>7.66</v>
      </c>
      <c r="M59">
        <v>3.34</v>
      </c>
      <c r="N59">
        <v>1.1299999999999999</v>
      </c>
      <c r="O59">
        <v>0.32</v>
      </c>
      <c r="P59" s="5">
        <v>0.69399999999999995</v>
      </c>
      <c r="Q59" s="5">
        <v>0.45400000000000001</v>
      </c>
      <c r="R59" s="5">
        <v>0.11899999999999999</v>
      </c>
      <c r="S59">
        <v>93.9</v>
      </c>
      <c r="T59">
        <v>4.83</v>
      </c>
      <c r="V59">
        <v>4.43</v>
      </c>
      <c r="W59">
        <v>4.54</v>
      </c>
      <c r="X59">
        <v>14</v>
      </c>
    </row>
    <row r="60" spans="1:24" x14ac:dyDescent="0.45">
      <c r="A60">
        <v>59</v>
      </c>
      <c r="B60">
        <v>2023</v>
      </c>
      <c r="C60" t="s">
        <v>67</v>
      </c>
      <c r="D60" t="str">
        <f t="shared" si="0"/>
        <v>SDP2023</v>
      </c>
      <c r="E60">
        <v>162</v>
      </c>
      <c r="F60">
        <v>82</v>
      </c>
      <c r="G60">
        <v>80</v>
      </c>
      <c r="H60">
        <v>36</v>
      </c>
      <c r="I60">
        <v>669</v>
      </c>
      <c r="J60">
        <v>162</v>
      </c>
      <c r="K60">
        <v>1441</v>
      </c>
      <c r="L60">
        <v>9.02</v>
      </c>
      <c r="M60">
        <v>3.48</v>
      </c>
      <c r="N60">
        <v>1.0900000000000001</v>
      </c>
      <c r="O60">
        <v>0.28599999999999998</v>
      </c>
      <c r="P60" s="5">
        <v>0.75600000000000001</v>
      </c>
      <c r="Q60" s="5">
        <v>0.44700000000000001</v>
      </c>
      <c r="R60" s="5">
        <v>0.125</v>
      </c>
      <c r="S60">
        <v>94.1</v>
      </c>
      <c r="T60">
        <v>3.73</v>
      </c>
      <c r="V60">
        <v>4.1399999999999997</v>
      </c>
      <c r="W60">
        <v>4.17</v>
      </c>
      <c r="X60">
        <v>18.100000000000001</v>
      </c>
    </row>
    <row r="61" spans="1:24" x14ac:dyDescent="0.45">
      <c r="A61">
        <v>60</v>
      </c>
      <c r="B61">
        <v>2023</v>
      </c>
      <c r="C61" t="s">
        <v>75</v>
      </c>
      <c r="D61" t="str">
        <f t="shared" si="0"/>
        <v>SFG2023</v>
      </c>
      <c r="E61">
        <v>162</v>
      </c>
      <c r="F61">
        <v>79</v>
      </c>
      <c r="G61">
        <v>83</v>
      </c>
      <c r="H61">
        <v>50</v>
      </c>
      <c r="I61">
        <v>658</v>
      </c>
      <c r="J61">
        <v>162</v>
      </c>
      <c r="K61">
        <v>1434.2</v>
      </c>
      <c r="L61">
        <v>8.5299999999999994</v>
      </c>
      <c r="M61">
        <v>2.5299999999999998</v>
      </c>
      <c r="N61">
        <v>1.0900000000000001</v>
      </c>
      <c r="O61">
        <v>0.30299999999999999</v>
      </c>
      <c r="P61" s="5">
        <v>0.70699999999999996</v>
      </c>
      <c r="Q61" s="5">
        <v>0.48699999999999999</v>
      </c>
      <c r="R61" s="5">
        <v>0.13200000000000001</v>
      </c>
      <c r="S61">
        <v>93.5</v>
      </c>
      <c r="T61">
        <v>4.0199999999999996</v>
      </c>
      <c r="V61">
        <v>3.92</v>
      </c>
      <c r="W61">
        <v>3.86</v>
      </c>
      <c r="X61">
        <v>14.5</v>
      </c>
    </row>
    <row r="62" spans="1:24" x14ac:dyDescent="0.45">
      <c r="A62">
        <v>61</v>
      </c>
      <c r="B62">
        <v>2022</v>
      </c>
      <c r="C62" t="s">
        <v>100</v>
      </c>
      <c r="D62" t="str">
        <f t="shared" si="0"/>
        <v>LAA2022</v>
      </c>
      <c r="E62">
        <v>162</v>
      </c>
      <c r="F62">
        <v>73</v>
      </c>
      <c r="G62">
        <v>89</v>
      </c>
      <c r="H62">
        <v>38</v>
      </c>
      <c r="I62">
        <v>652</v>
      </c>
      <c r="J62">
        <v>162</v>
      </c>
      <c r="K62">
        <v>1435.2</v>
      </c>
      <c r="L62">
        <v>8.67</v>
      </c>
      <c r="M62">
        <v>3.39</v>
      </c>
      <c r="N62">
        <v>1.05</v>
      </c>
      <c r="O62">
        <v>0.27600000000000002</v>
      </c>
      <c r="P62" s="5">
        <v>0.73</v>
      </c>
      <c r="Q62" s="5">
        <v>0.42199999999999999</v>
      </c>
      <c r="R62" s="5">
        <v>0.111</v>
      </c>
      <c r="S62">
        <v>94.1</v>
      </c>
      <c r="T62">
        <v>3.79</v>
      </c>
      <c r="V62">
        <v>3.96</v>
      </c>
      <c r="W62">
        <v>4</v>
      </c>
      <c r="X62">
        <v>16.5</v>
      </c>
    </row>
    <row r="63" spans="1:24" x14ac:dyDescent="0.45">
      <c r="A63">
        <v>62</v>
      </c>
      <c r="B63">
        <v>2022</v>
      </c>
      <c r="C63" t="s">
        <v>58</v>
      </c>
      <c r="D63" t="str">
        <f t="shared" si="0"/>
        <v>BAL2022</v>
      </c>
      <c r="E63">
        <v>162</v>
      </c>
      <c r="F63">
        <v>83</v>
      </c>
      <c r="G63">
        <v>79</v>
      </c>
      <c r="H63">
        <v>46</v>
      </c>
      <c r="I63">
        <v>703</v>
      </c>
      <c r="J63">
        <v>162</v>
      </c>
      <c r="K63">
        <v>1433.1</v>
      </c>
      <c r="L63">
        <v>7.62</v>
      </c>
      <c r="M63">
        <v>2.78</v>
      </c>
      <c r="N63">
        <v>1.07</v>
      </c>
      <c r="O63">
        <v>0.29599999999999999</v>
      </c>
      <c r="P63" s="5">
        <v>0.73199999999999998</v>
      </c>
      <c r="Q63" s="5">
        <v>0.432</v>
      </c>
      <c r="R63" s="5">
        <v>0.109</v>
      </c>
      <c r="S63">
        <v>93.5</v>
      </c>
      <c r="T63">
        <v>3.97</v>
      </c>
      <c r="V63">
        <v>4.03</v>
      </c>
      <c r="W63">
        <v>4.0999999999999996</v>
      </c>
      <c r="X63">
        <v>11.7</v>
      </c>
    </row>
    <row r="64" spans="1:24" x14ac:dyDescent="0.45">
      <c r="A64">
        <v>63</v>
      </c>
      <c r="B64">
        <v>2022</v>
      </c>
      <c r="C64" t="s">
        <v>69</v>
      </c>
      <c r="D64" t="str">
        <f t="shared" si="0"/>
        <v>BOS2022</v>
      </c>
      <c r="E64">
        <v>162</v>
      </c>
      <c r="F64">
        <v>78</v>
      </c>
      <c r="G64">
        <v>84</v>
      </c>
      <c r="H64">
        <v>39</v>
      </c>
      <c r="I64">
        <v>738</v>
      </c>
      <c r="J64">
        <v>162</v>
      </c>
      <c r="K64">
        <v>1431</v>
      </c>
      <c r="L64">
        <v>8.4700000000000006</v>
      </c>
      <c r="M64">
        <v>3.31</v>
      </c>
      <c r="N64">
        <v>1.1599999999999999</v>
      </c>
      <c r="O64">
        <v>0.30399999999999999</v>
      </c>
      <c r="P64" s="5">
        <v>0.69799999999999995</v>
      </c>
      <c r="Q64" s="5">
        <v>0.42799999999999999</v>
      </c>
      <c r="R64" s="5">
        <v>0.11799999999999999</v>
      </c>
      <c r="S64">
        <v>94.1</v>
      </c>
      <c r="T64">
        <v>4.53</v>
      </c>
      <c r="V64">
        <v>4.17</v>
      </c>
      <c r="W64">
        <v>4.1100000000000003</v>
      </c>
      <c r="X64">
        <v>10.199999999999999</v>
      </c>
    </row>
    <row r="65" spans="1:24" x14ac:dyDescent="0.45">
      <c r="A65">
        <v>64</v>
      </c>
      <c r="B65">
        <v>2022</v>
      </c>
      <c r="C65" t="s">
        <v>70</v>
      </c>
      <c r="D65" t="str">
        <f t="shared" si="0"/>
        <v>CHW2022</v>
      </c>
      <c r="E65">
        <v>162</v>
      </c>
      <c r="F65">
        <v>81</v>
      </c>
      <c r="G65">
        <v>81</v>
      </c>
      <c r="H65">
        <v>48</v>
      </c>
      <c r="I65">
        <v>711</v>
      </c>
      <c r="J65">
        <v>162</v>
      </c>
      <c r="K65">
        <v>1447.2</v>
      </c>
      <c r="L65">
        <v>9.01</v>
      </c>
      <c r="M65">
        <v>3.31</v>
      </c>
      <c r="N65">
        <v>1.03</v>
      </c>
      <c r="O65">
        <v>0.29499999999999998</v>
      </c>
      <c r="P65" s="5">
        <v>0.71199999999999997</v>
      </c>
      <c r="Q65" s="5">
        <v>0.41499999999999998</v>
      </c>
      <c r="R65" s="5">
        <v>0.105</v>
      </c>
      <c r="S65">
        <v>94.5</v>
      </c>
      <c r="T65">
        <v>3.94</v>
      </c>
      <c r="V65">
        <v>3.81</v>
      </c>
      <c r="W65">
        <v>3.93</v>
      </c>
      <c r="X65">
        <v>17.600000000000001</v>
      </c>
    </row>
    <row r="66" spans="1:24" x14ac:dyDescent="0.45">
      <c r="A66">
        <v>65</v>
      </c>
      <c r="B66">
        <v>2022</v>
      </c>
      <c r="C66" t="s">
        <v>60</v>
      </c>
      <c r="D66" t="str">
        <f t="shared" si="0"/>
        <v>CLE2022</v>
      </c>
      <c r="E66">
        <v>162</v>
      </c>
      <c r="F66">
        <v>92</v>
      </c>
      <c r="G66">
        <v>70</v>
      </c>
      <c r="H66">
        <v>51</v>
      </c>
      <c r="I66">
        <v>669</v>
      </c>
      <c r="J66">
        <v>162</v>
      </c>
      <c r="K66">
        <v>1456</v>
      </c>
      <c r="L66">
        <v>8.59</v>
      </c>
      <c r="M66">
        <v>2.69</v>
      </c>
      <c r="N66">
        <v>1.06</v>
      </c>
      <c r="O66">
        <v>0.27400000000000002</v>
      </c>
      <c r="P66" s="5">
        <v>0.73799999999999999</v>
      </c>
      <c r="Q66" s="5">
        <v>0.42499999999999999</v>
      </c>
      <c r="R66" s="5">
        <v>0.112</v>
      </c>
      <c r="S66">
        <v>93.3</v>
      </c>
      <c r="T66">
        <v>3.47</v>
      </c>
      <c r="V66">
        <v>3.75</v>
      </c>
      <c r="W66">
        <v>3.78</v>
      </c>
      <c r="X66">
        <v>17.600000000000001</v>
      </c>
    </row>
    <row r="67" spans="1:24" x14ac:dyDescent="0.45">
      <c r="A67">
        <v>66</v>
      </c>
      <c r="B67">
        <v>2022</v>
      </c>
      <c r="C67" t="s">
        <v>71</v>
      </c>
      <c r="D67" t="str">
        <f t="shared" ref="D67:D130" si="1">_xlfn.CONCAT(C67,B67)</f>
        <v>DET2022</v>
      </c>
      <c r="E67">
        <v>162</v>
      </c>
      <c r="F67">
        <v>66</v>
      </c>
      <c r="G67">
        <v>96</v>
      </c>
      <c r="H67">
        <v>38</v>
      </c>
      <c r="I67">
        <v>742</v>
      </c>
      <c r="J67">
        <v>162</v>
      </c>
      <c r="K67">
        <v>1419.2</v>
      </c>
      <c r="L67">
        <v>7.58</v>
      </c>
      <c r="M67">
        <v>3.24</v>
      </c>
      <c r="N67">
        <v>1.06</v>
      </c>
      <c r="O67">
        <v>0.28399999999999997</v>
      </c>
      <c r="P67" s="5">
        <v>0.71299999999999997</v>
      </c>
      <c r="Q67" s="5">
        <v>0.41699999999999998</v>
      </c>
      <c r="R67" s="5">
        <v>0.10199999999999999</v>
      </c>
      <c r="S67">
        <v>93</v>
      </c>
      <c r="T67">
        <v>4.04</v>
      </c>
      <c r="V67">
        <v>4.16</v>
      </c>
      <c r="W67">
        <v>4.34</v>
      </c>
      <c r="X67">
        <v>9.8000000000000007</v>
      </c>
    </row>
    <row r="68" spans="1:24" x14ac:dyDescent="0.45">
      <c r="A68">
        <v>67</v>
      </c>
      <c r="B68">
        <v>2022</v>
      </c>
      <c r="C68" t="s">
        <v>62</v>
      </c>
      <c r="D68" t="str">
        <f t="shared" si="1"/>
        <v>KCR2022</v>
      </c>
      <c r="E68">
        <v>162</v>
      </c>
      <c r="F68">
        <v>65</v>
      </c>
      <c r="G68">
        <v>97</v>
      </c>
      <c r="H68">
        <v>33</v>
      </c>
      <c r="I68">
        <v>722</v>
      </c>
      <c r="J68">
        <v>162</v>
      </c>
      <c r="K68">
        <v>1416</v>
      </c>
      <c r="L68">
        <v>7.57</v>
      </c>
      <c r="M68">
        <v>3.74</v>
      </c>
      <c r="N68">
        <v>1.1000000000000001</v>
      </c>
      <c r="O68">
        <v>0.312</v>
      </c>
      <c r="P68" s="5">
        <v>0.70299999999999996</v>
      </c>
      <c r="Q68" s="5">
        <v>0.438</v>
      </c>
      <c r="R68" s="5">
        <v>0.112</v>
      </c>
      <c r="S68">
        <v>93.9</v>
      </c>
      <c r="T68">
        <v>4.72</v>
      </c>
      <c r="V68">
        <v>4.42</v>
      </c>
      <c r="W68">
        <v>4.4400000000000004</v>
      </c>
      <c r="X68">
        <v>8</v>
      </c>
    </row>
    <row r="69" spans="1:24" x14ac:dyDescent="0.45">
      <c r="A69">
        <v>68</v>
      </c>
      <c r="B69">
        <v>2022</v>
      </c>
      <c r="C69" t="s">
        <v>54</v>
      </c>
      <c r="D69" t="str">
        <f t="shared" si="1"/>
        <v>MIN2022</v>
      </c>
      <c r="E69">
        <v>162</v>
      </c>
      <c r="F69">
        <v>78</v>
      </c>
      <c r="G69">
        <v>84</v>
      </c>
      <c r="H69">
        <v>28</v>
      </c>
      <c r="I69">
        <v>710</v>
      </c>
      <c r="J69">
        <v>162</v>
      </c>
      <c r="K69">
        <v>1437</v>
      </c>
      <c r="L69">
        <v>8.3699999999999992</v>
      </c>
      <c r="M69">
        <v>2.93</v>
      </c>
      <c r="N69">
        <v>1.1499999999999999</v>
      </c>
      <c r="O69">
        <v>0.28499999999999998</v>
      </c>
      <c r="P69" s="5">
        <v>0.73299999999999998</v>
      </c>
      <c r="Q69" s="5">
        <v>0.4</v>
      </c>
      <c r="R69" s="5">
        <v>0.11</v>
      </c>
      <c r="S69">
        <v>92.8</v>
      </c>
      <c r="T69">
        <v>3.98</v>
      </c>
      <c r="V69">
        <v>4.03</v>
      </c>
      <c r="W69">
        <v>4.0999999999999996</v>
      </c>
      <c r="X69">
        <v>10.7</v>
      </c>
    </row>
    <row r="70" spans="1:24" x14ac:dyDescent="0.45">
      <c r="A70">
        <v>69</v>
      </c>
      <c r="B70">
        <v>2022</v>
      </c>
      <c r="C70" t="s">
        <v>73</v>
      </c>
      <c r="D70" t="str">
        <f t="shared" si="1"/>
        <v>NYY2022</v>
      </c>
      <c r="E70">
        <v>162</v>
      </c>
      <c r="F70">
        <v>99</v>
      </c>
      <c r="G70">
        <v>63</v>
      </c>
      <c r="H70">
        <v>47</v>
      </c>
      <c r="I70">
        <v>669</v>
      </c>
      <c r="J70">
        <v>162</v>
      </c>
      <c r="K70">
        <v>1451.2</v>
      </c>
      <c r="L70">
        <v>9.0500000000000007</v>
      </c>
      <c r="M70">
        <v>2.75</v>
      </c>
      <c r="N70">
        <v>0.97</v>
      </c>
      <c r="O70">
        <v>0.26800000000000002</v>
      </c>
      <c r="P70" s="5">
        <v>0.76300000000000001</v>
      </c>
      <c r="Q70" s="5">
        <v>0.441</v>
      </c>
      <c r="R70" s="5">
        <v>0.107</v>
      </c>
      <c r="S70">
        <v>95.1</v>
      </c>
      <c r="T70">
        <v>3.3</v>
      </c>
      <c r="V70">
        <v>3.56</v>
      </c>
      <c r="W70">
        <v>3.64</v>
      </c>
      <c r="X70">
        <v>19.600000000000001</v>
      </c>
    </row>
    <row r="71" spans="1:24" x14ac:dyDescent="0.45">
      <c r="A71">
        <v>70</v>
      </c>
      <c r="B71">
        <v>2022</v>
      </c>
      <c r="C71" t="s">
        <v>56</v>
      </c>
      <c r="D71" t="str">
        <f t="shared" si="1"/>
        <v>OAK2022</v>
      </c>
      <c r="E71">
        <v>162</v>
      </c>
      <c r="F71">
        <v>60</v>
      </c>
      <c r="G71">
        <v>102</v>
      </c>
      <c r="H71">
        <v>34</v>
      </c>
      <c r="I71">
        <v>692</v>
      </c>
      <c r="J71">
        <v>162</v>
      </c>
      <c r="K71">
        <v>1426.1</v>
      </c>
      <c r="L71">
        <v>7.59</v>
      </c>
      <c r="M71">
        <v>3.17</v>
      </c>
      <c r="N71">
        <v>1.23</v>
      </c>
      <c r="O71">
        <v>0.28899999999999998</v>
      </c>
      <c r="P71" s="5">
        <v>0.70699999999999996</v>
      </c>
      <c r="Q71" s="5">
        <v>0.41399999999999998</v>
      </c>
      <c r="R71" s="5">
        <v>0.115</v>
      </c>
      <c r="S71">
        <v>92.9</v>
      </c>
      <c r="T71">
        <v>4.54</v>
      </c>
      <c r="V71">
        <v>4.41</v>
      </c>
      <c r="W71">
        <v>4.3899999999999997</v>
      </c>
      <c r="X71">
        <v>3.9</v>
      </c>
    </row>
    <row r="72" spans="1:24" x14ac:dyDescent="0.45">
      <c r="A72">
        <v>71</v>
      </c>
      <c r="B72">
        <v>2022</v>
      </c>
      <c r="C72" t="s">
        <v>49</v>
      </c>
      <c r="D72" t="str">
        <f t="shared" si="1"/>
        <v>SEA2022</v>
      </c>
      <c r="E72">
        <v>162</v>
      </c>
      <c r="F72">
        <v>90</v>
      </c>
      <c r="G72">
        <v>72</v>
      </c>
      <c r="H72">
        <v>40</v>
      </c>
      <c r="I72">
        <v>698</v>
      </c>
      <c r="J72">
        <v>162</v>
      </c>
      <c r="K72">
        <v>1447</v>
      </c>
      <c r="L72">
        <v>8.65</v>
      </c>
      <c r="M72">
        <v>2.78</v>
      </c>
      <c r="N72">
        <v>1.1599999999999999</v>
      </c>
      <c r="O72">
        <v>0.27900000000000003</v>
      </c>
      <c r="P72" s="5">
        <v>0.76100000000000001</v>
      </c>
      <c r="Q72" s="5">
        <v>0.39800000000000002</v>
      </c>
      <c r="R72" s="5">
        <v>0.112</v>
      </c>
      <c r="S72">
        <v>93.8</v>
      </c>
      <c r="T72">
        <v>3.59</v>
      </c>
      <c r="V72">
        <v>3.9</v>
      </c>
      <c r="W72">
        <v>3.93</v>
      </c>
      <c r="X72">
        <v>13.7</v>
      </c>
    </row>
    <row r="73" spans="1:24" x14ac:dyDescent="0.45">
      <c r="A73">
        <v>72</v>
      </c>
      <c r="B73">
        <v>2022</v>
      </c>
      <c r="C73" t="s">
        <v>101</v>
      </c>
      <c r="D73" t="str">
        <f t="shared" si="1"/>
        <v>TBR2022</v>
      </c>
      <c r="E73">
        <v>162</v>
      </c>
      <c r="F73">
        <v>86</v>
      </c>
      <c r="G73">
        <v>76</v>
      </c>
      <c r="H73">
        <v>44</v>
      </c>
      <c r="I73">
        <v>734</v>
      </c>
      <c r="J73">
        <v>162</v>
      </c>
      <c r="K73">
        <v>1435.2</v>
      </c>
      <c r="L73">
        <v>8.68</v>
      </c>
      <c r="M73">
        <v>2.41</v>
      </c>
      <c r="N73">
        <v>1.08</v>
      </c>
      <c r="O73">
        <v>0.27700000000000002</v>
      </c>
      <c r="P73" s="5">
        <v>0.746</v>
      </c>
      <c r="Q73" s="5">
        <v>0.42499999999999999</v>
      </c>
      <c r="R73" s="5">
        <v>0.112</v>
      </c>
      <c r="S73">
        <v>94.2</v>
      </c>
      <c r="T73">
        <v>3.41</v>
      </c>
      <c r="V73">
        <v>3.68</v>
      </c>
      <c r="W73">
        <v>3.71</v>
      </c>
      <c r="X73">
        <v>16.5</v>
      </c>
    </row>
    <row r="74" spans="1:24" x14ac:dyDescent="0.45">
      <c r="A74">
        <v>73</v>
      </c>
      <c r="B74">
        <v>2022</v>
      </c>
      <c r="C74" t="s">
        <v>57</v>
      </c>
      <c r="D74" t="str">
        <f t="shared" si="1"/>
        <v>TEX2022</v>
      </c>
      <c r="E74">
        <v>162</v>
      </c>
      <c r="F74">
        <v>68</v>
      </c>
      <c r="G74">
        <v>94</v>
      </c>
      <c r="H74">
        <v>37</v>
      </c>
      <c r="I74">
        <v>694</v>
      </c>
      <c r="J74">
        <v>162</v>
      </c>
      <c r="K74">
        <v>1435</v>
      </c>
      <c r="L74">
        <v>8.24</v>
      </c>
      <c r="M74">
        <v>3.64</v>
      </c>
      <c r="N74">
        <v>1.06</v>
      </c>
      <c r="O74">
        <v>0.29199999999999998</v>
      </c>
      <c r="P74" s="5">
        <v>0.71199999999999997</v>
      </c>
      <c r="Q74" s="5">
        <v>0.45900000000000002</v>
      </c>
      <c r="R74" s="5">
        <v>0.11899999999999999</v>
      </c>
      <c r="S74">
        <v>94.7</v>
      </c>
      <c r="T74">
        <v>4.22</v>
      </c>
      <c r="V74">
        <v>4.18</v>
      </c>
      <c r="W74">
        <v>4.1100000000000003</v>
      </c>
      <c r="X74">
        <v>10.1</v>
      </c>
    </row>
    <row r="75" spans="1:24" x14ac:dyDescent="0.45">
      <c r="A75">
        <v>74</v>
      </c>
      <c r="B75">
        <v>2022</v>
      </c>
      <c r="C75" t="s">
        <v>74</v>
      </c>
      <c r="D75" t="str">
        <f t="shared" si="1"/>
        <v>TOR2022</v>
      </c>
      <c r="E75">
        <v>162</v>
      </c>
      <c r="F75">
        <v>92</v>
      </c>
      <c r="G75">
        <v>70</v>
      </c>
      <c r="H75">
        <v>46</v>
      </c>
      <c r="I75">
        <v>746</v>
      </c>
      <c r="J75">
        <v>162</v>
      </c>
      <c r="K75">
        <v>1441.1</v>
      </c>
      <c r="L75">
        <v>8.68</v>
      </c>
      <c r="M75">
        <v>2.65</v>
      </c>
      <c r="N75">
        <v>1.1200000000000001</v>
      </c>
      <c r="O75">
        <v>0.29499999999999998</v>
      </c>
      <c r="P75" s="5">
        <v>0.73399999999999999</v>
      </c>
      <c r="Q75" s="5">
        <v>0.41399999999999998</v>
      </c>
      <c r="R75" s="5">
        <v>0.114</v>
      </c>
      <c r="S75">
        <v>93.8</v>
      </c>
      <c r="T75">
        <v>3.89</v>
      </c>
      <c r="V75">
        <v>3.85</v>
      </c>
      <c r="W75">
        <v>3.84</v>
      </c>
      <c r="X75">
        <v>16.7</v>
      </c>
    </row>
    <row r="76" spans="1:24" x14ac:dyDescent="0.45">
      <c r="A76">
        <v>75</v>
      </c>
      <c r="B76">
        <v>2022</v>
      </c>
      <c r="C76" t="s">
        <v>102</v>
      </c>
      <c r="D76" t="str">
        <f t="shared" si="1"/>
        <v>ARI2022</v>
      </c>
      <c r="E76">
        <v>162</v>
      </c>
      <c r="F76">
        <v>74</v>
      </c>
      <c r="G76">
        <v>88</v>
      </c>
      <c r="H76">
        <v>33</v>
      </c>
      <c r="I76">
        <v>708</v>
      </c>
      <c r="J76">
        <v>162</v>
      </c>
      <c r="K76">
        <v>1430</v>
      </c>
      <c r="L76">
        <v>7.65</v>
      </c>
      <c r="M76">
        <v>3.17</v>
      </c>
      <c r="N76">
        <v>1.2</v>
      </c>
      <c r="O76">
        <v>0.28199999999999997</v>
      </c>
      <c r="P76" s="5">
        <v>0.71199999999999997</v>
      </c>
      <c r="Q76" s="5">
        <v>0.39800000000000002</v>
      </c>
      <c r="R76" s="5">
        <v>0.115</v>
      </c>
      <c r="S76">
        <v>92.6</v>
      </c>
      <c r="T76">
        <v>4.25</v>
      </c>
      <c r="V76">
        <v>4.33</v>
      </c>
      <c r="W76">
        <v>4.32</v>
      </c>
      <c r="X76">
        <v>6.7</v>
      </c>
    </row>
    <row r="77" spans="1:24" x14ac:dyDescent="0.45">
      <c r="A77">
        <v>76</v>
      </c>
      <c r="B77">
        <v>2022</v>
      </c>
      <c r="C77" t="s">
        <v>50</v>
      </c>
      <c r="D77" t="str">
        <f t="shared" si="1"/>
        <v>ATL2022</v>
      </c>
      <c r="E77">
        <v>162</v>
      </c>
      <c r="F77">
        <v>101</v>
      </c>
      <c r="G77">
        <v>61</v>
      </c>
      <c r="H77">
        <v>55</v>
      </c>
      <c r="I77">
        <v>680</v>
      </c>
      <c r="J77">
        <v>162</v>
      </c>
      <c r="K77">
        <v>1448</v>
      </c>
      <c r="L77">
        <v>9.66</v>
      </c>
      <c r="M77">
        <v>3.11</v>
      </c>
      <c r="N77">
        <v>0.92</v>
      </c>
      <c r="O77">
        <v>0.28599999999999998</v>
      </c>
      <c r="P77" s="5">
        <v>0.746</v>
      </c>
      <c r="Q77" s="5">
        <v>0.435</v>
      </c>
      <c r="R77" s="5">
        <v>0.104</v>
      </c>
      <c r="S77">
        <v>94.7</v>
      </c>
      <c r="T77">
        <v>3.46</v>
      </c>
      <c r="V77">
        <v>3.46</v>
      </c>
      <c r="W77">
        <v>3.58</v>
      </c>
      <c r="X77">
        <v>22.7</v>
      </c>
    </row>
    <row r="78" spans="1:24" x14ac:dyDescent="0.45">
      <c r="A78">
        <v>77</v>
      </c>
      <c r="B78">
        <v>2022</v>
      </c>
      <c r="C78" t="s">
        <v>51</v>
      </c>
      <c r="D78" t="str">
        <f t="shared" si="1"/>
        <v>CHC2022</v>
      </c>
      <c r="E78">
        <v>162</v>
      </c>
      <c r="F78">
        <v>74</v>
      </c>
      <c r="G78">
        <v>88</v>
      </c>
      <c r="H78">
        <v>44</v>
      </c>
      <c r="I78">
        <v>690</v>
      </c>
      <c r="J78">
        <v>162</v>
      </c>
      <c r="K78">
        <v>1443.2</v>
      </c>
      <c r="L78">
        <v>8.6199999999999992</v>
      </c>
      <c r="M78">
        <v>3.37</v>
      </c>
      <c r="N78">
        <v>1.29</v>
      </c>
      <c r="O78">
        <v>0.28699999999999998</v>
      </c>
      <c r="P78" s="5">
        <v>0.73499999999999999</v>
      </c>
      <c r="Q78" s="5">
        <v>0.43099999999999999</v>
      </c>
      <c r="R78" s="5">
        <v>0.13500000000000001</v>
      </c>
      <c r="S78">
        <v>92.8</v>
      </c>
      <c r="T78">
        <v>4.03</v>
      </c>
      <c r="V78">
        <v>4.33</v>
      </c>
      <c r="W78">
        <v>4.04</v>
      </c>
      <c r="X78">
        <v>8.9</v>
      </c>
    </row>
    <row r="79" spans="1:24" x14ac:dyDescent="0.45">
      <c r="A79">
        <v>78</v>
      </c>
      <c r="B79">
        <v>2022</v>
      </c>
      <c r="C79" t="s">
        <v>59</v>
      </c>
      <c r="D79" t="str">
        <f t="shared" si="1"/>
        <v>CIN2022</v>
      </c>
      <c r="E79">
        <v>162</v>
      </c>
      <c r="F79">
        <v>62</v>
      </c>
      <c r="G79">
        <v>100</v>
      </c>
      <c r="H79">
        <v>31</v>
      </c>
      <c r="I79">
        <v>736</v>
      </c>
      <c r="J79">
        <v>162</v>
      </c>
      <c r="K79">
        <v>1423.1</v>
      </c>
      <c r="L79">
        <v>8.94</v>
      </c>
      <c r="M79">
        <v>3.87</v>
      </c>
      <c r="N79">
        <v>1.35</v>
      </c>
      <c r="O79">
        <v>0.29799999999999999</v>
      </c>
      <c r="P79" s="5">
        <v>0.71099999999999997</v>
      </c>
      <c r="Q79" s="5">
        <v>0.40600000000000003</v>
      </c>
      <c r="R79" s="5">
        <v>0.13300000000000001</v>
      </c>
      <c r="S79">
        <v>94.7</v>
      </c>
      <c r="T79">
        <v>4.8600000000000003</v>
      </c>
      <c r="V79">
        <v>4.59</v>
      </c>
      <c r="W79">
        <v>4.3099999999999996</v>
      </c>
      <c r="X79">
        <v>10.1</v>
      </c>
    </row>
    <row r="80" spans="1:24" x14ac:dyDescent="0.45">
      <c r="A80">
        <v>79</v>
      </c>
      <c r="B80">
        <v>2022</v>
      </c>
      <c r="C80" t="s">
        <v>64</v>
      </c>
      <c r="D80" t="str">
        <f t="shared" si="1"/>
        <v>COL2022</v>
      </c>
      <c r="E80">
        <v>162</v>
      </c>
      <c r="F80">
        <v>68</v>
      </c>
      <c r="G80">
        <v>94</v>
      </c>
      <c r="H80">
        <v>43</v>
      </c>
      <c r="I80">
        <v>659</v>
      </c>
      <c r="J80">
        <v>162</v>
      </c>
      <c r="K80">
        <v>1425.1</v>
      </c>
      <c r="L80">
        <v>7.5</v>
      </c>
      <c r="M80">
        <v>3.4</v>
      </c>
      <c r="N80">
        <v>1.1599999999999999</v>
      </c>
      <c r="O80">
        <v>0.312</v>
      </c>
      <c r="P80" s="5">
        <v>0.66800000000000004</v>
      </c>
      <c r="Q80" s="5">
        <v>0.441</v>
      </c>
      <c r="R80" s="5">
        <v>0.121</v>
      </c>
      <c r="S80">
        <v>94</v>
      </c>
      <c r="T80">
        <v>5.08</v>
      </c>
      <c r="V80">
        <v>4.38</v>
      </c>
      <c r="W80">
        <v>4.29</v>
      </c>
      <c r="X80">
        <v>12.4</v>
      </c>
    </row>
    <row r="81" spans="1:24" x14ac:dyDescent="0.45">
      <c r="A81">
        <v>80</v>
      </c>
      <c r="B81">
        <v>2022</v>
      </c>
      <c r="C81" t="s">
        <v>103</v>
      </c>
      <c r="D81" t="str">
        <f t="shared" si="1"/>
        <v>MIA2022</v>
      </c>
      <c r="E81">
        <v>162</v>
      </c>
      <c r="F81">
        <v>69</v>
      </c>
      <c r="G81">
        <v>93</v>
      </c>
      <c r="H81">
        <v>41</v>
      </c>
      <c r="I81">
        <v>694</v>
      </c>
      <c r="J81">
        <v>162</v>
      </c>
      <c r="K81">
        <v>1437.1</v>
      </c>
      <c r="L81">
        <v>9</v>
      </c>
      <c r="M81">
        <v>3.2</v>
      </c>
      <c r="N81">
        <v>1.08</v>
      </c>
      <c r="O81">
        <v>0.29499999999999998</v>
      </c>
      <c r="P81" s="5">
        <v>0.73799999999999999</v>
      </c>
      <c r="Q81" s="5">
        <v>0.44600000000000001</v>
      </c>
      <c r="R81" s="5">
        <v>0.126</v>
      </c>
      <c r="S81">
        <v>94.5</v>
      </c>
      <c r="T81">
        <v>3.87</v>
      </c>
      <c r="V81">
        <v>3.9</v>
      </c>
      <c r="W81">
        <v>3.75</v>
      </c>
      <c r="X81">
        <v>14.3</v>
      </c>
    </row>
    <row r="82" spans="1:24" x14ac:dyDescent="0.45">
      <c r="A82">
        <v>81</v>
      </c>
      <c r="B82">
        <v>2022</v>
      </c>
      <c r="C82" t="s">
        <v>53</v>
      </c>
      <c r="D82" t="str">
        <f t="shared" si="1"/>
        <v>HOU2022</v>
      </c>
      <c r="E82">
        <v>162</v>
      </c>
      <c r="F82">
        <v>106</v>
      </c>
      <c r="G82">
        <v>56</v>
      </c>
      <c r="H82">
        <v>53</v>
      </c>
      <c r="I82">
        <v>642</v>
      </c>
      <c r="J82">
        <v>162</v>
      </c>
      <c r="K82">
        <v>1445.1</v>
      </c>
      <c r="L82">
        <v>9.49</v>
      </c>
      <c r="M82">
        <v>2.85</v>
      </c>
      <c r="N82">
        <v>0.83</v>
      </c>
      <c r="O82">
        <v>0.26800000000000002</v>
      </c>
      <c r="P82" s="5">
        <v>0.77200000000000002</v>
      </c>
      <c r="Q82" s="5">
        <v>0.42699999999999999</v>
      </c>
      <c r="R82" s="5">
        <v>9.2999999999999999E-2</v>
      </c>
      <c r="S82">
        <v>94.4</v>
      </c>
      <c r="T82">
        <v>2.9</v>
      </c>
      <c r="V82">
        <v>3.28</v>
      </c>
      <c r="W82">
        <v>3.55</v>
      </c>
      <c r="X82">
        <v>26.5</v>
      </c>
    </row>
    <row r="83" spans="1:24" x14ac:dyDescent="0.45">
      <c r="A83">
        <v>82</v>
      </c>
      <c r="B83">
        <v>2022</v>
      </c>
      <c r="C83" t="s">
        <v>65</v>
      </c>
      <c r="D83" t="str">
        <f t="shared" si="1"/>
        <v>LAD2022</v>
      </c>
      <c r="E83">
        <v>162</v>
      </c>
      <c r="F83">
        <v>111</v>
      </c>
      <c r="G83">
        <v>51</v>
      </c>
      <c r="H83">
        <v>43</v>
      </c>
      <c r="I83">
        <v>725</v>
      </c>
      <c r="J83">
        <v>162</v>
      </c>
      <c r="K83">
        <v>1451.1</v>
      </c>
      <c r="L83">
        <v>9.08</v>
      </c>
      <c r="M83">
        <v>2.52</v>
      </c>
      <c r="N83">
        <v>0.94</v>
      </c>
      <c r="O83">
        <v>0.255</v>
      </c>
      <c r="P83" s="5">
        <v>0.78300000000000003</v>
      </c>
      <c r="Q83" s="5">
        <v>0.42499999999999999</v>
      </c>
      <c r="R83" s="5">
        <v>9.8000000000000004E-2</v>
      </c>
      <c r="S83">
        <v>93.2</v>
      </c>
      <c r="T83">
        <v>2.8</v>
      </c>
      <c r="V83">
        <v>3.45</v>
      </c>
      <c r="W83">
        <v>3.67</v>
      </c>
      <c r="X83">
        <v>25</v>
      </c>
    </row>
    <row r="84" spans="1:24" x14ac:dyDescent="0.45">
      <c r="A84">
        <v>83</v>
      </c>
      <c r="B84">
        <v>2022</v>
      </c>
      <c r="C84" t="s">
        <v>72</v>
      </c>
      <c r="D84" t="str">
        <f t="shared" si="1"/>
        <v>MIL2022</v>
      </c>
      <c r="E84">
        <v>162</v>
      </c>
      <c r="F84">
        <v>86</v>
      </c>
      <c r="G84">
        <v>76</v>
      </c>
      <c r="H84">
        <v>52</v>
      </c>
      <c r="I84">
        <v>710</v>
      </c>
      <c r="J84">
        <v>162</v>
      </c>
      <c r="K84">
        <v>1446</v>
      </c>
      <c r="L84">
        <v>9.52</v>
      </c>
      <c r="M84">
        <v>3.24</v>
      </c>
      <c r="N84">
        <v>1.18</v>
      </c>
      <c r="O84">
        <v>0.28000000000000003</v>
      </c>
      <c r="P84" s="5">
        <v>0.72899999999999998</v>
      </c>
      <c r="Q84" s="5">
        <v>0.438</v>
      </c>
      <c r="R84" s="5">
        <v>0.13400000000000001</v>
      </c>
      <c r="S84">
        <v>93.1</v>
      </c>
      <c r="T84">
        <v>3.83</v>
      </c>
      <c r="V84">
        <v>3.92</v>
      </c>
      <c r="W84">
        <v>3.66</v>
      </c>
      <c r="X84">
        <v>15</v>
      </c>
    </row>
    <row r="85" spans="1:24" x14ac:dyDescent="0.45">
      <c r="A85">
        <v>84</v>
      </c>
      <c r="B85">
        <v>2022</v>
      </c>
      <c r="C85" t="s">
        <v>104</v>
      </c>
      <c r="D85" t="str">
        <f t="shared" si="1"/>
        <v>WSN2022</v>
      </c>
      <c r="E85">
        <v>162</v>
      </c>
      <c r="F85">
        <v>55</v>
      </c>
      <c r="G85">
        <v>107</v>
      </c>
      <c r="H85">
        <v>28</v>
      </c>
      <c r="I85">
        <v>750</v>
      </c>
      <c r="J85">
        <v>162</v>
      </c>
      <c r="K85">
        <v>1411.2</v>
      </c>
      <c r="L85">
        <v>7.78</v>
      </c>
      <c r="M85">
        <v>3.56</v>
      </c>
      <c r="N85">
        <v>1.56</v>
      </c>
      <c r="O85">
        <v>0.29699999999999999</v>
      </c>
      <c r="P85" s="5">
        <v>0.70799999999999996</v>
      </c>
      <c r="Q85" s="5">
        <v>0.41499999999999998</v>
      </c>
      <c r="R85" s="5">
        <v>0.14399999999999999</v>
      </c>
      <c r="S85">
        <v>93.7</v>
      </c>
      <c r="T85">
        <v>5</v>
      </c>
      <c r="V85">
        <v>4.9800000000000004</v>
      </c>
      <c r="W85">
        <v>4.51</v>
      </c>
      <c r="X85">
        <v>0.5</v>
      </c>
    </row>
    <row r="86" spans="1:24" x14ac:dyDescent="0.45">
      <c r="A86">
        <v>85</v>
      </c>
      <c r="B86">
        <v>2022</v>
      </c>
      <c r="C86" t="s">
        <v>55</v>
      </c>
      <c r="D86" t="str">
        <f t="shared" si="1"/>
        <v>NYM2022</v>
      </c>
      <c r="E86">
        <v>162</v>
      </c>
      <c r="F86">
        <v>101</v>
      </c>
      <c r="G86">
        <v>61</v>
      </c>
      <c r="H86">
        <v>41</v>
      </c>
      <c r="I86">
        <v>645</v>
      </c>
      <c r="J86">
        <v>162</v>
      </c>
      <c r="K86">
        <v>1438.2</v>
      </c>
      <c r="L86">
        <v>9.7899999999999991</v>
      </c>
      <c r="M86">
        <v>2.68</v>
      </c>
      <c r="N86">
        <v>1.06</v>
      </c>
      <c r="O86">
        <v>0.29699999999999999</v>
      </c>
      <c r="P86" s="5">
        <v>0.76</v>
      </c>
      <c r="Q86" s="5">
        <v>0.433</v>
      </c>
      <c r="R86" s="5">
        <v>0.11799999999999999</v>
      </c>
      <c r="S86">
        <v>94.3</v>
      </c>
      <c r="T86">
        <v>3.58</v>
      </c>
      <c r="V86">
        <v>3.5</v>
      </c>
      <c r="W86">
        <v>3.45</v>
      </c>
      <c r="X86">
        <v>21.1</v>
      </c>
    </row>
    <row r="87" spans="1:24" x14ac:dyDescent="0.45">
      <c r="A87">
        <v>86</v>
      </c>
      <c r="B87">
        <v>2022</v>
      </c>
      <c r="C87" t="s">
        <v>61</v>
      </c>
      <c r="D87" t="str">
        <f t="shared" si="1"/>
        <v>PHI2022</v>
      </c>
      <c r="E87">
        <v>162</v>
      </c>
      <c r="F87">
        <v>87</v>
      </c>
      <c r="G87">
        <v>75</v>
      </c>
      <c r="H87">
        <v>42</v>
      </c>
      <c r="I87">
        <v>678</v>
      </c>
      <c r="J87">
        <v>162</v>
      </c>
      <c r="K87">
        <v>1428.1</v>
      </c>
      <c r="L87">
        <v>8.9700000000000006</v>
      </c>
      <c r="M87">
        <v>2.92</v>
      </c>
      <c r="N87">
        <v>0.95</v>
      </c>
      <c r="O87">
        <v>0.30199999999999999</v>
      </c>
      <c r="P87" s="5">
        <v>0.71199999999999997</v>
      </c>
      <c r="Q87" s="5">
        <v>0.442</v>
      </c>
      <c r="R87" s="5">
        <v>0.106</v>
      </c>
      <c r="S87">
        <v>94.4</v>
      </c>
      <c r="T87">
        <v>3.98</v>
      </c>
      <c r="V87">
        <v>3.6</v>
      </c>
      <c r="W87">
        <v>3.7</v>
      </c>
      <c r="X87">
        <v>22.9</v>
      </c>
    </row>
    <row r="88" spans="1:24" x14ac:dyDescent="0.45">
      <c r="A88">
        <v>87</v>
      </c>
      <c r="B88">
        <v>2022</v>
      </c>
      <c r="C88" t="s">
        <v>66</v>
      </c>
      <c r="D88" t="str">
        <f t="shared" si="1"/>
        <v>PIT2022</v>
      </c>
      <c r="E88">
        <v>162</v>
      </c>
      <c r="F88">
        <v>62</v>
      </c>
      <c r="G88">
        <v>100</v>
      </c>
      <c r="H88">
        <v>33</v>
      </c>
      <c r="I88">
        <v>666</v>
      </c>
      <c r="J88">
        <v>162</v>
      </c>
      <c r="K88">
        <v>1421</v>
      </c>
      <c r="L88">
        <v>7.92</v>
      </c>
      <c r="M88">
        <v>3.71</v>
      </c>
      <c r="N88">
        <v>1.04</v>
      </c>
      <c r="O88">
        <v>0.30399999999999999</v>
      </c>
      <c r="P88" s="5">
        <v>0.68700000000000006</v>
      </c>
      <c r="Q88" s="5">
        <v>0.439</v>
      </c>
      <c r="R88" s="5">
        <v>0.109</v>
      </c>
      <c r="S88">
        <v>93.8</v>
      </c>
      <c r="T88">
        <v>4.66</v>
      </c>
      <c r="V88">
        <v>4.2699999999999996</v>
      </c>
      <c r="W88">
        <v>4.34</v>
      </c>
      <c r="X88">
        <v>8.9</v>
      </c>
    </row>
    <row r="89" spans="1:24" x14ac:dyDescent="0.45">
      <c r="A89">
        <v>88</v>
      </c>
      <c r="B89">
        <v>2022</v>
      </c>
      <c r="C89" t="s">
        <v>68</v>
      </c>
      <c r="D89" t="str">
        <f t="shared" si="1"/>
        <v>STL2022</v>
      </c>
      <c r="E89">
        <v>162</v>
      </c>
      <c r="F89">
        <v>93</v>
      </c>
      <c r="G89">
        <v>69</v>
      </c>
      <c r="H89">
        <v>37</v>
      </c>
      <c r="I89">
        <v>628</v>
      </c>
      <c r="J89">
        <v>162</v>
      </c>
      <c r="K89">
        <v>1435.2</v>
      </c>
      <c r="L89">
        <v>7.38</v>
      </c>
      <c r="M89">
        <v>3.07</v>
      </c>
      <c r="N89">
        <v>0.92</v>
      </c>
      <c r="O89">
        <v>0.28699999999999998</v>
      </c>
      <c r="P89" s="5">
        <v>0.74199999999999999</v>
      </c>
      <c r="Q89" s="5">
        <v>0.47199999999999998</v>
      </c>
      <c r="R89" s="5">
        <v>0.107</v>
      </c>
      <c r="S89">
        <v>93.8</v>
      </c>
      <c r="T89">
        <v>3.79</v>
      </c>
      <c r="V89">
        <v>3.94</v>
      </c>
      <c r="W89">
        <v>4.03</v>
      </c>
      <c r="X89">
        <v>14</v>
      </c>
    </row>
    <row r="90" spans="1:24" x14ac:dyDescent="0.45">
      <c r="A90">
        <v>89</v>
      </c>
      <c r="B90">
        <v>2022</v>
      </c>
      <c r="C90" t="s">
        <v>67</v>
      </c>
      <c r="D90" t="str">
        <f t="shared" si="1"/>
        <v>SDP2022</v>
      </c>
      <c r="E90">
        <v>162</v>
      </c>
      <c r="F90">
        <v>89</v>
      </c>
      <c r="G90">
        <v>73</v>
      </c>
      <c r="H90">
        <v>48</v>
      </c>
      <c r="I90">
        <v>649</v>
      </c>
      <c r="J90">
        <v>162</v>
      </c>
      <c r="K90">
        <v>1443.1</v>
      </c>
      <c r="L90">
        <v>9.0500000000000007</v>
      </c>
      <c r="M90">
        <v>2.92</v>
      </c>
      <c r="N90">
        <v>1.08</v>
      </c>
      <c r="O90">
        <v>0.28199999999999997</v>
      </c>
      <c r="P90" s="5">
        <v>0.73499999999999999</v>
      </c>
      <c r="Q90" s="5">
        <v>0.41199999999999998</v>
      </c>
      <c r="R90" s="5">
        <v>0.111</v>
      </c>
      <c r="S90">
        <v>94.3</v>
      </c>
      <c r="T90">
        <v>3.81</v>
      </c>
      <c r="V90">
        <v>3.82</v>
      </c>
      <c r="W90">
        <v>3.86</v>
      </c>
      <c r="X90">
        <v>18.5</v>
      </c>
    </row>
    <row r="91" spans="1:24" x14ac:dyDescent="0.45">
      <c r="A91">
        <v>90</v>
      </c>
      <c r="B91">
        <v>2022</v>
      </c>
      <c r="C91" t="s">
        <v>75</v>
      </c>
      <c r="D91" t="str">
        <f t="shared" si="1"/>
        <v>SFG2022</v>
      </c>
      <c r="E91">
        <v>162</v>
      </c>
      <c r="F91">
        <v>81</v>
      </c>
      <c r="G91">
        <v>81</v>
      </c>
      <c r="H91">
        <v>39</v>
      </c>
      <c r="I91">
        <v>738</v>
      </c>
      <c r="J91">
        <v>162</v>
      </c>
      <c r="K91">
        <v>1433</v>
      </c>
      <c r="L91">
        <v>8.6</v>
      </c>
      <c r="M91">
        <v>2.77</v>
      </c>
      <c r="N91">
        <v>0.83</v>
      </c>
      <c r="O91">
        <v>0.31</v>
      </c>
      <c r="P91" s="5">
        <v>0.7</v>
      </c>
      <c r="Q91" s="5">
        <v>0.47699999999999998</v>
      </c>
      <c r="R91" s="5">
        <v>9.8000000000000004E-2</v>
      </c>
      <c r="S91">
        <v>94.5</v>
      </c>
      <c r="T91">
        <v>3.86</v>
      </c>
      <c r="V91">
        <v>3.43</v>
      </c>
      <c r="W91">
        <v>3.63</v>
      </c>
      <c r="X91">
        <v>19.899999999999999</v>
      </c>
    </row>
    <row r="92" spans="1:24" x14ac:dyDescent="0.45">
      <c r="A92">
        <v>91</v>
      </c>
      <c r="B92">
        <v>2021</v>
      </c>
      <c r="C92" t="s">
        <v>100</v>
      </c>
      <c r="D92" t="str">
        <f t="shared" si="1"/>
        <v>LAA2021</v>
      </c>
      <c r="E92">
        <v>162</v>
      </c>
      <c r="F92">
        <v>77</v>
      </c>
      <c r="G92">
        <v>85</v>
      </c>
      <c r="H92">
        <v>39</v>
      </c>
      <c r="I92">
        <v>724</v>
      </c>
      <c r="J92">
        <v>162</v>
      </c>
      <c r="K92">
        <v>1421.2</v>
      </c>
      <c r="L92">
        <v>9.1999999999999993</v>
      </c>
      <c r="M92">
        <v>3.75</v>
      </c>
      <c r="N92">
        <v>1.19</v>
      </c>
      <c r="O92">
        <v>0.30499999999999999</v>
      </c>
      <c r="P92" s="5">
        <v>0.69599999999999995</v>
      </c>
      <c r="Q92" s="5">
        <v>0.44500000000000001</v>
      </c>
      <c r="R92" s="5">
        <v>0.13500000000000001</v>
      </c>
      <c r="S92">
        <v>92.9</v>
      </c>
      <c r="T92">
        <v>4.6900000000000004</v>
      </c>
      <c r="V92">
        <v>4.25</v>
      </c>
      <c r="W92">
        <v>4.26</v>
      </c>
      <c r="X92">
        <v>15.5</v>
      </c>
    </row>
    <row r="93" spans="1:24" x14ac:dyDescent="0.45">
      <c r="A93">
        <v>92</v>
      </c>
      <c r="B93">
        <v>2021</v>
      </c>
      <c r="C93" t="s">
        <v>58</v>
      </c>
      <c r="D93" t="str">
        <f t="shared" si="1"/>
        <v>BAL2021</v>
      </c>
      <c r="E93">
        <v>162</v>
      </c>
      <c r="F93">
        <v>52</v>
      </c>
      <c r="G93">
        <v>110</v>
      </c>
      <c r="H93">
        <v>26</v>
      </c>
      <c r="I93">
        <v>731</v>
      </c>
      <c r="J93">
        <v>162</v>
      </c>
      <c r="K93">
        <v>1402</v>
      </c>
      <c r="L93">
        <v>7.92</v>
      </c>
      <c r="M93">
        <v>3.61</v>
      </c>
      <c r="N93">
        <v>1.66</v>
      </c>
      <c r="O93">
        <v>0.30499999999999999</v>
      </c>
      <c r="P93" s="5">
        <v>0.66700000000000004</v>
      </c>
      <c r="Q93" s="5">
        <v>0.39700000000000002</v>
      </c>
      <c r="R93" s="5">
        <v>0.151</v>
      </c>
      <c r="S93">
        <v>92.9</v>
      </c>
      <c r="T93">
        <v>5.85</v>
      </c>
      <c r="V93">
        <v>5.15</v>
      </c>
      <c r="W93">
        <v>4.91</v>
      </c>
      <c r="X93">
        <v>7.7</v>
      </c>
    </row>
    <row r="94" spans="1:24" x14ac:dyDescent="0.45">
      <c r="A94">
        <v>93</v>
      </c>
      <c r="B94">
        <v>2021</v>
      </c>
      <c r="C94" t="s">
        <v>69</v>
      </c>
      <c r="D94" t="str">
        <f t="shared" si="1"/>
        <v>BOS2021</v>
      </c>
      <c r="E94">
        <v>162</v>
      </c>
      <c r="F94">
        <v>92</v>
      </c>
      <c r="G94">
        <v>70</v>
      </c>
      <c r="H94">
        <v>49</v>
      </c>
      <c r="I94">
        <v>725</v>
      </c>
      <c r="J94">
        <v>162</v>
      </c>
      <c r="K94">
        <v>1419</v>
      </c>
      <c r="L94">
        <v>9.68</v>
      </c>
      <c r="M94">
        <v>3.46</v>
      </c>
      <c r="N94">
        <v>1.1200000000000001</v>
      </c>
      <c r="O94">
        <v>0.32300000000000001</v>
      </c>
      <c r="P94" s="5">
        <v>0.71899999999999997</v>
      </c>
      <c r="Q94" s="5">
        <v>0.442</v>
      </c>
      <c r="R94" s="5">
        <v>0.126</v>
      </c>
      <c r="S94">
        <v>94.8</v>
      </c>
      <c r="T94">
        <v>4.2699999999999996</v>
      </c>
      <c r="V94">
        <v>3.95</v>
      </c>
      <c r="W94">
        <v>4.07</v>
      </c>
      <c r="X94">
        <v>20.3</v>
      </c>
    </row>
    <row r="95" spans="1:24" x14ac:dyDescent="0.45">
      <c r="A95">
        <v>94</v>
      </c>
      <c r="B95">
        <v>2021</v>
      </c>
      <c r="C95" t="s">
        <v>70</v>
      </c>
      <c r="D95" t="str">
        <f t="shared" si="1"/>
        <v>CHW2021</v>
      </c>
      <c r="E95">
        <v>162</v>
      </c>
      <c r="F95">
        <v>93</v>
      </c>
      <c r="G95">
        <v>69</v>
      </c>
      <c r="H95">
        <v>43</v>
      </c>
      <c r="I95">
        <v>674</v>
      </c>
      <c r="J95">
        <v>162</v>
      </c>
      <c r="K95">
        <v>1403.1</v>
      </c>
      <c r="L95">
        <v>10.18</v>
      </c>
      <c r="M95">
        <v>3.11</v>
      </c>
      <c r="N95">
        <v>1.17</v>
      </c>
      <c r="O95">
        <v>0.28799999999999998</v>
      </c>
      <c r="P95" s="5">
        <v>0.74399999999999999</v>
      </c>
      <c r="Q95" s="5">
        <v>0.41199999999999998</v>
      </c>
      <c r="R95" s="5">
        <v>0.128</v>
      </c>
      <c r="S95">
        <v>95.5</v>
      </c>
      <c r="T95">
        <v>3.73</v>
      </c>
      <c r="V95">
        <v>3.74</v>
      </c>
      <c r="W95">
        <v>3.85</v>
      </c>
      <c r="X95">
        <v>27.9</v>
      </c>
    </row>
    <row r="96" spans="1:24" x14ac:dyDescent="0.45">
      <c r="A96">
        <v>95</v>
      </c>
      <c r="B96">
        <v>2021</v>
      </c>
      <c r="C96" t="s">
        <v>60</v>
      </c>
      <c r="D96" t="str">
        <f t="shared" si="1"/>
        <v>CLE2021</v>
      </c>
      <c r="E96">
        <v>162</v>
      </c>
      <c r="F96">
        <v>80</v>
      </c>
      <c r="G96">
        <v>82</v>
      </c>
      <c r="H96">
        <v>39</v>
      </c>
      <c r="I96">
        <v>697</v>
      </c>
      <c r="J96">
        <v>162</v>
      </c>
      <c r="K96">
        <v>1408</v>
      </c>
      <c r="L96">
        <v>8.89</v>
      </c>
      <c r="M96">
        <v>3.34</v>
      </c>
      <c r="N96">
        <v>1.38</v>
      </c>
      <c r="O96">
        <v>0.28199999999999997</v>
      </c>
      <c r="P96" s="5">
        <v>0.72799999999999998</v>
      </c>
      <c r="Q96" s="5">
        <v>0.42599999999999999</v>
      </c>
      <c r="R96" s="5">
        <v>0.14699999999999999</v>
      </c>
      <c r="S96">
        <v>93.9</v>
      </c>
      <c r="T96">
        <v>4.34</v>
      </c>
      <c r="V96">
        <v>4.43</v>
      </c>
      <c r="W96">
        <v>4.2699999999999996</v>
      </c>
      <c r="X96">
        <v>9.6999999999999993</v>
      </c>
    </row>
    <row r="97" spans="1:24" x14ac:dyDescent="0.45">
      <c r="A97">
        <v>96</v>
      </c>
      <c r="B97">
        <v>2021</v>
      </c>
      <c r="C97" t="s">
        <v>71</v>
      </c>
      <c r="D97" t="str">
        <f t="shared" si="1"/>
        <v>DET2021</v>
      </c>
      <c r="E97">
        <v>162</v>
      </c>
      <c r="F97">
        <v>77</v>
      </c>
      <c r="G97">
        <v>85</v>
      </c>
      <c r="H97">
        <v>42</v>
      </c>
      <c r="I97">
        <v>739</v>
      </c>
      <c r="J97">
        <v>162</v>
      </c>
      <c r="K97">
        <v>1419.2</v>
      </c>
      <c r="L97">
        <v>7.98</v>
      </c>
      <c r="M97">
        <v>3.62</v>
      </c>
      <c r="N97">
        <v>1.26</v>
      </c>
      <c r="O97">
        <v>0.28899999999999998</v>
      </c>
      <c r="P97" s="5">
        <v>0.72599999999999998</v>
      </c>
      <c r="Q97" s="5">
        <v>0.44500000000000001</v>
      </c>
      <c r="R97" s="5">
        <v>0.13200000000000001</v>
      </c>
      <c r="S97">
        <v>94.1</v>
      </c>
      <c r="T97">
        <v>4.32</v>
      </c>
      <c r="V97">
        <v>4.5999999999999996</v>
      </c>
      <c r="W97">
        <v>4.6500000000000004</v>
      </c>
      <c r="X97">
        <v>9.3000000000000007</v>
      </c>
    </row>
    <row r="98" spans="1:24" x14ac:dyDescent="0.45">
      <c r="A98">
        <v>97</v>
      </c>
      <c r="B98">
        <v>2021</v>
      </c>
      <c r="C98" t="s">
        <v>62</v>
      </c>
      <c r="D98" t="str">
        <f t="shared" si="1"/>
        <v>KCR2021</v>
      </c>
      <c r="E98">
        <v>162</v>
      </c>
      <c r="F98">
        <v>74</v>
      </c>
      <c r="G98">
        <v>88</v>
      </c>
      <c r="H98">
        <v>37</v>
      </c>
      <c r="I98">
        <v>718</v>
      </c>
      <c r="J98">
        <v>162</v>
      </c>
      <c r="K98">
        <v>1417.1</v>
      </c>
      <c r="L98">
        <v>8.5299999999999994</v>
      </c>
      <c r="M98">
        <v>3.75</v>
      </c>
      <c r="N98">
        <v>1.2</v>
      </c>
      <c r="O98">
        <v>0.30099999999999999</v>
      </c>
      <c r="P98" s="5">
        <v>0.70299999999999996</v>
      </c>
      <c r="Q98" s="5">
        <v>0.42199999999999999</v>
      </c>
      <c r="R98" s="5">
        <v>0.126</v>
      </c>
      <c r="S98">
        <v>94</v>
      </c>
      <c r="T98">
        <v>4.6399999999999997</v>
      </c>
      <c r="V98">
        <v>4.3899999999999997</v>
      </c>
      <c r="W98">
        <v>4.5199999999999996</v>
      </c>
      <c r="X98">
        <v>13.2</v>
      </c>
    </row>
    <row r="99" spans="1:24" x14ac:dyDescent="0.45">
      <c r="A99">
        <v>98</v>
      </c>
      <c r="B99">
        <v>2021</v>
      </c>
      <c r="C99" t="s">
        <v>54</v>
      </c>
      <c r="D99" t="str">
        <f t="shared" si="1"/>
        <v>MIN2021</v>
      </c>
      <c r="E99">
        <v>162</v>
      </c>
      <c r="F99">
        <v>73</v>
      </c>
      <c r="G99">
        <v>89</v>
      </c>
      <c r="H99">
        <v>42</v>
      </c>
      <c r="I99">
        <v>691</v>
      </c>
      <c r="J99">
        <v>162</v>
      </c>
      <c r="K99">
        <v>1419.1</v>
      </c>
      <c r="L99">
        <v>8.35</v>
      </c>
      <c r="M99">
        <v>3.07</v>
      </c>
      <c r="N99">
        <v>1.52</v>
      </c>
      <c r="O99">
        <v>0.28999999999999998</v>
      </c>
      <c r="P99" s="5">
        <v>0.68899999999999995</v>
      </c>
      <c r="Q99" s="5">
        <v>0.41</v>
      </c>
      <c r="R99" s="5">
        <v>0.15</v>
      </c>
      <c r="S99">
        <v>92.2</v>
      </c>
      <c r="T99">
        <v>4.83</v>
      </c>
      <c r="V99">
        <v>4.66</v>
      </c>
      <c r="W99">
        <v>4.4400000000000004</v>
      </c>
      <c r="X99">
        <v>6.8</v>
      </c>
    </row>
    <row r="100" spans="1:24" x14ac:dyDescent="0.45">
      <c r="A100">
        <v>99</v>
      </c>
      <c r="B100">
        <v>2021</v>
      </c>
      <c r="C100" t="s">
        <v>73</v>
      </c>
      <c r="D100" t="str">
        <f t="shared" si="1"/>
        <v>NYY2021</v>
      </c>
      <c r="E100">
        <v>162</v>
      </c>
      <c r="F100">
        <v>92</v>
      </c>
      <c r="G100">
        <v>70</v>
      </c>
      <c r="H100">
        <v>47</v>
      </c>
      <c r="I100">
        <v>674</v>
      </c>
      <c r="J100">
        <v>162</v>
      </c>
      <c r="K100">
        <v>1435.1</v>
      </c>
      <c r="L100">
        <v>9.84</v>
      </c>
      <c r="M100">
        <v>3.08</v>
      </c>
      <c r="N100">
        <v>1.23</v>
      </c>
      <c r="O100">
        <v>0.28399999999999997</v>
      </c>
      <c r="P100" s="5">
        <v>0.74</v>
      </c>
      <c r="Q100" s="5">
        <v>0.41899999999999998</v>
      </c>
      <c r="R100" s="5">
        <v>0.129</v>
      </c>
      <c r="S100">
        <v>94.9</v>
      </c>
      <c r="T100">
        <v>3.76</v>
      </c>
      <c r="V100">
        <v>3.9</v>
      </c>
      <c r="W100">
        <v>4</v>
      </c>
      <c r="X100">
        <v>21.6</v>
      </c>
    </row>
    <row r="101" spans="1:24" x14ac:dyDescent="0.45">
      <c r="A101">
        <v>100</v>
      </c>
      <c r="B101">
        <v>2021</v>
      </c>
      <c r="C101" t="s">
        <v>56</v>
      </c>
      <c r="D101" t="str">
        <f t="shared" si="1"/>
        <v>OAK2021</v>
      </c>
      <c r="E101">
        <v>162</v>
      </c>
      <c r="F101">
        <v>86</v>
      </c>
      <c r="G101">
        <v>76</v>
      </c>
      <c r="H101">
        <v>39</v>
      </c>
      <c r="I101">
        <v>666</v>
      </c>
      <c r="J101">
        <v>162</v>
      </c>
      <c r="K101">
        <v>1433</v>
      </c>
      <c r="L101">
        <v>8.3699999999999992</v>
      </c>
      <c r="M101">
        <v>2.76</v>
      </c>
      <c r="N101">
        <v>1.2</v>
      </c>
      <c r="O101">
        <v>0.28999999999999998</v>
      </c>
      <c r="P101" s="5">
        <v>0.73699999999999999</v>
      </c>
      <c r="Q101" s="5">
        <v>0.40300000000000002</v>
      </c>
      <c r="R101" s="5">
        <v>0.11799999999999999</v>
      </c>
      <c r="S101">
        <v>93.2</v>
      </c>
      <c r="T101">
        <v>4.0199999999999996</v>
      </c>
      <c r="V101">
        <v>4.0999999999999996</v>
      </c>
      <c r="W101">
        <v>4.3499999999999996</v>
      </c>
      <c r="X101">
        <v>14.7</v>
      </c>
    </row>
    <row r="102" spans="1:24" x14ac:dyDescent="0.45">
      <c r="A102">
        <v>101</v>
      </c>
      <c r="B102">
        <v>2021</v>
      </c>
      <c r="C102" t="s">
        <v>49</v>
      </c>
      <c r="D102" t="str">
        <f t="shared" si="1"/>
        <v>SEA2021</v>
      </c>
      <c r="E102">
        <v>162</v>
      </c>
      <c r="F102">
        <v>90</v>
      </c>
      <c r="G102">
        <v>72</v>
      </c>
      <c r="H102">
        <v>51</v>
      </c>
      <c r="I102">
        <v>746</v>
      </c>
      <c r="J102">
        <v>162</v>
      </c>
      <c r="K102">
        <v>1440.1</v>
      </c>
      <c r="L102">
        <v>8.3000000000000007</v>
      </c>
      <c r="M102">
        <v>3.03</v>
      </c>
      <c r="N102">
        <v>1.23</v>
      </c>
      <c r="O102">
        <v>0.28799999999999998</v>
      </c>
      <c r="P102" s="5">
        <v>0.71099999999999997</v>
      </c>
      <c r="Q102" s="5">
        <v>0.40500000000000003</v>
      </c>
      <c r="R102" s="5">
        <v>0.121</v>
      </c>
      <c r="S102">
        <v>93.2</v>
      </c>
      <c r="T102">
        <v>4.3</v>
      </c>
      <c r="V102">
        <v>4.26</v>
      </c>
      <c r="W102">
        <v>4.47</v>
      </c>
      <c r="X102">
        <v>13.9</v>
      </c>
    </row>
    <row r="103" spans="1:24" x14ac:dyDescent="0.45">
      <c r="A103">
        <v>102</v>
      </c>
      <c r="B103">
        <v>2021</v>
      </c>
      <c r="C103" t="s">
        <v>101</v>
      </c>
      <c r="D103" t="str">
        <f t="shared" si="1"/>
        <v>TBR2021</v>
      </c>
      <c r="E103">
        <v>162</v>
      </c>
      <c r="F103">
        <v>100</v>
      </c>
      <c r="G103">
        <v>62</v>
      </c>
      <c r="H103">
        <v>42</v>
      </c>
      <c r="I103">
        <v>693</v>
      </c>
      <c r="J103">
        <v>162</v>
      </c>
      <c r="K103">
        <v>1455.2</v>
      </c>
      <c r="L103">
        <v>9.14</v>
      </c>
      <c r="M103">
        <v>2.7</v>
      </c>
      <c r="N103">
        <v>1.1399999999999999</v>
      </c>
      <c r="O103">
        <v>0.28100000000000003</v>
      </c>
      <c r="P103" s="5">
        <v>0.73699999999999999</v>
      </c>
      <c r="Q103" s="5">
        <v>0.41499999999999998</v>
      </c>
      <c r="R103" s="5">
        <v>0.123</v>
      </c>
      <c r="S103">
        <v>94.1</v>
      </c>
      <c r="T103">
        <v>3.67</v>
      </c>
      <c r="V103">
        <v>3.79</v>
      </c>
      <c r="W103">
        <v>3.97</v>
      </c>
      <c r="X103">
        <v>18.899999999999999</v>
      </c>
    </row>
    <row r="104" spans="1:24" x14ac:dyDescent="0.45">
      <c r="A104">
        <v>103</v>
      </c>
      <c r="B104">
        <v>2021</v>
      </c>
      <c r="C104" t="s">
        <v>57</v>
      </c>
      <c r="D104" t="str">
        <f t="shared" si="1"/>
        <v>TEX2021</v>
      </c>
      <c r="E104">
        <v>162</v>
      </c>
      <c r="F104">
        <v>60</v>
      </c>
      <c r="G104">
        <v>102</v>
      </c>
      <c r="H104">
        <v>31</v>
      </c>
      <c r="I104">
        <v>669</v>
      </c>
      <c r="J104">
        <v>162</v>
      </c>
      <c r="K104">
        <v>1424.1</v>
      </c>
      <c r="L104">
        <v>7.83</v>
      </c>
      <c r="M104">
        <v>3.24</v>
      </c>
      <c r="N104">
        <v>1.47</v>
      </c>
      <c r="O104">
        <v>0.28799999999999998</v>
      </c>
      <c r="P104" s="5">
        <v>0.70299999999999996</v>
      </c>
      <c r="Q104" s="5">
        <v>0.42399999999999999</v>
      </c>
      <c r="R104" s="5">
        <v>0.14899999999999999</v>
      </c>
      <c r="S104">
        <v>93.6</v>
      </c>
      <c r="T104">
        <v>4.8</v>
      </c>
      <c r="V104">
        <v>4.76</v>
      </c>
      <c r="W104">
        <v>4.57</v>
      </c>
      <c r="X104">
        <v>6.6</v>
      </c>
    </row>
    <row r="105" spans="1:24" x14ac:dyDescent="0.45">
      <c r="A105">
        <v>104</v>
      </c>
      <c r="B105">
        <v>2021</v>
      </c>
      <c r="C105" t="s">
        <v>74</v>
      </c>
      <c r="D105" t="str">
        <f t="shared" si="1"/>
        <v>TOR2021</v>
      </c>
      <c r="E105">
        <v>162</v>
      </c>
      <c r="F105">
        <v>91</v>
      </c>
      <c r="G105">
        <v>71</v>
      </c>
      <c r="H105">
        <v>34</v>
      </c>
      <c r="I105">
        <v>698</v>
      </c>
      <c r="J105">
        <v>162</v>
      </c>
      <c r="K105">
        <v>1405.1</v>
      </c>
      <c r="L105">
        <v>9.4</v>
      </c>
      <c r="M105">
        <v>3.03</v>
      </c>
      <c r="N105">
        <v>1.34</v>
      </c>
      <c r="O105">
        <v>0.28399999999999997</v>
      </c>
      <c r="P105" s="5">
        <v>0.755</v>
      </c>
      <c r="Q105" s="5">
        <v>0.43</v>
      </c>
      <c r="R105" s="5">
        <v>0.14499999999999999</v>
      </c>
      <c r="S105">
        <v>93.5</v>
      </c>
      <c r="T105">
        <v>3.91</v>
      </c>
      <c r="V105">
        <v>4.18</v>
      </c>
      <c r="W105">
        <v>4.0599999999999996</v>
      </c>
      <c r="X105">
        <v>14.4</v>
      </c>
    </row>
    <row r="106" spans="1:24" x14ac:dyDescent="0.45">
      <c r="A106">
        <v>105</v>
      </c>
      <c r="B106">
        <v>2021</v>
      </c>
      <c r="C106" t="s">
        <v>102</v>
      </c>
      <c r="D106" t="str">
        <f t="shared" si="1"/>
        <v>ARI2021</v>
      </c>
      <c r="E106">
        <v>162</v>
      </c>
      <c r="F106">
        <v>52</v>
      </c>
      <c r="G106">
        <v>110</v>
      </c>
      <c r="H106">
        <v>22</v>
      </c>
      <c r="I106">
        <v>727</v>
      </c>
      <c r="J106">
        <v>162</v>
      </c>
      <c r="K106">
        <v>1417.1</v>
      </c>
      <c r="L106">
        <v>7.86</v>
      </c>
      <c r="M106">
        <v>3.52</v>
      </c>
      <c r="N106">
        <v>1.47</v>
      </c>
      <c r="O106">
        <v>0.29899999999999999</v>
      </c>
      <c r="P106" s="5">
        <v>0.68200000000000005</v>
      </c>
      <c r="Q106" s="5">
        <v>0.40200000000000002</v>
      </c>
      <c r="R106" s="5">
        <v>0.13800000000000001</v>
      </c>
      <c r="S106">
        <v>92.2</v>
      </c>
      <c r="T106">
        <v>5.15</v>
      </c>
      <c r="V106">
        <v>4.88</v>
      </c>
      <c r="W106">
        <v>4.8499999999999996</v>
      </c>
      <c r="X106">
        <v>2.2999999999999998</v>
      </c>
    </row>
    <row r="107" spans="1:24" x14ac:dyDescent="0.45">
      <c r="A107">
        <v>106</v>
      </c>
      <c r="B107">
        <v>2021</v>
      </c>
      <c r="C107" t="s">
        <v>50</v>
      </c>
      <c r="D107" t="str">
        <f t="shared" si="1"/>
        <v>ATL2021</v>
      </c>
      <c r="E107">
        <v>161</v>
      </c>
      <c r="F107">
        <v>88</v>
      </c>
      <c r="G107">
        <v>73</v>
      </c>
      <c r="H107">
        <v>40</v>
      </c>
      <c r="I107">
        <v>742</v>
      </c>
      <c r="J107">
        <v>161</v>
      </c>
      <c r="K107">
        <v>1410.2</v>
      </c>
      <c r="L107">
        <v>9.0399999999999991</v>
      </c>
      <c r="M107">
        <v>3.29</v>
      </c>
      <c r="N107">
        <v>1.17</v>
      </c>
      <c r="O107">
        <v>0.28000000000000003</v>
      </c>
      <c r="P107" s="5">
        <v>0.74399999999999999</v>
      </c>
      <c r="Q107" s="5">
        <v>0.437</v>
      </c>
      <c r="R107" s="5">
        <v>0.13500000000000001</v>
      </c>
      <c r="S107">
        <v>94.3</v>
      </c>
      <c r="T107">
        <v>3.89</v>
      </c>
      <c r="V107">
        <v>4.09</v>
      </c>
      <c r="W107">
        <v>4.09</v>
      </c>
      <c r="X107">
        <v>15.4</v>
      </c>
    </row>
    <row r="108" spans="1:24" x14ac:dyDescent="0.45">
      <c r="A108">
        <v>107</v>
      </c>
      <c r="B108">
        <v>2021</v>
      </c>
      <c r="C108" t="s">
        <v>51</v>
      </c>
      <c r="D108" t="str">
        <f t="shared" si="1"/>
        <v>CHC2021</v>
      </c>
      <c r="E108">
        <v>162</v>
      </c>
      <c r="F108">
        <v>71</v>
      </c>
      <c r="G108">
        <v>91</v>
      </c>
      <c r="H108">
        <v>40</v>
      </c>
      <c r="I108">
        <v>761</v>
      </c>
      <c r="J108">
        <v>162</v>
      </c>
      <c r="K108">
        <v>1412.2</v>
      </c>
      <c r="L108">
        <v>8.65</v>
      </c>
      <c r="M108">
        <v>3.8</v>
      </c>
      <c r="N108">
        <v>1.5</v>
      </c>
      <c r="O108">
        <v>0.29399999999999998</v>
      </c>
      <c r="P108" s="5">
        <v>0.70899999999999996</v>
      </c>
      <c r="Q108" s="5">
        <v>0.44800000000000001</v>
      </c>
      <c r="R108" s="5">
        <v>0.17199999999999999</v>
      </c>
      <c r="S108">
        <v>93</v>
      </c>
      <c r="T108">
        <v>4.88</v>
      </c>
      <c r="V108">
        <v>4.88</v>
      </c>
      <c r="W108">
        <v>4.43</v>
      </c>
      <c r="X108">
        <v>4</v>
      </c>
    </row>
    <row r="109" spans="1:24" x14ac:dyDescent="0.45">
      <c r="A109">
        <v>108</v>
      </c>
      <c r="B109">
        <v>2021</v>
      </c>
      <c r="C109" t="s">
        <v>59</v>
      </c>
      <c r="D109" t="str">
        <f t="shared" si="1"/>
        <v>CIN2021</v>
      </c>
      <c r="E109">
        <v>162</v>
      </c>
      <c r="F109">
        <v>83</v>
      </c>
      <c r="G109">
        <v>79</v>
      </c>
      <c r="H109">
        <v>41</v>
      </c>
      <c r="I109">
        <v>741</v>
      </c>
      <c r="J109">
        <v>162</v>
      </c>
      <c r="K109">
        <v>1434.1</v>
      </c>
      <c r="L109">
        <v>9.56</v>
      </c>
      <c r="M109">
        <v>3.87</v>
      </c>
      <c r="N109">
        <v>1.29</v>
      </c>
      <c r="O109">
        <v>0.29699999999999999</v>
      </c>
      <c r="P109" s="5">
        <v>0.72599999999999998</v>
      </c>
      <c r="Q109" s="5">
        <v>0.442</v>
      </c>
      <c r="R109" s="5">
        <v>0.14799999999999999</v>
      </c>
      <c r="S109">
        <v>94.3</v>
      </c>
      <c r="T109">
        <v>4.41</v>
      </c>
      <c r="V109">
        <v>4.34</v>
      </c>
      <c r="W109">
        <v>4.18</v>
      </c>
      <c r="X109">
        <v>17.100000000000001</v>
      </c>
    </row>
    <row r="110" spans="1:24" x14ac:dyDescent="0.45">
      <c r="A110">
        <v>109</v>
      </c>
      <c r="B110">
        <v>2021</v>
      </c>
      <c r="C110" t="s">
        <v>64</v>
      </c>
      <c r="D110" t="str">
        <f t="shared" si="1"/>
        <v>COL2021</v>
      </c>
      <c r="E110">
        <v>161</v>
      </c>
      <c r="F110">
        <v>74</v>
      </c>
      <c r="G110">
        <v>87</v>
      </c>
      <c r="H110">
        <v>33</v>
      </c>
      <c r="I110">
        <v>704</v>
      </c>
      <c r="J110">
        <v>161</v>
      </c>
      <c r="K110">
        <v>1397</v>
      </c>
      <c r="L110">
        <v>8.18</v>
      </c>
      <c r="M110">
        <v>3.47</v>
      </c>
      <c r="N110">
        <v>1.26</v>
      </c>
      <c r="O110">
        <v>0.30199999999999999</v>
      </c>
      <c r="P110" s="5">
        <v>0.69799999999999995</v>
      </c>
      <c r="Q110" s="5">
        <v>0.44800000000000001</v>
      </c>
      <c r="R110" s="5">
        <v>0.14299999999999999</v>
      </c>
      <c r="S110">
        <v>94.5</v>
      </c>
      <c r="T110">
        <v>4.83</v>
      </c>
      <c r="V110">
        <v>4.47</v>
      </c>
      <c r="W110">
        <v>4.38</v>
      </c>
      <c r="X110">
        <v>13.5</v>
      </c>
    </row>
    <row r="111" spans="1:24" x14ac:dyDescent="0.45">
      <c r="A111">
        <v>110</v>
      </c>
      <c r="B111">
        <v>2021</v>
      </c>
      <c r="C111" t="s">
        <v>103</v>
      </c>
      <c r="D111" t="str">
        <f t="shared" si="1"/>
        <v>MIA2021</v>
      </c>
      <c r="E111">
        <v>162</v>
      </c>
      <c r="F111">
        <v>67</v>
      </c>
      <c r="G111">
        <v>95</v>
      </c>
      <c r="H111">
        <v>33</v>
      </c>
      <c r="I111">
        <v>757</v>
      </c>
      <c r="J111">
        <v>162</v>
      </c>
      <c r="K111">
        <v>1415</v>
      </c>
      <c r="L111">
        <v>8.7799999999999994</v>
      </c>
      <c r="M111">
        <v>3.36</v>
      </c>
      <c r="N111">
        <v>1.03</v>
      </c>
      <c r="O111">
        <v>0.28999999999999998</v>
      </c>
      <c r="P111" s="5">
        <v>0.71599999999999997</v>
      </c>
      <c r="Q111" s="5">
        <v>0.44600000000000001</v>
      </c>
      <c r="R111" s="5">
        <v>0.12</v>
      </c>
      <c r="S111">
        <v>93.8</v>
      </c>
      <c r="T111">
        <v>3.96</v>
      </c>
      <c r="V111">
        <v>4.01</v>
      </c>
      <c r="W111">
        <v>4.21</v>
      </c>
      <c r="X111">
        <v>15.9</v>
      </c>
    </row>
    <row r="112" spans="1:24" x14ac:dyDescent="0.45">
      <c r="A112">
        <v>111</v>
      </c>
      <c r="B112">
        <v>2021</v>
      </c>
      <c r="C112" t="s">
        <v>53</v>
      </c>
      <c r="D112" t="str">
        <f t="shared" si="1"/>
        <v>HOU2021</v>
      </c>
      <c r="E112">
        <v>162</v>
      </c>
      <c r="F112">
        <v>95</v>
      </c>
      <c r="G112">
        <v>67</v>
      </c>
      <c r="H112">
        <v>34</v>
      </c>
      <c r="I112">
        <v>674</v>
      </c>
      <c r="J112">
        <v>162</v>
      </c>
      <c r="K112">
        <v>1445</v>
      </c>
      <c r="L112">
        <v>9.07</v>
      </c>
      <c r="M112">
        <v>3.42</v>
      </c>
      <c r="N112">
        <v>1.1599999999999999</v>
      </c>
      <c r="O112">
        <v>0.27500000000000002</v>
      </c>
      <c r="P112" s="5">
        <v>0.751</v>
      </c>
      <c r="Q112" s="5">
        <v>0.44700000000000001</v>
      </c>
      <c r="R112" s="5">
        <v>0.13600000000000001</v>
      </c>
      <c r="S112">
        <v>93.2</v>
      </c>
      <c r="T112">
        <v>3.8</v>
      </c>
      <c r="V112">
        <v>4.12</v>
      </c>
      <c r="W112">
        <v>4.12</v>
      </c>
      <c r="X112">
        <v>16.2</v>
      </c>
    </row>
    <row r="113" spans="1:24" x14ac:dyDescent="0.45">
      <c r="A113">
        <v>112</v>
      </c>
      <c r="B113">
        <v>2021</v>
      </c>
      <c r="C113" t="s">
        <v>65</v>
      </c>
      <c r="D113" t="str">
        <f t="shared" si="1"/>
        <v>LAD2021</v>
      </c>
      <c r="E113">
        <v>162</v>
      </c>
      <c r="F113">
        <v>106</v>
      </c>
      <c r="G113">
        <v>56</v>
      </c>
      <c r="H113">
        <v>56</v>
      </c>
      <c r="I113">
        <v>762</v>
      </c>
      <c r="J113">
        <v>162</v>
      </c>
      <c r="K113">
        <v>1452</v>
      </c>
      <c r="L113">
        <v>9.91</v>
      </c>
      <c r="M113">
        <v>3.01</v>
      </c>
      <c r="N113">
        <v>1</v>
      </c>
      <c r="O113">
        <v>0.26</v>
      </c>
      <c r="P113" s="5">
        <v>0.76500000000000001</v>
      </c>
      <c r="Q113" s="5">
        <v>0.44500000000000001</v>
      </c>
      <c r="R113" s="5">
        <v>0.11799999999999999</v>
      </c>
      <c r="S113">
        <v>94.1</v>
      </c>
      <c r="T113">
        <v>3.03</v>
      </c>
      <c r="V113">
        <v>3.54</v>
      </c>
      <c r="W113">
        <v>3.75</v>
      </c>
      <c r="X113">
        <v>27.5</v>
      </c>
    </row>
    <row r="114" spans="1:24" x14ac:dyDescent="0.45">
      <c r="A114">
        <v>113</v>
      </c>
      <c r="B114">
        <v>2021</v>
      </c>
      <c r="C114" t="s">
        <v>72</v>
      </c>
      <c r="D114" t="str">
        <f t="shared" si="1"/>
        <v>MIL2021</v>
      </c>
      <c r="E114">
        <v>162</v>
      </c>
      <c r="F114">
        <v>95</v>
      </c>
      <c r="G114">
        <v>67</v>
      </c>
      <c r="H114">
        <v>44</v>
      </c>
      <c r="I114">
        <v>695</v>
      </c>
      <c r="J114">
        <v>162</v>
      </c>
      <c r="K114">
        <v>1436</v>
      </c>
      <c r="L114">
        <v>10.14</v>
      </c>
      <c r="M114">
        <v>3.37</v>
      </c>
      <c r="N114">
        <v>1.05</v>
      </c>
      <c r="O114">
        <v>0.27500000000000002</v>
      </c>
      <c r="P114" s="5">
        <v>0.747</v>
      </c>
      <c r="Q114" s="5">
        <v>0.44500000000000001</v>
      </c>
      <c r="R114" s="5">
        <v>0.13300000000000001</v>
      </c>
      <c r="S114">
        <v>93.2</v>
      </c>
      <c r="T114">
        <v>3.5</v>
      </c>
      <c r="V114">
        <v>3.72</v>
      </c>
      <c r="W114">
        <v>3.75</v>
      </c>
      <c r="X114">
        <v>23.6</v>
      </c>
    </row>
    <row r="115" spans="1:24" x14ac:dyDescent="0.45">
      <c r="A115">
        <v>114</v>
      </c>
      <c r="B115">
        <v>2021</v>
      </c>
      <c r="C115" t="s">
        <v>104</v>
      </c>
      <c r="D115" t="str">
        <f t="shared" si="1"/>
        <v>WSN2021</v>
      </c>
      <c r="E115">
        <v>162</v>
      </c>
      <c r="F115">
        <v>65</v>
      </c>
      <c r="G115">
        <v>97</v>
      </c>
      <c r="H115">
        <v>36</v>
      </c>
      <c r="I115">
        <v>731</v>
      </c>
      <c r="J115">
        <v>162</v>
      </c>
      <c r="K115">
        <v>1394.1</v>
      </c>
      <c r="L115">
        <v>8.69</v>
      </c>
      <c r="M115">
        <v>3.54</v>
      </c>
      <c r="N115">
        <v>1.59</v>
      </c>
      <c r="O115">
        <v>0.28899999999999998</v>
      </c>
      <c r="P115" s="5">
        <v>0.71</v>
      </c>
      <c r="Q115" s="5">
        <v>0.41</v>
      </c>
      <c r="R115" s="5">
        <v>0.16</v>
      </c>
      <c r="S115">
        <v>93.3</v>
      </c>
      <c r="T115">
        <v>4.82</v>
      </c>
      <c r="V115">
        <v>4.87</v>
      </c>
      <c r="W115">
        <v>4.53</v>
      </c>
      <c r="X115">
        <v>6.3</v>
      </c>
    </row>
    <row r="116" spans="1:24" x14ac:dyDescent="0.45">
      <c r="A116">
        <v>115</v>
      </c>
      <c r="B116">
        <v>2021</v>
      </c>
      <c r="C116" t="s">
        <v>55</v>
      </c>
      <c r="D116" t="str">
        <f t="shared" si="1"/>
        <v>NYM2021</v>
      </c>
      <c r="E116">
        <v>162</v>
      </c>
      <c r="F116">
        <v>77</v>
      </c>
      <c r="G116">
        <v>85</v>
      </c>
      <c r="H116">
        <v>41</v>
      </c>
      <c r="I116">
        <v>705</v>
      </c>
      <c r="J116">
        <v>162</v>
      </c>
      <c r="K116">
        <v>1379.1</v>
      </c>
      <c r="L116">
        <v>9.48</v>
      </c>
      <c r="M116">
        <v>3.1</v>
      </c>
      <c r="N116">
        <v>1.24</v>
      </c>
      <c r="O116">
        <v>0.28699999999999998</v>
      </c>
      <c r="P116" s="5">
        <v>0.73199999999999998</v>
      </c>
      <c r="Q116" s="5">
        <v>0.42499999999999999</v>
      </c>
      <c r="R116" s="5">
        <v>0.13900000000000001</v>
      </c>
      <c r="S116">
        <v>94.5</v>
      </c>
      <c r="T116">
        <v>3.9</v>
      </c>
      <c r="V116">
        <v>4.04</v>
      </c>
      <c r="W116">
        <v>3.99</v>
      </c>
      <c r="X116">
        <v>17.100000000000001</v>
      </c>
    </row>
    <row r="117" spans="1:24" x14ac:dyDescent="0.45">
      <c r="A117">
        <v>116</v>
      </c>
      <c r="B117">
        <v>2021</v>
      </c>
      <c r="C117" t="s">
        <v>61</v>
      </c>
      <c r="D117" t="str">
        <f t="shared" si="1"/>
        <v>PHI2021</v>
      </c>
      <c r="E117">
        <v>162</v>
      </c>
      <c r="F117">
        <v>82</v>
      </c>
      <c r="G117">
        <v>80</v>
      </c>
      <c r="H117">
        <v>36</v>
      </c>
      <c r="I117">
        <v>687</v>
      </c>
      <c r="J117">
        <v>162</v>
      </c>
      <c r="K117">
        <v>1418.2</v>
      </c>
      <c r="L117">
        <v>9.39</v>
      </c>
      <c r="M117">
        <v>3.23</v>
      </c>
      <c r="N117">
        <v>1.27</v>
      </c>
      <c r="O117">
        <v>0.29599999999999999</v>
      </c>
      <c r="P117" s="5">
        <v>0.71399999999999997</v>
      </c>
      <c r="Q117" s="5">
        <v>0.45400000000000001</v>
      </c>
      <c r="R117" s="5">
        <v>0.14699999999999999</v>
      </c>
      <c r="S117">
        <v>94.1</v>
      </c>
      <c r="T117">
        <v>4.3899999999999997</v>
      </c>
      <c r="V117">
        <v>4.1500000000000004</v>
      </c>
      <c r="W117">
        <v>4.0199999999999996</v>
      </c>
      <c r="X117">
        <v>17.600000000000001</v>
      </c>
    </row>
    <row r="118" spans="1:24" x14ac:dyDescent="0.45">
      <c r="A118">
        <v>117</v>
      </c>
      <c r="B118">
        <v>2021</v>
      </c>
      <c r="C118" t="s">
        <v>66</v>
      </c>
      <c r="D118" t="str">
        <f t="shared" si="1"/>
        <v>PIT2021</v>
      </c>
      <c r="E118">
        <v>162</v>
      </c>
      <c r="F118">
        <v>61</v>
      </c>
      <c r="G118">
        <v>101</v>
      </c>
      <c r="H118">
        <v>25</v>
      </c>
      <c r="I118">
        <v>745</v>
      </c>
      <c r="J118">
        <v>162</v>
      </c>
      <c r="K118">
        <v>1396.1</v>
      </c>
      <c r="L118">
        <v>8.4600000000000009</v>
      </c>
      <c r="M118">
        <v>3.91</v>
      </c>
      <c r="N118">
        <v>1.37</v>
      </c>
      <c r="O118">
        <v>0.30199999999999999</v>
      </c>
      <c r="P118" s="5">
        <v>0.70099999999999996</v>
      </c>
      <c r="Q118" s="5">
        <v>0.40899999999999997</v>
      </c>
      <c r="R118" s="5">
        <v>0.13800000000000001</v>
      </c>
      <c r="S118">
        <v>93.4</v>
      </c>
      <c r="T118">
        <v>5.08</v>
      </c>
      <c r="V118">
        <v>4.74</v>
      </c>
      <c r="W118">
        <v>4.7</v>
      </c>
      <c r="X118">
        <v>5.0999999999999996</v>
      </c>
    </row>
    <row r="119" spans="1:24" x14ac:dyDescent="0.45">
      <c r="A119">
        <v>118</v>
      </c>
      <c r="B119">
        <v>2021</v>
      </c>
      <c r="C119" t="s">
        <v>68</v>
      </c>
      <c r="D119" t="str">
        <f t="shared" si="1"/>
        <v>STL2021</v>
      </c>
      <c r="E119">
        <v>162</v>
      </c>
      <c r="F119">
        <v>90</v>
      </c>
      <c r="G119">
        <v>72</v>
      </c>
      <c r="H119">
        <v>50</v>
      </c>
      <c r="I119">
        <v>718</v>
      </c>
      <c r="J119">
        <v>162</v>
      </c>
      <c r="K119">
        <v>1417</v>
      </c>
      <c r="L119">
        <v>7.78</v>
      </c>
      <c r="M119">
        <v>3.86</v>
      </c>
      <c r="N119">
        <v>0.97</v>
      </c>
      <c r="O119">
        <v>0.27200000000000002</v>
      </c>
      <c r="P119" s="5">
        <v>0.73199999999999998</v>
      </c>
      <c r="Q119" s="5">
        <v>0.437</v>
      </c>
      <c r="R119" s="5">
        <v>0.108</v>
      </c>
      <c r="S119">
        <v>93.4</v>
      </c>
      <c r="T119">
        <v>4</v>
      </c>
      <c r="V119">
        <v>4.3</v>
      </c>
      <c r="W119">
        <v>4.66</v>
      </c>
      <c r="X119">
        <v>13</v>
      </c>
    </row>
    <row r="120" spans="1:24" x14ac:dyDescent="0.45">
      <c r="A120">
        <v>119</v>
      </c>
      <c r="B120">
        <v>2021</v>
      </c>
      <c r="C120" t="s">
        <v>67</v>
      </c>
      <c r="D120" t="str">
        <f t="shared" si="1"/>
        <v>SDP2021</v>
      </c>
      <c r="E120">
        <v>162</v>
      </c>
      <c r="F120">
        <v>79</v>
      </c>
      <c r="G120">
        <v>83</v>
      </c>
      <c r="H120">
        <v>43</v>
      </c>
      <c r="I120">
        <v>786</v>
      </c>
      <c r="J120">
        <v>162</v>
      </c>
      <c r="K120">
        <v>1430</v>
      </c>
      <c r="L120">
        <v>9.5500000000000007</v>
      </c>
      <c r="M120">
        <v>3.25</v>
      </c>
      <c r="N120">
        <v>1.29</v>
      </c>
      <c r="O120">
        <v>0.28699999999999998</v>
      </c>
      <c r="P120" s="5">
        <v>0.73599999999999999</v>
      </c>
      <c r="Q120" s="5">
        <v>0.42799999999999999</v>
      </c>
      <c r="R120" s="5">
        <v>0.14299999999999999</v>
      </c>
      <c r="S120">
        <v>94.4</v>
      </c>
      <c r="T120">
        <v>4.0999999999999996</v>
      </c>
      <c r="V120">
        <v>4.18</v>
      </c>
      <c r="W120">
        <v>4.08</v>
      </c>
      <c r="X120">
        <v>12.6</v>
      </c>
    </row>
    <row r="121" spans="1:24" x14ac:dyDescent="0.45">
      <c r="A121">
        <v>120</v>
      </c>
      <c r="B121">
        <v>2021</v>
      </c>
      <c r="C121" t="s">
        <v>75</v>
      </c>
      <c r="D121" t="str">
        <f t="shared" si="1"/>
        <v>SFG2021</v>
      </c>
      <c r="E121">
        <v>162</v>
      </c>
      <c r="F121">
        <v>107</v>
      </c>
      <c r="G121">
        <v>55</v>
      </c>
      <c r="H121">
        <v>56</v>
      </c>
      <c r="I121">
        <v>761</v>
      </c>
      <c r="J121">
        <v>162</v>
      </c>
      <c r="K121">
        <v>1455</v>
      </c>
      <c r="L121">
        <v>8.81</v>
      </c>
      <c r="M121">
        <v>2.57</v>
      </c>
      <c r="N121">
        <v>0.93</v>
      </c>
      <c r="O121">
        <v>0.27900000000000003</v>
      </c>
      <c r="P121" s="5">
        <v>0.749</v>
      </c>
      <c r="Q121" s="5">
        <v>0.45600000000000002</v>
      </c>
      <c r="R121" s="5">
        <v>0.109</v>
      </c>
      <c r="S121">
        <v>93.7</v>
      </c>
      <c r="T121">
        <v>3.25</v>
      </c>
      <c r="V121">
        <v>3.55</v>
      </c>
      <c r="W121">
        <v>3.87</v>
      </c>
      <c r="X121">
        <v>21.9</v>
      </c>
    </row>
    <row r="122" spans="1:24" x14ac:dyDescent="0.45">
      <c r="A122">
        <v>121</v>
      </c>
      <c r="B122">
        <v>2020</v>
      </c>
      <c r="C122" t="s">
        <v>100</v>
      </c>
      <c r="D122" t="str">
        <f t="shared" si="1"/>
        <v>LAA2020</v>
      </c>
      <c r="E122">
        <v>60</v>
      </c>
      <c r="F122">
        <v>26</v>
      </c>
      <c r="G122">
        <v>34</v>
      </c>
      <c r="H122">
        <v>12</v>
      </c>
      <c r="I122">
        <v>288</v>
      </c>
      <c r="J122">
        <v>60</v>
      </c>
      <c r="K122">
        <v>525.1</v>
      </c>
      <c r="L122">
        <v>8.9600000000000009</v>
      </c>
      <c r="M122">
        <v>3.41</v>
      </c>
      <c r="N122">
        <v>1.4</v>
      </c>
      <c r="O122">
        <v>0.28699999999999998</v>
      </c>
      <c r="P122" s="5">
        <v>0.65500000000000003</v>
      </c>
      <c r="Q122" s="5">
        <v>0.39400000000000002</v>
      </c>
      <c r="R122" s="5">
        <v>0.14000000000000001</v>
      </c>
      <c r="S122">
        <v>92.7</v>
      </c>
      <c r="T122">
        <v>5.09</v>
      </c>
      <c r="V122">
        <v>4.49</v>
      </c>
      <c r="W122">
        <v>4.5999999999999996</v>
      </c>
      <c r="X122">
        <v>5.4</v>
      </c>
    </row>
    <row r="123" spans="1:24" x14ac:dyDescent="0.45">
      <c r="A123">
        <v>122</v>
      </c>
      <c r="B123">
        <v>2020</v>
      </c>
      <c r="C123" t="s">
        <v>58</v>
      </c>
      <c r="D123" t="str">
        <f t="shared" si="1"/>
        <v>BAL2020</v>
      </c>
      <c r="E123">
        <v>60</v>
      </c>
      <c r="F123">
        <v>25</v>
      </c>
      <c r="G123">
        <v>35</v>
      </c>
      <c r="H123">
        <v>11</v>
      </c>
      <c r="I123">
        <v>267</v>
      </c>
      <c r="J123">
        <v>60</v>
      </c>
      <c r="K123">
        <v>518.20000000000005</v>
      </c>
      <c r="L123">
        <v>8.4499999999999993</v>
      </c>
      <c r="M123">
        <v>3.33</v>
      </c>
      <c r="N123">
        <v>1.37</v>
      </c>
      <c r="O123">
        <v>0.28199999999999997</v>
      </c>
      <c r="P123" s="5">
        <v>0.69699999999999995</v>
      </c>
      <c r="Q123" s="5">
        <v>0.42599999999999999</v>
      </c>
      <c r="R123" s="5">
        <v>0.14599999999999999</v>
      </c>
      <c r="S123">
        <v>92.8</v>
      </c>
      <c r="T123">
        <v>4.51</v>
      </c>
      <c r="V123">
        <v>4.5999999999999996</v>
      </c>
      <c r="W123">
        <v>4.63</v>
      </c>
      <c r="X123">
        <v>6.5</v>
      </c>
    </row>
    <row r="124" spans="1:24" x14ac:dyDescent="0.45">
      <c r="A124">
        <v>123</v>
      </c>
      <c r="B124">
        <v>2020</v>
      </c>
      <c r="C124" t="s">
        <v>69</v>
      </c>
      <c r="D124" t="str">
        <f t="shared" si="1"/>
        <v>BOS2020</v>
      </c>
      <c r="E124">
        <v>60</v>
      </c>
      <c r="F124">
        <v>24</v>
      </c>
      <c r="G124">
        <v>36</v>
      </c>
      <c r="H124">
        <v>14</v>
      </c>
      <c r="I124">
        <v>292</v>
      </c>
      <c r="J124">
        <v>60</v>
      </c>
      <c r="K124">
        <v>524</v>
      </c>
      <c r="L124">
        <v>9.2200000000000006</v>
      </c>
      <c r="M124">
        <v>4.33</v>
      </c>
      <c r="N124">
        <v>1.68</v>
      </c>
      <c r="O124">
        <v>0.33200000000000002</v>
      </c>
      <c r="P124" s="5">
        <v>0.70799999999999996</v>
      </c>
      <c r="Q124" s="5">
        <v>0.42899999999999999</v>
      </c>
      <c r="R124" s="5">
        <v>0.189</v>
      </c>
      <c r="S124">
        <v>94</v>
      </c>
      <c r="T124">
        <v>5.58</v>
      </c>
      <c r="V124">
        <v>5.19</v>
      </c>
      <c r="W124">
        <v>4.67</v>
      </c>
      <c r="X124">
        <v>0.1</v>
      </c>
    </row>
    <row r="125" spans="1:24" x14ac:dyDescent="0.45">
      <c r="A125">
        <v>124</v>
      </c>
      <c r="B125">
        <v>2020</v>
      </c>
      <c r="C125" t="s">
        <v>70</v>
      </c>
      <c r="D125" t="str">
        <f t="shared" si="1"/>
        <v>CHW2020</v>
      </c>
      <c r="E125">
        <v>60</v>
      </c>
      <c r="F125">
        <v>35</v>
      </c>
      <c r="G125">
        <v>25</v>
      </c>
      <c r="H125">
        <v>13</v>
      </c>
      <c r="I125">
        <v>284</v>
      </c>
      <c r="J125">
        <v>60</v>
      </c>
      <c r="K125">
        <v>527</v>
      </c>
      <c r="L125">
        <v>8.93</v>
      </c>
      <c r="M125">
        <v>3.71</v>
      </c>
      <c r="N125">
        <v>1.21</v>
      </c>
      <c r="O125">
        <v>0.26900000000000002</v>
      </c>
      <c r="P125" s="5">
        <v>0.751</v>
      </c>
      <c r="Q125" s="5">
        <v>0.442</v>
      </c>
      <c r="R125" s="5">
        <v>0.14499999999999999</v>
      </c>
      <c r="S125">
        <v>94.5</v>
      </c>
      <c r="T125">
        <v>3.81</v>
      </c>
      <c r="V125">
        <v>4.32</v>
      </c>
      <c r="W125">
        <v>4.3600000000000003</v>
      </c>
      <c r="X125">
        <v>6.6</v>
      </c>
    </row>
    <row r="126" spans="1:24" x14ac:dyDescent="0.45">
      <c r="A126">
        <v>125</v>
      </c>
      <c r="B126">
        <v>2020</v>
      </c>
      <c r="C126" t="s">
        <v>60</v>
      </c>
      <c r="D126" t="str">
        <f t="shared" si="1"/>
        <v>CLE2020</v>
      </c>
      <c r="E126">
        <v>60</v>
      </c>
      <c r="F126">
        <v>35</v>
      </c>
      <c r="G126">
        <v>25</v>
      </c>
      <c r="H126">
        <v>20</v>
      </c>
      <c r="I126">
        <v>241</v>
      </c>
      <c r="J126">
        <v>60</v>
      </c>
      <c r="K126">
        <v>536</v>
      </c>
      <c r="L126">
        <v>10.43</v>
      </c>
      <c r="M126">
        <v>2.64</v>
      </c>
      <c r="N126">
        <v>1.1399999999999999</v>
      </c>
      <c r="O126">
        <v>0.28499999999999998</v>
      </c>
      <c r="P126" s="5">
        <v>0.78500000000000003</v>
      </c>
      <c r="Q126" s="5">
        <v>0.40500000000000003</v>
      </c>
      <c r="R126" s="5">
        <v>0.13400000000000001</v>
      </c>
      <c r="S126">
        <v>93.3</v>
      </c>
      <c r="T126">
        <v>3.29</v>
      </c>
      <c r="V126">
        <v>3.55</v>
      </c>
      <c r="W126">
        <v>3.73</v>
      </c>
      <c r="X126">
        <v>11.2</v>
      </c>
    </row>
    <row r="127" spans="1:24" x14ac:dyDescent="0.45">
      <c r="A127">
        <v>126</v>
      </c>
      <c r="B127">
        <v>2020</v>
      </c>
      <c r="C127" t="s">
        <v>71</v>
      </c>
      <c r="D127" t="str">
        <f t="shared" si="1"/>
        <v>DET2020</v>
      </c>
      <c r="E127">
        <v>58</v>
      </c>
      <c r="F127">
        <v>23</v>
      </c>
      <c r="G127">
        <v>35</v>
      </c>
      <c r="H127">
        <v>11</v>
      </c>
      <c r="I127">
        <v>276</v>
      </c>
      <c r="J127">
        <v>58</v>
      </c>
      <c r="K127">
        <v>492.1</v>
      </c>
      <c r="L127">
        <v>8.1199999999999992</v>
      </c>
      <c r="M127">
        <v>3.51</v>
      </c>
      <c r="N127">
        <v>1.66</v>
      </c>
      <c r="O127">
        <v>0.29699999999999999</v>
      </c>
      <c r="P127" s="5">
        <v>0.68700000000000006</v>
      </c>
      <c r="Q127" s="5">
        <v>0.42199999999999999</v>
      </c>
      <c r="R127" s="5">
        <v>0.17100000000000001</v>
      </c>
      <c r="S127">
        <v>93.4</v>
      </c>
      <c r="T127">
        <v>5.63</v>
      </c>
      <c r="V127">
        <v>5.17</v>
      </c>
      <c r="W127">
        <v>4.8499999999999996</v>
      </c>
      <c r="X127">
        <v>0.9</v>
      </c>
    </row>
    <row r="128" spans="1:24" x14ac:dyDescent="0.45">
      <c r="A128">
        <v>127</v>
      </c>
      <c r="B128">
        <v>2020</v>
      </c>
      <c r="C128" t="s">
        <v>62</v>
      </c>
      <c r="D128" t="str">
        <f t="shared" si="1"/>
        <v>KCR2020</v>
      </c>
      <c r="E128">
        <v>60</v>
      </c>
      <c r="F128">
        <v>26</v>
      </c>
      <c r="G128">
        <v>34</v>
      </c>
      <c r="H128">
        <v>19</v>
      </c>
      <c r="I128">
        <v>292</v>
      </c>
      <c r="J128">
        <v>60</v>
      </c>
      <c r="K128">
        <v>517</v>
      </c>
      <c r="L128">
        <v>9</v>
      </c>
      <c r="M128">
        <v>3.67</v>
      </c>
      <c r="N128">
        <v>1.32</v>
      </c>
      <c r="O128">
        <v>0.30299999999999999</v>
      </c>
      <c r="P128" s="5">
        <v>0.73899999999999999</v>
      </c>
      <c r="Q128" s="5">
        <v>0.44400000000000001</v>
      </c>
      <c r="R128" s="5">
        <v>0.15</v>
      </c>
      <c r="S128">
        <v>93.9</v>
      </c>
      <c r="T128">
        <v>4.3</v>
      </c>
      <c r="V128">
        <v>4.5</v>
      </c>
      <c r="W128">
        <v>4.47</v>
      </c>
      <c r="X128">
        <v>4.0999999999999996</v>
      </c>
    </row>
    <row r="129" spans="1:24" x14ac:dyDescent="0.45">
      <c r="A129">
        <v>128</v>
      </c>
      <c r="B129">
        <v>2020</v>
      </c>
      <c r="C129" t="s">
        <v>54</v>
      </c>
      <c r="D129" t="str">
        <f t="shared" si="1"/>
        <v>MIN2020</v>
      </c>
      <c r="E129">
        <v>60</v>
      </c>
      <c r="F129">
        <v>36</v>
      </c>
      <c r="G129">
        <v>24</v>
      </c>
      <c r="H129">
        <v>17</v>
      </c>
      <c r="I129">
        <v>262</v>
      </c>
      <c r="J129">
        <v>60</v>
      </c>
      <c r="K129">
        <v>513.1</v>
      </c>
      <c r="L129">
        <v>9.3800000000000008</v>
      </c>
      <c r="M129">
        <v>2.98</v>
      </c>
      <c r="N129">
        <v>1.0900000000000001</v>
      </c>
      <c r="O129">
        <v>0.28799999999999998</v>
      </c>
      <c r="P129" s="5">
        <v>0.76800000000000002</v>
      </c>
      <c r="Q129" s="5">
        <v>0.40799999999999997</v>
      </c>
      <c r="R129" s="5">
        <v>0.121</v>
      </c>
      <c r="S129">
        <v>92</v>
      </c>
      <c r="T129">
        <v>3.58</v>
      </c>
      <c r="V129">
        <v>3.79</v>
      </c>
      <c r="W129">
        <v>4.1500000000000004</v>
      </c>
      <c r="X129">
        <v>9.4</v>
      </c>
    </row>
    <row r="130" spans="1:24" x14ac:dyDescent="0.45">
      <c r="A130">
        <v>129</v>
      </c>
      <c r="B130">
        <v>2020</v>
      </c>
      <c r="C130" t="s">
        <v>73</v>
      </c>
      <c r="D130" t="str">
        <f t="shared" si="1"/>
        <v>NYY2020</v>
      </c>
      <c r="E130">
        <v>60</v>
      </c>
      <c r="F130">
        <v>33</v>
      </c>
      <c r="G130">
        <v>27</v>
      </c>
      <c r="H130">
        <v>14</v>
      </c>
      <c r="I130">
        <v>234</v>
      </c>
      <c r="J130">
        <v>60</v>
      </c>
      <c r="K130">
        <v>500.2</v>
      </c>
      <c r="L130">
        <v>9.49</v>
      </c>
      <c r="M130">
        <v>3.02</v>
      </c>
      <c r="N130">
        <v>1.49</v>
      </c>
      <c r="O130">
        <v>0.28000000000000003</v>
      </c>
      <c r="P130" s="5">
        <v>0.71099999999999997</v>
      </c>
      <c r="Q130" s="5">
        <v>0.42899999999999999</v>
      </c>
      <c r="R130" s="5">
        <v>0.16</v>
      </c>
      <c r="S130">
        <v>94.4</v>
      </c>
      <c r="T130">
        <v>4.3499999999999996</v>
      </c>
      <c r="V130">
        <v>4.3899999999999997</v>
      </c>
      <c r="W130">
        <v>4.24</v>
      </c>
      <c r="X130">
        <v>5.6</v>
      </c>
    </row>
    <row r="131" spans="1:24" x14ac:dyDescent="0.45">
      <c r="A131">
        <v>130</v>
      </c>
      <c r="B131">
        <v>2020</v>
      </c>
      <c r="C131" t="s">
        <v>56</v>
      </c>
      <c r="D131" t="str">
        <f t="shared" ref="D131:D194" si="2">_xlfn.CONCAT(C131,B131)</f>
        <v>OAK2020</v>
      </c>
      <c r="E131">
        <v>60</v>
      </c>
      <c r="F131">
        <v>36</v>
      </c>
      <c r="G131">
        <v>24</v>
      </c>
      <c r="H131">
        <v>17</v>
      </c>
      <c r="I131">
        <v>241</v>
      </c>
      <c r="J131">
        <v>60</v>
      </c>
      <c r="K131">
        <v>515.1</v>
      </c>
      <c r="L131">
        <v>8.84</v>
      </c>
      <c r="M131">
        <v>2.88</v>
      </c>
      <c r="N131">
        <v>1.21</v>
      </c>
      <c r="O131">
        <v>0.28499999999999998</v>
      </c>
      <c r="P131" s="5">
        <v>0.75600000000000001</v>
      </c>
      <c r="Q131" s="5">
        <v>0.41199999999999998</v>
      </c>
      <c r="R131" s="5">
        <v>0.123</v>
      </c>
      <c r="S131">
        <v>93.1</v>
      </c>
      <c r="T131">
        <v>3.77</v>
      </c>
      <c r="V131">
        <v>4.0199999999999996</v>
      </c>
      <c r="W131">
        <v>4.38</v>
      </c>
      <c r="X131">
        <v>7.5</v>
      </c>
    </row>
    <row r="132" spans="1:24" x14ac:dyDescent="0.45">
      <c r="A132">
        <v>131</v>
      </c>
      <c r="B132">
        <v>2020</v>
      </c>
      <c r="C132" t="s">
        <v>49</v>
      </c>
      <c r="D132" t="str">
        <f t="shared" si="2"/>
        <v>SEA2020</v>
      </c>
      <c r="E132">
        <v>60</v>
      </c>
      <c r="F132">
        <v>27</v>
      </c>
      <c r="G132">
        <v>33</v>
      </c>
      <c r="H132">
        <v>15</v>
      </c>
      <c r="I132">
        <v>249</v>
      </c>
      <c r="J132">
        <v>60</v>
      </c>
      <c r="K132">
        <v>516.20000000000005</v>
      </c>
      <c r="L132">
        <v>8.17</v>
      </c>
      <c r="M132">
        <v>4.01</v>
      </c>
      <c r="N132">
        <v>1.38</v>
      </c>
      <c r="O132">
        <v>0.28100000000000003</v>
      </c>
      <c r="P132" s="5">
        <v>0.69899999999999995</v>
      </c>
      <c r="Q132" s="5">
        <v>0.40300000000000002</v>
      </c>
      <c r="R132" s="5">
        <v>0.13500000000000001</v>
      </c>
      <c r="S132">
        <v>92.3</v>
      </c>
      <c r="T132">
        <v>5.03</v>
      </c>
      <c r="V132">
        <v>4.91</v>
      </c>
      <c r="W132">
        <v>5.1100000000000003</v>
      </c>
      <c r="X132">
        <v>3.2</v>
      </c>
    </row>
    <row r="133" spans="1:24" x14ac:dyDescent="0.45">
      <c r="A133">
        <v>132</v>
      </c>
      <c r="B133">
        <v>2020</v>
      </c>
      <c r="C133" t="s">
        <v>101</v>
      </c>
      <c r="D133" t="str">
        <f t="shared" si="2"/>
        <v>TBR2020</v>
      </c>
      <c r="E133">
        <v>60</v>
      </c>
      <c r="F133">
        <v>40</v>
      </c>
      <c r="G133">
        <v>20</v>
      </c>
      <c r="H133">
        <v>23</v>
      </c>
      <c r="I133">
        <v>279</v>
      </c>
      <c r="J133">
        <v>60</v>
      </c>
      <c r="K133">
        <v>527.20000000000005</v>
      </c>
      <c r="L133">
        <v>9.42</v>
      </c>
      <c r="M133">
        <v>2.87</v>
      </c>
      <c r="N133">
        <v>1.19</v>
      </c>
      <c r="O133">
        <v>0.29099999999999998</v>
      </c>
      <c r="P133" s="5">
        <v>0.77200000000000002</v>
      </c>
      <c r="Q133" s="5">
        <v>0.45100000000000001</v>
      </c>
      <c r="R133" s="5">
        <v>0.14899999999999999</v>
      </c>
      <c r="S133">
        <v>94.2</v>
      </c>
      <c r="T133">
        <v>3.56</v>
      </c>
      <c r="V133">
        <v>3.94</v>
      </c>
      <c r="W133">
        <v>3.94</v>
      </c>
      <c r="X133">
        <v>7.1</v>
      </c>
    </row>
    <row r="134" spans="1:24" x14ac:dyDescent="0.45">
      <c r="A134">
        <v>133</v>
      </c>
      <c r="B134">
        <v>2020</v>
      </c>
      <c r="C134" t="s">
        <v>57</v>
      </c>
      <c r="D134" t="str">
        <f t="shared" si="2"/>
        <v>TEX2020</v>
      </c>
      <c r="E134">
        <v>60</v>
      </c>
      <c r="F134">
        <v>22</v>
      </c>
      <c r="G134">
        <v>38</v>
      </c>
      <c r="H134">
        <v>10</v>
      </c>
      <c r="I134">
        <v>264</v>
      </c>
      <c r="J134">
        <v>60</v>
      </c>
      <c r="K134">
        <v>516.20000000000005</v>
      </c>
      <c r="L134">
        <v>8.52</v>
      </c>
      <c r="M134">
        <v>4.1100000000000003</v>
      </c>
      <c r="N134">
        <v>1.41</v>
      </c>
      <c r="O134">
        <v>0.27700000000000002</v>
      </c>
      <c r="P134" s="5">
        <v>0.68600000000000005</v>
      </c>
      <c r="Q134" s="5">
        <v>0.40600000000000003</v>
      </c>
      <c r="R134" s="5">
        <v>0.14000000000000001</v>
      </c>
      <c r="S134">
        <v>93.2</v>
      </c>
      <c r="T134">
        <v>5.0199999999999996</v>
      </c>
      <c r="V134">
        <v>4.88</v>
      </c>
      <c r="W134">
        <v>5</v>
      </c>
      <c r="X134">
        <v>3.4</v>
      </c>
    </row>
    <row r="135" spans="1:24" x14ac:dyDescent="0.45">
      <c r="A135">
        <v>134</v>
      </c>
      <c r="B135">
        <v>2020</v>
      </c>
      <c r="C135" t="s">
        <v>74</v>
      </c>
      <c r="D135" t="str">
        <f t="shared" si="2"/>
        <v>TOR2020</v>
      </c>
      <c r="E135">
        <v>60</v>
      </c>
      <c r="F135">
        <v>32</v>
      </c>
      <c r="G135">
        <v>28</v>
      </c>
      <c r="H135">
        <v>17</v>
      </c>
      <c r="I135">
        <v>286</v>
      </c>
      <c r="J135">
        <v>60</v>
      </c>
      <c r="K135">
        <v>524.20000000000005</v>
      </c>
      <c r="L135">
        <v>8.9</v>
      </c>
      <c r="M135">
        <v>4.29</v>
      </c>
      <c r="N135">
        <v>1.39</v>
      </c>
      <c r="O135">
        <v>0.30199999999999999</v>
      </c>
      <c r="P135" s="5">
        <v>0.70299999999999996</v>
      </c>
      <c r="Q135" s="5">
        <v>0.43099999999999999</v>
      </c>
      <c r="R135" s="5">
        <v>0.14899999999999999</v>
      </c>
      <c r="S135">
        <v>92.9</v>
      </c>
      <c r="T135">
        <v>4.63</v>
      </c>
      <c r="V135">
        <v>4.7300000000000004</v>
      </c>
      <c r="W135">
        <v>4.72</v>
      </c>
      <c r="X135">
        <v>4</v>
      </c>
    </row>
    <row r="136" spans="1:24" x14ac:dyDescent="0.45">
      <c r="A136">
        <v>135</v>
      </c>
      <c r="B136">
        <v>2020</v>
      </c>
      <c r="C136" t="s">
        <v>102</v>
      </c>
      <c r="D136" t="str">
        <f t="shared" si="2"/>
        <v>ARI2020</v>
      </c>
      <c r="E136">
        <v>60</v>
      </c>
      <c r="F136">
        <v>25</v>
      </c>
      <c r="G136">
        <v>35</v>
      </c>
      <c r="H136">
        <v>13</v>
      </c>
      <c r="I136">
        <v>260</v>
      </c>
      <c r="J136">
        <v>60</v>
      </c>
      <c r="K136">
        <v>518.1</v>
      </c>
      <c r="L136">
        <v>9.1</v>
      </c>
      <c r="M136">
        <v>4.08</v>
      </c>
      <c r="N136">
        <v>1.61</v>
      </c>
      <c r="O136">
        <v>0.29399999999999998</v>
      </c>
      <c r="P136" s="5">
        <v>0.74</v>
      </c>
      <c r="Q136" s="5">
        <v>0.38400000000000001</v>
      </c>
      <c r="R136" s="5">
        <v>0.157</v>
      </c>
      <c r="S136">
        <v>93.3</v>
      </c>
      <c r="T136">
        <v>4.84</v>
      </c>
      <c r="V136">
        <v>5</v>
      </c>
      <c r="W136">
        <v>4.87</v>
      </c>
      <c r="X136">
        <v>1.1000000000000001</v>
      </c>
    </row>
    <row r="137" spans="1:24" x14ac:dyDescent="0.45">
      <c r="A137">
        <v>136</v>
      </c>
      <c r="B137">
        <v>2020</v>
      </c>
      <c r="C137" t="s">
        <v>50</v>
      </c>
      <c r="D137" t="str">
        <f t="shared" si="2"/>
        <v>ATL2020</v>
      </c>
      <c r="E137">
        <v>60</v>
      </c>
      <c r="F137">
        <v>35</v>
      </c>
      <c r="G137">
        <v>25</v>
      </c>
      <c r="H137">
        <v>13</v>
      </c>
      <c r="I137">
        <v>288</v>
      </c>
      <c r="J137">
        <v>60</v>
      </c>
      <c r="K137">
        <v>524.1</v>
      </c>
      <c r="L137">
        <v>8.69</v>
      </c>
      <c r="M137">
        <v>3.78</v>
      </c>
      <c r="N137">
        <v>1.18</v>
      </c>
      <c r="O137">
        <v>0.29399999999999998</v>
      </c>
      <c r="P137" s="5">
        <v>0.70599999999999996</v>
      </c>
      <c r="Q137" s="5">
        <v>0.437</v>
      </c>
      <c r="R137" s="5">
        <v>0.13200000000000001</v>
      </c>
      <c r="S137">
        <v>92.8</v>
      </c>
      <c r="T137">
        <v>4.46</v>
      </c>
      <c r="V137">
        <v>4.42</v>
      </c>
      <c r="W137">
        <v>4.63</v>
      </c>
      <c r="X137">
        <v>4</v>
      </c>
    </row>
    <row r="138" spans="1:24" x14ac:dyDescent="0.45">
      <c r="A138">
        <v>137</v>
      </c>
      <c r="B138">
        <v>2020</v>
      </c>
      <c r="C138" t="s">
        <v>51</v>
      </c>
      <c r="D138" t="str">
        <f t="shared" si="2"/>
        <v>CHC2020</v>
      </c>
      <c r="E138">
        <v>60</v>
      </c>
      <c r="F138">
        <v>34</v>
      </c>
      <c r="G138">
        <v>26</v>
      </c>
      <c r="H138">
        <v>16</v>
      </c>
      <c r="I138">
        <v>248</v>
      </c>
      <c r="J138">
        <v>60</v>
      </c>
      <c r="K138">
        <v>518.1</v>
      </c>
      <c r="L138">
        <v>9.08</v>
      </c>
      <c r="M138">
        <v>3.16</v>
      </c>
      <c r="N138">
        <v>1.28</v>
      </c>
      <c r="O138">
        <v>0.27800000000000002</v>
      </c>
      <c r="P138" s="5">
        <v>0.75</v>
      </c>
      <c r="Q138" s="5">
        <v>0.45</v>
      </c>
      <c r="R138" s="5">
        <v>0.16</v>
      </c>
      <c r="S138">
        <v>92.8</v>
      </c>
      <c r="T138">
        <v>3.99</v>
      </c>
      <c r="V138">
        <v>4.18</v>
      </c>
      <c r="W138">
        <v>4.04</v>
      </c>
      <c r="X138">
        <v>6.5</v>
      </c>
    </row>
    <row r="139" spans="1:24" x14ac:dyDescent="0.45">
      <c r="A139">
        <v>138</v>
      </c>
      <c r="B139">
        <v>2020</v>
      </c>
      <c r="C139" t="s">
        <v>59</v>
      </c>
      <c r="D139" t="str">
        <f t="shared" si="2"/>
        <v>CIN2020</v>
      </c>
      <c r="E139">
        <v>60</v>
      </c>
      <c r="F139">
        <v>31</v>
      </c>
      <c r="G139">
        <v>29</v>
      </c>
      <c r="H139">
        <v>9</v>
      </c>
      <c r="I139">
        <v>228</v>
      </c>
      <c r="J139">
        <v>60</v>
      </c>
      <c r="K139">
        <v>504</v>
      </c>
      <c r="L139">
        <v>10.98</v>
      </c>
      <c r="M139">
        <v>3.8</v>
      </c>
      <c r="N139">
        <v>1.2</v>
      </c>
      <c r="O139">
        <v>0.27800000000000002</v>
      </c>
      <c r="P139" s="5">
        <v>0.72799999999999998</v>
      </c>
      <c r="Q139" s="5">
        <v>0.432</v>
      </c>
      <c r="R139" s="5">
        <v>0.14599999999999999</v>
      </c>
      <c r="S139">
        <v>94.6</v>
      </c>
      <c r="T139">
        <v>3.89</v>
      </c>
      <c r="V139">
        <v>3.92</v>
      </c>
      <c r="W139">
        <v>3.95</v>
      </c>
      <c r="X139">
        <v>10.1</v>
      </c>
    </row>
    <row r="140" spans="1:24" x14ac:dyDescent="0.45">
      <c r="A140">
        <v>139</v>
      </c>
      <c r="B140">
        <v>2020</v>
      </c>
      <c r="C140" t="s">
        <v>64</v>
      </c>
      <c r="D140" t="str">
        <f t="shared" si="2"/>
        <v>COL2020</v>
      </c>
      <c r="E140">
        <v>60</v>
      </c>
      <c r="F140">
        <v>26</v>
      </c>
      <c r="G140">
        <v>34</v>
      </c>
      <c r="H140">
        <v>16</v>
      </c>
      <c r="I140">
        <v>249</v>
      </c>
      <c r="J140">
        <v>60</v>
      </c>
      <c r="K140">
        <v>526.1</v>
      </c>
      <c r="L140">
        <v>6.72</v>
      </c>
      <c r="M140">
        <v>3.51</v>
      </c>
      <c r="N140">
        <v>1.42</v>
      </c>
      <c r="O140">
        <v>0.307</v>
      </c>
      <c r="P140" s="5">
        <v>0.66500000000000004</v>
      </c>
      <c r="Q140" s="5">
        <v>0.44500000000000001</v>
      </c>
      <c r="R140" s="5">
        <v>0.15</v>
      </c>
      <c r="S140">
        <v>94.3</v>
      </c>
      <c r="T140">
        <v>5.59</v>
      </c>
      <c r="V140">
        <v>5.14</v>
      </c>
      <c r="W140">
        <v>5.13</v>
      </c>
      <c r="X140">
        <v>3.5</v>
      </c>
    </row>
    <row r="141" spans="1:24" x14ac:dyDescent="0.45">
      <c r="A141">
        <v>140</v>
      </c>
      <c r="B141">
        <v>2020</v>
      </c>
      <c r="C141" t="s">
        <v>103</v>
      </c>
      <c r="D141" t="str">
        <f t="shared" si="2"/>
        <v>MIA2020</v>
      </c>
      <c r="E141">
        <v>60</v>
      </c>
      <c r="F141">
        <v>31</v>
      </c>
      <c r="G141">
        <v>29</v>
      </c>
      <c r="H141">
        <v>18</v>
      </c>
      <c r="I141">
        <v>275</v>
      </c>
      <c r="J141">
        <v>60</v>
      </c>
      <c r="K141">
        <v>504</v>
      </c>
      <c r="L141">
        <v>8.0500000000000007</v>
      </c>
      <c r="M141">
        <v>4.04</v>
      </c>
      <c r="N141">
        <v>1.46</v>
      </c>
      <c r="O141">
        <v>0.29699999999999999</v>
      </c>
      <c r="P141" s="5">
        <v>0.70599999999999996</v>
      </c>
      <c r="Q141" s="5">
        <v>0.45200000000000001</v>
      </c>
      <c r="R141" s="5">
        <v>0.157</v>
      </c>
      <c r="S141">
        <v>92.5</v>
      </c>
      <c r="T141">
        <v>4.8600000000000003</v>
      </c>
      <c r="V141">
        <v>5.0199999999999996</v>
      </c>
      <c r="W141">
        <v>4.9000000000000004</v>
      </c>
      <c r="X141">
        <v>2.4</v>
      </c>
    </row>
    <row r="142" spans="1:24" x14ac:dyDescent="0.45">
      <c r="A142">
        <v>141</v>
      </c>
      <c r="B142">
        <v>2020</v>
      </c>
      <c r="C142" t="s">
        <v>53</v>
      </c>
      <c r="D142" t="str">
        <f t="shared" si="2"/>
        <v>HOU2020</v>
      </c>
      <c r="E142">
        <v>60</v>
      </c>
      <c r="F142">
        <v>29</v>
      </c>
      <c r="G142">
        <v>31</v>
      </c>
      <c r="H142">
        <v>16</v>
      </c>
      <c r="I142">
        <v>253</v>
      </c>
      <c r="J142">
        <v>60</v>
      </c>
      <c r="K142">
        <v>524</v>
      </c>
      <c r="L142">
        <v>9.0299999999999994</v>
      </c>
      <c r="M142">
        <v>3.73</v>
      </c>
      <c r="N142">
        <v>1.2</v>
      </c>
      <c r="O142">
        <v>0.28799999999999998</v>
      </c>
      <c r="P142" s="5">
        <v>0.71499999999999997</v>
      </c>
      <c r="Q142" s="5">
        <v>0.442</v>
      </c>
      <c r="R142" s="5">
        <v>0.14000000000000001</v>
      </c>
      <c r="S142">
        <v>92.9</v>
      </c>
      <c r="T142">
        <v>4.3099999999999996</v>
      </c>
      <c r="V142">
        <v>4.33</v>
      </c>
      <c r="W142">
        <v>4.43</v>
      </c>
      <c r="X142">
        <v>6.3</v>
      </c>
    </row>
    <row r="143" spans="1:24" x14ac:dyDescent="0.45">
      <c r="A143">
        <v>142</v>
      </c>
      <c r="B143">
        <v>2020</v>
      </c>
      <c r="C143" t="s">
        <v>65</v>
      </c>
      <c r="D143" t="str">
        <f t="shared" si="2"/>
        <v>LAD2020</v>
      </c>
      <c r="E143">
        <v>60</v>
      </c>
      <c r="F143">
        <v>43</v>
      </c>
      <c r="G143">
        <v>17</v>
      </c>
      <c r="H143">
        <v>15</v>
      </c>
      <c r="I143">
        <v>309</v>
      </c>
      <c r="J143">
        <v>60</v>
      </c>
      <c r="K143">
        <v>538.20000000000005</v>
      </c>
      <c r="L143">
        <v>8.64</v>
      </c>
      <c r="M143">
        <v>2.42</v>
      </c>
      <c r="N143">
        <v>1.1000000000000001</v>
      </c>
      <c r="O143">
        <v>0.252</v>
      </c>
      <c r="P143" s="5">
        <v>0.75800000000000001</v>
      </c>
      <c r="Q143" s="5">
        <v>0.46300000000000002</v>
      </c>
      <c r="R143" s="5">
        <v>0.13200000000000001</v>
      </c>
      <c r="S143">
        <v>94.4</v>
      </c>
      <c r="T143">
        <v>3.02</v>
      </c>
      <c r="V143">
        <v>3.79</v>
      </c>
      <c r="W143">
        <v>3.99</v>
      </c>
      <c r="X143">
        <v>8.9</v>
      </c>
    </row>
    <row r="144" spans="1:24" x14ac:dyDescent="0.45">
      <c r="A144">
        <v>143</v>
      </c>
      <c r="B144">
        <v>2020</v>
      </c>
      <c r="C144" t="s">
        <v>72</v>
      </c>
      <c r="D144" t="str">
        <f t="shared" si="2"/>
        <v>MIL2020</v>
      </c>
      <c r="E144">
        <v>60</v>
      </c>
      <c r="F144">
        <v>29</v>
      </c>
      <c r="G144">
        <v>31</v>
      </c>
      <c r="H144">
        <v>14</v>
      </c>
      <c r="I144">
        <v>249</v>
      </c>
      <c r="J144">
        <v>60</v>
      </c>
      <c r="K144">
        <v>517.1</v>
      </c>
      <c r="L144">
        <v>10.68</v>
      </c>
      <c r="M144">
        <v>3.29</v>
      </c>
      <c r="N144">
        <v>1.17</v>
      </c>
      <c r="O144">
        <v>0.29599999999999999</v>
      </c>
      <c r="P144" s="5">
        <v>0.70499999999999996</v>
      </c>
      <c r="Q144" s="5">
        <v>0.46600000000000003</v>
      </c>
      <c r="R144" s="5">
        <v>0.152</v>
      </c>
      <c r="S144">
        <v>93.3</v>
      </c>
      <c r="T144">
        <v>4.18</v>
      </c>
      <c r="V144">
        <v>3.8</v>
      </c>
      <c r="W144">
        <v>3.76</v>
      </c>
      <c r="X144">
        <v>9.1</v>
      </c>
    </row>
    <row r="145" spans="1:24" x14ac:dyDescent="0.45">
      <c r="A145">
        <v>144</v>
      </c>
      <c r="B145">
        <v>2020</v>
      </c>
      <c r="C145" t="s">
        <v>104</v>
      </c>
      <c r="D145" t="str">
        <f t="shared" si="2"/>
        <v>WSN2020</v>
      </c>
      <c r="E145">
        <v>60</v>
      </c>
      <c r="F145">
        <v>26</v>
      </c>
      <c r="G145">
        <v>34</v>
      </c>
      <c r="H145">
        <v>12</v>
      </c>
      <c r="I145">
        <v>262</v>
      </c>
      <c r="J145">
        <v>60</v>
      </c>
      <c r="K145">
        <v>503.2</v>
      </c>
      <c r="L145">
        <v>9.08</v>
      </c>
      <c r="M145">
        <v>3.86</v>
      </c>
      <c r="N145">
        <v>1.68</v>
      </c>
      <c r="O145">
        <v>0.317</v>
      </c>
      <c r="P145" s="5">
        <v>0.74099999999999999</v>
      </c>
      <c r="Q145" s="5">
        <v>0.379</v>
      </c>
      <c r="R145" s="5">
        <v>0.16300000000000001</v>
      </c>
      <c r="S145">
        <v>92.8</v>
      </c>
      <c r="T145">
        <v>5.09</v>
      </c>
      <c r="V145">
        <v>5.0199999999999996</v>
      </c>
      <c r="W145">
        <v>4.8</v>
      </c>
      <c r="X145">
        <v>2.9</v>
      </c>
    </row>
    <row r="146" spans="1:24" x14ac:dyDescent="0.45">
      <c r="A146">
        <v>145</v>
      </c>
      <c r="B146">
        <v>2020</v>
      </c>
      <c r="C146" t="s">
        <v>55</v>
      </c>
      <c r="D146" t="str">
        <f t="shared" si="2"/>
        <v>NYM2020</v>
      </c>
      <c r="E146">
        <v>60</v>
      </c>
      <c r="F146">
        <v>26</v>
      </c>
      <c r="G146">
        <v>34</v>
      </c>
      <c r="H146">
        <v>11</v>
      </c>
      <c r="I146">
        <v>257</v>
      </c>
      <c r="J146">
        <v>60</v>
      </c>
      <c r="K146">
        <v>513.1</v>
      </c>
      <c r="L146">
        <v>10.06</v>
      </c>
      <c r="M146">
        <v>3.84</v>
      </c>
      <c r="N146">
        <v>1.42</v>
      </c>
      <c r="O146">
        <v>0.316</v>
      </c>
      <c r="P146" s="5">
        <v>0.69899999999999995</v>
      </c>
      <c r="Q146" s="5">
        <v>0.41699999999999998</v>
      </c>
      <c r="R146" s="5">
        <v>0.158</v>
      </c>
      <c r="S146">
        <v>94.6</v>
      </c>
      <c r="T146">
        <v>5.01</v>
      </c>
      <c r="V146">
        <v>4.46</v>
      </c>
      <c r="W146">
        <v>4.33</v>
      </c>
      <c r="X146">
        <v>4.9000000000000004</v>
      </c>
    </row>
    <row r="147" spans="1:24" x14ac:dyDescent="0.45">
      <c r="A147">
        <v>146</v>
      </c>
      <c r="B147">
        <v>2020</v>
      </c>
      <c r="C147" t="s">
        <v>61</v>
      </c>
      <c r="D147" t="str">
        <f t="shared" si="2"/>
        <v>PHI2020</v>
      </c>
      <c r="E147">
        <v>60</v>
      </c>
      <c r="F147">
        <v>28</v>
      </c>
      <c r="G147">
        <v>32</v>
      </c>
      <c r="H147">
        <v>11</v>
      </c>
      <c r="I147">
        <v>249</v>
      </c>
      <c r="J147">
        <v>60</v>
      </c>
      <c r="K147">
        <v>497</v>
      </c>
      <c r="L147">
        <v>9.6300000000000008</v>
      </c>
      <c r="M147">
        <v>3.35</v>
      </c>
      <c r="N147">
        <v>1.45</v>
      </c>
      <c r="O147">
        <v>0.34300000000000003</v>
      </c>
      <c r="P147" s="5">
        <v>0.69399999999999995</v>
      </c>
      <c r="Q147" s="5">
        <v>0.46600000000000003</v>
      </c>
      <c r="R147" s="5">
        <v>0.186</v>
      </c>
      <c r="S147">
        <v>94.1</v>
      </c>
      <c r="T147">
        <v>5.2</v>
      </c>
      <c r="V147">
        <v>4.43</v>
      </c>
      <c r="W147">
        <v>4</v>
      </c>
      <c r="X147">
        <v>5.8</v>
      </c>
    </row>
    <row r="148" spans="1:24" x14ac:dyDescent="0.45">
      <c r="A148">
        <v>147</v>
      </c>
      <c r="B148">
        <v>2020</v>
      </c>
      <c r="C148" t="s">
        <v>66</v>
      </c>
      <c r="D148" t="str">
        <f t="shared" si="2"/>
        <v>PIT2020</v>
      </c>
      <c r="E148">
        <v>60</v>
      </c>
      <c r="F148">
        <v>19</v>
      </c>
      <c r="G148">
        <v>41</v>
      </c>
      <c r="H148">
        <v>6</v>
      </c>
      <c r="I148">
        <v>269</v>
      </c>
      <c r="J148">
        <v>60</v>
      </c>
      <c r="K148">
        <v>513</v>
      </c>
      <c r="L148">
        <v>9.4</v>
      </c>
      <c r="M148">
        <v>4.37</v>
      </c>
      <c r="N148">
        <v>1.4</v>
      </c>
      <c r="O148">
        <v>0.28000000000000003</v>
      </c>
      <c r="P148" s="5">
        <v>0.70199999999999996</v>
      </c>
      <c r="Q148" s="5">
        <v>0.434</v>
      </c>
      <c r="R148" s="5">
        <v>0.16200000000000001</v>
      </c>
      <c r="S148">
        <v>93.2</v>
      </c>
      <c r="T148">
        <v>4.68</v>
      </c>
      <c r="V148">
        <v>4.8</v>
      </c>
      <c r="W148">
        <v>4.63</v>
      </c>
      <c r="X148">
        <v>2.9</v>
      </c>
    </row>
    <row r="149" spans="1:24" x14ac:dyDescent="0.45">
      <c r="A149">
        <v>148</v>
      </c>
      <c r="B149">
        <v>2020</v>
      </c>
      <c r="C149" t="s">
        <v>68</v>
      </c>
      <c r="D149" t="str">
        <f t="shared" si="2"/>
        <v>STL2020</v>
      </c>
      <c r="E149">
        <v>58</v>
      </c>
      <c r="F149">
        <v>30</v>
      </c>
      <c r="G149">
        <v>28</v>
      </c>
      <c r="H149">
        <v>13</v>
      </c>
      <c r="I149">
        <v>234</v>
      </c>
      <c r="J149">
        <v>58</v>
      </c>
      <c r="K149">
        <v>473</v>
      </c>
      <c r="L149">
        <v>8.83</v>
      </c>
      <c r="M149">
        <v>3.88</v>
      </c>
      <c r="N149">
        <v>1.31</v>
      </c>
      <c r="O149">
        <v>0.25</v>
      </c>
      <c r="P149" s="5">
        <v>0.74</v>
      </c>
      <c r="Q149" s="5">
        <v>0.44400000000000001</v>
      </c>
      <c r="R149" s="5">
        <v>0.154</v>
      </c>
      <c r="S149">
        <v>93.3</v>
      </c>
      <c r="T149">
        <v>3.92</v>
      </c>
      <c r="V149">
        <v>4.58</v>
      </c>
      <c r="W149">
        <v>4.5199999999999996</v>
      </c>
      <c r="X149">
        <v>3.7</v>
      </c>
    </row>
    <row r="150" spans="1:24" x14ac:dyDescent="0.45">
      <c r="A150">
        <v>149</v>
      </c>
      <c r="B150">
        <v>2020</v>
      </c>
      <c r="C150" t="s">
        <v>67</v>
      </c>
      <c r="D150" t="str">
        <f t="shared" si="2"/>
        <v>SDP2020</v>
      </c>
      <c r="E150">
        <v>60</v>
      </c>
      <c r="F150">
        <v>37</v>
      </c>
      <c r="G150">
        <v>23</v>
      </c>
      <c r="H150">
        <v>13</v>
      </c>
      <c r="I150">
        <v>278</v>
      </c>
      <c r="J150">
        <v>60</v>
      </c>
      <c r="K150">
        <v>520.1</v>
      </c>
      <c r="L150">
        <v>9.77</v>
      </c>
      <c r="M150">
        <v>2.94</v>
      </c>
      <c r="N150">
        <v>1.21</v>
      </c>
      <c r="O150">
        <v>0.28999999999999998</v>
      </c>
      <c r="P150" s="5">
        <v>0.74</v>
      </c>
      <c r="Q150" s="5">
        <v>0.42499999999999999</v>
      </c>
      <c r="R150" s="5">
        <v>0.14099999999999999</v>
      </c>
      <c r="S150">
        <v>95.2</v>
      </c>
      <c r="T150">
        <v>3.87</v>
      </c>
      <c r="V150">
        <v>3.88</v>
      </c>
      <c r="W150">
        <v>3.97</v>
      </c>
      <c r="X150">
        <v>8.3000000000000007</v>
      </c>
    </row>
    <row r="151" spans="1:24" x14ac:dyDescent="0.45">
      <c r="A151">
        <v>150</v>
      </c>
      <c r="B151">
        <v>2020</v>
      </c>
      <c r="C151" t="s">
        <v>75</v>
      </c>
      <c r="D151" t="str">
        <f t="shared" si="2"/>
        <v>SFG2020</v>
      </c>
      <c r="E151">
        <v>60</v>
      </c>
      <c r="F151">
        <v>29</v>
      </c>
      <c r="G151">
        <v>31</v>
      </c>
      <c r="H151">
        <v>13</v>
      </c>
      <c r="I151">
        <v>296</v>
      </c>
      <c r="J151">
        <v>60</v>
      </c>
      <c r="K151">
        <v>517.20000000000005</v>
      </c>
      <c r="L151">
        <v>8.48</v>
      </c>
      <c r="M151">
        <v>3.65</v>
      </c>
      <c r="N151">
        <v>1.2</v>
      </c>
      <c r="O151">
        <v>0.28100000000000003</v>
      </c>
      <c r="P151" s="5">
        <v>0.67800000000000005</v>
      </c>
      <c r="Q151" s="5">
        <v>0.38800000000000001</v>
      </c>
      <c r="R151" s="5">
        <v>0.121</v>
      </c>
      <c r="S151">
        <v>93.1</v>
      </c>
      <c r="T151">
        <v>4.6399999999999997</v>
      </c>
      <c r="V151">
        <v>4.45</v>
      </c>
      <c r="W151">
        <v>4.84</v>
      </c>
      <c r="X151">
        <v>3.8</v>
      </c>
    </row>
    <row r="152" spans="1:24" x14ac:dyDescent="0.45">
      <c r="A152">
        <v>151</v>
      </c>
      <c r="B152">
        <v>2019</v>
      </c>
      <c r="C152" t="s">
        <v>100</v>
      </c>
      <c r="D152" t="str">
        <f t="shared" si="2"/>
        <v>LAA2019</v>
      </c>
      <c r="E152">
        <v>162</v>
      </c>
      <c r="F152">
        <v>72</v>
      </c>
      <c r="G152">
        <v>90</v>
      </c>
      <c r="H152">
        <v>32</v>
      </c>
      <c r="I152">
        <v>751</v>
      </c>
      <c r="J152">
        <v>162</v>
      </c>
      <c r="K152">
        <v>1442.2</v>
      </c>
      <c r="L152">
        <v>8.76</v>
      </c>
      <c r="M152">
        <v>3.59</v>
      </c>
      <c r="N152">
        <v>1.67</v>
      </c>
      <c r="O152">
        <v>0.28999999999999998</v>
      </c>
      <c r="P152" s="5">
        <v>0.70899999999999996</v>
      </c>
      <c r="Q152" s="5">
        <v>0.40400000000000003</v>
      </c>
      <c r="R152" s="5">
        <v>0.17</v>
      </c>
      <c r="S152">
        <v>93.3</v>
      </c>
      <c r="T152">
        <v>5.12</v>
      </c>
      <c r="V152">
        <v>5.04</v>
      </c>
      <c r="W152">
        <v>4.8</v>
      </c>
      <c r="X152">
        <v>7.5</v>
      </c>
    </row>
    <row r="153" spans="1:24" x14ac:dyDescent="0.45">
      <c r="A153">
        <v>152</v>
      </c>
      <c r="B153">
        <v>2019</v>
      </c>
      <c r="C153" t="s">
        <v>58</v>
      </c>
      <c r="D153" t="str">
        <f t="shared" si="2"/>
        <v>BAL2019</v>
      </c>
      <c r="E153">
        <v>162</v>
      </c>
      <c r="F153">
        <v>54</v>
      </c>
      <c r="G153">
        <v>108</v>
      </c>
      <c r="H153">
        <v>27</v>
      </c>
      <c r="I153">
        <v>695</v>
      </c>
      <c r="J153">
        <v>162</v>
      </c>
      <c r="K153">
        <v>1443</v>
      </c>
      <c r="L153">
        <v>7.78</v>
      </c>
      <c r="M153">
        <v>3.5</v>
      </c>
      <c r="N153">
        <v>1.9</v>
      </c>
      <c r="O153">
        <v>0.29499999999999998</v>
      </c>
      <c r="P153" s="5">
        <v>0.68500000000000005</v>
      </c>
      <c r="Q153" s="5">
        <v>0.40500000000000003</v>
      </c>
      <c r="R153" s="5">
        <v>0.17399999999999999</v>
      </c>
      <c r="S153">
        <v>92.4</v>
      </c>
      <c r="T153">
        <v>5.67</v>
      </c>
      <c r="V153">
        <v>5.56</v>
      </c>
      <c r="W153">
        <v>5.23</v>
      </c>
      <c r="X153">
        <v>6.9</v>
      </c>
    </row>
    <row r="154" spans="1:24" x14ac:dyDescent="0.45">
      <c r="A154">
        <v>153</v>
      </c>
      <c r="B154">
        <v>2019</v>
      </c>
      <c r="C154" t="s">
        <v>69</v>
      </c>
      <c r="D154" t="str">
        <f t="shared" si="2"/>
        <v>BOS2019</v>
      </c>
      <c r="E154">
        <v>162</v>
      </c>
      <c r="F154">
        <v>84</v>
      </c>
      <c r="G154">
        <v>78</v>
      </c>
      <c r="H154">
        <v>33</v>
      </c>
      <c r="I154">
        <v>794</v>
      </c>
      <c r="J154">
        <v>162</v>
      </c>
      <c r="K154">
        <v>1471</v>
      </c>
      <c r="L154">
        <v>9.99</v>
      </c>
      <c r="M154">
        <v>3.7</v>
      </c>
      <c r="N154">
        <v>1.32</v>
      </c>
      <c r="O154">
        <v>0.312</v>
      </c>
      <c r="P154" s="5">
        <v>0.70799999999999996</v>
      </c>
      <c r="Q154" s="5">
        <v>0.42599999999999999</v>
      </c>
      <c r="R154" s="5">
        <v>0.14399999999999999</v>
      </c>
      <c r="S154">
        <v>93.6</v>
      </c>
      <c r="T154">
        <v>4.7</v>
      </c>
      <c r="V154">
        <v>4.28</v>
      </c>
      <c r="W154">
        <v>4.3899999999999997</v>
      </c>
      <c r="X154">
        <v>16.5</v>
      </c>
    </row>
    <row r="155" spans="1:24" x14ac:dyDescent="0.45">
      <c r="A155">
        <v>154</v>
      </c>
      <c r="B155">
        <v>2019</v>
      </c>
      <c r="C155" t="s">
        <v>70</v>
      </c>
      <c r="D155" t="str">
        <f t="shared" si="2"/>
        <v>CHW2019</v>
      </c>
      <c r="E155">
        <v>161</v>
      </c>
      <c r="F155">
        <v>72</v>
      </c>
      <c r="G155">
        <v>89</v>
      </c>
      <c r="H155">
        <v>33</v>
      </c>
      <c r="I155">
        <v>697</v>
      </c>
      <c r="J155">
        <v>161</v>
      </c>
      <c r="K155">
        <v>1412.2</v>
      </c>
      <c r="L155">
        <v>8.36</v>
      </c>
      <c r="M155">
        <v>3.71</v>
      </c>
      <c r="N155">
        <v>1.52</v>
      </c>
      <c r="O155">
        <v>0.30199999999999999</v>
      </c>
      <c r="P155" s="5">
        <v>0.71299999999999997</v>
      </c>
      <c r="Q155" s="5">
        <v>0.432</v>
      </c>
      <c r="R155" s="5">
        <v>0.159</v>
      </c>
      <c r="S155">
        <v>94.4</v>
      </c>
      <c r="T155">
        <v>4.91</v>
      </c>
      <c r="V155">
        <v>4.8899999999999997</v>
      </c>
      <c r="W155">
        <v>4.8099999999999996</v>
      </c>
      <c r="X155">
        <v>13.2</v>
      </c>
    </row>
    <row r="156" spans="1:24" x14ac:dyDescent="0.45">
      <c r="A156">
        <v>155</v>
      </c>
      <c r="B156">
        <v>2019</v>
      </c>
      <c r="C156" t="s">
        <v>60</v>
      </c>
      <c r="D156" t="str">
        <f t="shared" si="2"/>
        <v>CLE2019</v>
      </c>
      <c r="E156">
        <v>162</v>
      </c>
      <c r="F156">
        <v>93</v>
      </c>
      <c r="G156">
        <v>69</v>
      </c>
      <c r="H156">
        <v>42</v>
      </c>
      <c r="I156">
        <v>684</v>
      </c>
      <c r="J156">
        <v>162</v>
      </c>
      <c r="K156">
        <v>1437.2</v>
      </c>
      <c r="L156">
        <v>9.44</v>
      </c>
      <c r="M156">
        <v>2.82</v>
      </c>
      <c r="N156">
        <v>1.3</v>
      </c>
      <c r="O156">
        <v>0.29099999999999998</v>
      </c>
      <c r="P156" s="5">
        <v>0.76</v>
      </c>
      <c r="Q156" s="5">
        <v>0.39700000000000002</v>
      </c>
      <c r="R156" s="5">
        <v>0.13600000000000001</v>
      </c>
      <c r="S156">
        <v>93.2</v>
      </c>
      <c r="T156">
        <v>3.79</v>
      </c>
      <c r="V156">
        <v>4.0599999999999996</v>
      </c>
      <c r="W156">
        <v>4.3</v>
      </c>
      <c r="X156">
        <v>21</v>
      </c>
    </row>
    <row r="157" spans="1:24" x14ac:dyDescent="0.45">
      <c r="A157">
        <v>156</v>
      </c>
      <c r="B157">
        <v>2019</v>
      </c>
      <c r="C157" t="s">
        <v>71</v>
      </c>
      <c r="D157" t="str">
        <f t="shared" si="2"/>
        <v>DET2019</v>
      </c>
      <c r="E157">
        <v>161</v>
      </c>
      <c r="F157">
        <v>47</v>
      </c>
      <c r="G157">
        <v>114</v>
      </c>
      <c r="H157">
        <v>31</v>
      </c>
      <c r="I157">
        <v>738</v>
      </c>
      <c r="J157">
        <v>161</v>
      </c>
      <c r="K157">
        <v>1433</v>
      </c>
      <c r="L157">
        <v>8.59</v>
      </c>
      <c r="M157">
        <v>3.37</v>
      </c>
      <c r="N157">
        <v>1.57</v>
      </c>
      <c r="O157">
        <v>0.317</v>
      </c>
      <c r="P157" s="5">
        <v>0.68799999999999994</v>
      </c>
      <c r="Q157" s="5">
        <v>0.42699999999999999</v>
      </c>
      <c r="R157" s="5">
        <v>0.159</v>
      </c>
      <c r="S157">
        <v>92.7</v>
      </c>
      <c r="T157">
        <v>5.26</v>
      </c>
      <c r="V157">
        <v>4.84</v>
      </c>
      <c r="W157">
        <v>4.75</v>
      </c>
      <c r="X157">
        <v>10.3</v>
      </c>
    </row>
    <row r="158" spans="1:24" x14ac:dyDescent="0.45">
      <c r="A158">
        <v>157</v>
      </c>
      <c r="B158">
        <v>2019</v>
      </c>
      <c r="C158" t="s">
        <v>62</v>
      </c>
      <c r="D158" t="str">
        <f t="shared" si="2"/>
        <v>KCR2019</v>
      </c>
      <c r="E158">
        <v>162</v>
      </c>
      <c r="F158">
        <v>59</v>
      </c>
      <c r="G158">
        <v>103</v>
      </c>
      <c r="H158">
        <v>37</v>
      </c>
      <c r="I158">
        <v>682</v>
      </c>
      <c r="J158">
        <v>162</v>
      </c>
      <c r="K158">
        <v>1425</v>
      </c>
      <c r="L158">
        <v>7.77</v>
      </c>
      <c r="M158">
        <v>3.68</v>
      </c>
      <c r="N158">
        <v>1.4</v>
      </c>
      <c r="O158">
        <v>0.311</v>
      </c>
      <c r="P158" s="5">
        <v>0.70199999999999996</v>
      </c>
      <c r="Q158" s="5">
        <v>0.439</v>
      </c>
      <c r="R158" s="5">
        <v>0.14699999999999999</v>
      </c>
      <c r="S158">
        <v>93.2</v>
      </c>
      <c r="T158">
        <v>5.2</v>
      </c>
      <c r="V158">
        <v>4.9000000000000004</v>
      </c>
      <c r="W158">
        <v>4.9800000000000004</v>
      </c>
      <c r="X158">
        <v>7.9</v>
      </c>
    </row>
    <row r="159" spans="1:24" x14ac:dyDescent="0.45">
      <c r="A159">
        <v>158</v>
      </c>
      <c r="B159">
        <v>2019</v>
      </c>
      <c r="C159" t="s">
        <v>54</v>
      </c>
      <c r="D159" t="str">
        <f t="shared" si="2"/>
        <v>MIN2019</v>
      </c>
      <c r="E159">
        <v>162</v>
      </c>
      <c r="F159">
        <v>101</v>
      </c>
      <c r="G159">
        <v>61</v>
      </c>
      <c r="H159">
        <v>50</v>
      </c>
      <c r="I159">
        <v>686</v>
      </c>
      <c r="J159">
        <v>162</v>
      </c>
      <c r="K159">
        <v>1463.1</v>
      </c>
      <c r="L159">
        <v>9</v>
      </c>
      <c r="M159">
        <v>2.78</v>
      </c>
      <c r="N159">
        <v>1.22</v>
      </c>
      <c r="O159">
        <v>0.309</v>
      </c>
      <c r="P159" s="5">
        <v>0.71799999999999997</v>
      </c>
      <c r="Q159" s="5">
        <v>0.41799999999999998</v>
      </c>
      <c r="R159" s="5">
        <v>0.13400000000000001</v>
      </c>
      <c r="S159">
        <v>93</v>
      </c>
      <c r="T159">
        <v>4.18</v>
      </c>
      <c r="V159">
        <v>4.03</v>
      </c>
      <c r="W159">
        <v>4.2699999999999996</v>
      </c>
      <c r="X159">
        <v>23.7</v>
      </c>
    </row>
    <row r="160" spans="1:24" x14ac:dyDescent="0.45">
      <c r="A160">
        <v>159</v>
      </c>
      <c r="B160">
        <v>2019</v>
      </c>
      <c r="C160" t="s">
        <v>73</v>
      </c>
      <c r="D160" t="str">
        <f t="shared" si="2"/>
        <v>NYY2019</v>
      </c>
      <c r="E160">
        <v>162</v>
      </c>
      <c r="F160">
        <v>103</v>
      </c>
      <c r="G160">
        <v>59</v>
      </c>
      <c r="H160">
        <v>50</v>
      </c>
      <c r="I160">
        <v>707</v>
      </c>
      <c r="J160">
        <v>162</v>
      </c>
      <c r="K160">
        <v>1443</v>
      </c>
      <c r="L160">
        <v>9.57</v>
      </c>
      <c r="M160">
        <v>3.16</v>
      </c>
      <c r="N160">
        <v>1.55</v>
      </c>
      <c r="O160">
        <v>0.29599999999999999</v>
      </c>
      <c r="P160" s="5">
        <v>0.752</v>
      </c>
      <c r="Q160" s="5">
        <v>0.42399999999999999</v>
      </c>
      <c r="R160" s="5">
        <v>0.16800000000000001</v>
      </c>
      <c r="S160">
        <v>93.9</v>
      </c>
      <c r="T160">
        <v>4.3099999999999996</v>
      </c>
      <c r="V160">
        <v>4.47</v>
      </c>
      <c r="W160">
        <v>4.2699999999999996</v>
      </c>
      <c r="X160">
        <v>17.899999999999999</v>
      </c>
    </row>
    <row r="161" spans="1:24" x14ac:dyDescent="0.45">
      <c r="A161">
        <v>160</v>
      </c>
      <c r="B161">
        <v>2019</v>
      </c>
      <c r="C161" t="s">
        <v>56</v>
      </c>
      <c r="D161" t="str">
        <f t="shared" si="2"/>
        <v>OAK2019</v>
      </c>
      <c r="E161">
        <v>162</v>
      </c>
      <c r="F161">
        <v>97</v>
      </c>
      <c r="G161">
        <v>65</v>
      </c>
      <c r="H161">
        <v>45</v>
      </c>
      <c r="I161">
        <v>709</v>
      </c>
      <c r="J161">
        <v>162</v>
      </c>
      <c r="K161">
        <v>1465</v>
      </c>
      <c r="L161">
        <v>7.98</v>
      </c>
      <c r="M161">
        <v>2.93</v>
      </c>
      <c r="N161">
        <v>1.23</v>
      </c>
      <c r="O161">
        <v>0.27800000000000002</v>
      </c>
      <c r="P161" s="5">
        <v>0.751</v>
      </c>
      <c r="Q161" s="5">
        <v>0.41499999999999998</v>
      </c>
      <c r="R161" s="5">
        <v>0.126</v>
      </c>
      <c r="S161">
        <v>93</v>
      </c>
      <c r="T161">
        <v>3.97</v>
      </c>
      <c r="V161">
        <v>4.34</v>
      </c>
      <c r="W161">
        <v>4.72</v>
      </c>
      <c r="X161">
        <v>18.8</v>
      </c>
    </row>
    <row r="162" spans="1:24" x14ac:dyDescent="0.45">
      <c r="A162">
        <v>161</v>
      </c>
      <c r="B162">
        <v>2019</v>
      </c>
      <c r="C162" t="s">
        <v>49</v>
      </c>
      <c r="D162" t="str">
        <f t="shared" si="2"/>
        <v>SEA2019</v>
      </c>
      <c r="E162">
        <v>162</v>
      </c>
      <c r="F162">
        <v>68</v>
      </c>
      <c r="G162">
        <v>94</v>
      </c>
      <c r="H162">
        <v>34</v>
      </c>
      <c r="I162">
        <v>700</v>
      </c>
      <c r="J162">
        <v>162</v>
      </c>
      <c r="K162">
        <v>1439.1</v>
      </c>
      <c r="L162">
        <v>7.75</v>
      </c>
      <c r="M162">
        <v>3.16</v>
      </c>
      <c r="N162">
        <v>1.63</v>
      </c>
      <c r="O162">
        <v>0.29099999999999998</v>
      </c>
      <c r="P162" s="5">
        <v>0.68400000000000005</v>
      </c>
      <c r="Q162" s="5">
        <v>0.434</v>
      </c>
      <c r="R162" s="5">
        <v>0.16400000000000001</v>
      </c>
      <c r="S162">
        <v>92.1</v>
      </c>
      <c r="T162">
        <v>5</v>
      </c>
      <c r="V162">
        <v>5</v>
      </c>
      <c r="W162">
        <v>4.8499999999999996</v>
      </c>
      <c r="X162">
        <v>5.4</v>
      </c>
    </row>
    <row r="163" spans="1:24" x14ac:dyDescent="0.45">
      <c r="A163">
        <v>162</v>
      </c>
      <c r="B163">
        <v>2019</v>
      </c>
      <c r="C163" t="s">
        <v>101</v>
      </c>
      <c r="D163" t="str">
        <f t="shared" si="2"/>
        <v>TBR2019</v>
      </c>
      <c r="E163">
        <v>162</v>
      </c>
      <c r="F163">
        <v>96</v>
      </c>
      <c r="G163">
        <v>66</v>
      </c>
      <c r="H163">
        <v>46</v>
      </c>
      <c r="I163">
        <v>765</v>
      </c>
      <c r="J163">
        <v>162</v>
      </c>
      <c r="K163">
        <v>1474.1</v>
      </c>
      <c r="L163">
        <v>9.9</v>
      </c>
      <c r="M163">
        <v>2.77</v>
      </c>
      <c r="N163">
        <v>1.1000000000000001</v>
      </c>
      <c r="O163">
        <v>0.28999999999999998</v>
      </c>
      <c r="P163" s="5">
        <v>0.73699999999999999</v>
      </c>
      <c r="Q163" s="5">
        <v>0.441</v>
      </c>
      <c r="R163" s="5">
        <v>0.13400000000000001</v>
      </c>
      <c r="S163">
        <v>94.2</v>
      </c>
      <c r="T163">
        <v>3.67</v>
      </c>
      <c r="V163">
        <v>3.65</v>
      </c>
      <c r="W163">
        <v>3.89</v>
      </c>
      <c r="X163">
        <v>24.5</v>
      </c>
    </row>
    <row r="164" spans="1:24" x14ac:dyDescent="0.45">
      <c r="A164">
        <v>163</v>
      </c>
      <c r="B164">
        <v>2019</v>
      </c>
      <c r="C164" t="s">
        <v>57</v>
      </c>
      <c r="D164" t="str">
        <f t="shared" si="2"/>
        <v>TEX2019</v>
      </c>
      <c r="E164">
        <v>162</v>
      </c>
      <c r="F164">
        <v>78</v>
      </c>
      <c r="G164">
        <v>84</v>
      </c>
      <c r="H164">
        <v>33</v>
      </c>
      <c r="I164">
        <v>661</v>
      </c>
      <c r="J164">
        <v>162</v>
      </c>
      <c r="K164">
        <v>1438</v>
      </c>
      <c r="L164">
        <v>8.6300000000000008</v>
      </c>
      <c r="M164">
        <v>3.65</v>
      </c>
      <c r="N164">
        <v>1.51</v>
      </c>
      <c r="O164">
        <v>0.312</v>
      </c>
      <c r="P164" s="5">
        <v>0.70499999999999996</v>
      </c>
      <c r="Q164" s="5">
        <v>0.41799999999999998</v>
      </c>
      <c r="R164" s="5">
        <v>0.154</v>
      </c>
      <c r="S164">
        <v>93.7</v>
      </c>
      <c r="T164">
        <v>5.09</v>
      </c>
      <c r="V164">
        <v>4.84</v>
      </c>
      <c r="W164">
        <v>4.82</v>
      </c>
      <c r="X164">
        <v>14.2</v>
      </c>
    </row>
    <row r="165" spans="1:24" x14ac:dyDescent="0.45">
      <c r="A165">
        <v>164</v>
      </c>
      <c r="B165">
        <v>2019</v>
      </c>
      <c r="C165" t="s">
        <v>74</v>
      </c>
      <c r="D165" t="str">
        <f t="shared" si="2"/>
        <v>TOR2019</v>
      </c>
      <c r="E165">
        <v>162</v>
      </c>
      <c r="F165">
        <v>67</v>
      </c>
      <c r="G165">
        <v>95</v>
      </c>
      <c r="H165">
        <v>33</v>
      </c>
      <c r="I165">
        <v>753</v>
      </c>
      <c r="J165">
        <v>162</v>
      </c>
      <c r="K165">
        <v>1440.1</v>
      </c>
      <c r="L165">
        <v>8.32</v>
      </c>
      <c r="M165">
        <v>3.77</v>
      </c>
      <c r="N165">
        <v>1.42</v>
      </c>
      <c r="O165">
        <v>0.3</v>
      </c>
      <c r="P165" s="5">
        <v>0.71799999999999997</v>
      </c>
      <c r="Q165" s="5">
        <v>0.43099999999999999</v>
      </c>
      <c r="R165" s="5">
        <v>0.14899999999999999</v>
      </c>
      <c r="S165">
        <v>93.2</v>
      </c>
      <c r="T165">
        <v>4.79</v>
      </c>
      <c r="V165">
        <v>4.82</v>
      </c>
      <c r="W165">
        <v>4.88</v>
      </c>
      <c r="X165">
        <v>8.9</v>
      </c>
    </row>
    <row r="166" spans="1:24" x14ac:dyDescent="0.45">
      <c r="A166">
        <v>165</v>
      </c>
      <c r="B166">
        <v>2019</v>
      </c>
      <c r="C166" t="s">
        <v>102</v>
      </c>
      <c r="D166" t="str">
        <f t="shared" si="2"/>
        <v>ARI2019</v>
      </c>
      <c r="E166">
        <v>162</v>
      </c>
      <c r="F166">
        <v>85</v>
      </c>
      <c r="G166">
        <v>77</v>
      </c>
      <c r="H166">
        <v>45</v>
      </c>
      <c r="I166">
        <v>719</v>
      </c>
      <c r="J166">
        <v>162</v>
      </c>
      <c r="K166">
        <v>1465</v>
      </c>
      <c r="L166">
        <v>8.77</v>
      </c>
      <c r="M166">
        <v>3.17</v>
      </c>
      <c r="N166">
        <v>1.35</v>
      </c>
      <c r="O166">
        <v>0.29499999999999998</v>
      </c>
      <c r="P166" s="5">
        <v>0.74</v>
      </c>
      <c r="Q166" s="5">
        <v>0.43099999999999999</v>
      </c>
      <c r="R166" s="5">
        <v>0.152</v>
      </c>
      <c r="S166">
        <v>92.5</v>
      </c>
      <c r="T166">
        <v>4.25</v>
      </c>
      <c r="V166">
        <v>4.4000000000000004</v>
      </c>
      <c r="W166">
        <v>4.42</v>
      </c>
      <c r="X166">
        <v>12.9</v>
      </c>
    </row>
    <row r="167" spans="1:24" x14ac:dyDescent="0.45">
      <c r="A167">
        <v>166</v>
      </c>
      <c r="B167">
        <v>2019</v>
      </c>
      <c r="C167" t="s">
        <v>50</v>
      </c>
      <c r="D167" t="str">
        <f t="shared" si="2"/>
        <v>ATL2019</v>
      </c>
      <c r="E167">
        <v>162</v>
      </c>
      <c r="F167">
        <v>97</v>
      </c>
      <c r="G167">
        <v>65</v>
      </c>
      <c r="H167">
        <v>44</v>
      </c>
      <c r="I167">
        <v>737</v>
      </c>
      <c r="J167">
        <v>162</v>
      </c>
      <c r="K167">
        <v>1450.2</v>
      </c>
      <c r="L167">
        <v>8.64</v>
      </c>
      <c r="M167">
        <v>3.4</v>
      </c>
      <c r="N167">
        <v>1.26</v>
      </c>
      <c r="O167">
        <v>0.30199999999999999</v>
      </c>
      <c r="P167" s="5">
        <v>0.73799999999999999</v>
      </c>
      <c r="Q167" s="5">
        <v>0.45200000000000001</v>
      </c>
      <c r="R167" s="5">
        <v>0.15</v>
      </c>
      <c r="S167">
        <v>93.2</v>
      </c>
      <c r="T167">
        <v>4.2</v>
      </c>
      <c r="V167">
        <v>4.3899999999999997</v>
      </c>
      <c r="W167">
        <v>4.42</v>
      </c>
      <c r="X167">
        <v>12.4</v>
      </c>
    </row>
    <row r="168" spans="1:24" x14ac:dyDescent="0.45">
      <c r="A168">
        <v>167</v>
      </c>
      <c r="B168">
        <v>2019</v>
      </c>
      <c r="C168" t="s">
        <v>51</v>
      </c>
      <c r="D168" t="str">
        <f t="shared" si="2"/>
        <v>CHC2019</v>
      </c>
      <c r="E168">
        <v>162</v>
      </c>
      <c r="F168">
        <v>84</v>
      </c>
      <c r="G168">
        <v>78</v>
      </c>
      <c r="H168">
        <v>38</v>
      </c>
      <c r="I168">
        <v>738</v>
      </c>
      <c r="J168">
        <v>162</v>
      </c>
      <c r="K168">
        <v>1442</v>
      </c>
      <c r="L168">
        <v>9.01</v>
      </c>
      <c r="M168">
        <v>3.33</v>
      </c>
      <c r="N168">
        <v>1.22</v>
      </c>
      <c r="O168">
        <v>0.3</v>
      </c>
      <c r="P168" s="5">
        <v>0.74099999999999999</v>
      </c>
      <c r="Q168" s="5">
        <v>0.45900000000000002</v>
      </c>
      <c r="R168" s="5">
        <v>0.15</v>
      </c>
      <c r="S168">
        <v>92.4</v>
      </c>
      <c r="T168">
        <v>4.0999999999999996</v>
      </c>
      <c r="V168">
        <v>4.25</v>
      </c>
      <c r="W168">
        <v>4.29</v>
      </c>
      <c r="X168">
        <v>16.899999999999999</v>
      </c>
    </row>
    <row r="169" spans="1:24" x14ac:dyDescent="0.45">
      <c r="A169">
        <v>168</v>
      </c>
      <c r="B169">
        <v>2019</v>
      </c>
      <c r="C169" t="s">
        <v>59</v>
      </c>
      <c r="D169" t="str">
        <f t="shared" si="2"/>
        <v>CIN2019</v>
      </c>
      <c r="E169">
        <v>162</v>
      </c>
      <c r="F169">
        <v>75</v>
      </c>
      <c r="G169">
        <v>87</v>
      </c>
      <c r="H169">
        <v>46</v>
      </c>
      <c r="I169">
        <v>697</v>
      </c>
      <c r="J169">
        <v>162</v>
      </c>
      <c r="K169">
        <v>1438</v>
      </c>
      <c r="L169">
        <v>9.7100000000000009</v>
      </c>
      <c r="M169">
        <v>3.35</v>
      </c>
      <c r="N169">
        <v>1.34</v>
      </c>
      <c r="O169">
        <v>0.28599999999999998</v>
      </c>
      <c r="P169" s="5">
        <v>0.73699999999999999</v>
      </c>
      <c r="Q169" s="5">
        <v>0.443</v>
      </c>
      <c r="R169" s="5">
        <v>0.16400000000000001</v>
      </c>
      <c r="S169">
        <v>94.4</v>
      </c>
      <c r="T169">
        <v>4.18</v>
      </c>
      <c r="V169">
        <v>4.2300000000000004</v>
      </c>
      <c r="W169">
        <v>4.0999999999999996</v>
      </c>
      <c r="X169">
        <v>19.8</v>
      </c>
    </row>
    <row r="170" spans="1:24" x14ac:dyDescent="0.45">
      <c r="A170">
        <v>169</v>
      </c>
      <c r="B170">
        <v>2019</v>
      </c>
      <c r="C170" t="s">
        <v>64</v>
      </c>
      <c r="D170" t="str">
        <f t="shared" si="2"/>
        <v>COL2019</v>
      </c>
      <c r="E170">
        <v>162</v>
      </c>
      <c r="F170">
        <v>71</v>
      </c>
      <c r="G170">
        <v>91</v>
      </c>
      <c r="H170">
        <v>28</v>
      </c>
      <c r="I170">
        <v>752</v>
      </c>
      <c r="J170">
        <v>162</v>
      </c>
      <c r="K170">
        <v>1448.2</v>
      </c>
      <c r="L170">
        <v>7.85</v>
      </c>
      <c r="M170">
        <v>3.66</v>
      </c>
      <c r="N170">
        <v>1.68</v>
      </c>
      <c r="O170">
        <v>0.308</v>
      </c>
      <c r="P170" s="5">
        <v>0.68500000000000005</v>
      </c>
      <c r="Q170" s="5">
        <v>0.46100000000000002</v>
      </c>
      <c r="R170" s="5">
        <v>0.19</v>
      </c>
      <c r="S170">
        <v>94.1</v>
      </c>
      <c r="T170">
        <v>5.58</v>
      </c>
      <c r="V170">
        <v>5.23</v>
      </c>
      <c r="W170">
        <v>4.75</v>
      </c>
      <c r="X170">
        <v>6</v>
      </c>
    </row>
    <row r="171" spans="1:24" x14ac:dyDescent="0.45">
      <c r="A171">
        <v>170</v>
      </c>
      <c r="B171">
        <v>2019</v>
      </c>
      <c r="C171" t="s">
        <v>103</v>
      </c>
      <c r="D171" t="str">
        <f t="shared" si="2"/>
        <v>MIA2019</v>
      </c>
      <c r="E171">
        <v>162</v>
      </c>
      <c r="F171">
        <v>57</v>
      </c>
      <c r="G171">
        <v>105</v>
      </c>
      <c r="H171">
        <v>27</v>
      </c>
      <c r="I171">
        <v>701</v>
      </c>
      <c r="J171">
        <v>162</v>
      </c>
      <c r="K171">
        <v>1444.1</v>
      </c>
      <c r="L171">
        <v>8.59</v>
      </c>
      <c r="M171">
        <v>3.83</v>
      </c>
      <c r="N171">
        <v>1.47</v>
      </c>
      <c r="O171">
        <v>0.28100000000000003</v>
      </c>
      <c r="P171" s="5">
        <v>0.72099999999999997</v>
      </c>
      <c r="Q171" s="5">
        <v>0.38300000000000001</v>
      </c>
      <c r="R171" s="5">
        <v>0.14199999999999999</v>
      </c>
      <c r="S171">
        <v>93.5</v>
      </c>
      <c r="T171">
        <v>4.74</v>
      </c>
      <c r="V171">
        <v>4.8899999999999997</v>
      </c>
      <c r="W171">
        <v>5.0599999999999996</v>
      </c>
      <c r="X171">
        <v>5.8</v>
      </c>
    </row>
    <row r="172" spans="1:24" x14ac:dyDescent="0.45">
      <c r="A172">
        <v>171</v>
      </c>
      <c r="B172">
        <v>2019</v>
      </c>
      <c r="C172" t="s">
        <v>53</v>
      </c>
      <c r="D172" t="str">
        <f t="shared" si="2"/>
        <v>HOU2019</v>
      </c>
      <c r="E172">
        <v>162</v>
      </c>
      <c r="F172">
        <v>107</v>
      </c>
      <c r="G172">
        <v>55</v>
      </c>
      <c r="H172">
        <v>47</v>
      </c>
      <c r="I172">
        <v>654</v>
      </c>
      <c r="J172">
        <v>162</v>
      </c>
      <c r="K172">
        <v>1462.1</v>
      </c>
      <c r="L172">
        <v>10.28</v>
      </c>
      <c r="M172">
        <v>2.76</v>
      </c>
      <c r="N172">
        <v>1.42</v>
      </c>
      <c r="O172">
        <v>0.27</v>
      </c>
      <c r="P172" s="5">
        <v>0.76800000000000002</v>
      </c>
      <c r="Q172" s="5">
        <v>0.436</v>
      </c>
      <c r="R172" s="5">
        <v>0.16700000000000001</v>
      </c>
      <c r="S172">
        <v>94.6</v>
      </c>
      <c r="T172">
        <v>3.66</v>
      </c>
      <c r="V172">
        <v>3.98</v>
      </c>
      <c r="W172">
        <v>3.8</v>
      </c>
      <c r="X172">
        <v>24.2</v>
      </c>
    </row>
    <row r="173" spans="1:24" x14ac:dyDescent="0.45">
      <c r="A173">
        <v>172</v>
      </c>
      <c r="B173">
        <v>2019</v>
      </c>
      <c r="C173" t="s">
        <v>65</v>
      </c>
      <c r="D173" t="str">
        <f t="shared" si="2"/>
        <v>LAD2019</v>
      </c>
      <c r="E173">
        <v>162</v>
      </c>
      <c r="F173">
        <v>106</v>
      </c>
      <c r="G173">
        <v>56</v>
      </c>
      <c r="H173">
        <v>44</v>
      </c>
      <c r="I173">
        <v>707</v>
      </c>
      <c r="J173">
        <v>162</v>
      </c>
      <c r="K173">
        <v>1445.2</v>
      </c>
      <c r="L173">
        <v>9.4600000000000009</v>
      </c>
      <c r="M173">
        <v>2.44</v>
      </c>
      <c r="N173">
        <v>1.1499999999999999</v>
      </c>
      <c r="O173">
        <v>0.27100000000000002</v>
      </c>
      <c r="P173" s="5">
        <v>0.747</v>
      </c>
      <c r="Q173" s="5">
        <v>0.44900000000000001</v>
      </c>
      <c r="R173" s="5">
        <v>0.14099999999999999</v>
      </c>
      <c r="S173">
        <v>93.5</v>
      </c>
      <c r="T173">
        <v>3.39</v>
      </c>
      <c r="V173">
        <v>3.73</v>
      </c>
      <c r="W173">
        <v>3.87</v>
      </c>
      <c r="X173">
        <v>25.4</v>
      </c>
    </row>
    <row r="174" spans="1:24" x14ac:dyDescent="0.45">
      <c r="A174">
        <v>173</v>
      </c>
      <c r="B174">
        <v>2019</v>
      </c>
      <c r="C174" t="s">
        <v>72</v>
      </c>
      <c r="D174" t="str">
        <f t="shared" si="2"/>
        <v>MIL2019</v>
      </c>
      <c r="E174">
        <v>162</v>
      </c>
      <c r="F174">
        <v>89</v>
      </c>
      <c r="G174">
        <v>73</v>
      </c>
      <c r="H174">
        <v>50</v>
      </c>
      <c r="I174">
        <v>750</v>
      </c>
      <c r="J174">
        <v>162</v>
      </c>
      <c r="K174">
        <v>1459.1</v>
      </c>
      <c r="L174">
        <v>9.23</v>
      </c>
      <c r="M174">
        <v>3.52</v>
      </c>
      <c r="N174">
        <v>1.39</v>
      </c>
      <c r="O174">
        <v>0.29199999999999998</v>
      </c>
      <c r="P174" s="5">
        <v>0.73099999999999998</v>
      </c>
      <c r="Q174" s="5">
        <v>0.42199999999999999</v>
      </c>
      <c r="R174" s="5">
        <v>0.156</v>
      </c>
      <c r="S174">
        <v>93.9</v>
      </c>
      <c r="T174">
        <v>4.4000000000000004</v>
      </c>
      <c r="V174">
        <v>4.46</v>
      </c>
      <c r="W174">
        <v>4.42</v>
      </c>
      <c r="X174">
        <v>12.5</v>
      </c>
    </row>
    <row r="175" spans="1:24" x14ac:dyDescent="0.45">
      <c r="A175">
        <v>174</v>
      </c>
      <c r="B175">
        <v>2019</v>
      </c>
      <c r="C175" t="s">
        <v>104</v>
      </c>
      <c r="D175" t="str">
        <f t="shared" si="2"/>
        <v>WSN2019</v>
      </c>
      <c r="E175">
        <v>162</v>
      </c>
      <c r="F175">
        <v>93</v>
      </c>
      <c r="G175">
        <v>69</v>
      </c>
      <c r="H175">
        <v>40</v>
      </c>
      <c r="I175">
        <v>692</v>
      </c>
      <c r="J175">
        <v>162</v>
      </c>
      <c r="K175">
        <v>1439.1</v>
      </c>
      <c r="L175">
        <v>9.4499999999999993</v>
      </c>
      <c r="M175">
        <v>3.23</v>
      </c>
      <c r="N175">
        <v>1.26</v>
      </c>
      <c r="O175">
        <v>0.29599999999999999</v>
      </c>
      <c r="P175" s="5">
        <v>0.73</v>
      </c>
      <c r="Q175" s="5">
        <v>0.42599999999999999</v>
      </c>
      <c r="R175" s="5">
        <v>0.13900000000000001</v>
      </c>
      <c r="S175">
        <v>93.8</v>
      </c>
      <c r="T175">
        <v>4.28</v>
      </c>
      <c r="V175">
        <v>4.1399999999999997</v>
      </c>
      <c r="W175">
        <v>4.32</v>
      </c>
      <c r="X175">
        <v>21.7</v>
      </c>
    </row>
    <row r="176" spans="1:24" x14ac:dyDescent="0.45">
      <c r="A176">
        <v>175</v>
      </c>
      <c r="B176">
        <v>2019</v>
      </c>
      <c r="C176" t="s">
        <v>55</v>
      </c>
      <c r="D176" t="str">
        <f t="shared" si="2"/>
        <v>NYM2019</v>
      </c>
      <c r="E176">
        <v>162</v>
      </c>
      <c r="F176">
        <v>86</v>
      </c>
      <c r="G176">
        <v>76</v>
      </c>
      <c r="H176">
        <v>38</v>
      </c>
      <c r="I176">
        <v>664</v>
      </c>
      <c r="J176">
        <v>162</v>
      </c>
      <c r="K176">
        <v>1461</v>
      </c>
      <c r="L176">
        <v>9.36</v>
      </c>
      <c r="M176">
        <v>3.08</v>
      </c>
      <c r="N176">
        <v>1.26</v>
      </c>
      <c r="O176">
        <v>0.30399999999999999</v>
      </c>
      <c r="P176" s="5">
        <v>0.73099999999999998</v>
      </c>
      <c r="Q176" s="5">
        <v>0.434</v>
      </c>
      <c r="R176" s="5">
        <v>0.13900000000000001</v>
      </c>
      <c r="S176">
        <v>95.3</v>
      </c>
      <c r="T176">
        <v>4.25</v>
      </c>
      <c r="V176">
        <v>4.0999999999999996</v>
      </c>
      <c r="W176">
        <v>4.29</v>
      </c>
      <c r="X176">
        <v>19.8</v>
      </c>
    </row>
    <row r="177" spans="1:24" x14ac:dyDescent="0.45">
      <c r="A177">
        <v>176</v>
      </c>
      <c r="B177">
        <v>2019</v>
      </c>
      <c r="C177" t="s">
        <v>61</v>
      </c>
      <c r="D177" t="str">
        <f t="shared" si="2"/>
        <v>PHI2019</v>
      </c>
      <c r="E177">
        <v>162</v>
      </c>
      <c r="F177">
        <v>81</v>
      </c>
      <c r="G177">
        <v>81</v>
      </c>
      <c r="H177">
        <v>36</v>
      </c>
      <c r="I177">
        <v>726</v>
      </c>
      <c r="J177">
        <v>162</v>
      </c>
      <c r="K177">
        <v>1453.2</v>
      </c>
      <c r="L177">
        <v>8.6199999999999992</v>
      </c>
      <c r="M177">
        <v>3.38</v>
      </c>
      <c r="N177">
        <v>1.6</v>
      </c>
      <c r="O177">
        <v>0.29799999999999999</v>
      </c>
      <c r="P177" s="5">
        <v>0.747</v>
      </c>
      <c r="Q177" s="5">
        <v>0.43099999999999999</v>
      </c>
      <c r="R177" s="5">
        <v>0.17899999999999999</v>
      </c>
      <c r="S177">
        <v>93</v>
      </c>
      <c r="T177">
        <v>4.53</v>
      </c>
      <c r="V177">
        <v>4.88</v>
      </c>
      <c r="W177">
        <v>4.55</v>
      </c>
      <c r="X177">
        <v>8.5</v>
      </c>
    </row>
    <row r="178" spans="1:24" x14ac:dyDescent="0.45">
      <c r="A178">
        <v>177</v>
      </c>
      <c r="B178">
        <v>2019</v>
      </c>
      <c r="C178" t="s">
        <v>66</v>
      </c>
      <c r="D178" t="str">
        <f t="shared" si="2"/>
        <v>PIT2019</v>
      </c>
      <c r="E178">
        <v>162</v>
      </c>
      <c r="F178">
        <v>69</v>
      </c>
      <c r="G178">
        <v>93</v>
      </c>
      <c r="H178">
        <v>31</v>
      </c>
      <c r="I178">
        <v>712</v>
      </c>
      <c r="J178">
        <v>162</v>
      </c>
      <c r="K178">
        <v>1440</v>
      </c>
      <c r="L178">
        <v>9.02</v>
      </c>
      <c r="M178">
        <v>3.65</v>
      </c>
      <c r="N178">
        <v>1.51</v>
      </c>
      <c r="O178">
        <v>0.315</v>
      </c>
      <c r="P178" s="5">
        <v>0.68899999999999995</v>
      </c>
      <c r="Q178" s="5">
        <v>0.42199999999999999</v>
      </c>
      <c r="R178" s="5">
        <v>0.157</v>
      </c>
      <c r="S178">
        <v>93.7</v>
      </c>
      <c r="T178">
        <v>5.19</v>
      </c>
      <c r="V178">
        <v>4.78</v>
      </c>
      <c r="W178">
        <v>4.72</v>
      </c>
      <c r="X178">
        <v>8.6999999999999993</v>
      </c>
    </row>
    <row r="179" spans="1:24" x14ac:dyDescent="0.45">
      <c r="A179">
        <v>178</v>
      </c>
      <c r="B179">
        <v>2019</v>
      </c>
      <c r="C179" t="s">
        <v>68</v>
      </c>
      <c r="D179" t="str">
        <f t="shared" si="2"/>
        <v>STL2019</v>
      </c>
      <c r="E179">
        <v>162</v>
      </c>
      <c r="F179">
        <v>91</v>
      </c>
      <c r="G179">
        <v>71</v>
      </c>
      <c r="H179">
        <v>52</v>
      </c>
      <c r="I179">
        <v>704</v>
      </c>
      <c r="J179">
        <v>162</v>
      </c>
      <c r="K179">
        <v>1444</v>
      </c>
      <c r="L179">
        <v>8.7200000000000006</v>
      </c>
      <c r="M179">
        <v>3.4</v>
      </c>
      <c r="N179">
        <v>1.19</v>
      </c>
      <c r="O179">
        <v>0.28299999999999997</v>
      </c>
      <c r="P179" s="5">
        <v>0.75800000000000001</v>
      </c>
      <c r="Q179" s="5">
        <v>0.44900000000000001</v>
      </c>
      <c r="R179" s="5">
        <v>0.14499999999999999</v>
      </c>
      <c r="S179">
        <v>93.9</v>
      </c>
      <c r="T179">
        <v>3.82</v>
      </c>
      <c r="V179">
        <v>4.2699999999999996</v>
      </c>
      <c r="W179">
        <v>4.3600000000000003</v>
      </c>
      <c r="X179">
        <v>14.9</v>
      </c>
    </row>
    <row r="180" spans="1:24" x14ac:dyDescent="0.45">
      <c r="A180">
        <v>179</v>
      </c>
      <c r="B180">
        <v>2019</v>
      </c>
      <c r="C180" t="s">
        <v>67</v>
      </c>
      <c r="D180" t="str">
        <f t="shared" si="2"/>
        <v>SDP2019</v>
      </c>
      <c r="E180">
        <v>162</v>
      </c>
      <c r="F180">
        <v>70</v>
      </c>
      <c r="G180">
        <v>92</v>
      </c>
      <c r="H180">
        <v>47</v>
      </c>
      <c r="I180">
        <v>705</v>
      </c>
      <c r="J180">
        <v>162</v>
      </c>
      <c r="K180">
        <v>1432</v>
      </c>
      <c r="L180">
        <v>9.27</v>
      </c>
      <c r="M180">
        <v>2.91</v>
      </c>
      <c r="N180">
        <v>1.35</v>
      </c>
      <c r="O180">
        <v>0.29899999999999999</v>
      </c>
      <c r="P180" s="5">
        <v>0.7</v>
      </c>
      <c r="Q180" s="5">
        <v>0.43</v>
      </c>
      <c r="R180" s="5">
        <v>0.14799999999999999</v>
      </c>
      <c r="S180">
        <v>93.4</v>
      </c>
      <c r="T180">
        <v>4.63</v>
      </c>
      <c r="V180">
        <v>4.22</v>
      </c>
      <c r="W180">
        <v>4.29</v>
      </c>
      <c r="X180">
        <v>15.2</v>
      </c>
    </row>
    <row r="181" spans="1:24" x14ac:dyDescent="0.45">
      <c r="A181">
        <v>180</v>
      </c>
      <c r="B181">
        <v>2019</v>
      </c>
      <c r="C181" t="s">
        <v>75</v>
      </c>
      <c r="D181" t="str">
        <f t="shared" si="2"/>
        <v>SFG2019</v>
      </c>
      <c r="E181">
        <v>162</v>
      </c>
      <c r="F181">
        <v>77</v>
      </c>
      <c r="G181">
        <v>85</v>
      </c>
      <c r="H181">
        <v>41</v>
      </c>
      <c r="I181">
        <v>749</v>
      </c>
      <c r="J181">
        <v>162</v>
      </c>
      <c r="K181">
        <v>1469</v>
      </c>
      <c r="L181">
        <v>8.3800000000000008</v>
      </c>
      <c r="M181">
        <v>3.18</v>
      </c>
      <c r="N181">
        <v>1.39</v>
      </c>
      <c r="O181">
        <v>0.28599999999999998</v>
      </c>
      <c r="P181" s="5">
        <v>0.72599999999999998</v>
      </c>
      <c r="Q181" s="5">
        <v>0.42199999999999999</v>
      </c>
      <c r="R181" s="5">
        <v>0.151</v>
      </c>
      <c r="S181">
        <v>92.9</v>
      </c>
      <c r="T181">
        <v>4.38</v>
      </c>
      <c r="V181">
        <v>4.55</v>
      </c>
      <c r="W181">
        <v>4.58</v>
      </c>
      <c r="X181">
        <v>8.3000000000000007</v>
      </c>
    </row>
    <row r="182" spans="1:24" x14ac:dyDescent="0.45">
      <c r="A182">
        <v>181</v>
      </c>
      <c r="B182">
        <v>2018</v>
      </c>
      <c r="C182" t="s">
        <v>100</v>
      </c>
      <c r="D182" t="str">
        <f t="shared" si="2"/>
        <v>LAA2018</v>
      </c>
      <c r="E182">
        <v>162</v>
      </c>
      <c r="F182">
        <v>80</v>
      </c>
      <c r="G182">
        <v>82</v>
      </c>
      <c r="H182">
        <v>35</v>
      </c>
      <c r="I182">
        <v>763</v>
      </c>
      <c r="J182">
        <v>162</v>
      </c>
      <c r="K182">
        <v>1437.1</v>
      </c>
      <c r="L182">
        <v>8.68</v>
      </c>
      <c r="M182">
        <v>3.42</v>
      </c>
      <c r="N182">
        <v>1.28</v>
      </c>
      <c r="O182">
        <v>0.29399999999999998</v>
      </c>
      <c r="P182" s="5">
        <v>0.74099999999999999</v>
      </c>
      <c r="Q182" s="5">
        <v>0.42099999999999999</v>
      </c>
      <c r="R182" s="5">
        <v>0.14099999999999999</v>
      </c>
      <c r="S182">
        <v>93</v>
      </c>
      <c r="T182">
        <v>4.1500000000000004</v>
      </c>
      <c r="V182">
        <v>4.3600000000000003</v>
      </c>
      <c r="W182">
        <v>4.18</v>
      </c>
      <c r="X182">
        <v>12.2</v>
      </c>
    </row>
    <row r="183" spans="1:24" x14ac:dyDescent="0.45">
      <c r="A183">
        <v>182</v>
      </c>
      <c r="B183">
        <v>2018</v>
      </c>
      <c r="C183" t="s">
        <v>58</v>
      </c>
      <c r="D183" t="str">
        <f t="shared" si="2"/>
        <v>BAL2018</v>
      </c>
      <c r="E183">
        <v>162</v>
      </c>
      <c r="F183">
        <v>47</v>
      </c>
      <c r="G183">
        <v>115</v>
      </c>
      <c r="H183">
        <v>28</v>
      </c>
      <c r="I183">
        <v>652</v>
      </c>
      <c r="J183">
        <v>162</v>
      </c>
      <c r="K183">
        <v>1431</v>
      </c>
      <c r="L183">
        <v>7.57</v>
      </c>
      <c r="M183">
        <v>3.7</v>
      </c>
      <c r="N183">
        <v>1.47</v>
      </c>
      <c r="O183">
        <v>0.31</v>
      </c>
      <c r="P183" s="5">
        <v>0.7</v>
      </c>
      <c r="Q183" s="5">
        <v>0.41899999999999998</v>
      </c>
      <c r="R183" s="5">
        <v>0.14399999999999999</v>
      </c>
      <c r="S183">
        <v>93</v>
      </c>
      <c r="T183">
        <v>5.19</v>
      </c>
      <c r="V183">
        <v>4.9800000000000004</v>
      </c>
      <c r="W183">
        <v>4.7300000000000004</v>
      </c>
      <c r="X183">
        <v>7.1</v>
      </c>
    </row>
    <row r="184" spans="1:24" x14ac:dyDescent="0.45">
      <c r="A184">
        <v>183</v>
      </c>
      <c r="B184">
        <v>2018</v>
      </c>
      <c r="C184" t="s">
        <v>69</v>
      </c>
      <c r="D184" t="str">
        <f t="shared" si="2"/>
        <v>BOS2018</v>
      </c>
      <c r="E184">
        <v>162</v>
      </c>
      <c r="F184">
        <v>108</v>
      </c>
      <c r="G184">
        <v>54</v>
      </c>
      <c r="H184">
        <v>46</v>
      </c>
      <c r="I184">
        <v>697</v>
      </c>
      <c r="J184">
        <v>162</v>
      </c>
      <c r="K184">
        <v>1458.2</v>
      </c>
      <c r="L184">
        <v>9.61</v>
      </c>
      <c r="M184">
        <v>3.16</v>
      </c>
      <c r="N184">
        <v>1.0900000000000001</v>
      </c>
      <c r="O184">
        <v>0.29399999999999998</v>
      </c>
      <c r="P184" s="5">
        <v>0.75800000000000001</v>
      </c>
      <c r="Q184" s="5">
        <v>0.42399999999999999</v>
      </c>
      <c r="R184" s="5">
        <v>0.11899999999999999</v>
      </c>
      <c r="S184">
        <v>93.6</v>
      </c>
      <c r="T184">
        <v>3.75</v>
      </c>
      <c r="V184">
        <v>3.82</v>
      </c>
      <c r="W184">
        <v>3.92</v>
      </c>
      <c r="X184">
        <v>18.5</v>
      </c>
    </row>
    <row r="185" spans="1:24" x14ac:dyDescent="0.45">
      <c r="A185">
        <v>184</v>
      </c>
      <c r="B185">
        <v>2018</v>
      </c>
      <c r="C185" t="s">
        <v>70</v>
      </c>
      <c r="D185" t="str">
        <f t="shared" si="2"/>
        <v>CHW2018</v>
      </c>
      <c r="E185">
        <v>162</v>
      </c>
      <c r="F185">
        <v>62</v>
      </c>
      <c r="G185">
        <v>100</v>
      </c>
      <c r="H185">
        <v>34</v>
      </c>
      <c r="I185">
        <v>715</v>
      </c>
      <c r="J185">
        <v>162</v>
      </c>
      <c r="K185">
        <v>1437</v>
      </c>
      <c r="L185">
        <v>7.89</v>
      </c>
      <c r="M185">
        <v>4.09</v>
      </c>
      <c r="N185">
        <v>1.23</v>
      </c>
      <c r="O185">
        <v>0.29199999999999998</v>
      </c>
      <c r="P185" s="5">
        <v>0.69399999999999995</v>
      </c>
      <c r="Q185" s="5">
        <v>0.40799999999999997</v>
      </c>
      <c r="R185" s="5">
        <v>0.11700000000000001</v>
      </c>
      <c r="S185">
        <v>93.3</v>
      </c>
      <c r="T185">
        <v>4.8499999999999996</v>
      </c>
      <c r="V185">
        <v>4.7300000000000004</v>
      </c>
      <c r="W185">
        <v>4.88</v>
      </c>
      <c r="X185">
        <v>9.8000000000000007</v>
      </c>
    </row>
    <row r="186" spans="1:24" x14ac:dyDescent="0.45">
      <c r="A186">
        <v>185</v>
      </c>
      <c r="B186">
        <v>2018</v>
      </c>
      <c r="C186" t="s">
        <v>60</v>
      </c>
      <c r="D186" t="str">
        <f t="shared" si="2"/>
        <v>CLE2018</v>
      </c>
      <c r="E186">
        <v>162</v>
      </c>
      <c r="F186">
        <v>91</v>
      </c>
      <c r="G186">
        <v>71</v>
      </c>
      <c r="H186">
        <v>41</v>
      </c>
      <c r="I186">
        <v>670</v>
      </c>
      <c r="J186">
        <v>162</v>
      </c>
      <c r="K186">
        <v>1457.1</v>
      </c>
      <c r="L186">
        <v>9.5399999999999991</v>
      </c>
      <c r="M186">
        <v>2.5099999999999998</v>
      </c>
      <c r="N186">
        <v>1.24</v>
      </c>
      <c r="O186">
        <v>0.29799999999999999</v>
      </c>
      <c r="P186" s="5">
        <v>0.76</v>
      </c>
      <c r="Q186" s="5">
        <v>0.42499999999999999</v>
      </c>
      <c r="R186" s="5">
        <v>0.13700000000000001</v>
      </c>
      <c r="S186">
        <v>93.2</v>
      </c>
      <c r="T186">
        <v>3.77</v>
      </c>
      <c r="V186">
        <v>3.78</v>
      </c>
      <c r="W186">
        <v>3.66</v>
      </c>
      <c r="X186">
        <v>22</v>
      </c>
    </row>
    <row r="187" spans="1:24" x14ac:dyDescent="0.45">
      <c r="A187">
        <v>186</v>
      </c>
      <c r="B187">
        <v>2018</v>
      </c>
      <c r="C187" t="s">
        <v>71</v>
      </c>
      <c r="D187" t="str">
        <f t="shared" si="2"/>
        <v>DET2018</v>
      </c>
      <c r="E187">
        <v>162</v>
      </c>
      <c r="F187">
        <v>64</v>
      </c>
      <c r="G187">
        <v>98</v>
      </c>
      <c r="H187">
        <v>37</v>
      </c>
      <c r="I187">
        <v>704</v>
      </c>
      <c r="J187">
        <v>162</v>
      </c>
      <c r="K187">
        <v>1425.1</v>
      </c>
      <c r="L187">
        <v>7.67</v>
      </c>
      <c r="M187">
        <v>3.1</v>
      </c>
      <c r="N187">
        <v>1.36</v>
      </c>
      <c r="O187">
        <v>0.29099999999999998</v>
      </c>
      <c r="P187" s="5">
        <v>0.70499999999999996</v>
      </c>
      <c r="Q187" s="5">
        <v>0.39600000000000002</v>
      </c>
      <c r="R187" s="5">
        <v>0.129</v>
      </c>
      <c r="S187">
        <v>92.2</v>
      </c>
      <c r="T187">
        <v>4.5999999999999996</v>
      </c>
      <c r="V187">
        <v>4.59</v>
      </c>
      <c r="W187">
        <v>4.55</v>
      </c>
      <c r="X187">
        <v>10</v>
      </c>
    </row>
    <row r="188" spans="1:24" x14ac:dyDescent="0.45">
      <c r="A188">
        <v>187</v>
      </c>
      <c r="B188">
        <v>2018</v>
      </c>
      <c r="C188" t="s">
        <v>62</v>
      </c>
      <c r="D188" t="str">
        <f t="shared" si="2"/>
        <v>KCR2018</v>
      </c>
      <c r="E188">
        <v>162</v>
      </c>
      <c r="F188">
        <v>58</v>
      </c>
      <c r="G188">
        <v>104</v>
      </c>
      <c r="H188">
        <v>33</v>
      </c>
      <c r="I188">
        <v>645</v>
      </c>
      <c r="J188">
        <v>162</v>
      </c>
      <c r="K188">
        <v>1432</v>
      </c>
      <c r="L188">
        <v>7.27</v>
      </c>
      <c r="M188">
        <v>3.45</v>
      </c>
      <c r="N188">
        <v>1.29</v>
      </c>
      <c r="O188">
        <v>0.309</v>
      </c>
      <c r="P188" s="5">
        <v>0.70599999999999996</v>
      </c>
      <c r="Q188" s="5">
        <v>0.43099999999999999</v>
      </c>
      <c r="R188" s="5">
        <v>0.13</v>
      </c>
      <c r="S188">
        <v>93</v>
      </c>
      <c r="T188">
        <v>4.95</v>
      </c>
      <c r="V188">
        <v>4.66</v>
      </c>
      <c r="W188">
        <v>4.63</v>
      </c>
      <c r="X188">
        <v>6.7</v>
      </c>
    </row>
    <row r="189" spans="1:24" x14ac:dyDescent="0.45">
      <c r="A189">
        <v>188</v>
      </c>
      <c r="B189">
        <v>2018</v>
      </c>
      <c r="C189" t="s">
        <v>54</v>
      </c>
      <c r="D189" t="str">
        <f t="shared" si="2"/>
        <v>MIN2018</v>
      </c>
      <c r="E189">
        <v>162</v>
      </c>
      <c r="F189">
        <v>78</v>
      </c>
      <c r="G189">
        <v>84</v>
      </c>
      <c r="H189">
        <v>37</v>
      </c>
      <c r="I189">
        <v>728</v>
      </c>
      <c r="J189">
        <v>162</v>
      </c>
      <c r="K189">
        <v>1443.1</v>
      </c>
      <c r="L189">
        <v>8.59</v>
      </c>
      <c r="M189">
        <v>3.57</v>
      </c>
      <c r="N189">
        <v>1.23</v>
      </c>
      <c r="O189">
        <v>0.30199999999999999</v>
      </c>
      <c r="P189" s="5">
        <v>0.72399999999999998</v>
      </c>
      <c r="Q189" s="5">
        <v>0.41599999999999998</v>
      </c>
      <c r="R189" s="5">
        <v>0.13200000000000001</v>
      </c>
      <c r="S189">
        <v>92.7</v>
      </c>
      <c r="T189">
        <v>4.5</v>
      </c>
      <c r="V189">
        <v>4.3899999999999997</v>
      </c>
      <c r="W189">
        <v>4.33</v>
      </c>
      <c r="X189">
        <v>11.4</v>
      </c>
    </row>
    <row r="190" spans="1:24" x14ac:dyDescent="0.45">
      <c r="A190">
        <v>189</v>
      </c>
      <c r="B190">
        <v>2018</v>
      </c>
      <c r="C190" t="s">
        <v>73</v>
      </c>
      <c r="D190" t="str">
        <f t="shared" si="2"/>
        <v>NYY2018</v>
      </c>
      <c r="E190">
        <v>162</v>
      </c>
      <c r="F190">
        <v>100</v>
      </c>
      <c r="G190">
        <v>62</v>
      </c>
      <c r="H190">
        <v>49</v>
      </c>
      <c r="I190">
        <v>670</v>
      </c>
      <c r="J190">
        <v>162</v>
      </c>
      <c r="K190">
        <v>1456.1</v>
      </c>
      <c r="L190">
        <v>10.1</v>
      </c>
      <c r="M190">
        <v>3.05</v>
      </c>
      <c r="N190">
        <v>1.0900000000000001</v>
      </c>
      <c r="O190">
        <v>0.3</v>
      </c>
      <c r="P190" s="5">
        <v>0.73899999999999999</v>
      </c>
      <c r="Q190" s="5">
        <v>0.42899999999999999</v>
      </c>
      <c r="R190" s="5">
        <v>0.129</v>
      </c>
      <c r="S190">
        <v>95.1</v>
      </c>
      <c r="T190">
        <v>3.78</v>
      </c>
      <c r="V190">
        <v>3.63</v>
      </c>
      <c r="W190">
        <v>3.61</v>
      </c>
      <c r="X190">
        <v>24.5</v>
      </c>
    </row>
    <row r="191" spans="1:24" x14ac:dyDescent="0.45">
      <c r="A191">
        <v>190</v>
      </c>
      <c r="B191">
        <v>2018</v>
      </c>
      <c r="C191" t="s">
        <v>56</v>
      </c>
      <c r="D191" t="str">
        <f t="shared" si="2"/>
        <v>OAK2018</v>
      </c>
      <c r="E191">
        <v>162</v>
      </c>
      <c r="F191">
        <v>97</v>
      </c>
      <c r="G191">
        <v>65</v>
      </c>
      <c r="H191">
        <v>44</v>
      </c>
      <c r="I191">
        <v>740</v>
      </c>
      <c r="J191">
        <v>162</v>
      </c>
      <c r="K191">
        <v>1465.2</v>
      </c>
      <c r="L191">
        <v>7.6</v>
      </c>
      <c r="M191">
        <v>2.91</v>
      </c>
      <c r="N191">
        <v>1.1299999999999999</v>
      </c>
      <c r="O191">
        <v>0.27</v>
      </c>
      <c r="P191" s="5">
        <v>0.73499999999999999</v>
      </c>
      <c r="Q191" s="5">
        <v>0.436</v>
      </c>
      <c r="R191" s="5">
        <v>0.122</v>
      </c>
      <c r="S191">
        <v>92.6</v>
      </c>
      <c r="T191">
        <v>3.82</v>
      </c>
      <c r="V191">
        <v>4.18</v>
      </c>
      <c r="W191">
        <v>4.25</v>
      </c>
      <c r="X191">
        <v>13.5</v>
      </c>
    </row>
    <row r="192" spans="1:24" x14ac:dyDescent="0.45">
      <c r="A192">
        <v>191</v>
      </c>
      <c r="B192">
        <v>2018</v>
      </c>
      <c r="C192" t="s">
        <v>49</v>
      </c>
      <c r="D192" t="str">
        <f t="shared" si="2"/>
        <v>SEA2018</v>
      </c>
      <c r="E192">
        <v>162</v>
      </c>
      <c r="F192">
        <v>89</v>
      </c>
      <c r="G192">
        <v>73</v>
      </c>
      <c r="H192">
        <v>60</v>
      </c>
      <c r="I192">
        <v>699</v>
      </c>
      <c r="J192">
        <v>162</v>
      </c>
      <c r="K192">
        <v>1448.2</v>
      </c>
      <c r="L192">
        <v>8.25</v>
      </c>
      <c r="M192">
        <v>2.4900000000000002</v>
      </c>
      <c r="N192">
        <v>1.21</v>
      </c>
      <c r="O192">
        <v>0.29499999999999998</v>
      </c>
      <c r="P192" s="5">
        <v>0.72499999999999998</v>
      </c>
      <c r="Q192" s="5">
        <v>0.42499999999999999</v>
      </c>
      <c r="R192" s="5">
        <v>0.127</v>
      </c>
      <c r="S192">
        <v>93.6</v>
      </c>
      <c r="T192">
        <v>4.13</v>
      </c>
      <c r="V192">
        <v>4.05</v>
      </c>
      <c r="W192">
        <v>4.0599999999999996</v>
      </c>
      <c r="X192">
        <v>16.5</v>
      </c>
    </row>
    <row r="193" spans="1:24" x14ac:dyDescent="0.45">
      <c r="A193">
        <v>192</v>
      </c>
      <c r="B193">
        <v>2018</v>
      </c>
      <c r="C193" t="s">
        <v>101</v>
      </c>
      <c r="D193" t="str">
        <f t="shared" si="2"/>
        <v>TBR2018</v>
      </c>
      <c r="E193">
        <v>162</v>
      </c>
      <c r="F193">
        <v>90</v>
      </c>
      <c r="G193">
        <v>72</v>
      </c>
      <c r="H193">
        <v>52</v>
      </c>
      <c r="I193">
        <v>715</v>
      </c>
      <c r="J193">
        <v>162</v>
      </c>
      <c r="K193">
        <v>1448.1</v>
      </c>
      <c r="L193">
        <v>8.83</v>
      </c>
      <c r="M193">
        <v>3.11</v>
      </c>
      <c r="N193">
        <v>1.02</v>
      </c>
      <c r="O193">
        <v>0.27800000000000002</v>
      </c>
      <c r="P193" s="5">
        <v>0.73299999999999998</v>
      </c>
      <c r="Q193" s="5">
        <v>0.439</v>
      </c>
      <c r="R193" s="5">
        <v>0.115</v>
      </c>
      <c r="S193">
        <v>94</v>
      </c>
      <c r="T193">
        <v>3.75</v>
      </c>
      <c r="V193">
        <v>3.82</v>
      </c>
      <c r="W193">
        <v>3.98</v>
      </c>
      <c r="X193">
        <v>17.399999999999999</v>
      </c>
    </row>
    <row r="194" spans="1:24" x14ac:dyDescent="0.45">
      <c r="A194">
        <v>193</v>
      </c>
      <c r="B194">
        <v>2018</v>
      </c>
      <c r="C194" t="s">
        <v>57</v>
      </c>
      <c r="D194" t="str">
        <f t="shared" si="2"/>
        <v>TEX2018</v>
      </c>
      <c r="E194">
        <v>162</v>
      </c>
      <c r="F194">
        <v>67</v>
      </c>
      <c r="G194">
        <v>95</v>
      </c>
      <c r="H194">
        <v>42</v>
      </c>
      <c r="I194">
        <v>668</v>
      </c>
      <c r="J194">
        <v>162</v>
      </c>
      <c r="K194">
        <v>1431</v>
      </c>
      <c r="L194">
        <v>7.05</v>
      </c>
      <c r="M194">
        <v>3.09</v>
      </c>
      <c r="N194">
        <v>1.4</v>
      </c>
      <c r="O194">
        <v>0.29899999999999999</v>
      </c>
      <c r="P194" s="5">
        <v>0.69599999999999995</v>
      </c>
      <c r="Q194" s="5">
        <v>0.43</v>
      </c>
      <c r="R194" s="5">
        <v>0.14099999999999999</v>
      </c>
      <c r="S194">
        <v>93</v>
      </c>
      <c r="T194">
        <v>4.92</v>
      </c>
      <c r="V194">
        <v>4.79</v>
      </c>
      <c r="W194">
        <v>4.58</v>
      </c>
      <c r="X194">
        <v>10.9</v>
      </c>
    </row>
    <row r="195" spans="1:24" x14ac:dyDescent="0.45">
      <c r="A195">
        <v>194</v>
      </c>
      <c r="B195">
        <v>2018</v>
      </c>
      <c r="C195" t="s">
        <v>74</v>
      </c>
      <c r="D195" t="str">
        <f t="shared" ref="D195:D258" si="3">_xlfn.CONCAT(C195,B195)</f>
        <v>TOR2018</v>
      </c>
      <c r="E195">
        <v>162</v>
      </c>
      <c r="F195">
        <v>73</v>
      </c>
      <c r="G195">
        <v>89</v>
      </c>
      <c r="H195">
        <v>39</v>
      </c>
      <c r="I195">
        <v>752</v>
      </c>
      <c r="J195">
        <v>162</v>
      </c>
      <c r="K195">
        <v>1433.2</v>
      </c>
      <c r="L195">
        <v>8.15</v>
      </c>
      <c r="M195">
        <v>3.46</v>
      </c>
      <c r="N195">
        <v>1.31</v>
      </c>
      <c r="O195">
        <v>0.30599999999999999</v>
      </c>
      <c r="P195" s="5">
        <v>0.7</v>
      </c>
      <c r="Q195" s="5">
        <v>0.42499999999999999</v>
      </c>
      <c r="R195" s="5">
        <v>0.127</v>
      </c>
      <c r="S195">
        <v>91.9</v>
      </c>
      <c r="T195">
        <v>4.8499999999999996</v>
      </c>
      <c r="V195">
        <v>4.53</v>
      </c>
      <c r="W195">
        <v>4.54</v>
      </c>
      <c r="X195">
        <v>8.5</v>
      </c>
    </row>
    <row r="196" spans="1:24" x14ac:dyDescent="0.45">
      <c r="A196">
        <v>195</v>
      </c>
      <c r="B196">
        <v>2018</v>
      </c>
      <c r="C196" t="s">
        <v>102</v>
      </c>
      <c r="D196" t="str">
        <f t="shared" si="3"/>
        <v>ARI2018</v>
      </c>
      <c r="E196">
        <v>162</v>
      </c>
      <c r="F196">
        <v>82</v>
      </c>
      <c r="G196">
        <v>80</v>
      </c>
      <c r="H196">
        <v>39</v>
      </c>
      <c r="I196">
        <v>735</v>
      </c>
      <c r="J196">
        <v>162</v>
      </c>
      <c r="K196">
        <v>1463</v>
      </c>
      <c r="L196">
        <v>8.91</v>
      </c>
      <c r="M196">
        <v>3.21</v>
      </c>
      <c r="N196">
        <v>1.07</v>
      </c>
      <c r="O196">
        <v>0.28899999999999998</v>
      </c>
      <c r="P196" s="5">
        <v>0.75700000000000001</v>
      </c>
      <c r="Q196" s="5">
        <v>0.47299999999999998</v>
      </c>
      <c r="R196" s="5">
        <v>0.13700000000000001</v>
      </c>
      <c r="S196">
        <v>92.1</v>
      </c>
      <c r="T196">
        <v>3.73</v>
      </c>
      <c r="V196">
        <v>3.91</v>
      </c>
      <c r="W196">
        <v>3.81</v>
      </c>
      <c r="X196">
        <v>12</v>
      </c>
    </row>
    <row r="197" spans="1:24" x14ac:dyDescent="0.45">
      <c r="A197">
        <v>196</v>
      </c>
      <c r="B197">
        <v>2018</v>
      </c>
      <c r="C197" t="s">
        <v>50</v>
      </c>
      <c r="D197" t="str">
        <f t="shared" si="3"/>
        <v>ATL2018</v>
      </c>
      <c r="E197">
        <v>162</v>
      </c>
      <c r="F197">
        <v>90</v>
      </c>
      <c r="G197">
        <v>72</v>
      </c>
      <c r="H197">
        <v>40</v>
      </c>
      <c r="I197">
        <v>715</v>
      </c>
      <c r="J197">
        <v>162</v>
      </c>
      <c r="K197">
        <v>1456.2</v>
      </c>
      <c r="L197">
        <v>8.7899999999999991</v>
      </c>
      <c r="M197">
        <v>3.92</v>
      </c>
      <c r="N197">
        <v>0.95</v>
      </c>
      <c r="O197">
        <v>0.27800000000000002</v>
      </c>
      <c r="P197" s="5">
        <v>0.74099999999999999</v>
      </c>
      <c r="Q197" s="5">
        <v>0.433</v>
      </c>
      <c r="R197" s="5">
        <v>0.112</v>
      </c>
      <c r="S197">
        <v>93.7</v>
      </c>
      <c r="T197">
        <v>3.75</v>
      </c>
      <c r="V197">
        <v>3.99</v>
      </c>
      <c r="W197">
        <v>4.16</v>
      </c>
      <c r="X197">
        <v>15.1</v>
      </c>
    </row>
    <row r="198" spans="1:24" x14ac:dyDescent="0.45">
      <c r="A198">
        <v>197</v>
      </c>
      <c r="B198">
        <v>2018</v>
      </c>
      <c r="C198" t="s">
        <v>51</v>
      </c>
      <c r="D198" t="str">
        <f t="shared" si="3"/>
        <v>CHC2018</v>
      </c>
      <c r="E198">
        <v>163</v>
      </c>
      <c r="F198">
        <v>95</v>
      </c>
      <c r="G198">
        <v>68</v>
      </c>
      <c r="H198">
        <v>46</v>
      </c>
      <c r="I198">
        <v>763</v>
      </c>
      <c r="J198">
        <v>163</v>
      </c>
      <c r="K198">
        <v>1476.1</v>
      </c>
      <c r="L198">
        <v>8.1300000000000008</v>
      </c>
      <c r="M198">
        <v>3.79</v>
      </c>
      <c r="N198">
        <v>0.96</v>
      </c>
      <c r="O198">
        <v>0.28399999999999997</v>
      </c>
      <c r="P198" s="5">
        <v>0.76200000000000001</v>
      </c>
      <c r="Q198" s="5">
        <v>0.45</v>
      </c>
      <c r="R198" s="5">
        <v>0.115</v>
      </c>
      <c r="S198">
        <v>92.4</v>
      </c>
      <c r="T198">
        <v>3.65</v>
      </c>
      <c r="V198">
        <v>4.1399999999999997</v>
      </c>
      <c r="W198">
        <v>4.29</v>
      </c>
      <c r="X198">
        <v>14.1</v>
      </c>
    </row>
    <row r="199" spans="1:24" x14ac:dyDescent="0.45">
      <c r="A199">
        <v>198</v>
      </c>
      <c r="B199">
        <v>2018</v>
      </c>
      <c r="C199" t="s">
        <v>59</v>
      </c>
      <c r="D199" t="str">
        <f t="shared" si="3"/>
        <v>CIN2018</v>
      </c>
      <c r="E199">
        <v>162</v>
      </c>
      <c r="F199">
        <v>67</v>
      </c>
      <c r="G199">
        <v>95</v>
      </c>
      <c r="H199">
        <v>38</v>
      </c>
      <c r="I199">
        <v>706</v>
      </c>
      <c r="J199">
        <v>162</v>
      </c>
      <c r="K199">
        <v>1441</v>
      </c>
      <c r="L199">
        <v>7.86</v>
      </c>
      <c r="M199">
        <v>3.32</v>
      </c>
      <c r="N199">
        <v>1.42</v>
      </c>
      <c r="O199">
        <v>0.3</v>
      </c>
      <c r="P199" s="5">
        <v>0.71499999999999997</v>
      </c>
      <c r="Q199" s="5">
        <v>0.44400000000000001</v>
      </c>
      <c r="R199" s="5">
        <v>0.158</v>
      </c>
      <c r="S199">
        <v>94</v>
      </c>
      <c r="T199">
        <v>4.6500000000000004</v>
      </c>
      <c r="V199">
        <v>4.68</v>
      </c>
      <c r="W199">
        <v>4.28</v>
      </c>
      <c r="X199">
        <v>8.6999999999999993</v>
      </c>
    </row>
    <row r="200" spans="1:24" x14ac:dyDescent="0.45">
      <c r="A200">
        <v>199</v>
      </c>
      <c r="B200">
        <v>2018</v>
      </c>
      <c r="C200" t="s">
        <v>64</v>
      </c>
      <c r="D200" t="str">
        <f t="shared" si="3"/>
        <v>COL2018</v>
      </c>
      <c r="E200">
        <v>163</v>
      </c>
      <c r="F200">
        <v>91</v>
      </c>
      <c r="G200">
        <v>72</v>
      </c>
      <c r="H200">
        <v>51</v>
      </c>
      <c r="I200">
        <v>681</v>
      </c>
      <c r="J200">
        <v>163</v>
      </c>
      <c r="K200">
        <v>1452.1</v>
      </c>
      <c r="L200">
        <v>8.73</v>
      </c>
      <c r="M200">
        <v>3.25</v>
      </c>
      <c r="N200">
        <v>1.1399999999999999</v>
      </c>
      <c r="O200">
        <v>0.29899999999999999</v>
      </c>
      <c r="P200" s="5">
        <v>0.71299999999999997</v>
      </c>
      <c r="Q200" s="5">
        <v>0.45200000000000001</v>
      </c>
      <c r="R200" s="5">
        <v>0.13500000000000001</v>
      </c>
      <c r="S200">
        <v>93.4</v>
      </c>
      <c r="T200">
        <v>4.33</v>
      </c>
      <c r="V200">
        <v>4.0599999999999996</v>
      </c>
      <c r="W200">
        <v>3.96</v>
      </c>
      <c r="X200">
        <v>17.100000000000001</v>
      </c>
    </row>
    <row r="201" spans="1:24" x14ac:dyDescent="0.45">
      <c r="A201">
        <v>200</v>
      </c>
      <c r="B201">
        <v>2018</v>
      </c>
      <c r="C201" t="s">
        <v>103</v>
      </c>
      <c r="D201" t="str">
        <f t="shared" si="3"/>
        <v>MIA2018</v>
      </c>
      <c r="E201">
        <v>161</v>
      </c>
      <c r="F201">
        <v>63</v>
      </c>
      <c r="G201">
        <v>98</v>
      </c>
      <c r="H201">
        <v>30</v>
      </c>
      <c r="I201">
        <v>707</v>
      </c>
      <c r="J201">
        <v>161</v>
      </c>
      <c r="K201">
        <v>1442</v>
      </c>
      <c r="L201">
        <v>7.8</v>
      </c>
      <c r="M201">
        <v>3.78</v>
      </c>
      <c r="N201">
        <v>1.2</v>
      </c>
      <c r="O201">
        <v>0.28999999999999998</v>
      </c>
      <c r="P201" s="5">
        <v>0.69899999999999995</v>
      </c>
      <c r="Q201" s="5">
        <v>0.40899999999999997</v>
      </c>
      <c r="R201" s="5">
        <v>0.121</v>
      </c>
      <c r="S201">
        <v>92.9</v>
      </c>
      <c r="T201">
        <v>4.76</v>
      </c>
      <c r="V201">
        <v>4.57</v>
      </c>
      <c r="W201">
        <v>4.6500000000000004</v>
      </c>
      <c r="X201">
        <v>2.4</v>
      </c>
    </row>
    <row r="202" spans="1:24" x14ac:dyDescent="0.45">
      <c r="A202">
        <v>201</v>
      </c>
      <c r="B202">
        <v>2018</v>
      </c>
      <c r="C202" t="s">
        <v>53</v>
      </c>
      <c r="D202" t="str">
        <f t="shared" si="3"/>
        <v>HOU2018</v>
      </c>
      <c r="E202">
        <v>162</v>
      </c>
      <c r="F202">
        <v>103</v>
      </c>
      <c r="G202">
        <v>59</v>
      </c>
      <c r="H202">
        <v>46</v>
      </c>
      <c r="I202">
        <v>672</v>
      </c>
      <c r="J202">
        <v>162</v>
      </c>
      <c r="K202">
        <v>1455</v>
      </c>
      <c r="L202">
        <v>10.44</v>
      </c>
      <c r="M202">
        <v>2.69</v>
      </c>
      <c r="N202">
        <v>0.94</v>
      </c>
      <c r="O202">
        <v>0.28299999999999997</v>
      </c>
      <c r="P202" s="5">
        <v>0.77900000000000003</v>
      </c>
      <c r="Q202" s="5">
        <v>0.44</v>
      </c>
      <c r="R202" s="5">
        <v>0.11600000000000001</v>
      </c>
      <c r="S202">
        <v>94.9</v>
      </c>
      <c r="T202">
        <v>3.11</v>
      </c>
      <c r="V202">
        <v>3.23</v>
      </c>
      <c r="W202">
        <v>3.36</v>
      </c>
      <c r="X202">
        <v>28.6</v>
      </c>
    </row>
    <row r="203" spans="1:24" x14ac:dyDescent="0.45">
      <c r="A203">
        <v>202</v>
      </c>
      <c r="B203">
        <v>2018</v>
      </c>
      <c r="C203" t="s">
        <v>65</v>
      </c>
      <c r="D203" t="str">
        <f t="shared" si="3"/>
        <v>LAD2018</v>
      </c>
      <c r="E203">
        <v>163</v>
      </c>
      <c r="F203">
        <v>92</v>
      </c>
      <c r="G203">
        <v>71</v>
      </c>
      <c r="H203">
        <v>48</v>
      </c>
      <c r="I203">
        <v>756</v>
      </c>
      <c r="J203">
        <v>163</v>
      </c>
      <c r="K203">
        <v>1476</v>
      </c>
      <c r="L203">
        <v>9.5399999999999991</v>
      </c>
      <c r="M203">
        <v>2.57</v>
      </c>
      <c r="N203">
        <v>1.0900000000000001</v>
      </c>
      <c r="O203">
        <v>0.28399999999999997</v>
      </c>
      <c r="P203" s="5">
        <v>0.76200000000000001</v>
      </c>
      <c r="Q203" s="5">
        <v>0.44900000000000001</v>
      </c>
      <c r="R203" s="5">
        <v>0.13400000000000001</v>
      </c>
      <c r="S203">
        <v>92.6</v>
      </c>
      <c r="T203">
        <v>3.4</v>
      </c>
      <c r="V203">
        <v>3.6</v>
      </c>
      <c r="W203">
        <v>3.52</v>
      </c>
      <c r="X203">
        <v>19</v>
      </c>
    </row>
    <row r="204" spans="1:24" x14ac:dyDescent="0.45">
      <c r="A204">
        <v>203</v>
      </c>
      <c r="B204">
        <v>2018</v>
      </c>
      <c r="C204" t="s">
        <v>72</v>
      </c>
      <c r="D204" t="str">
        <f t="shared" si="3"/>
        <v>MIL2018</v>
      </c>
      <c r="E204">
        <v>163</v>
      </c>
      <c r="F204">
        <v>96</v>
      </c>
      <c r="G204">
        <v>67</v>
      </c>
      <c r="H204">
        <v>49</v>
      </c>
      <c r="I204">
        <v>722</v>
      </c>
      <c r="J204">
        <v>163</v>
      </c>
      <c r="K204">
        <v>1461</v>
      </c>
      <c r="L204">
        <v>8.8000000000000007</v>
      </c>
      <c r="M204">
        <v>3.41</v>
      </c>
      <c r="N204">
        <v>1.07</v>
      </c>
      <c r="O204">
        <v>0.27900000000000003</v>
      </c>
      <c r="P204" s="5">
        <v>0.74399999999999999</v>
      </c>
      <c r="Q204" s="5">
        <v>0.432</v>
      </c>
      <c r="R204" s="5">
        <v>0.125</v>
      </c>
      <c r="S204">
        <v>92.7</v>
      </c>
      <c r="T204">
        <v>3.73</v>
      </c>
      <c r="V204">
        <v>4.01</v>
      </c>
      <c r="W204">
        <v>4.04</v>
      </c>
      <c r="X204">
        <v>14.5</v>
      </c>
    </row>
    <row r="205" spans="1:24" x14ac:dyDescent="0.45">
      <c r="A205">
        <v>204</v>
      </c>
      <c r="B205">
        <v>2018</v>
      </c>
      <c r="C205" t="s">
        <v>104</v>
      </c>
      <c r="D205" t="str">
        <f t="shared" si="3"/>
        <v>WSN2018</v>
      </c>
      <c r="E205">
        <v>162</v>
      </c>
      <c r="F205">
        <v>82</v>
      </c>
      <c r="G205">
        <v>80</v>
      </c>
      <c r="H205">
        <v>40</v>
      </c>
      <c r="I205">
        <v>724</v>
      </c>
      <c r="J205">
        <v>162</v>
      </c>
      <c r="K205">
        <v>1446</v>
      </c>
      <c r="L205">
        <v>8.82</v>
      </c>
      <c r="M205">
        <v>3.03</v>
      </c>
      <c r="N205">
        <v>1.23</v>
      </c>
      <c r="O205">
        <v>0.28699999999999998</v>
      </c>
      <c r="P205" s="5">
        <v>0.748</v>
      </c>
      <c r="Q205" s="5">
        <v>0.41199999999999998</v>
      </c>
      <c r="R205" s="5">
        <v>0.128</v>
      </c>
      <c r="S205">
        <v>93.4</v>
      </c>
      <c r="T205">
        <v>4.04</v>
      </c>
      <c r="V205">
        <v>4.1500000000000004</v>
      </c>
      <c r="W205">
        <v>4.13</v>
      </c>
      <c r="X205">
        <v>16.399999999999999</v>
      </c>
    </row>
    <row r="206" spans="1:24" x14ac:dyDescent="0.45">
      <c r="A206">
        <v>205</v>
      </c>
      <c r="B206">
        <v>2018</v>
      </c>
      <c r="C206" t="s">
        <v>55</v>
      </c>
      <c r="D206" t="str">
        <f t="shared" si="3"/>
        <v>NYM2018</v>
      </c>
      <c r="E206">
        <v>162</v>
      </c>
      <c r="F206">
        <v>77</v>
      </c>
      <c r="G206">
        <v>85</v>
      </c>
      <c r="H206">
        <v>41</v>
      </c>
      <c r="I206">
        <v>663</v>
      </c>
      <c r="J206">
        <v>162</v>
      </c>
      <c r="K206">
        <v>1460.2</v>
      </c>
      <c r="L206">
        <v>8.91</v>
      </c>
      <c r="M206">
        <v>2.98</v>
      </c>
      <c r="N206">
        <v>1.1399999999999999</v>
      </c>
      <c r="O206">
        <v>0.29499999999999998</v>
      </c>
      <c r="P206" s="5">
        <v>0.73</v>
      </c>
      <c r="Q206" s="5">
        <v>0.42099999999999999</v>
      </c>
      <c r="R206" s="5">
        <v>0.122</v>
      </c>
      <c r="S206">
        <v>93.9</v>
      </c>
      <c r="T206">
        <v>4.07</v>
      </c>
      <c r="V206">
        <v>3.97</v>
      </c>
      <c r="W206">
        <v>4.03</v>
      </c>
      <c r="X206">
        <v>17.899999999999999</v>
      </c>
    </row>
    <row r="207" spans="1:24" x14ac:dyDescent="0.45">
      <c r="A207">
        <v>206</v>
      </c>
      <c r="B207">
        <v>2018</v>
      </c>
      <c r="C207" t="s">
        <v>61</v>
      </c>
      <c r="D207" t="str">
        <f t="shared" si="3"/>
        <v>PHI2018</v>
      </c>
      <c r="E207">
        <v>162</v>
      </c>
      <c r="F207">
        <v>80</v>
      </c>
      <c r="G207">
        <v>82</v>
      </c>
      <c r="H207">
        <v>44</v>
      </c>
      <c r="I207">
        <v>758</v>
      </c>
      <c r="J207">
        <v>162</v>
      </c>
      <c r="K207">
        <v>1445.2</v>
      </c>
      <c r="L207">
        <v>9.1199999999999992</v>
      </c>
      <c r="M207">
        <v>3.11</v>
      </c>
      <c r="N207">
        <v>1.06</v>
      </c>
      <c r="O207">
        <v>0.30299999999999999</v>
      </c>
      <c r="P207" s="5">
        <v>0.71</v>
      </c>
      <c r="Q207" s="5">
        <v>0.45400000000000001</v>
      </c>
      <c r="R207" s="5">
        <v>0.124</v>
      </c>
      <c r="S207">
        <v>94.1</v>
      </c>
      <c r="T207">
        <v>4.1500000000000004</v>
      </c>
      <c r="V207">
        <v>3.83</v>
      </c>
      <c r="W207">
        <v>3.87</v>
      </c>
      <c r="X207">
        <v>19.7</v>
      </c>
    </row>
    <row r="208" spans="1:24" x14ac:dyDescent="0.45">
      <c r="A208">
        <v>207</v>
      </c>
      <c r="B208">
        <v>2018</v>
      </c>
      <c r="C208" t="s">
        <v>66</v>
      </c>
      <c r="D208" t="str">
        <f t="shared" si="3"/>
        <v>PIT2018</v>
      </c>
      <c r="E208">
        <v>161</v>
      </c>
      <c r="F208">
        <v>82</v>
      </c>
      <c r="G208">
        <v>79</v>
      </c>
      <c r="H208">
        <v>40</v>
      </c>
      <c r="I208">
        <v>641</v>
      </c>
      <c r="J208">
        <v>161</v>
      </c>
      <c r="K208">
        <v>1434</v>
      </c>
      <c r="L208">
        <v>8.3800000000000008</v>
      </c>
      <c r="M208">
        <v>3.12</v>
      </c>
      <c r="N208">
        <v>1.0900000000000001</v>
      </c>
      <c r="O208">
        <v>0.29599999999999999</v>
      </c>
      <c r="P208" s="5">
        <v>0.73599999999999999</v>
      </c>
      <c r="Q208" s="5">
        <v>0.434</v>
      </c>
      <c r="R208" s="5">
        <v>0.121</v>
      </c>
      <c r="S208">
        <v>94.3</v>
      </c>
      <c r="T208">
        <v>4</v>
      </c>
      <c r="V208">
        <v>4.0599999999999996</v>
      </c>
      <c r="W208">
        <v>4.1399999999999997</v>
      </c>
      <c r="X208">
        <v>14.9</v>
      </c>
    </row>
    <row r="209" spans="1:24" x14ac:dyDescent="0.45">
      <c r="A209">
        <v>208</v>
      </c>
      <c r="B209">
        <v>2018</v>
      </c>
      <c r="C209" t="s">
        <v>68</v>
      </c>
      <c r="D209" t="str">
        <f t="shared" si="3"/>
        <v>STL2018</v>
      </c>
      <c r="E209">
        <v>162</v>
      </c>
      <c r="F209">
        <v>88</v>
      </c>
      <c r="G209">
        <v>74</v>
      </c>
      <c r="H209">
        <v>43</v>
      </c>
      <c r="I209">
        <v>727</v>
      </c>
      <c r="J209">
        <v>162</v>
      </c>
      <c r="K209">
        <v>1455.1</v>
      </c>
      <c r="L209">
        <v>8.27</v>
      </c>
      <c r="M209">
        <v>3.67</v>
      </c>
      <c r="N209">
        <v>0.89</v>
      </c>
      <c r="O209">
        <v>0.29299999999999998</v>
      </c>
      <c r="P209" s="5">
        <v>0.73</v>
      </c>
      <c r="Q209" s="5">
        <v>0.44600000000000001</v>
      </c>
      <c r="R209" s="5">
        <v>0.105</v>
      </c>
      <c r="S209">
        <v>93.7</v>
      </c>
      <c r="T209">
        <v>3.85</v>
      </c>
      <c r="V209">
        <v>3.97</v>
      </c>
      <c r="W209">
        <v>4.24</v>
      </c>
      <c r="X209">
        <v>14.4</v>
      </c>
    </row>
    <row r="210" spans="1:24" x14ac:dyDescent="0.45">
      <c r="A210">
        <v>209</v>
      </c>
      <c r="B210">
        <v>2018</v>
      </c>
      <c r="C210" t="s">
        <v>67</v>
      </c>
      <c r="D210" t="str">
        <f t="shared" si="3"/>
        <v>SDP2018</v>
      </c>
      <c r="E210">
        <v>162</v>
      </c>
      <c r="F210">
        <v>66</v>
      </c>
      <c r="G210">
        <v>96</v>
      </c>
      <c r="H210">
        <v>36</v>
      </c>
      <c r="I210">
        <v>697</v>
      </c>
      <c r="J210">
        <v>162</v>
      </c>
      <c r="K210">
        <v>1457</v>
      </c>
      <c r="L210">
        <v>8.64</v>
      </c>
      <c r="M210">
        <v>3.21</v>
      </c>
      <c r="N210">
        <v>1.1399999999999999</v>
      </c>
      <c r="O210">
        <v>0.30499999999999999</v>
      </c>
      <c r="P210" s="5">
        <v>0.71099999999999997</v>
      </c>
      <c r="Q210" s="5">
        <v>0.44400000000000001</v>
      </c>
      <c r="R210" s="5">
        <v>0.13600000000000001</v>
      </c>
      <c r="S210">
        <v>92.1</v>
      </c>
      <c r="T210">
        <v>4.41</v>
      </c>
      <c r="V210">
        <v>4.0999999999999996</v>
      </c>
      <c r="W210">
        <v>3.99</v>
      </c>
      <c r="X210">
        <v>12.4</v>
      </c>
    </row>
    <row r="211" spans="1:24" x14ac:dyDescent="0.45">
      <c r="A211">
        <v>210</v>
      </c>
      <c r="B211">
        <v>2018</v>
      </c>
      <c r="C211" t="s">
        <v>75</v>
      </c>
      <c r="D211" t="str">
        <f t="shared" si="3"/>
        <v>SFG2018</v>
      </c>
      <c r="E211">
        <v>162</v>
      </c>
      <c r="F211">
        <v>73</v>
      </c>
      <c r="G211">
        <v>89</v>
      </c>
      <c r="H211">
        <v>36</v>
      </c>
      <c r="I211">
        <v>711</v>
      </c>
      <c r="J211">
        <v>162</v>
      </c>
      <c r="K211">
        <v>1461.1</v>
      </c>
      <c r="L211">
        <v>7.82</v>
      </c>
      <c r="M211">
        <v>3.23</v>
      </c>
      <c r="N211">
        <v>0.96</v>
      </c>
      <c r="O211">
        <v>0.29299999999999998</v>
      </c>
      <c r="P211" s="5">
        <v>0.72299999999999998</v>
      </c>
      <c r="Q211" s="5">
        <v>0.44500000000000001</v>
      </c>
      <c r="R211" s="5">
        <v>0.11</v>
      </c>
      <c r="S211">
        <v>92.3</v>
      </c>
      <c r="T211">
        <v>3.95</v>
      </c>
      <c r="V211">
        <v>3.98</v>
      </c>
      <c r="W211">
        <v>4.2</v>
      </c>
      <c r="X211">
        <v>14.1</v>
      </c>
    </row>
    <row r="212" spans="1:24" x14ac:dyDescent="0.45">
      <c r="A212">
        <v>211</v>
      </c>
      <c r="B212">
        <v>2017</v>
      </c>
      <c r="C212" t="s">
        <v>100</v>
      </c>
      <c r="D212" t="str">
        <f t="shared" si="3"/>
        <v>LAA2017</v>
      </c>
      <c r="E212">
        <v>162</v>
      </c>
      <c r="F212">
        <v>80</v>
      </c>
      <c r="G212">
        <v>82</v>
      </c>
      <c r="H212">
        <v>43</v>
      </c>
      <c r="I212">
        <v>705</v>
      </c>
      <c r="J212">
        <v>162</v>
      </c>
      <c r="K212">
        <v>1440.2</v>
      </c>
      <c r="L212">
        <v>8.1999999999999993</v>
      </c>
      <c r="M212">
        <v>2.94</v>
      </c>
      <c r="N212">
        <v>1.4</v>
      </c>
      <c r="O212">
        <v>0.28899999999999998</v>
      </c>
      <c r="P212" s="5">
        <v>0.749</v>
      </c>
      <c r="Q212" s="5">
        <v>0.41599999999999998</v>
      </c>
      <c r="R212" s="5">
        <v>0.14099999999999999</v>
      </c>
      <c r="S212">
        <v>92.9</v>
      </c>
      <c r="T212">
        <v>4.2</v>
      </c>
      <c r="V212">
        <v>4.43</v>
      </c>
      <c r="W212">
        <v>4.37</v>
      </c>
      <c r="X212">
        <v>11</v>
      </c>
    </row>
    <row r="213" spans="1:24" x14ac:dyDescent="0.45">
      <c r="A213">
        <v>212</v>
      </c>
      <c r="B213">
        <v>2017</v>
      </c>
      <c r="C213" t="s">
        <v>58</v>
      </c>
      <c r="D213" t="str">
        <f t="shared" si="3"/>
        <v>BAL2017</v>
      </c>
      <c r="E213">
        <v>162</v>
      </c>
      <c r="F213">
        <v>75</v>
      </c>
      <c r="G213">
        <v>87</v>
      </c>
      <c r="H213">
        <v>35</v>
      </c>
      <c r="I213">
        <v>654</v>
      </c>
      <c r="J213">
        <v>162</v>
      </c>
      <c r="K213">
        <v>1441</v>
      </c>
      <c r="L213">
        <v>7.7</v>
      </c>
      <c r="M213">
        <v>3.62</v>
      </c>
      <c r="N213">
        <v>1.51</v>
      </c>
      <c r="O213">
        <v>0.30199999999999999</v>
      </c>
      <c r="P213" s="5">
        <v>0.72199999999999998</v>
      </c>
      <c r="Q213" s="5">
        <v>0.44600000000000001</v>
      </c>
      <c r="R213" s="5">
        <v>0.154</v>
      </c>
      <c r="S213">
        <v>93.3</v>
      </c>
      <c r="T213">
        <v>4.97</v>
      </c>
      <c r="V213">
        <v>4.96</v>
      </c>
      <c r="W213">
        <v>4.72</v>
      </c>
      <c r="X213">
        <v>8.6</v>
      </c>
    </row>
    <row r="214" spans="1:24" x14ac:dyDescent="0.45">
      <c r="A214">
        <v>213</v>
      </c>
      <c r="B214">
        <v>2017</v>
      </c>
      <c r="C214" t="s">
        <v>69</v>
      </c>
      <c r="D214" t="str">
        <f t="shared" si="3"/>
        <v>BOS2017</v>
      </c>
      <c r="E214">
        <v>162</v>
      </c>
      <c r="F214">
        <v>93</v>
      </c>
      <c r="G214">
        <v>69</v>
      </c>
      <c r="H214">
        <v>39</v>
      </c>
      <c r="I214">
        <v>677</v>
      </c>
      <c r="J214">
        <v>162</v>
      </c>
      <c r="K214">
        <v>1482.1</v>
      </c>
      <c r="L214">
        <v>9.59</v>
      </c>
      <c r="M214">
        <v>2.82</v>
      </c>
      <c r="N214">
        <v>1.18</v>
      </c>
      <c r="O214">
        <v>0.30299999999999999</v>
      </c>
      <c r="P214" s="5">
        <v>0.75700000000000001</v>
      </c>
      <c r="Q214" s="5">
        <v>0.41</v>
      </c>
      <c r="R214" s="5">
        <v>0.127</v>
      </c>
      <c r="S214">
        <v>93.8</v>
      </c>
      <c r="T214">
        <v>3.73</v>
      </c>
      <c r="V214">
        <v>3.78</v>
      </c>
      <c r="W214">
        <v>3.91</v>
      </c>
      <c r="X214">
        <v>23.2</v>
      </c>
    </row>
    <row r="215" spans="1:24" x14ac:dyDescent="0.45">
      <c r="A215">
        <v>214</v>
      </c>
      <c r="B215">
        <v>2017</v>
      </c>
      <c r="C215" t="s">
        <v>70</v>
      </c>
      <c r="D215" t="str">
        <f t="shared" si="3"/>
        <v>CHW2017</v>
      </c>
      <c r="E215">
        <v>162</v>
      </c>
      <c r="F215">
        <v>67</v>
      </c>
      <c r="G215">
        <v>95</v>
      </c>
      <c r="H215">
        <v>25</v>
      </c>
      <c r="I215">
        <v>682</v>
      </c>
      <c r="J215">
        <v>162</v>
      </c>
      <c r="K215">
        <v>1421.2</v>
      </c>
      <c r="L215">
        <v>7.55</v>
      </c>
      <c r="M215">
        <v>4</v>
      </c>
      <c r="N215">
        <v>1.53</v>
      </c>
      <c r="O215">
        <v>0.28100000000000003</v>
      </c>
      <c r="P215" s="5">
        <v>0.72399999999999998</v>
      </c>
      <c r="Q215" s="5">
        <v>0.41899999999999998</v>
      </c>
      <c r="R215" s="5">
        <v>0.14699999999999999</v>
      </c>
      <c r="S215">
        <v>93.2</v>
      </c>
      <c r="T215">
        <v>4.78</v>
      </c>
      <c r="V215">
        <v>5.17</v>
      </c>
      <c r="W215">
        <v>5.01</v>
      </c>
      <c r="X215">
        <v>4.4000000000000004</v>
      </c>
    </row>
    <row r="216" spans="1:24" x14ac:dyDescent="0.45">
      <c r="A216">
        <v>215</v>
      </c>
      <c r="B216">
        <v>2017</v>
      </c>
      <c r="C216" t="s">
        <v>60</v>
      </c>
      <c r="D216" t="str">
        <f t="shared" si="3"/>
        <v>CLE2017</v>
      </c>
      <c r="E216">
        <v>162</v>
      </c>
      <c r="F216">
        <v>102</v>
      </c>
      <c r="G216">
        <v>60</v>
      </c>
      <c r="H216">
        <v>37</v>
      </c>
      <c r="I216">
        <v>659</v>
      </c>
      <c r="J216">
        <v>162</v>
      </c>
      <c r="K216">
        <v>1440.2</v>
      </c>
      <c r="L216">
        <v>10.08</v>
      </c>
      <c r="M216">
        <v>2.54</v>
      </c>
      <c r="N216">
        <v>1.02</v>
      </c>
      <c r="O216">
        <v>0.30299999999999999</v>
      </c>
      <c r="P216" s="5">
        <v>0.77500000000000002</v>
      </c>
      <c r="Q216" s="5">
        <v>0.441</v>
      </c>
      <c r="R216" s="5">
        <v>0.13</v>
      </c>
      <c r="S216">
        <v>93.2</v>
      </c>
      <c r="T216">
        <v>3.3</v>
      </c>
      <c r="V216">
        <v>3.33</v>
      </c>
      <c r="W216">
        <v>3.41</v>
      </c>
      <c r="X216">
        <v>30.4</v>
      </c>
    </row>
    <row r="217" spans="1:24" x14ac:dyDescent="0.45">
      <c r="A217">
        <v>216</v>
      </c>
      <c r="B217">
        <v>2017</v>
      </c>
      <c r="C217" t="s">
        <v>71</v>
      </c>
      <c r="D217" t="str">
        <f t="shared" si="3"/>
        <v>DET2017</v>
      </c>
      <c r="E217">
        <v>162</v>
      </c>
      <c r="F217">
        <v>64</v>
      </c>
      <c r="G217">
        <v>98</v>
      </c>
      <c r="H217">
        <v>32</v>
      </c>
      <c r="I217">
        <v>672</v>
      </c>
      <c r="J217">
        <v>162</v>
      </c>
      <c r="K217">
        <v>1420.1</v>
      </c>
      <c r="L217">
        <v>7.62</v>
      </c>
      <c r="M217">
        <v>3.41</v>
      </c>
      <c r="N217">
        <v>1.38</v>
      </c>
      <c r="O217">
        <v>0.32</v>
      </c>
      <c r="P217" s="5">
        <v>0.68700000000000006</v>
      </c>
      <c r="Q217" s="5">
        <v>0.39400000000000002</v>
      </c>
      <c r="R217" s="5">
        <v>0.128</v>
      </c>
      <c r="S217">
        <v>93.4</v>
      </c>
      <c r="T217">
        <v>5.36</v>
      </c>
      <c r="V217">
        <v>4.7300000000000004</v>
      </c>
      <c r="W217">
        <v>4.87</v>
      </c>
      <c r="X217">
        <v>11.5</v>
      </c>
    </row>
    <row r="218" spans="1:24" x14ac:dyDescent="0.45">
      <c r="A218">
        <v>217</v>
      </c>
      <c r="B218">
        <v>2017</v>
      </c>
      <c r="C218" t="s">
        <v>62</v>
      </c>
      <c r="D218" t="str">
        <f t="shared" si="3"/>
        <v>KCR2017</v>
      </c>
      <c r="E218">
        <v>162</v>
      </c>
      <c r="F218">
        <v>80</v>
      </c>
      <c r="G218">
        <v>82</v>
      </c>
      <c r="H218">
        <v>39</v>
      </c>
      <c r="I218">
        <v>700</v>
      </c>
      <c r="J218">
        <v>162</v>
      </c>
      <c r="K218">
        <v>1437.2</v>
      </c>
      <c r="L218">
        <v>7.61</v>
      </c>
      <c r="M218">
        <v>3.25</v>
      </c>
      <c r="N218">
        <v>1.23</v>
      </c>
      <c r="O218">
        <v>0.30299999999999999</v>
      </c>
      <c r="P218" s="5">
        <v>0.70899999999999996</v>
      </c>
      <c r="Q218" s="5">
        <v>0.437</v>
      </c>
      <c r="R218" s="5">
        <v>0.12</v>
      </c>
      <c r="S218">
        <v>92.9</v>
      </c>
      <c r="T218">
        <v>4.63</v>
      </c>
      <c r="V218">
        <v>4.43</v>
      </c>
      <c r="W218">
        <v>4.68</v>
      </c>
      <c r="X218">
        <v>13.7</v>
      </c>
    </row>
    <row r="219" spans="1:24" x14ac:dyDescent="0.45">
      <c r="A219">
        <v>218</v>
      </c>
      <c r="B219">
        <v>2017</v>
      </c>
      <c r="C219" t="s">
        <v>54</v>
      </c>
      <c r="D219" t="str">
        <f t="shared" si="3"/>
        <v>MIN2017</v>
      </c>
      <c r="E219">
        <v>162</v>
      </c>
      <c r="F219">
        <v>85</v>
      </c>
      <c r="G219">
        <v>77</v>
      </c>
      <c r="H219">
        <v>42</v>
      </c>
      <c r="I219">
        <v>682</v>
      </c>
      <c r="J219">
        <v>162</v>
      </c>
      <c r="K219">
        <v>1436</v>
      </c>
      <c r="L219">
        <v>7.31</v>
      </c>
      <c r="M219">
        <v>3.03</v>
      </c>
      <c r="N219">
        <v>1.4</v>
      </c>
      <c r="O219">
        <v>0.29599999999999999</v>
      </c>
      <c r="P219" s="5">
        <v>0.72499999999999998</v>
      </c>
      <c r="Q219" s="5">
        <v>0.42399999999999999</v>
      </c>
      <c r="R219" s="5">
        <v>0.13500000000000001</v>
      </c>
      <c r="S219">
        <v>92.4</v>
      </c>
      <c r="T219">
        <v>4.5999999999999996</v>
      </c>
      <c r="V219">
        <v>4.71</v>
      </c>
      <c r="W219">
        <v>4.75</v>
      </c>
      <c r="X219">
        <v>8.9</v>
      </c>
    </row>
    <row r="220" spans="1:24" x14ac:dyDescent="0.45">
      <c r="A220">
        <v>219</v>
      </c>
      <c r="B220">
        <v>2017</v>
      </c>
      <c r="C220" t="s">
        <v>73</v>
      </c>
      <c r="D220" t="str">
        <f t="shared" si="3"/>
        <v>NYY2017</v>
      </c>
      <c r="E220">
        <v>162</v>
      </c>
      <c r="F220">
        <v>91</v>
      </c>
      <c r="G220">
        <v>71</v>
      </c>
      <c r="H220">
        <v>36</v>
      </c>
      <c r="I220">
        <v>639</v>
      </c>
      <c r="J220">
        <v>162</v>
      </c>
      <c r="K220">
        <v>1448.2</v>
      </c>
      <c r="L220">
        <v>9.69</v>
      </c>
      <c r="M220">
        <v>3.13</v>
      </c>
      <c r="N220">
        <v>1.19</v>
      </c>
      <c r="O220">
        <v>0.28000000000000003</v>
      </c>
      <c r="P220" s="5">
        <v>0.745</v>
      </c>
      <c r="Q220" s="5">
        <v>0.46200000000000002</v>
      </c>
      <c r="R220" s="5">
        <v>0.14199999999999999</v>
      </c>
      <c r="S220">
        <v>95.3</v>
      </c>
      <c r="T220">
        <v>3.75</v>
      </c>
      <c r="V220">
        <v>3.88</v>
      </c>
      <c r="W220">
        <v>3.82</v>
      </c>
      <c r="X220">
        <v>23.4</v>
      </c>
    </row>
    <row r="221" spans="1:24" x14ac:dyDescent="0.45">
      <c r="A221">
        <v>220</v>
      </c>
      <c r="B221">
        <v>2017</v>
      </c>
      <c r="C221" t="s">
        <v>56</v>
      </c>
      <c r="D221" t="str">
        <f t="shared" si="3"/>
        <v>OAK2017</v>
      </c>
      <c r="E221">
        <v>162</v>
      </c>
      <c r="F221">
        <v>75</v>
      </c>
      <c r="G221">
        <v>87</v>
      </c>
      <c r="H221">
        <v>35</v>
      </c>
      <c r="I221">
        <v>687</v>
      </c>
      <c r="J221">
        <v>162</v>
      </c>
      <c r="K221">
        <v>1431</v>
      </c>
      <c r="L221">
        <v>7.56</v>
      </c>
      <c r="M221">
        <v>3.16</v>
      </c>
      <c r="N221">
        <v>1.32</v>
      </c>
      <c r="O221">
        <v>0.29399999999999998</v>
      </c>
      <c r="P221" s="5">
        <v>0.68899999999999995</v>
      </c>
      <c r="Q221" s="5">
        <v>0.44900000000000001</v>
      </c>
      <c r="R221" s="5">
        <v>0.13900000000000001</v>
      </c>
      <c r="S221">
        <v>92.8</v>
      </c>
      <c r="T221">
        <v>4.67</v>
      </c>
      <c r="V221">
        <v>4.57</v>
      </c>
      <c r="W221">
        <v>4.54</v>
      </c>
      <c r="X221">
        <v>9.6</v>
      </c>
    </row>
    <row r="222" spans="1:24" x14ac:dyDescent="0.45">
      <c r="A222">
        <v>221</v>
      </c>
      <c r="B222">
        <v>2017</v>
      </c>
      <c r="C222" t="s">
        <v>49</v>
      </c>
      <c r="D222" t="str">
        <f t="shared" si="3"/>
        <v>SEA2017</v>
      </c>
      <c r="E222">
        <v>162</v>
      </c>
      <c r="F222">
        <v>78</v>
      </c>
      <c r="G222">
        <v>84</v>
      </c>
      <c r="H222">
        <v>39</v>
      </c>
      <c r="I222">
        <v>689</v>
      </c>
      <c r="J222">
        <v>162</v>
      </c>
      <c r="K222">
        <v>1440.1</v>
      </c>
      <c r="L222">
        <v>7.77</v>
      </c>
      <c r="M222">
        <v>3.06</v>
      </c>
      <c r="N222">
        <v>1.48</v>
      </c>
      <c r="O222">
        <v>0.28299999999999997</v>
      </c>
      <c r="P222" s="5">
        <v>0.72699999999999998</v>
      </c>
      <c r="Q222" s="5">
        <v>0.40300000000000002</v>
      </c>
      <c r="R222" s="5">
        <v>0.14099999999999999</v>
      </c>
      <c r="S222">
        <v>93.2</v>
      </c>
      <c r="T222">
        <v>4.46</v>
      </c>
      <c r="V222">
        <v>4.7</v>
      </c>
      <c r="W222">
        <v>4.6399999999999997</v>
      </c>
      <c r="X222">
        <v>9.3000000000000007</v>
      </c>
    </row>
    <row r="223" spans="1:24" x14ac:dyDescent="0.45">
      <c r="A223">
        <v>222</v>
      </c>
      <c r="B223">
        <v>2017</v>
      </c>
      <c r="C223" t="s">
        <v>101</v>
      </c>
      <c r="D223" t="str">
        <f t="shared" si="3"/>
        <v>TBR2017</v>
      </c>
      <c r="E223">
        <v>162</v>
      </c>
      <c r="F223">
        <v>80</v>
      </c>
      <c r="G223">
        <v>82</v>
      </c>
      <c r="H223">
        <v>53</v>
      </c>
      <c r="I223">
        <v>673</v>
      </c>
      <c r="J223">
        <v>162</v>
      </c>
      <c r="K223">
        <v>1445</v>
      </c>
      <c r="L223">
        <v>8.42</v>
      </c>
      <c r="M223">
        <v>3.13</v>
      </c>
      <c r="N223">
        <v>1.2</v>
      </c>
      <c r="O223">
        <v>0.28299999999999997</v>
      </c>
      <c r="P223" s="5">
        <v>0.73</v>
      </c>
      <c r="Q223" s="5">
        <v>0.43</v>
      </c>
      <c r="R223" s="5">
        <v>0.128</v>
      </c>
      <c r="S223">
        <v>93.7</v>
      </c>
      <c r="T223">
        <v>3.99</v>
      </c>
      <c r="V223">
        <v>4.17</v>
      </c>
      <c r="W223">
        <v>4.29</v>
      </c>
      <c r="X223">
        <v>15</v>
      </c>
    </row>
    <row r="224" spans="1:24" x14ac:dyDescent="0.45">
      <c r="A224">
        <v>223</v>
      </c>
      <c r="B224">
        <v>2017</v>
      </c>
      <c r="C224" t="s">
        <v>57</v>
      </c>
      <c r="D224" t="str">
        <f t="shared" si="3"/>
        <v>TEX2017</v>
      </c>
      <c r="E224">
        <v>162</v>
      </c>
      <c r="F224">
        <v>78</v>
      </c>
      <c r="G224">
        <v>84</v>
      </c>
      <c r="H224">
        <v>29</v>
      </c>
      <c r="I224">
        <v>626</v>
      </c>
      <c r="J224">
        <v>162</v>
      </c>
      <c r="K224">
        <v>1434.1</v>
      </c>
      <c r="L224">
        <v>6.95</v>
      </c>
      <c r="M224">
        <v>3.51</v>
      </c>
      <c r="N224">
        <v>1.34</v>
      </c>
      <c r="O224">
        <v>0.28899999999999998</v>
      </c>
      <c r="P224" s="5">
        <v>0.70899999999999996</v>
      </c>
      <c r="Q224" s="5">
        <v>0.442</v>
      </c>
      <c r="R224" s="5">
        <v>0.13600000000000001</v>
      </c>
      <c r="S224">
        <v>93.3</v>
      </c>
      <c r="T224">
        <v>4.7</v>
      </c>
      <c r="V224">
        <v>4.88</v>
      </c>
      <c r="W224">
        <v>4.8899999999999997</v>
      </c>
      <c r="X224">
        <v>11.2</v>
      </c>
    </row>
    <row r="225" spans="1:24" x14ac:dyDescent="0.45">
      <c r="A225">
        <v>224</v>
      </c>
      <c r="B225">
        <v>2017</v>
      </c>
      <c r="C225" t="s">
        <v>74</v>
      </c>
      <c r="D225" t="str">
        <f t="shared" si="3"/>
        <v>TOR2017</v>
      </c>
      <c r="E225">
        <v>162</v>
      </c>
      <c r="F225">
        <v>76</v>
      </c>
      <c r="G225">
        <v>86</v>
      </c>
      <c r="H225">
        <v>45</v>
      </c>
      <c r="I225">
        <v>740</v>
      </c>
      <c r="J225">
        <v>162</v>
      </c>
      <c r="K225">
        <v>1465</v>
      </c>
      <c r="L225">
        <v>8.43</v>
      </c>
      <c r="M225">
        <v>3.37</v>
      </c>
      <c r="N225">
        <v>1.25</v>
      </c>
      <c r="O225">
        <v>0.30299999999999999</v>
      </c>
      <c r="P225" s="5">
        <v>0.71799999999999997</v>
      </c>
      <c r="Q225" s="5">
        <v>0.45400000000000001</v>
      </c>
      <c r="R225" s="5">
        <v>0.13300000000000001</v>
      </c>
      <c r="S225">
        <v>92.5</v>
      </c>
      <c r="T225">
        <v>4.42</v>
      </c>
      <c r="V225">
        <v>4.3099999999999996</v>
      </c>
      <c r="W225">
        <v>4.3600000000000003</v>
      </c>
      <c r="X225">
        <v>16.600000000000001</v>
      </c>
    </row>
    <row r="226" spans="1:24" x14ac:dyDescent="0.45">
      <c r="A226">
        <v>225</v>
      </c>
      <c r="B226">
        <v>2017</v>
      </c>
      <c r="C226" t="s">
        <v>102</v>
      </c>
      <c r="D226" t="str">
        <f t="shared" si="3"/>
        <v>ARI2017</v>
      </c>
      <c r="E226">
        <v>162</v>
      </c>
      <c r="F226">
        <v>93</v>
      </c>
      <c r="G226">
        <v>69</v>
      </c>
      <c r="H226">
        <v>43</v>
      </c>
      <c r="I226">
        <v>675</v>
      </c>
      <c r="J226">
        <v>162</v>
      </c>
      <c r="K226">
        <v>1441</v>
      </c>
      <c r="L226">
        <v>9.26</v>
      </c>
      <c r="M226">
        <v>3.22</v>
      </c>
      <c r="N226">
        <v>1.07</v>
      </c>
      <c r="O226">
        <v>0.29399999999999998</v>
      </c>
      <c r="P226" s="5">
        <v>0.74199999999999999</v>
      </c>
      <c r="Q226" s="5">
        <v>0.48099999999999998</v>
      </c>
      <c r="R226" s="5">
        <v>0.13100000000000001</v>
      </c>
      <c r="S226">
        <v>93.6</v>
      </c>
      <c r="T226">
        <v>3.67</v>
      </c>
      <c r="V226">
        <v>3.8</v>
      </c>
      <c r="W226">
        <v>3.86</v>
      </c>
      <c r="X226">
        <v>22.9</v>
      </c>
    </row>
    <row r="227" spans="1:24" x14ac:dyDescent="0.45">
      <c r="A227">
        <v>226</v>
      </c>
      <c r="B227">
        <v>2017</v>
      </c>
      <c r="C227" t="s">
        <v>50</v>
      </c>
      <c r="D227" t="str">
        <f t="shared" si="3"/>
        <v>ATL2017</v>
      </c>
      <c r="E227">
        <v>162</v>
      </c>
      <c r="F227">
        <v>72</v>
      </c>
      <c r="G227">
        <v>90</v>
      </c>
      <c r="H227">
        <v>36</v>
      </c>
      <c r="I227">
        <v>692</v>
      </c>
      <c r="J227">
        <v>162</v>
      </c>
      <c r="K227">
        <v>1441.1</v>
      </c>
      <c r="L227">
        <v>7.86</v>
      </c>
      <c r="M227">
        <v>3.65</v>
      </c>
      <c r="N227">
        <v>1.2</v>
      </c>
      <c r="O227">
        <v>0.30199999999999999</v>
      </c>
      <c r="P227" s="5">
        <v>0.70099999999999996</v>
      </c>
      <c r="Q227" s="5">
        <v>0.44500000000000001</v>
      </c>
      <c r="R227" s="5">
        <v>0.125</v>
      </c>
      <c r="S227">
        <v>93.9</v>
      </c>
      <c r="T227">
        <v>4.72</v>
      </c>
      <c r="V227">
        <v>4.51</v>
      </c>
      <c r="W227">
        <v>4.67</v>
      </c>
      <c r="X227">
        <v>9</v>
      </c>
    </row>
    <row r="228" spans="1:24" x14ac:dyDescent="0.45">
      <c r="A228">
        <v>227</v>
      </c>
      <c r="B228">
        <v>2017</v>
      </c>
      <c r="C228" t="s">
        <v>51</v>
      </c>
      <c r="D228" t="str">
        <f t="shared" si="3"/>
        <v>CHC2017</v>
      </c>
      <c r="E228">
        <v>162</v>
      </c>
      <c r="F228">
        <v>92</v>
      </c>
      <c r="G228">
        <v>70</v>
      </c>
      <c r="H228">
        <v>38</v>
      </c>
      <c r="I228">
        <v>693</v>
      </c>
      <c r="J228">
        <v>162</v>
      </c>
      <c r="K228">
        <v>1447.1</v>
      </c>
      <c r="L228">
        <v>8.9499999999999993</v>
      </c>
      <c r="M228">
        <v>3.44</v>
      </c>
      <c r="N228">
        <v>1.21</v>
      </c>
      <c r="O228">
        <v>0.28499999999999998</v>
      </c>
      <c r="P228" s="5">
        <v>0.74199999999999999</v>
      </c>
      <c r="Q228" s="5">
        <v>0.46200000000000002</v>
      </c>
      <c r="R228" s="5">
        <v>0.14499999999999999</v>
      </c>
      <c r="S228">
        <v>92.7</v>
      </c>
      <c r="T228">
        <v>3.95</v>
      </c>
      <c r="V228">
        <v>4.2</v>
      </c>
      <c r="W228">
        <v>4.0999999999999996</v>
      </c>
      <c r="X228">
        <v>16.8</v>
      </c>
    </row>
    <row r="229" spans="1:24" x14ac:dyDescent="0.45">
      <c r="A229">
        <v>228</v>
      </c>
      <c r="B229">
        <v>2017</v>
      </c>
      <c r="C229" t="s">
        <v>59</v>
      </c>
      <c r="D229" t="str">
        <f t="shared" si="3"/>
        <v>CIN2017</v>
      </c>
      <c r="E229">
        <v>162</v>
      </c>
      <c r="F229">
        <v>68</v>
      </c>
      <c r="G229">
        <v>94</v>
      </c>
      <c r="H229">
        <v>33</v>
      </c>
      <c r="I229">
        <v>666</v>
      </c>
      <c r="J229">
        <v>162</v>
      </c>
      <c r="K229">
        <v>1430</v>
      </c>
      <c r="L229">
        <v>8.18</v>
      </c>
      <c r="M229">
        <v>3.97</v>
      </c>
      <c r="N229">
        <v>1.56</v>
      </c>
      <c r="O229">
        <v>0.29599999999999999</v>
      </c>
      <c r="P229" s="5">
        <v>0.71099999999999997</v>
      </c>
      <c r="Q229" s="5">
        <v>0.44600000000000001</v>
      </c>
      <c r="R229" s="5">
        <v>0.16800000000000001</v>
      </c>
      <c r="S229">
        <v>93.5</v>
      </c>
      <c r="T229">
        <v>5.17</v>
      </c>
      <c r="V229">
        <v>5.08</v>
      </c>
      <c r="W229">
        <v>4.66</v>
      </c>
      <c r="X229">
        <v>5.3</v>
      </c>
    </row>
    <row r="230" spans="1:24" x14ac:dyDescent="0.45">
      <c r="A230">
        <v>229</v>
      </c>
      <c r="B230">
        <v>2017</v>
      </c>
      <c r="C230" t="s">
        <v>64</v>
      </c>
      <c r="D230" t="str">
        <f t="shared" si="3"/>
        <v>COL2017</v>
      </c>
      <c r="E230">
        <v>162</v>
      </c>
      <c r="F230">
        <v>87</v>
      </c>
      <c r="G230">
        <v>75</v>
      </c>
      <c r="H230">
        <v>47</v>
      </c>
      <c r="I230">
        <v>711</v>
      </c>
      <c r="J230">
        <v>162</v>
      </c>
      <c r="K230">
        <v>1437.2</v>
      </c>
      <c r="L230">
        <v>7.95</v>
      </c>
      <c r="M230">
        <v>3.33</v>
      </c>
      <c r="N230">
        <v>1.19</v>
      </c>
      <c r="O230">
        <v>0.30499999999999999</v>
      </c>
      <c r="P230" s="5">
        <v>0.72199999999999998</v>
      </c>
      <c r="Q230" s="5">
        <v>0.48499999999999999</v>
      </c>
      <c r="R230" s="5">
        <v>0.14199999999999999</v>
      </c>
      <c r="S230">
        <v>94.5</v>
      </c>
      <c r="T230">
        <v>4.51</v>
      </c>
      <c r="V230">
        <v>4.32</v>
      </c>
      <c r="W230">
        <v>4.26</v>
      </c>
      <c r="X230">
        <v>18.600000000000001</v>
      </c>
    </row>
    <row r="231" spans="1:24" x14ac:dyDescent="0.45">
      <c r="A231">
        <v>230</v>
      </c>
      <c r="B231">
        <v>2017</v>
      </c>
      <c r="C231" t="s">
        <v>103</v>
      </c>
      <c r="D231" t="str">
        <f t="shared" si="3"/>
        <v>MIA2017</v>
      </c>
      <c r="E231">
        <v>162</v>
      </c>
      <c r="F231">
        <v>77</v>
      </c>
      <c r="G231">
        <v>85</v>
      </c>
      <c r="H231">
        <v>34</v>
      </c>
      <c r="I231">
        <v>742</v>
      </c>
      <c r="J231">
        <v>162</v>
      </c>
      <c r="K231">
        <v>1442.2</v>
      </c>
      <c r="L231">
        <v>7.5</v>
      </c>
      <c r="M231">
        <v>3.91</v>
      </c>
      <c r="N231">
        <v>1.2</v>
      </c>
      <c r="O231">
        <v>0.29799999999999999</v>
      </c>
      <c r="P231" s="5">
        <v>0.70699999999999996</v>
      </c>
      <c r="Q231" s="5">
        <v>0.42499999999999999</v>
      </c>
      <c r="R231" s="5">
        <v>0.122</v>
      </c>
      <c r="S231">
        <v>92.8</v>
      </c>
      <c r="T231">
        <v>4.82</v>
      </c>
      <c r="V231">
        <v>4.6900000000000004</v>
      </c>
      <c r="W231">
        <v>4.9000000000000004</v>
      </c>
      <c r="X231">
        <v>5.5</v>
      </c>
    </row>
    <row r="232" spans="1:24" x14ac:dyDescent="0.45">
      <c r="A232">
        <v>231</v>
      </c>
      <c r="B232">
        <v>2017</v>
      </c>
      <c r="C232" t="s">
        <v>53</v>
      </c>
      <c r="D232" t="str">
        <f t="shared" si="3"/>
        <v>HOU2017</v>
      </c>
      <c r="E232">
        <v>162</v>
      </c>
      <c r="F232">
        <v>101</v>
      </c>
      <c r="G232">
        <v>61</v>
      </c>
      <c r="H232">
        <v>45</v>
      </c>
      <c r="I232">
        <v>681</v>
      </c>
      <c r="J232">
        <v>162</v>
      </c>
      <c r="K232">
        <v>1446</v>
      </c>
      <c r="L232">
        <v>9.91</v>
      </c>
      <c r="M232">
        <v>3.25</v>
      </c>
      <c r="N232">
        <v>1.2</v>
      </c>
      <c r="O232">
        <v>0.3</v>
      </c>
      <c r="P232" s="5">
        <v>0.73699999999999999</v>
      </c>
      <c r="Q232" s="5">
        <v>0.47299999999999998</v>
      </c>
      <c r="R232" s="5">
        <v>0.14899999999999999</v>
      </c>
      <c r="S232">
        <v>93.5</v>
      </c>
      <c r="T232">
        <v>4.12</v>
      </c>
      <c r="V232">
        <v>3.91</v>
      </c>
      <c r="W232">
        <v>3.77</v>
      </c>
      <c r="X232">
        <v>19</v>
      </c>
    </row>
    <row r="233" spans="1:24" x14ac:dyDescent="0.45">
      <c r="A233">
        <v>232</v>
      </c>
      <c r="B233">
        <v>2017</v>
      </c>
      <c r="C233" t="s">
        <v>65</v>
      </c>
      <c r="D233" t="str">
        <f t="shared" si="3"/>
        <v>LAD2017</v>
      </c>
      <c r="E233">
        <v>162</v>
      </c>
      <c r="F233">
        <v>104</v>
      </c>
      <c r="G233">
        <v>58</v>
      </c>
      <c r="H233">
        <v>51</v>
      </c>
      <c r="I233">
        <v>698</v>
      </c>
      <c r="J233">
        <v>162</v>
      </c>
      <c r="K233">
        <v>1444.2</v>
      </c>
      <c r="L233">
        <v>9.65</v>
      </c>
      <c r="M233">
        <v>2.75</v>
      </c>
      <c r="N233">
        <v>1.1499999999999999</v>
      </c>
      <c r="O233">
        <v>0.28100000000000003</v>
      </c>
      <c r="P233" s="5">
        <v>0.77800000000000002</v>
      </c>
      <c r="Q233" s="5">
        <v>0.42699999999999999</v>
      </c>
      <c r="R233" s="5">
        <v>0.13400000000000001</v>
      </c>
      <c r="S233">
        <v>93.1</v>
      </c>
      <c r="T233">
        <v>3.38</v>
      </c>
      <c r="V233">
        <v>3.67</v>
      </c>
      <c r="W233">
        <v>3.7</v>
      </c>
      <c r="X233">
        <v>21.7</v>
      </c>
    </row>
    <row r="234" spans="1:24" x14ac:dyDescent="0.45">
      <c r="A234">
        <v>233</v>
      </c>
      <c r="B234">
        <v>2017</v>
      </c>
      <c r="C234" t="s">
        <v>72</v>
      </c>
      <c r="D234" t="str">
        <f t="shared" si="3"/>
        <v>MIL2017</v>
      </c>
      <c r="E234">
        <v>162</v>
      </c>
      <c r="F234">
        <v>86</v>
      </c>
      <c r="G234">
        <v>76</v>
      </c>
      <c r="H234">
        <v>54</v>
      </c>
      <c r="I234">
        <v>712</v>
      </c>
      <c r="J234">
        <v>162</v>
      </c>
      <c r="K234">
        <v>1445.2</v>
      </c>
      <c r="L234">
        <v>8.3800000000000008</v>
      </c>
      <c r="M234">
        <v>3.44</v>
      </c>
      <c r="N234">
        <v>1.1499999999999999</v>
      </c>
      <c r="O234">
        <v>0.29799999999999999</v>
      </c>
      <c r="P234" s="5">
        <v>0.748</v>
      </c>
      <c r="Q234" s="5">
        <v>0.45700000000000002</v>
      </c>
      <c r="R234" s="5">
        <v>0.13500000000000001</v>
      </c>
      <c r="S234">
        <v>93.5</v>
      </c>
      <c r="T234">
        <v>4</v>
      </c>
      <c r="V234">
        <v>4.24</v>
      </c>
      <c r="W234">
        <v>4.26</v>
      </c>
      <c r="X234">
        <v>17.100000000000001</v>
      </c>
    </row>
    <row r="235" spans="1:24" x14ac:dyDescent="0.45">
      <c r="A235">
        <v>234</v>
      </c>
      <c r="B235">
        <v>2017</v>
      </c>
      <c r="C235" t="s">
        <v>104</v>
      </c>
      <c r="D235" t="str">
        <f t="shared" si="3"/>
        <v>WSN2017</v>
      </c>
      <c r="E235">
        <v>162</v>
      </c>
      <c r="F235">
        <v>97</v>
      </c>
      <c r="G235">
        <v>65</v>
      </c>
      <c r="H235">
        <v>46</v>
      </c>
      <c r="I235">
        <v>649</v>
      </c>
      <c r="J235">
        <v>162</v>
      </c>
      <c r="K235">
        <v>1446.2</v>
      </c>
      <c r="L235">
        <v>9.06</v>
      </c>
      <c r="M235">
        <v>3.08</v>
      </c>
      <c r="N235">
        <v>1.18</v>
      </c>
      <c r="O235">
        <v>0.28699999999999998</v>
      </c>
      <c r="P235" s="5">
        <v>0.74399999999999999</v>
      </c>
      <c r="Q235" s="5">
        <v>0.44</v>
      </c>
      <c r="R235" s="5">
        <v>0.128</v>
      </c>
      <c r="S235">
        <v>94.1</v>
      </c>
      <c r="T235">
        <v>3.88</v>
      </c>
      <c r="V235">
        <v>3.99</v>
      </c>
      <c r="W235">
        <v>4.12</v>
      </c>
      <c r="X235">
        <v>23</v>
      </c>
    </row>
    <row r="236" spans="1:24" x14ac:dyDescent="0.45">
      <c r="A236">
        <v>235</v>
      </c>
      <c r="B236">
        <v>2017</v>
      </c>
      <c r="C236" t="s">
        <v>55</v>
      </c>
      <c r="D236" t="str">
        <f t="shared" si="3"/>
        <v>NYM2017</v>
      </c>
      <c r="E236">
        <v>162</v>
      </c>
      <c r="F236">
        <v>70</v>
      </c>
      <c r="G236">
        <v>92</v>
      </c>
      <c r="H236">
        <v>34</v>
      </c>
      <c r="I236">
        <v>730</v>
      </c>
      <c r="J236">
        <v>162</v>
      </c>
      <c r="K236">
        <v>1434.2</v>
      </c>
      <c r="L236">
        <v>8.6199999999999992</v>
      </c>
      <c r="M236">
        <v>3.72</v>
      </c>
      <c r="N236">
        <v>1.38</v>
      </c>
      <c r="O236">
        <v>0.31900000000000001</v>
      </c>
      <c r="P236" s="5">
        <v>0.70399999999999996</v>
      </c>
      <c r="Q236" s="5">
        <v>0.44400000000000001</v>
      </c>
      <c r="R236" s="5">
        <v>0.14899999999999999</v>
      </c>
      <c r="S236">
        <v>93.6</v>
      </c>
      <c r="T236">
        <v>5.01</v>
      </c>
      <c r="V236">
        <v>4.59</v>
      </c>
      <c r="W236">
        <v>4.42</v>
      </c>
      <c r="X236">
        <v>8.6999999999999993</v>
      </c>
    </row>
    <row r="237" spans="1:24" x14ac:dyDescent="0.45">
      <c r="A237">
        <v>236</v>
      </c>
      <c r="B237">
        <v>2017</v>
      </c>
      <c r="C237" t="s">
        <v>61</v>
      </c>
      <c r="D237" t="str">
        <f t="shared" si="3"/>
        <v>PHI2017</v>
      </c>
      <c r="E237">
        <v>162</v>
      </c>
      <c r="F237">
        <v>66</v>
      </c>
      <c r="G237">
        <v>96</v>
      </c>
      <c r="H237">
        <v>33</v>
      </c>
      <c r="I237">
        <v>668</v>
      </c>
      <c r="J237">
        <v>162</v>
      </c>
      <c r="K237">
        <v>1441</v>
      </c>
      <c r="L237">
        <v>8.18</v>
      </c>
      <c r="M237">
        <v>3.29</v>
      </c>
      <c r="N237">
        <v>1.38</v>
      </c>
      <c r="O237">
        <v>0.30399999999999999</v>
      </c>
      <c r="P237" s="5">
        <v>0.73</v>
      </c>
      <c r="Q237" s="5">
        <v>0.42899999999999999</v>
      </c>
      <c r="R237" s="5">
        <v>0.14099999999999999</v>
      </c>
      <c r="S237">
        <v>93.4</v>
      </c>
      <c r="T237">
        <v>4.57</v>
      </c>
      <c r="V237">
        <v>4.5599999999999996</v>
      </c>
      <c r="W237">
        <v>4.5</v>
      </c>
      <c r="X237">
        <v>14.3</v>
      </c>
    </row>
    <row r="238" spans="1:24" x14ac:dyDescent="0.45">
      <c r="A238">
        <v>237</v>
      </c>
      <c r="B238">
        <v>2017</v>
      </c>
      <c r="C238" t="s">
        <v>66</v>
      </c>
      <c r="D238" t="str">
        <f t="shared" si="3"/>
        <v>PIT2017</v>
      </c>
      <c r="E238">
        <v>162</v>
      </c>
      <c r="F238">
        <v>75</v>
      </c>
      <c r="G238">
        <v>87</v>
      </c>
      <c r="H238">
        <v>36</v>
      </c>
      <c r="I238">
        <v>664</v>
      </c>
      <c r="J238">
        <v>162</v>
      </c>
      <c r="K238">
        <v>1440.2</v>
      </c>
      <c r="L238">
        <v>7.88</v>
      </c>
      <c r="M238">
        <v>3.19</v>
      </c>
      <c r="N238">
        <v>1.1399999999999999</v>
      </c>
      <c r="O238">
        <v>0.30599999999999999</v>
      </c>
      <c r="P238" s="5">
        <v>0.73199999999999998</v>
      </c>
      <c r="Q238" s="5">
        <v>0.45200000000000001</v>
      </c>
      <c r="R238" s="5">
        <v>0.129</v>
      </c>
      <c r="S238">
        <v>94.8</v>
      </c>
      <c r="T238">
        <v>4.2300000000000004</v>
      </c>
      <c r="V238">
        <v>4.2300000000000004</v>
      </c>
      <c r="W238">
        <v>4.33</v>
      </c>
      <c r="X238">
        <v>16.600000000000001</v>
      </c>
    </row>
    <row r="239" spans="1:24" x14ac:dyDescent="0.45">
      <c r="A239">
        <v>238</v>
      </c>
      <c r="B239">
        <v>2017</v>
      </c>
      <c r="C239" t="s">
        <v>68</v>
      </c>
      <c r="D239" t="str">
        <f t="shared" si="3"/>
        <v>STL2017</v>
      </c>
      <c r="E239">
        <v>162</v>
      </c>
      <c r="F239">
        <v>83</v>
      </c>
      <c r="G239">
        <v>79</v>
      </c>
      <c r="H239">
        <v>43</v>
      </c>
      <c r="I239">
        <v>708</v>
      </c>
      <c r="J239">
        <v>162</v>
      </c>
      <c r="K239">
        <v>1450.1</v>
      </c>
      <c r="L239">
        <v>8.3800000000000008</v>
      </c>
      <c r="M239">
        <v>3.06</v>
      </c>
      <c r="N239">
        <v>1.1399999999999999</v>
      </c>
      <c r="O239">
        <v>0.29799999999999999</v>
      </c>
      <c r="P239" s="5">
        <v>0.73599999999999999</v>
      </c>
      <c r="Q239" s="5">
        <v>0.46300000000000002</v>
      </c>
      <c r="R239" s="5">
        <v>0.13500000000000001</v>
      </c>
      <c r="S239">
        <v>94.3</v>
      </c>
      <c r="T239">
        <v>4.01</v>
      </c>
      <c r="V239">
        <v>4.09</v>
      </c>
      <c r="W239">
        <v>4.12</v>
      </c>
      <c r="X239">
        <v>15.7</v>
      </c>
    </row>
    <row r="240" spans="1:24" x14ac:dyDescent="0.45">
      <c r="A240">
        <v>239</v>
      </c>
      <c r="B240">
        <v>2017</v>
      </c>
      <c r="C240" t="s">
        <v>67</v>
      </c>
      <c r="D240" t="str">
        <f t="shared" si="3"/>
        <v>SDP2017</v>
      </c>
      <c r="E240">
        <v>162</v>
      </c>
      <c r="F240">
        <v>71</v>
      </c>
      <c r="G240">
        <v>91</v>
      </c>
      <c r="H240">
        <v>45</v>
      </c>
      <c r="I240">
        <v>679</v>
      </c>
      <c r="J240">
        <v>162</v>
      </c>
      <c r="K240">
        <v>1430.2</v>
      </c>
      <c r="L240">
        <v>8.34</v>
      </c>
      <c r="M240">
        <v>3.49</v>
      </c>
      <c r="N240">
        <v>1.42</v>
      </c>
      <c r="O240">
        <v>0.29899999999999999</v>
      </c>
      <c r="P240" s="5">
        <v>0.71099999999999997</v>
      </c>
      <c r="Q240" s="5">
        <v>0.47499999999999998</v>
      </c>
      <c r="R240" s="5">
        <v>0.16400000000000001</v>
      </c>
      <c r="S240">
        <v>93.2</v>
      </c>
      <c r="T240">
        <v>4.7</v>
      </c>
      <c r="V240">
        <v>4.68</v>
      </c>
      <c r="W240">
        <v>4.34</v>
      </c>
      <c r="X240">
        <v>7.9</v>
      </c>
    </row>
    <row r="241" spans="1:24" x14ac:dyDescent="0.45">
      <c r="A241">
        <v>240</v>
      </c>
      <c r="B241">
        <v>2017</v>
      </c>
      <c r="C241" t="s">
        <v>75</v>
      </c>
      <c r="D241" t="str">
        <f t="shared" si="3"/>
        <v>SFG2017</v>
      </c>
      <c r="E241">
        <v>162</v>
      </c>
      <c r="F241">
        <v>64</v>
      </c>
      <c r="G241">
        <v>98</v>
      </c>
      <c r="H241">
        <v>32</v>
      </c>
      <c r="I241">
        <v>664</v>
      </c>
      <c r="J241">
        <v>162</v>
      </c>
      <c r="K241">
        <v>1452</v>
      </c>
      <c r="L241">
        <v>7.65</v>
      </c>
      <c r="M241">
        <v>3.07</v>
      </c>
      <c r="N241">
        <v>1.1299999999999999</v>
      </c>
      <c r="O241">
        <v>0.308</v>
      </c>
      <c r="P241" s="5">
        <v>0.71099999999999997</v>
      </c>
      <c r="Q241" s="5">
        <v>0.42499999999999999</v>
      </c>
      <c r="R241" s="5">
        <v>0.115</v>
      </c>
      <c r="S241">
        <v>92.7</v>
      </c>
      <c r="T241">
        <v>4.5</v>
      </c>
      <c r="V241">
        <v>4.22</v>
      </c>
      <c r="W241">
        <v>4.53</v>
      </c>
      <c r="X241">
        <v>11.4</v>
      </c>
    </row>
    <row r="242" spans="1:24" x14ac:dyDescent="0.45">
      <c r="A242">
        <v>241</v>
      </c>
      <c r="B242">
        <v>2016</v>
      </c>
      <c r="C242" t="s">
        <v>100</v>
      </c>
      <c r="D242" t="str">
        <f t="shared" si="3"/>
        <v>LAA2016</v>
      </c>
      <c r="E242">
        <v>162</v>
      </c>
      <c r="F242">
        <v>74</v>
      </c>
      <c r="G242">
        <v>88</v>
      </c>
      <c r="H242">
        <v>29</v>
      </c>
      <c r="I242">
        <v>689</v>
      </c>
      <c r="J242">
        <v>162</v>
      </c>
      <c r="K242">
        <v>1421.1</v>
      </c>
      <c r="L242">
        <v>7.19</v>
      </c>
      <c r="M242">
        <v>3.15</v>
      </c>
      <c r="N242">
        <v>1.32</v>
      </c>
      <c r="O242">
        <v>0.30099999999999999</v>
      </c>
      <c r="P242" s="5">
        <v>0.75</v>
      </c>
      <c r="Q242" s="5">
        <v>0.40799999999999997</v>
      </c>
      <c r="R242" s="5">
        <v>0.125</v>
      </c>
      <c r="S242">
        <v>92</v>
      </c>
      <c r="T242">
        <v>4.28</v>
      </c>
      <c r="V242">
        <v>4.62</v>
      </c>
      <c r="W242">
        <v>4.66</v>
      </c>
      <c r="X242">
        <v>8</v>
      </c>
    </row>
    <row r="243" spans="1:24" x14ac:dyDescent="0.45">
      <c r="A243">
        <v>242</v>
      </c>
      <c r="B243">
        <v>2016</v>
      </c>
      <c r="C243" t="s">
        <v>58</v>
      </c>
      <c r="D243" t="str">
        <f t="shared" si="3"/>
        <v>BAL2016</v>
      </c>
      <c r="E243">
        <v>162</v>
      </c>
      <c r="F243">
        <v>89</v>
      </c>
      <c r="G243">
        <v>73</v>
      </c>
      <c r="H243">
        <v>54</v>
      </c>
      <c r="I243">
        <v>605</v>
      </c>
      <c r="J243">
        <v>162</v>
      </c>
      <c r="K243">
        <v>1432</v>
      </c>
      <c r="L243">
        <v>7.84</v>
      </c>
      <c r="M243">
        <v>3.43</v>
      </c>
      <c r="N243">
        <v>1.1499999999999999</v>
      </c>
      <c r="O243">
        <v>0.29899999999999999</v>
      </c>
      <c r="P243" s="5">
        <v>0.73699999999999999</v>
      </c>
      <c r="Q243" s="5">
        <v>0.44800000000000001</v>
      </c>
      <c r="R243" s="5">
        <v>0.126</v>
      </c>
      <c r="S243">
        <v>93.3</v>
      </c>
      <c r="T243">
        <v>4.22</v>
      </c>
      <c r="V243">
        <v>4.3099999999999996</v>
      </c>
      <c r="W243">
        <v>4.34</v>
      </c>
      <c r="X243">
        <v>15.7</v>
      </c>
    </row>
    <row r="244" spans="1:24" x14ac:dyDescent="0.45">
      <c r="A244">
        <v>243</v>
      </c>
      <c r="B244">
        <v>2016</v>
      </c>
      <c r="C244" t="s">
        <v>69</v>
      </c>
      <c r="D244" t="str">
        <f t="shared" si="3"/>
        <v>BOS2016</v>
      </c>
      <c r="E244">
        <v>162</v>
      </c>
      <c r="F244">
        <v>93</v>
      </c>
      <c r="G244">
        <v>69</v>
      </c>
      <c r="H244">
        <v>43</v>
      </c>
      <c r="I244">
        <v>625</v>
      </c>
      <c r="J244">
        <v>162</v>
      </c>
      <c r="K244">
        <v>1439.2</v>
      </c>
      <c r="L244">
        <v>8.51</v>
      </c>
      <c r="M244">
        <v>3.06</v>
      </c>
      <c r="N244">
        <v>1.1000000000000001</v>
      </c>
      <c r="O244">
        <v>0.29299999999999998</v>
      </c>
      <c r="P244" s="5">
        <v>0.72899999999999998</v>
      </c>
      <c r="Q244" s="5">
        <v>0.41499999999999998</v>
      </c>
      <c r="R244" s="5">
        <v>0.114</v>
      </c>
      <c r="S244">
        <v>93.8</v>
      </c>
      <c r="T244">
        <v>4</v>
      </c>
      <c r="V244">
        <v>4</v>
      </c>
      <c r="W244">
        <v>4.2</v>
      </c>
      <c r="X244">
        <v>18.8</v>
      </c>
    </row>
    <row r="245" spans="1:24" x14ac:dyDescent="0.45">
      <c r="A245">
        <v>244</v>
      </c>
      <c r="B245">
        <v>2016</v>
      </c>
      <c r="C245" t="s">
        <v>70</v>
      </c>
      <c r="D245" t="str">
        <f t="shared" si="3"/>
        <v>CHW2016</v>
      </c>
      <c r="E245">
        <v>162</v>
      </c>
      <c r="F245">
        <v>78</v>
      </c>
      <c r="G245">
        <v>84</v>
      </c>
      <c r="H245">
        <v>43</v>
      </c>
      <c r="I245">
        <v>643</v>
      </c>
      <c r="J245">
        <v>162</v>
      </c>
      <c r="K245">
        <v>1446.2</v>
      </c>
      <c r="L245">
        <v>7.9</v>
      </c>
      <c r="M245">
        <v>3.24</v>
      </c>
      <c r="N245">
        <v>1.1499999999999999</v>
      </c>
      <c r="O245">
        <v>0.29799999999999999</v>
      </c>
      <c r="P245" s="5">
        <v>0.74</v>
      </c>
      <c r="Q245" s="5">
        <v>0.43099999999999999</v>
      </c>
      <c r="R245" s="5">
        <v>0.12</v>
      </c>
      <c r="S245">
        <v>93.1</v>
      </c>
      <c r="T245">
        <v>4.12</v>
      </c>
      <c r="V245">
        <v>4.2699999999999996</v>
      </c>
      <c r="W245">
        <v>4.38</v>
      </c>
      <c r="X245">
        <v>17.100000000000001</v>
      </c>
    </row>
    <row r="246" spans="1:24" x14ac:dyDescent="0.45">
      <c r="A246">
        <v>245</v>
      </c>
      <c r="B246">
        <v>2016</v>
      </c>
      <c r="C246" t="s">
        <v>60</v>
      </c>
      <c r="D246" t="str">
        <f t="shared" si="3"/>
        <v>CLE2016</v>
      </c>
      <c r="E246">
        <v>161</v>
      </c>
      <c r="F246">
        <v>94</v>
      </c>
      <c r="G246">
        <v>67</v>
      </c>
      <c r="H246">
        <v>37</v>
      </c>
      <c r="I246">
        <v>665</v>
      </c>
      <c r="J246">
        <v>161</v>
      </c>
      <c r="K246">
        <v>1445</v>
      </c>
      <c r="L246">
        <v>8.7100000000000009</v>
      </c>
      <c r="M246">
        <v>2.87</v>
      </c>
      <c r="N246">
        <v>1.1599999999999999</v>
      </c>
      <c r="O246">
        <v>0.28899999999999998</v>
      </c>
      <c r="P246" s="5">
        <v>0.73399999999999999</v>
      </c>
      <c r="Q246" s="5">
        <v>0.46700000000000003</v>
      </c>
      <c r="R246" s="5">
        <v>0.13700000000000001</v>
      </c>
      <c r="S246">
        <v>93.6</v>
      </c>
      <c r="T246">
        <v>3.86</v>
      </c>
      <c r="V246">
        <v>3.91</v>
      </c>
      <c r="W246">
        <v>3.8</v>
      </c>
      <c r="X246">
        <v>18.2</v>
      </c>
    </row>
    <row r="247" spans="1:24" x14ac:dyDescent="0.45">
      <c r="A247">
        <v>246</v>
      </c>
      <c r="B247">
        <v>2016</v>
      </c>
      <c r="C247" t="s">
        <v>71</v>
      </c>
      <c r="D247" t="str">
        <f t="shared" si="3"/>
        <v>DET2016</v>
      </c>
      <c r="E247">
        <v>161</v>
      </c>
      <c r="F247">
        <v>86</v>
      </c>
      <c r="G247">
        <v>75</v>
      </c>
      <c r="H247">
        <v>47</v>
      </c>
      <c r="I247">
        <v>637</v>
      </c>
      <c r="J247">
        <v>161</v>
      </c>
      <c r="K247">
        <v>1428</v>
      </c>
      <c r="L247">
        <v>7.76</v>
      </c>
      <c r="M247">
        <v>2.91</v>
      </c>
      <c r="N247">
        <v>1.1499999999999999</v>
      </c>
      <c r="O247">
        <v>0.3</v>
      </c>
      <c r="P247" s="5">
        <v>0.72199999999999998</v>
      </c>
      <c r="Q247" s="5">
        <v>0.44500000000000001</v>
      </c>
      <c r="R247" s="5">
        <v>0.11700000000000001</v>
      </c>
      <c r="S247">
        <v>93.4</v>
      </c>
      <c r="T247">
        <v>4.24</v>
      </c>
      <c r="V247">
        <v>4.16</v>
      </c>
      <c r="W247">
        <v>4.3099999999999996</v>
      </c>
      <c r="X247">
        <v>18.5</v>
      </c>
    </row>
    <row r="248" spans="1:24" x14ac:dyDescent="0.45">
      <c r="A248">
        <v>247</v>
      </c>
      <c r="B248">
        <v>2016</v>
      </c>
      <c r="C248" t="s">
        <v>62</v>
      </c>
      <c r="D248" t="str">
        <f t="shared" si="3"/>
        <v>KCR2016</v>
      </c>
      <c r="E248">
        <v>162</v>
      </c>
      <c r="F248">
        <v>81</v>
      </c>
      <c r="G248">
        <v>81</v>
      </c>
      <c r="H248">
        <v>41</v>
      </c>
      <c r="I248">
        <v>634</v>
      </c>
      <c r="J248">
        <v>162</v>
      </c>
      <c r="K248">
        <v>1440</v>
      </c>
      <c r="L248">
        <v>8.0399999999999991</v>
      </c>
      <c r="M248">
        <v>3.23</v>
      </c>
      <c r="N248">
        <v>1.29</v>
      </c>
      <c r="O248">
        <v>0.29799999999999999</v>
      </c>
      <c r="P248" s="5">
        <v>0.754</v>
      </c>
      <c r="Q248" s="5">
        <v>0.443</v>
      </c>
      <c r="R248" s="5">
        <v>0.13400000000000001</v>
      </c>
      <c r="S248">
        <v>93.8</v>
      </c>
      <c r="T248">
        <v>4.21</v>
      </c>
      <c r="V248">
        <v>4.42</v>
      </c>
      <c r="W248">
        <v>4.33</v>
      </c>
      <c r="X248">
        <v>12.1</v>
      </c>
    </row>
    <row r="249" spans="1:24" x14ac:dyDescent="0.45">
      <c r="A249">
        <v>248</v>
      </c>
      <c r="B249">
        <v>2016</v>
      </c>
      <c r="C249" t="s">
        <v>54</v>
      </c>
      <c r="D249" t="str">
        <f t="shared" si="3"/>
        <v>MIN2016</v>
      </c>
      <c r="E249">
        <v>162</v>
      </c>
      <c r="F249">
        <v>59</v>
      </c>
      <c r="G249">
        <v>103</v>
      </c>
      <c r="H249">
        <v>26</v>
      </c>
      <c r="I249">
        <v>695</v>
      </c>
      <c r="J249">
        <v>162</v>
      </c>
      <c r="K249">
        <v>1443</v>
      </c>
      <c r="L249">
        <v>7.43</v>
      </c>
      <c r="M249">
        <v>2.99</v>
      </c>
      <c r="N249">
        <v>1.38</v>
      </c>
      <c r="O249">
        <v>0.31900000000000001</v>
      </c>
      <c r="P249" s="5">
        <v>0.68300000000000005</v>
      </c>
      <c r="Q249" s="5">
        <v>0.43</v>
      </c>
      <c r="R249" s="5">
        <v>0.13900000000000001</v>
      </c>
      <c r="S249">
        <v>92.5</v>
      </c>
      <c r="T249">
        <v>5.09</v>
      </c>
      <c r="V249">
        <v>4.57</v>
      </c>
      <c r="W249">
        <v>4.42</v>
      </c>
      <c r="X249">
        <v>10.7</v>
      </c>
    </row>
    <row r="250" spans="1:24" x14ac:dyDescent="0.45">
      <c r="A250">
        <v>249</v>
      </c>
      <c r="B250">
        <v>2016</v>
      </c>
      <c r="C250" t="s">
        <v>73</v>
      </c>
      <c r="D250" t="str">
        <f t="shared" si="3"/>
        <v>NYY2016</v>
      </c>
      <c r="E250">
        <v>162</v>
      </c>
      <c r="F250">
        <v>84</v>
      </c>
      <c r="G250">
        <v>78</v>
      </c>
      <c r="H250">
        <v>48</v>
      </c>
      <c r="I250">
        <v>645</v>
      </c>
      <c r="J250">
        <v>162</v>
      </c>
      <c r="K250">
        <v>1428.1</v>
      </c>
      <c r="L250">
        <v>8.7799999999999994</v>
      </c>
      <c r="M250">
        <v>2.8</v>
      </c>
      <c r="N250">
        <v>1.35</v>
      </c>
      <c r="O250">
        <v>0.29199999999999998</v>
      </c>
      <c r="P250" s="5">
        <v>0.74199999999999999</v>
      </c>
      <c r="Q250" s="5">
        <v>0.46899999999999997</v>
      </c>
      <c r="R250" s="5">
        <v>0.155</v>
      </c>
      <c r="S250">
        <v>95.3</v>
      </c>
      <c r="T250">
        <v>4.16</v>
      </c>
      <c r="V250">
        <v>4.2</v>
      </c>
      <c r="W250">
        <v>3.86</v>
      </c>
      <c r="X250">
        <v>18.7</v>
      </c>
    </row>
    <row r="251" spans="1:24" x14ac:dyDescent="0.45">
      <c r="A251">
        <v>250</v>
      </c>
      <c r="B251">
        <v>2016</v>
      </c>
      <c r="C251" t="s">
        <v>56</v>
      </c>
      <c r="D251" t="str">
        <f t="shared" si="3"/>
        <v>OAK2016</v>
      </c>
      <c r="E251">
        <v>162</v>
      </c>
      <c r="F251">
        <v>69</v>
      </c>
      <c r="G251">
        <v>93</v>
      </c>
      <c r="H251">
        <v>42</v>
      </c>
      <c r="I251">
        <v>654</v>
      </c>
      <c r="J251">
        <v>162</v>
      </c>
      <c r="K251">
        <v>1433.1</v>
      </c>
      <c r="L251">
        <v>7.46</v>
      </c>
      <c r="M251">
        <v>2.91</v>
      </c>
      <c r="N251">
        <v>1.1599999999999999</v>
      </c>
      <c r="O251">
        <v>0.29899999999999999</v>
      </c>
      <c r="P251" s="5">
        <v>0.70699999999999996</v>
      </c>
      <c r="Q251" s="5">
        <v>0.46200000000000002</v>
      </c>
      <c r="R251" s="5">
        <v>0.125</v>
      </c>
      <c r="S251">
        <v>93</v>
      </c>
      <c r="T251">
        <v>4.51</v>
      </c>
      <c r="V251">
        <v>4.24</v>
      </c>
      <c r="W251">
        <v>4.28</v>
      </c>
      <c r="X251">
        <v>13.7</v>
      </c>
    </row>
    <row r="252" spans="1:24" x14ac:dyDescent="0.45">
      <c r="A252">
        <v>251</v>
      </c>
      <c r="B252">
        <v>2016</v>
      </c>
      <c r="C252" t="s">
        <v>49</v>
      </c>
      <c r="D252" t="str">
        <f t="shared" si="3"/>
        <v>SEA2016</v>
      </c>
      <c r="E252">
        <v>162</v>
      </c>
      <c r="F252">
        <v>86</v>
      </c>
      <c r="G252">
        <v>76</v>
      </c>
      <c r="H252">
        <v>49</v>
      </c>
      <c r="I252">
        <v>638</v>
      </c>
      <c r="J252">
        <v>162</v>
      </c>
      <c r="K252">
        <v>1457</v>
      </c>
      <c r="L252">
        <v>8.14</v>
      </c>
      <c r="M252">
        <v>2.84</v>
      </c>
      <c r="N252">
        <v>1.32</v>
      </c>
      <c r="O252">
        <v>0.29199999999999998</v>
      </c>
      <c r="P252" s="5">
        <v>0.749</v>
      </c>
      <c r="Q252" s="5">
        <v>0.434</v>
      </c>
      <c r="R252" s="5">
        <v>0.13800000000000001</v>
      </c>
      <c r="S252">
        <v>93.5</v>
      </c>
      <c r="T252">
        <v>4</v>
      </c>
      <c r="V252">
        <v>4.3</v>
      </c>
      <c r="W252">
        <v>4.17</v>
      </c>
      <c r="X252">
        <v>14.5</v>
      </c>
    </row>
    <row r="253" spans="1:24" x14ac:dyDescent="0.45">
      <c r="A253">
        <v>252</v>
      </c>
      <c r="B253">
        <v>2016</v>
      </c>
      <c r="C253" t="s">
        <v>101</v>
      </c>
      <c r="D253" t="str">
        <f t="shared" si="3"/>
        <v>TBR2016</v>
      </c>
      <c r="E253">
        <v>162</v>
      </c>
      <c r="F253">
        <v>68</v>
      </c>
      <c r="G253">
        <v>94</v>
      </c>
      <c r="H253">
        <v>42</v>
      </c>
      <c r="I253">
        <v>647</v>
      </c>
      <c r="J253">
        <v>162</v>
      </c>
      <c r="K253">
        <v>1426.1</v>
      </c>
      <c r="L253">
        <v>8.56</v>
      </c>
      <c r="M253">
        <v>3.1</v>
      </c>
      <c r="N253">
        <v>1.33</v>
      </c>
      <c r="O253">
        <v>0.29699999999999999</v>
      </c>
      <c r="P253" s="5">
        <v>0.74199999999999999</v>
      </c>
      <c r="Q253" s="5">
        <v>0.41</v>
      </c>
      <c r="R253" s="5">
        <v>0.13100000000000001</v>
      </c>
      <c r="S253">
        <v>93.3</v>
      </c>
      <c r="T253">
        <v>4.2</v>
      </c>
      <c r="V253">
        <v>4.26</v>
      </c>
      <c r="W253">
        <v>4.22</v>
      </c>
      <c r="X253">
        <v>10.6</v>
      </c>
    </row>
    <row r="254" spans="1:24" x14ac:dyDescent="0.45">
      <c r="A254">
        <v>253</v>
      </c>
      <c r="B254">
        <v>2016</v>
      </c>
      <c r="C254" t="s">
        <v>57</v>
      </c>
      <c r="D254" t="str">
        <f t="shared" si="3"/>
        <v>TEX2016</v>
      </c>
      <c r="E254">
        <v>162</v>
      </c>
      <c r="F254">
        <v>95</v>
      </c>
      <c r="G254">
        <v>67</v>
      </c>
      <c r="H254">
        <v>56</v>
      </c>
      <c r="I254">
        <v>641</v>
      </c>
      <c r="J254">
        <v>162</v>
      </c>
      <c r="K254">
        <v>1443</v>
      </c>
      <c r="L254">
        <v>7.2</v>
      </c>
      <c r="M254">
        <v>3.33</v>
      </c>
      <c r="N254">
        <v>1.25</v>
      </c>
      <c r="O254">
        <v>0.29199999999999998</v>
      </c>
      <c r="P254" s="5">
        <v>0.72799999999999998</v>
      </c>
      <c r="Q254" s="5">
        <v>0.45500000000000002</v>
      </c>
      <c r="R254" s="5">
        <v>0.13500000000000001</v>
      </c>
      <c r="S254">
        <v>92.9</v>
      </c>
      <c r="T254">
        <v>4.38</v>
      </c>
      <c r="V254">
        <v>4.58</v>
      </c>
      <c r="W254">
        <v>4.49</v>
      </c>
      <c r="X254">
        <v>12.6</v>
      </c>
    </row>
    <row r="255" spans="1:24" x14ac:dyDescent="0.45">
      <c r="A255">
        <v>254</v>
      </c>
      <c r="B255">
        <v>2016</v>
      </c>
      <c r="C255" t="s">
        <v>74</v>
      </c>
      <c r="D255" t="str">
        <f t="shared" si="3"/>
        <v>TOR2016</v>
      </c>
      <c r="E255">
        <v>162</v>
      </c>
      <c r="F255">
        <v>89</v>
      </c>
      <c r="G255">
        <v>73</v>
      </c>
      <c r="H255">
        <v>43</v>
      </c>
      <c r="I255">
        <v>649</v>
      </c>
      <c r="J255">
        <v>162</v>
      </c>
      <c r="K255">
        <v>1459.1</v>
      </c>
      <c r="L255">
        <v>8.1</v>
      </c>
      <c r="M255">
        <v>2.84</v>
      </c>
      <c r="N255">
        <v>1.1299999999999999</v>
      </c>
      <c r="O255">
        <v>0.28199999999999997</v>
      </c>
      <c r="P255" s="5">
        <v>0.74399999999999999</v>
      </c>
      <c r="Q255" s="5">
        <v>0.46600000000000003</v>
      </c>
      <c r="R255" s="5">
        <v>0.13</v>
      </c>
      <c r="S255">
        <v>92.9</v>
      </c>
      <c r="T255">
        <v>3.79</v>
      </c>
      <c r="V255">
        <v>4.04</v>
      </c>
      <c r="W255">
        <v>4.0199999999999996</v>
      </c>
      <c r="X255">
        <v>16.8</v>
      </c>
    </row>
    <row r="256" spans="1:24" x14ac:dyDescent="0.45">
      <c r="A256">
        <v>255</v>
      </c>
      <c r="B256">
        <v>2016</v>
      </c>
      <c r="C256" t="s">
        <v>102</v>
      </c>
      <c r="D256" t="str">
        <f t="shared" si="3"/>
        <v>ARI2016</v>
      </c>
      <c r="E256">
        <v>162</v>
      </c>
      <c r="F256">
        <v>69</v>
      </c>
      <c r="G256">
        <v>93</v>
      </c>
      <c r="H256">
        <v>31</v>
      </c>
      <c r="I256">
        <v>737</v>
      </c>
      <c r="J256">
        <v>162</v>
      </c>
      <c r="K256">
        <v>1451.1</v>
      </c>
      <c r="L256">
        <v>8.17</v>
      </c>
      <c r="M256">
        <v>3.74</v>
      </c>
      <c r="N256">
        <v>1.25</v>
      </c>
      <c r="O256">
        <v>0.32</v>
      </c>
      <c r="P256" s="5">
        <v>0.68700000000000006</v>
      </c>
      <c r="Q256" s="5">
        <v>0.46</v>
      </c>
      <c r="R256" s="5">
        <v>0.14099999999999999</v>
      </c>
      <c r="S256">
        <v>93.7</v>
      </c>
      <c r="T256">
        <v>5.09</v>
      </c>
      <c r="V256">
        <v>4.5</v>
      </c>
      <c r="W256">
        <v>4.34</v>
      </c>
      <c r="X256">
        <v>10.1</v>
      </c>
    </row>
    <row r="257" spans="1:24" x14ac:dyDescent="0.45">
      <c r="A257">
        <v>256</v>
      </c>
      <c r="B257">
        <v>2016</v>
      </c>
      <c r="C257" t="s">
        <v>50</v>
      </c>
      <c r="D257" t="str">
        <f t="shared" si="3"/>
        <v>ATL2016</v>
      </c>
      <c r="E257">
        <v>161</v>
      </c>
      <c r="F257">
        <v>68</v>
      </c>
      <c r="G257">
        <v>93</v>
      </c>
      <c r="H257">
        <v>39</v>
      </c>
      <c r="I257">
        <v>748</v>
      </c>
      <c r="J257">
        <v>161</v>
      </c>
      <c r="K257">
        <v>1447.2</v>
      </c>
      <c r="L257">
        <v>7.63</v>
      </c>
      <c r="M257">
        <v>3.4</v>
      </c>
      <c r="N257">
        <v>1.1000000000000001</v>
      </c>
      <c r="O257">
        <v>0.29299999999999998</v>
      </c>
      <c r="P257" s="5">
        <v>0.70199999999999996</v>
      </c>
      <c r="Q257" s="5">
        <v>0.44700000000000001</v>
      </c>
      <c r="R257" s="5">
        <v>0.11700000000000001</v>
      </c>
      <c r="S257">
        <v>93.8</v>
      </c>
      <c r="T257">
        <v>4.51</v>
      </c>
      <c r="V257">
        <v>4.32</v>
      </c>
      <c r="W257">
        <v>4.4800000000000004</v>
      </c>
      <c r="X257">
        <v>9</v>
      </c>
    </row>
    <row r="258" spans="1:24" x14ac:dyDescent="0.45">
      <c r="A258">
        <v>257</v>
      </c>
      <c r="B258">
        <v>2016</v>
      </c>
      <c r="C258" t="s">
        <v>51</v>
      </c>
      <c r="D258" t="str">
        <f t="shared" si="3"/>
        <v>CHC2016</v>
      </c>
      <c r="E258">
        <v>162</v>
      </c>
      <c r="F258">
        <v>103</v>
      </c>
      <c r="G258">
        <v>58</v>
      </c>
      <c r="H258">
        <v>38</v>
      </c>
      <c r="I258">
        <v>665</v>
      </c>
      <c r="J258">
        <v>162</v>
      </c>
      <c r="K258">
        <v>1459.2</v>
      </c>
      <c r="L258">
        <v>8.8800000000000008</v>
      </c>
      <c r="M258">
        <v>3.05</v>
      </c>
      <c r="N258">
        <v>1.01</v>
      </c>
      <c r="O258">
        <v>0.255</v>
      </c>
      <c r="P258" s="5">
        <v>0.77500000000000002</v>
      </c>
      <c r="Q258" s="5">
        <v>0.46899999999999997</v>
      </c>
      <c r="R258" s="5">
        <v>0.13100000000000001</v>
      </c>
      <c r="S258">
        <v>93.3</v>
      </c>
      <c r="T258">
        <v>3.15</v>
      </c>
      <c r="V258">
        <v>3.77</v>
      </c>
      <c r="W258">
        <v>3.74</v>
      </c>
      <c r="X258">
        <v>18.8</v>
      </c>
    </row>
    <row r="259" spans="1:24" x14ac:dyDescent="0.45">
      <c r="A259">
        <v>258</v>
      </c>
      <c r="B259">
        <v>2016</v>
      </c>
      <c r="C259" t="s">
        <v>59</v>
      </c>
      <c r="D259" t="str">
        <f t="shared" ref="D259:D322" si="4">_xlfn.CONCAT(C259,B259)</f>
        <v>CIN2016</v>
      </c>
      <c r="E259">
        <v>162</v>
      </c>
      <c r="F259">
        <v>68</v>
      </c>
      <c r="G259">
        <v>94</v>
      </c>
      <c r="H259">
        <v>28</v>
      </c>
      <c r="I259">
        <v>646</v>
      </c>
      <c r="J259">
        <v>162</v>
      </c>
      <c r="K259">
        <v>1442</v>
      </c>
      <c r="L259">
        <v>7.75</v>
      </c>
      <c r="M259">
        <v>3.97</v>
      </c>
      <c r="N259">
        <v>1.61</v>
      </c>
      <c r="O259">
        <v>0.28999999999999998</v>
      </c>
      <c r="P259" s="5">
        <v>0.72799999999999998</v>
      </c>
      <c r="Q259" s="5">
        <v>0.41599999999999998</v>
      </c>
      <c r="R259" s="5">
        <v>0.159</v>
      </c>
      <c r="S259">
        <v>93</v>
      </c>
      <c r="T259">
        <v>4.91</v>
      </c>
      <c r="V259">
        <v>5.24</v>
      </c>
      <c r="W259">
        <v>4.79</v>
      </c>
      <c r="X259">
        <v>1</v>
      </c>
    </row>
    <row r="260" spans="1:24" x14ac:dyDescent="0.45">
      <c r="A260">
        <v>259</v>
      </c>
      <c r="B260">
        <v>2016</v>
      </c>
      <c r="C260" t="s">
        <v>64</v>
      </c>
      <c r="D260" t="str">
        <f t="shared" si="4"/>
        <v>COL2016</v>
      </c>
      <c r="E260">
        <v>162</v>
      </c>
      <c r="F260">
        <v>75</v>
      </c>
      <c r="G260">
        <v>87</v>
      </c>
      <c r="H260">
        <v>37</v>
      </c>
      <c r="I260">
        <v>695</v>
      </c>
      <c r="J260">
        <v>162</v>
      </c>
      <c r="K260">
        <v>1429.1</v>
      </c>
      <c r="L260">
        <v>7.7</v>
      </c>
      <c r="M260">
        <v>3.44</v>
      </c>
      <c r="N260">
        <v>1.1399999999999999</v>
      </c>
      <c r="O260">
        <v>0.317</v>
      </c>
      <c r="P260" s="5">
        <v>0.68</v>
      </c>
      <c r="Q260" s="5">
        <v>0.49099999999999999</v>
      </c>
      <c r="R260" s="5">
        <v>0.14099999999999999</v>
      </c>
      <c r="S260">
        <v>93.7</v>
      </c>
      <c r="T260">
        <v>4.92</v>
      </c>
      <c r="V260">
        <v>4.38</v>
      </c>
      <c r="W260">
        <v>4.2300000000000004</v>
      </c>
      <c r="X260">
        <v>13.1</v>
      </c>
    </row>
    <row r="261" spans="1:24" x14ac:dyDescent="0.45">
      <c r="A261">
        <v>260</v>
      </c>
      <c r="B261">
        <v>2016</v>
      </c>
      <c r="C261" t="s">
        <v>103</v>
      </c>
      <c r="D261" t="str">
        <f t="shared" si="4"/>
        <v>MIA2016</v>
      </c>
      <c r="E261">
        <v>161</v>
      </c>
      <c r="F261">
        <v>79</v>
      </c>
      <c r="G261">
        <v>82</v>
      </c>
      <c r="H261">
        <v>55</v>
      </c>
      <c r="I261">
        <v>720</v>
      </c>
      <c r="J261">
        <v>161</v>
      </c>
      <c r="K261">
        <v>1435</v>
      </c>
      <c r="L261">
        <v>8.65</v>
      </c>
      <c r="M261">
        <v>3.73</v>
      </c>
      <c r="N261">
        <v>0.95</v>
      </c>
      <c r="O261">
        <v>0.30299999999999999</v>
      </c>
      <c r="P261" s="5">
        <v>0.74</v>
      </c>
      <c r="Q261" s="5">
        <v>0.43</v>
      </c>
      <c r="R261" s="5">
        <v>0.109</v>
      </c>
      <c r="S261">
        <v>93.9</v>
      </c>
      <c r="T261">
        <v>4.05</v>
      </c>
      <c r="V261">
        <v>3.97</v>
      </c>
      <c r="W261">
        <v>4.21</v>
      </c>
      <c r="X261">
        <v>15.5</v>
      </c>
    </row>
    <row r="262" spans="1:24" x14ac:dyDescent="0.45">
      <c r="A262">
        <v>261</v>
      </c>
      <c r="B262">
        <v>2016</v>
      </c>
      <c r="C262" t="s">
        <v>53</v>
      </c>
      <c r="D262" t="str">
        <f t="shared" si="4"/>
        <v>HOU2016</v>
      </c>
      <c r="E262">
        <v>162</v>
      </c>
      <c r="F262">
        <v>84</v>
      </c>
      <c r="G262">
        <v>78</v>
      </c>
      <c r="H262">
        <v>44</v>
      </c>
      <c r="I262">
        <v>662</v>
      </c>
      <c r="J262">
        <v>162</v>
      </c>
      <c r="K262">
        <v>1468</v>
      </c>
      <c r="L262">
        <v>8.56</v>
      </c>
      <c r="M262">
        <v>2.78</v>
      </c>
      <c r="N262">
        <v>1.1100000000000001</v>
      </c>
      <c r="O262">
        <v>0.30599999999999999</v>
      </c>
      <c r="P262" s="5">
        <v>0.73399999999999999</v>
      </c>
      <c r="Q262" s="5">
        <v>0.45200000000000001</v>
      </c>
      <c r="R262" s="5">
        <v>0.126</v>
      </c>
      <c r="S262">
        <v>92.9</v>
      </c>
      <c r="T262">
        <v>4.0599999999999996</v>
      </c>
      <c r="V262">
        <v>3.85</v>
      </c>
      <c r="W262">
        <v>3.87</v>
      </c>
      <c r="X262">
        <v>17.600000000000001</v>
      </c>
    </row>
    <row r="263" spans="1:24" x14ac:dyDescent="0.45">
      <c r="A263">
        <v>262</v>
      </c>
      <c r="B263">
        <v>2016</v>
      </c>
      <c r="C263" t="s">
        <v>65</v>
      </c>
      <c r="D263" t="str">
        <f t="shared" si="4"/>
        <v>LAD2016</v>
      </c>
      <c r="E263">
        <v>162</v>
      </c>
      <c r="F263">
        <v>91</v>
      </c>
      <c r="G263">
        <v>71</v>
      </c>
      <c r="H263">
        <v>47</v>
      </c>
      <c r="I263">
        <v>768</v>
      </c>
      <c r="J263">
        <v>162</v>
      </c>
      <c r="K263">
        <v>1453</v>
      </c>
      <c r="L263">
        <v>9.35</v>
      </c>
      <c r="M263">
        <v>2.87</v>
      </c>
      <c r="N263">
        <v>1.02</v>
      </c>
      <c r="O263">
        <v>0.28799999999999998</v>
      </c>
      <c r="P263" s="5">
        <v>0.73799999999999999</v>
      </c>
      <c r="Q263" s="5">
        <v>0.42799999999999999</v>
      </c>
      <c r="R263" s="5">
        <v>0.11700000000000001</v>
      </c>
      <c r="S263">
        <v>93.1</v>
      </c>
      <c r="T263">
        <v>3.7</v>
      </c>
      <c r="V263">
        <v>3.61</v>
      </c>
      <c r="W263">
        <v>3.75</v>
      </c>
      <c r="X263">
        <v>20</v>
      </c>
    </row>
    <row r="264" spans="1:24" x14ac:dyDescent="0.45">
      <c r="A264">
        <v>263</v>
      </c>
      <c r="B264">
        <v>2016</v>
      </c>
      <c r="C264" t="s">
        <v>72</v>
      </c>
      <c r="D264" t="str">
        <f t="shared" si="4"/>
        <v>MIL2016</v>
      </c>
      <c r="E264">
        <v>162</v>
      </c>
      <c r="F264">
        <v>73</v>
      </c>
      <c r="G264">
        <v>89</v>
      </c>
      <c r="H264">
        <v>46</v>
      </c>
      <c r="I264">
        <v>675</v>
      </c>
      <c r="J264">
        <v>162</v>
      </c>
      <c r="K264">
        <v>1434.1</v>
      </c>
      <c r="L264">
        <v>7.37</v>
      </c>
      <c r="M264">
        <v>3.34</v>
      </c>
      <c r="N264">
        <v>1.1200000000000001</v>
      </c>
      <c r="O264">
        <v>0.3</v>
      </c>
      <c r="P264" s="5">
        <v>0.73099999999999998</v>
      </c>
      <c r="Q264" s="5">
        <v>0.46</v>
      </c>
      <c r="R264" s="5">
        <v>0.124</v>
      </c>
      <c r="S264">
        <v>93.3</v>
      </c>
      <c r="T264">
        <v>4.0999999999999996</v>
      </c>
      <c r="V264">
        <v>4.37</v>
      </c>
      <c r="W264">
        <v>4.42</v>
      </c>
      <c r="X264">
        <v>11.1</v>
      </c>
    </row>
    <row r="265" spans="1:24" x14ac:dyDescent="0.45">
      <c r="A265">
        <v>264</v>
      </c>
      <c r="B265">
        <v>2016</v>
      </c>
      <c r="C265" t="s">
        <v>104</v>
      </c>
      <c r="D265" t="str">
        <f t="shared" si="4"/>
        <v>WSN2016</v>
      </c>
      <c r="E265">
        <v>162</v>
      </c>
      <c r="F265">
        <v>95</v>
      </c>
      <c r="G265">
        <v>67</v>
      </c>
      <c r="H265">
        <v>46</v>
      </c>
      <c r="I265">
        <v>670</v>
      </c>
      <c r="J265">
        <v>162</v>
      </c>
      <c r="K265">
        <v>1459.2</v>
      </c>
      <c r="L265">
        <v>9.1</v>
      </c>
      <c r="M265">
        <v>2.89</v>
      </c>
      <c r="N265">
        <v>0.96</v>
      </c>
      <c r="O265">
        <v>0.28799999999999998</v>
      </c>
      <c r="P265" s="5">
        <v>0.75</v>
      </c>
      <c r="Q265" s="5">
        <v>0.433</v>
      </c>
      <c r="R265" s="5">
        <v>0.109</v>
      </c>
      <c r="S265">
        <v>93.8</v>
      </c>
      <c r="T265">
        <v>3.52</v>
      </c>
      <c r="V265">
        <v>3.58</v>
      </c>
      <c r="W265">
        <v>3.82</v>
      </c>
      <c r="X265">
        <v>23.5</v>
      </c>
    </row>
    <row r="266" spans="1:24" x14ac:dyDescent="0.45">
      <c r="A266">
        <v>265</v>
      </c>
      <c r="B266">
        <v>2016</v>
      </c>
      <c r="C266" t="s">
        <v>55</v>
      </c>
      <c r="D266" t="str">
        <f t="shared" si="4"/>
        <v>NYM2016</v>
      </c>
      <c r="E266">
        <v>162</v>
      </c>
      <c r="F266">
        <v>87</v>
      </c>
      <c r="G266">
        <v>75</v>
      </c>
      <c r="H266">
        <v>55</v>
      </c>
      <c r="I266">
        <v>700</v>
      </c>
      <c r="J266">
        <v>162</v>
      </c>
      <c r="K266">
        <v>1447</v>
      </c>
      <c r="L266">
        <v>8.68</v>
      </c>
      <c r="M266">
        <v>2.73</v>
      </c>
      <c r="N266">
        <v>0.95</v>
      </c>
      <c r="O266">
        <v>0.308</v>
      </c>
      <c r="P266" s="5">
        <v>0.75600000000000001</v>
      </c>
      <c r="Q266" s="5">
        <v>0.442</v>
      </c>
      <c r="R266" s="5">
        <v>0.111</v>
      </c>
      <c r="S266">
        <v>93.8</v>
      </c>
      <c r="T266">
        <v>3.58</v>
      </c>
      <c r="V266">
        <v>3.57</v>
      </c>
      <c r="W266">
        <v>3.78</v>
      </c>
      <c r="X266">
        <v>21.5</v>
      </c>
    </row>
    <row r="267" spans="1:24" x14ac:dyDescent="0.45">
      <c r="A267">
        <v>266</v>
      </c>
      <c r="B267">
        <v>2016</v>
      </c>
      <c r="C267" t="s">
        <v>61</v>
      </c>
      <c r="D267" t="str">
        <f t="shared" si="4"/>
        <v>PHI2016</v>
      </c>
      <c r="E267">
        <v>162</v>
      </c>
      <c r="F267">
        <v>71</v>
      </c>
      <c r="G267">
        <v>91</v>
      </c>
      <c r="H267">
        <v>43</v>
      </c>
      <c r="I267">
        <v>667</v>
      </c>
      <c r="J267">
        <v>162</v>
      </c>
      <c r="K267">
        <v>1437</v>
      </c>
      <c r="L267">
        <v>8.14</v>
      </c>
      <c r="M267">
        <v>2.92</v>
      </c>
      <c r="N267">
        <v>1.33</v>
      </c>
      <c r="O267">
        <v>0.30399999999999999</v>
      </c>
      <c r="P267" s="5">
        <v>0.70499999999999996</v>
      </c>
      <c r="Q267" s="5">
        <v>0.41</v>
      </c>
      <c r="R267" s="5">
        <v>0.13800000000000001</v>
      </c>
      <c r="S267">
        <v>93</v>
      </c>
      <c r="T267">
        <v>4.6399999999999997</v>
      </c>
      <c r="V267">
        <v>4.34</v>
      </c>
      <c r="W267">
        <v>4.21</v>
      </c>
      <c r="X267">
        <v>13.9</v>
      </c>
    </row>
    <row r="268" spans="1:24" x14ac:dyDescent="0.45">
      <c r="A268">
        <v>267</v>
      </c>
      <c r="B268">
        <v>2016</v>
      </c>
      <c r="C268" t="s">
        <v>66</v>
      </c>
      <c r="D268" t="str">
        <f t="shared" si="4"/>
        <v>PIT2016</v>
      </c>
      <c r="E268">
        <v>162</v>
      </c>
      <c r="F268">
        <v>78</v>
      </c>
      <c r="G268">
        <v>83</v>
      </c>
      <c r="H268">
        <v>51</v>
      </c>
      <c r="I268">
        <v>687</v>
      </c>
      <c r="J268">
        <v>162</v>
      </c>
      <c r="K268">
        <v>1450.2</v>
      </c>
      <c r="L268">
        <v>7.64</v>
      </c>
      <c r="M268">
        <v>3.31</v>
      </c>
      <c r="N268">
        <v>1.1200000000000001</v>
      </c>
      <c r="O268">
        <v>0.30599999999999999</v>
      </c>
      <c r="P268" s="5">
        <v>0.72499999999999998</v>
      </c>
      <c r="Q268" s="5">
        <v>0.46899999999999997</v>
      </c>
      <c r="R268" s="5">
        <v>0.13</v>
      </c>
      <c r="S268">
        <v>94</v>
      </c>
      <c r="T268">
        <v>4.22</v>
      </c>
      <c r="V268">
        <v>4.3</v>
      </c>
      <c r="W268">
        <v>4.28</v>
      </c>
      <c r="X268">
        <v>9</v>
      </c>
    </row>
    <row r="269" spans="1:24" x14ac:dyDescent="0.45">
      <c r="A269">
        <v>268</v>
      </c>
      <c r="B269">
        <v>2016</v>
      </c>
      <c r="C269" t="s">
        <v>68</v>
      </c>
      <c r="D269" t="str">
        <f t="shared" si="4"/>
        <v>STL2016</v>
      </c>
      <c r="E269">
        <v>162</v>
      </c>
      <c r="F269">
        <v>86</v>
      </c>
      <c r="G269">
        <v>76</v>
      </c>
      <c r="H269">
        <v>38</v>
      </c>
      <c r="I269">
        <v>643</v>
      </c>
      <c r="J269">
        <v>162</v>
      </c>
      <c r="K269">
        <v>1448.1</v>
      </c>
      <c r="L269">
        <v>8.02</v>
      </c>
      <c r="M269">
        <v>2.95</v>
      </c>
      <c r="N269">
        <v>0.99</v>
      </c>
      <c r="O269">
        <v>0.30399999999999999</v>
      </c>
      <c r="P269" s="5">
        <v>0.71799999999999997</v>
      </c>
      <c r="Q269" s="5">
        <v>0.495</v>
      </c>
      <c r="R269" s="5">
        <v>0.128</v>
      </c>
      <c r="S269">
        <v>94.1</v>
      </c>
      <c r="T269">
        <v>4.08</v>
      </c>
      <c r="V269">
        <v>3.88</v>
      </c>
      <c r="W269">
        <v>3.88</v>
      </c>
      <c r="X269">
        <v>16.600000000000001</v>
      </c>
    </row>
    <row r="270" spans="1:24" x14ac:dyDescent="0.45">
      <c r="A270">
        <v>269</v>
      </c>
      <c r="B270">
        <v>2016</v>
      </c>
      <c r="C270" t="s">
        <v>67</v>
      </c>
      <c r="D270" t="str">
        <f t="shared" si="4"/>
        <v>SDP2016</v>
      </c>
      <c r="E270">
        <v>162</v>
      </c>
      <c r="F270">
        <v>68</v>
      </c>
      <c r="G270">
        <v>94</v>
      </c>
      <c r="H270">
        <v>35</v>
      </c>
      <c r="I270">
        <v>672</v>
      </c>
      <c r="J270">
        <v>162</v>
      </c>
      <c r="K270">
        <v>1440</v>
      </c>
      <c r="L270">
        <v>7.64</v>
      </c>
      <c r="M270">
        <v>3.56</v>
      </c>
      <c r="N270">
        <v>1.1399999999999999</v>
      </c>
      <c r="O270">
        <v>0.29599999999999999</v>
      </c>
      <c r="P270" s="5">
        <v>0.71299999999999997</v>
      </c>
      <c r="Q270" s="5">
        <v>0.46400000000000002</v>
      </c>
      <c r="R270" s="5">
        <v>0.126</v>
      </c>
      <c r="S270">
        <v>92.7</v>
      </c>
      <c r="T270">
        <v>4.4400000000000004</v>
      </c>
      <c r="V270">
        <v>4.4000000000000004</v>
      </c>
      <c r="W270">
        <v>4.42</v>
      </c>
      <c r="X270">
        <v>8.6</v>
      </c>
    </row>
    <row r="271" spans="1:24" x14ac:dyDescent="0.45">
      <c r="A271">
        <v>270</v>
      </c>
      <c r="B271">
        <v>2016</v>
      </c>
      <c r="C271" t="s">
        <v>75</v>
      </c>
      <c r="D271" t="str">
        <f t="shared" si="4"/>
        <v>SFG2016</v>
      </c>
      <c r="E271">
        <v>162</v>
      </c>
      <c r="F271">
        <v>87</v>
      </c>
      <c r="G271">
        <v>75</v>
      </c>
      <c r="H271">
        <v>43</v>
      </c>
      <c r="I271">
        <v>737</v>
      </c>
      <c r="J271">
        <v>162</v>
      </c>
      <c r="K271">
        <v>1460.1</v>
      </c>
      <c r="L271">
        <v>8.07</v>
      </c>
      <c r="M271">
        <v>2.71</v>
      </c>
      <c r="N271">
        <v>0.97</v>
      </c>
      <c r="O271">
        <v>0.28699999999999998</v>
      </c>
      <c r="P271" s="5">
        <v>0.74299999999999999</v>
      </c>
      <c r="Q271" s="5">
        <v>0.45300000000000001</v>
      </c>
      <c r="R271" s="5">
        <v>0.108</v>
      </c>
      <c r="S271">
        <v>92.7</v>
      </c>
      <c r="T271">
        <v>3.69</v>
      </c>
      <c r="V271">
        <v>3.76</v>
      </c>
      <c r="W271">
        <v>4.01</v>
      </c>
      <c r="X271">
        <v>14.2</v>
      </c>
    </row>
    <row r="272" spans="1:24" x14ac:dyDescent="0.45">
      <c r="A272">
        <v>271</v>
      </c>
      <c r="B272">
        <v>2015</v>
      </c>
      <c r="C272" t="s">
        <v>100</v>
      </c>
      <c r="D272" t="str">
        <f t="shared" si="4"/>
        <v>LAA2015</v>
      </c>
      <c r="E272">
        <v>162</v>
      </c>
      <c r="F272">
        <v>85</v>
      </c>
      <c r="G272">
        <v>77</v>
      </c>
      <c r="H272">
        <v>46</v>
      </c>
      <c r="I272">
        <v>680</v>
      </c>
      <c r="J272">
        <v>162</v>
      </c>
      <c r="K272">
        <v>1440.2</v>
      </c>
      <c r="L272">
        <v>7.63</v>
      </c>
      <c r="M272">
        <v>2.91</v>
      </c>
      <c r="N272">
        <v>1.04</v>
      </c>
      <c r="O272">
        <v>0.28499999999999998</v>
      </c>
      <c r="P272" s="5">
        <v>0.73299999999999998</v>
      </c>
      <c r="Q272" s="5">
        <v>0.41499999999999998</v>
      </c>
      <c r="R272" s="5">
        <v>0.1</v>
      </c>
      <c r="S272">
        <v>91.8</v>
      </c>
      <c r="T272">
        <v>3.94</v>
      </c>
      <c r="V272">
        <v>4.05</v>
      </c>
      <c r="W272">
        <v>4.26</v>
      </c>
      <c r="X272">
        <v>12.2</v>
      </c>
    </row>
    <row r="273" spans="1:24" x14ac:dyDescent="0.45">
      <c r="A273">
        <v>272</v>
      </c>
      <c r="B273">
        <v>2015</v>
      </c>
      <c r="C273" t="s">
        <v>58</v>
      </c>
      <c r="D273" t="str">
        <f t="shared" si="4"/>
        <v>BAL2015</v>
      </c>
      <c r="E273">
        <v>162</v>
      </c>
      <c r="F273">
        <v>81</v>
      </c>
      <c r="G273">
        <v>81</v>
      </c>
      <c r="H273">
        <v>43</v>
      </c>
      <c r="I273">
        <v>615</v>
      </c>
      <c r="J273">
        <v>162</v>
      </c>
      <c r="K273">
        <v>1434.2</v>
      </c>
      <c r="L273">
        <v>7.73</v>
      </c>
      <c r="M273">
        <v>3.03</v>
      </c>
      <c r="N273">
        <v>1.0900000000000001</v>
      </c>
      <c r="O273">
        <v>0.29799999999999999</v>
      </c>
      <c r="P273" s="5">
        <v>0.73599999999999999</v>
      </c>
      <c r="Q273" s="5">
        <v>0.45200000000000001</v>
      </c>
      <c r="R273" s="5">
        <v>0.12</v>
      </c>
      <c r="S273">
        <v>93.2</v>
      </c>
      <c r="T273">
        <v>4.05</v>
      </c>
      <c r="V273">
        <v>4.1100000000000003</v>
      </c>
      <c r="W273">
        <v>4.04</v>
      </c>
      <c r="X273">
        <v>15.8</v>
      </c>
    </row>
    <row r="274" spans="1:24" x14ac:dyDescent="0.45">
      <c r="A274">
        <v>273</v>
      </c>
      <c r="B274">
        <v>2015</v>
      </c>
      <c r="C274" t="s">
        <v>69</v>
      </c>
      <c r="D274" t="str">
        <f t="shared" si="4"/>
        <v>BOS2015</v>
      </c>
      <c r="E274">
        <v>162</v>
      </c>
      <c r="F274">
        <v>78</v>
      </c>
      <c r="G274">
        <v>84</v>
      </c>
      <c r="H274">
        <v>40</v>
      </c>
      <c r="I274">
        <v>637</v>
      </c>
      <c r="J274">
        <v>162</v>
      </c>
      <c r="K274">
        <v>1448.1</v>
      </c>
      <c r="L274">
        <v>7.57</v>
      </c>
      <c r="M274">
        <v>2.97</v>
      </c>
      <c r="N274">
        <v>1.1100000000000001</v>
      </c>
      <c r="O274">
        <v>0.30499999999999999</v>
      </c>
      <c r="P274" s="5">
        <v>0.71599999999999997</v>
      </c>
      <c r="Q274" s="5">
        <v>0.441</v>
      </c>
      <c r="R274" s="5">
        <v>0.11600000000000001</v>
      </c>
      <c r="S274">
        <v>93.1</v>
      </c>
      <c r="T274">
        <v>4.34</v>
      </c>
      <c r="V274">
        <v>4.17</v>
      </c>
      <c r="W274">
        <v>4.1399999999999997</v>
      </c>
      <c r="X274">
        <v>11.8</v>
      </c>
    </row>
    <row r="275" spans="1:24" x14ac:dyDescent="0.45">
      <c r="A275">
        <v>274</v>
      </c>
      <c r="B275">
        <v>2015</v>
      </c>
      <c r="C275" t="s">
        <v>70</v>
      </c>
      <c r="D275" t="str">
        <f t="shared" si="4"/>
        <v>CHW2015</v>
      </c>
      <c r="E275">
        <v>162</v>
      </c>
      <c r="F275">
        <v>76</v>
      </c>
      <c r="G275">
        <v>86</v>
      </c>
      <c r="H275">
        <v>37</v>
      </c>
      <c r="I275">
        <v>576</v>
      </c>
      <c r="J275">
        <v>162</v>
      </c>
      <c r="K275">
        <v>1452.2</v>
      </c>
      <c r="L275">
        <v>8.42</v>
      </c>
      <c r="M275">
        <v>2.94</v>
      </c>
      <c r="N275">
        <v>1</v>
      </c>
      <c r="O275">
        <v>0.311</v>
      </c>
      <c r="P275" s="5">
        <v>0.72899999999999998</v>
      </c>
      <c r="Q275" s="5">
        <v>0.45200000000000001</v>
      </c>
      <c r="R275" s="5">
        <v>0.114</v>
      </c>
      <c r="S275">
        <v>93.1</v>
      </c>
      <c r="T275">
        <v>3.98</v>
      </c>
      <c r="V275">
        <v>3.82</v>
      </c>
      <c r="W275">
        <v>3.81</v>
      </c>
      <c r="X275">
        <v>17.399999999999999</v>
      </c>
    </row>
    <row r="276" spans="1:24" x14ac:dyDescent="0.45">
      <c r="A276">
        <v>275</v>
      </c>
      <c r="B276">
        <v>2015</v>
      </c>
      <c r="C276" t="s">
        <v>60</v>
      </c>
      <c r="D276" t="str">
        <f t="shared" si="4"/>
        <v>CLE2015</v>
      </c>
      <c r="E276">
        <v>161</v>
      </c>
      <c r="F276">
        <v>81</v>
      </c>
      <c r="G276">
        <v>80</v>
      </c>
      <c r="H276">
        <v>38</v>
      </c>
      <c r="I276">
        <v>637</v>
      </c>
      <c r="J276">
        <v>161</v>
      </c>
      <c r="K276">
        <v>1432.2</v>
      </c>
      <c r="L276">
        <v>8.84</v>
      </c>
      <c r="M276">
        <v>2.67</v>
      </c>
      <c r="N276">
        <v>1.01</v>
      </c>
      <c r="O276">
        <v>0.28799999999999998</v>
      </c>
      <c r="P276" s="5">
        <v>0.72799999999999998</v>
      </c>
      <c r="Q276" s="5">
        <v>0.44500000000000001</v>
      </c>
      <c r="R276" s="5">
        <v>0.11700000000000001</v>
      </c>
      <c r="S276">
        <v>94.3</v>
      </c>
      <c r="T276">
        <v>3.68</v>
      </c>
      <c r="V276">
        <v>3.62</v>
      </c>
      <c r="W276">
        <v>3.57</v>
      </c>
      <c r="X276">
        <v>21.1</v>
      </c>
    </row>
    <row r="277" spans="1:24" x14ac:dyDescent="0.45">
      <c r="A277">
        <v>276</v>
      </c>
      <c r="B277">
        <v>2015</v>
      </c>
      <c r="C277" t="s">
        <v>71</v>
      </c>
      <c r="D277" t="str">
        <f t="shared" si="4"/>
        <v>DET2015</v>
      </c>
      <c r="E277">
        <v>161</v>
      </c>
      <c r="F277">
        <v>74</v>
      </c>
      <c r="G277">
        <v>87</v>
      </c>
      <c r="H277">
        <v>35</v>
      </c>
      <c r="I277">
        <v>666</v>
      </c>
      <c r="J277">
        <v>161</v>
      </c>
      <c r="K277">
        <v>1447</v>
      </c>
      <c r="L277">
        <v>6.84</v>
      </c>
      <c r="M277">
        <v>3.04</v>
      </c>
      <c r="N277">
        <v>1.2</v>
      </c>
      <c r="O277">
        <v>0.29799999999999999</v>
      </c>
      <c r="P277" s="5">
        <v>0.69699999999999995</v>
      </c>
      <c r="Q277" s="5">
        <v>0.42899999999999999</v>
      </c>
      <c r="R277" s="5">
        <v>0.12</v>
      </c>
      <c r="S277">
        <v>93.1</v>
      </c>
      <c r="T277">
        <v>4.6399999999999997</v>
      </c>
      <c r="V277">
        <v>4.46</v>
      </c>
      <c r="W277">
        <v>4.3600000000000003</v>
      </c>
      <c r="X277">
        <v>11.7</v>
      </c>
    </row>
    <row r="278" spans="1:24" x14ac:dyDescent="0.45">
      <c r="A278">
        <v>277</v>
      </c>
      <c r="B278">
        <v>2015</v>
      </c>
      <c r="C278" t="s">
        <v>62</v>
      </c>
      <c r="D278" t="str">
        <f t="shared" si="4"/>
        <v>KCR2015</v>
      </c>
      <c r="E278">
        <v>162</v>
      </c>
      <c r="F278">
        <v>95</v>
      </c>
      <c r="G278">
        <v>67</v>
      </c>
      <c r="H278">
        <v>56</v>
      </c>
      <c r="I278">
        <v>655</v>
      </c>
      <c r="J278">
        <v>162</v>
      </c>
      <c r="K278">
        <v>1452</v>
      </c>
      <c r="L278">
        <v>7.19</v>
      </c>
      <c r="M278">
        <v>3.03</v>
      </c>
      <c r="N278">
        <v>0.96</v>
      </c>
      <c r="O278">
        <v>0.28599999999999998</v>
      </c>
      <c r="P278" s="5">
        <v>0.75</v>
      </c>
      <c r="Q278" s="5">
        <v>0.42799999999999999</v>
      </c>
      <c r="R278" s="5">
        <v>9.9000000000000005E-2</v>
      </c>
      <c r="S278">
        <v>93.3</v>
      </c>
      <c r="T278">
        <v>3.74</v>
      </c>
      <c r="V278">
        <v>4.04</v>
      </c>
      <c r="W278">
        <v>4.25</v>
      </c>
      <c r="X278">
        <v>13.8</v>
      </c>
    </row>
    <row r="279" spans="1:24" x14ac:dyDescent="0.45">
      <c r="A279">
        <v>278</v>
      </c>
      <c r="B279">
        <v>2015</v>
      </c>
      <c r="C279" t="s">
        <v>54</v>
      </c>
      <c r="D279" t="str">
        <f t="shared" si="4"/>
        <v>MIN2015</v>
      </c>
      <c r="E279">
        <v>162</v>
      </c>
      <c r="F279">
        <v>83</v>
      </c>
      <c r="G279">
        <v>79</v>
      </c>
      <c r="H279">
        <v>45</v>
      </c>
      <c r="I279">
        <v>682</v>
      </c>
      <c r="J279">
        <v>162</v>
      </c>
      <c r="K279">
        <v>1443</v>
      </c>
      <c r="L279">
        <v>6.52</v>
      </c>
      <c r="M279">
        <v>2.58</v>
      </c>
      <c r="N279">
        <v>1.02</v>
      </c>
      <c r="O279">
        <v>0.3</v>
      </c>
      <c r="P279" s="5">
        <v>0.72799999999999998</v>
      </c>
      <c r="Q279" s="5">
        <v>0.44</v>
      </c>
      <c r="R279" s="5">
        <v>0.104</v>
      </c>
      <c r="S279">
        <v>92.5</v>
      </c>
      <c r="T279">
        <v>4.07</v>
      </c>
      <c r="V279">
        <v>4.0999999999999996</v>
      </c>
      <c r="W279">
        <v>4.2300000000000004</v>
      </c>
      <c r="X279">
        <v>16</v>
      </c>
    </row>
    <row r="280" spans="1:24" x14ac:dyDescent="0.45">
      <c r="A280">
        <v>279</v>
      </c>
      <c r="B280">
        <v>2015</v>
      </c>
      <c r="C280" t="s">
        <v>73</v>
      </c>
      <c r="D280" t="str">
        <f t="shared" si="4"/>
        <v>NYY2015</v>
      </c>
      <c r="E280">
        <v>162</v>
      </c>
      <c r="F280">
        <v>87</v>
      </c>
      <c r="G280">
        <v>75</v>
      </c>
      <c r="H280">
        <v>48</v>
      </c>
      <c r="I280">
        <v>659</v>
      </c>
      <c r="J280">
        <v>162</v>
      </c>
      <c r="K280">
        <v>1457.2</v>
      </c>
      <c r="L280">
        <v>8.4600000000000009</v>
      </c>
      <c r="M280">
        <v>2.93</v>
      </c>
      <c r="N280">
        <v>1.1200000000000001</v>
      </c>
      <c r="O280">
        <v>0.3</v>
      </c>
      <c r="P280" s="5">
        <v>0.73799999999999999</v>
      </c>
      <c r="Q280" s="5">
        <v>0.47</v>
      </c>
      <c r="R280" s="5">
        <v>0.13600000000000001</v>
      </c>
      <c r="S280">
        <v>94.6</v>
      </c>
      <c r="T280">
        <v>4.03</v>
      </c>
      <c r="V280">
        <v>3.97</v>
      </c>
      <c r="W280">
        <v>3.7</v>
      </c>
      <c r="X280">
        <v>18.399999999999999</v>
      </c>
    </row>
    <row r="281" spans="1:24" x14ac:dyDescent="0.45">
      <c r="A281">
        <v>280</v>
      </c>
      <c r="B281">
        <v>2015</v>
      </c>
      <c r="C281" t="s">
        <v>56</v>
      </c>
      <c r="D281" t="str">
        <f t="shared" si="4"/>
        <v>OAK2015</v>
      </c>
      <c r="E281">
        <v>162</v>
      </c>
      <c r="F281">
        <v>68</v>
      </c>
      <c r="G281">
        <v>94</v>
      </c>
      <c r="H281">
        <v>28</v>
      </c>
      <c r="I281">
        <v>649</v>
      </c>
      <c r="J281">
        <v>162</v>
      </c>
      <c r="K281">
        <v>1444.2</v>
      </c>
      <c r="L281">
        <v>7.34</v>
      </c>
      <c r="M281">
        <v>2.95</v>
      </c>
      <c r="N281">
        <v>1.07</v>
      </c>
      <c r="O281">
        <v>0.28899999999999998</v>
      </c>
      <c r="P281" s="5">
        <v>0.71</v>
      </c>
      <c r="Q281" s="5">
        <v>0.45</v>
      </c>
      <c r="R281" s="5">
        <v>0.114</v>
      </c>
      <c r="S281">
        <v>92.7</v>
      </c>
      <c r="T281">
        <v>4.16</v>
      </c>
      <c r="V281">
        <v>4.13</v>
      </c>
      <c r="W281">
        <v>4.13</v>
      </c>
      <c r="X281">
        <v>13</v>
      </c>
    </row>
    <row r="282" spans="1:24" x14ac:dyDescent="0.45">
      <c r="A282">
        <v>281</v>
      </c>
      <c r="B282">
        <v>2015</v>
      </c>
      <c r="C282" t="s">
        <v>49</v>
      </c>
      <c r="D282" t="str">
        <f t="shared" si="4"/>
        <v>SEA2015</v>
      </c>
      <c r="E282">
        <v>162</v>
      </c>
      <c r="F282">
        <v>76</v>
      </c>
      <c r="G282">
        <v>86</v>
      </c>
      <c r="H282">
        <v>45</v>
      </c>
      <c r="I282">
        <v>671</v>
      </c>
      <c r="J282">
        <v>162</v>
      </c>
      <c r="K282">
        <v>1463</v>
      </c>
      <c r="L282">
        <v>7.89</v>
      </c>
      <c r="M282">
        <v>3.02</v>
      </c>
      <c r="N282">
        <v>1.1100000000000001</v>
      </c>
      <c r="O282">
        <v>0.29799999999999999</v>
      </c>
      <c r="P282" s="5">
        <v>0.72799999999999998</v>
      </c>
      <c r="Q282" s="5">
        <v>0.46300000000000002</v>
      </c>
      <c r="R282" s="5">
        <v>0.125</v>
      </c>
      <c r="S282">
        <v>93.3</v>
      </c>
      <c r="T282">
        <v>4.16</v>
      </c>
      <c r="V282">
        <v>4.1399999999999997</v>
      </c>
      <c r="W282">
        <v>3.99</v>
      </c>
      <c r="X282">
        <v>9.1</v>
      </c>
    </row>
    <row r="283" spans="1:24" x14ac:dyDescent="0.45">
      <c r="A283">
        <v>282</v>
      </c>
      <c r="B283">
        <v>2015</v>
      </c>
      <c r="C283" t="s">
        <v>101</v>
      </c>
      <c r="D283" t="str">
        <f t="shared" si="4"/>
        <v>TBR2015</v>
      </c>
      <c r="E283">
        <v>162</v>
      </c>
      <c r="F283">
        <v>80</v>
      </c>
      <c r="G283">
        <v>82</v>
      </c>
      <c r="H283">
        <v>60</v>
      </c>
      <c r="I283">
        <v>692</v>
      </c>
      <c r="J283">
        <v>162</v>
      </c>
      <c r="K283">
        <v>1453.1</v>
      </c>
      <c r="L283">
        <v>8.39</v>
      </c>
      <c r="M283">
        <v>2.95</v>
      </c>
      <c r="N283">
        <v>1.08</v>
      </c>
      <c r="O283">
        <v>0.28399999999999997</v>
      </c>
      <c r="P283" s="5">
        <v>0.751</v>
      </c>
      <c r="Q283" s="5">
        <v>0.41799999999999998</v>
      </c>
      <c r="R283" s="5">
        <v>0.112</v>
      </c>
      <c r="S283">
        <v>93.6</v>
      </c>
      <c r="T283">
        <v>3.74</v>
      </c>
      <c r="V283">
        <v>3.91</v>
      </c>
      <c r="W283">
        <v>3.94</v>
      </c>
      <c r="X283">
        <v>14.7</v>
      </c>
    </row>
    <row r="284" spans="1:24" x14ac:dyDescent="0.45">
      <c r="A284">
        <v>283</v>
      </c>
      <c r="B284">
        <v>2015</v>
      </c>
      <c r="C284" t="s">
        <v>57</v>
      </c>
      <c r="D284" t="str">
        <f t="shared" si="4"/>
        <v>TEX2015</v>
      </c>
      <c r="E284">
        <v>162</v>
      </c>
      <c r="F284">
        <v>88</v>
      </c>
      <c r="G284">
        <v>74</v>
      </c>
      <c r="H284">
        <v>45</v>
      </c>
      <c r="I284">
        <v>660</v>
      </c>
      <c r="J284">
        <v>162</v>
      </c>
      <c r="K284">
        <v>1442.2</v>
      </c>
      <c r="L284">
        <v>6.83</v>
      </c>
      <c r="M284">
        <v>3.17</v>
      </c>
      <c r="N284">
        <v>1.07</v>
      </c>
      <c r="O284">
        <v>0.29399999999999998</v>
      </c>
      <c r="P284" s="5">
        <v>0.72399999999999998</v>
      </c>
      <c r="Q284" s="5">
        <v>0.442</v>
      </c>
      <c r="R284" s="5">
        <v>0.112</v>
      </c>
      <c r="S284">
        <v>92.8</v>
      </c>
      <c r="T284">
        <v>4.25</v>
      </c>
      <c r="V284">
        <v>4.34</v>
      </c>
      <c r="W284">
        <v>4.37</v>
      </c>
      <c r="X284">
        <v>11</v>
      </c>
    </row>
    <row r="285" spans="1:24" x14ac:dyDescent="0.45">
      <c r="A285">
        <v>284</v>
      </c>
      <c r="B285">
        <v>2015</v>
      </c>
      <c r="C285" t="s">
        <v>74</v>
      </c>
      <c r="D285" t="str">
        <f t="shared" si="4"/>
        <v>TOR2015</v>
      </c>
      <c r="E285">
        <v>162</v>
      </c>
      <c r="F285">
        <v>93</v>
      </c>
      <c r="G285">
        <v>69</v>
      </c>
      <c r="H285">
        <v>34</v>
      </c>
      <c r="I285">
        <v>631</v>
      </c>
      <c r="J285">
        <v>162</v>
      </c>
      <c r="K285">
        <v>1441</v>
      </c>
      <c r="L285">
        <v>6.98</v>
      </c>
      <c r="M285">
        <v>2.48</v>
      </c>
      <c r="N285">
        <v>1.08</v>
      </c>
      <c r="O285">
        <v>0.27800000000000002</v>
      </c>
      <c r="P285" s="5">
        <v>0.72699999999999998</v>
      </c>
      <c r="Q285" s="5">
        <v>0.437</v>
      </c>
      <c r="R285" s="5">
        <v>0.11</v>
      </c>
      <c r="S285">
        <v>91.8</v>
      </c>
      <c r="T285">
        <v>3.81</v>
      </c>
      <c r="V285">
        <v>4.09</v>
      </c>
      <c r="W285">
        <v>4.1399999999999997</v>
      </c>
      <c r="X285">
        <v>13.7</v>
      </c>
    </row>
    <row r="286" spans="1:24" x14ac:dyDescent="0.45">
      <c r="A286">
        <v>285</v>
      </c>
      <c r="B286">
        <v>2015</v>
      </c>
      <c r="C286" t="s">
        <v>102</v>
      </c>
      <c r="D286" t="str">
        <f t="shared" si="4"/>
        <v>ARI2015</v>
      </c>
      <c r="E286">
        <v>162</v>
      </c>
      <c r="F286">
        <v>79</v>
      </c>
      <c r="G286">
        <v>83</v>
      </c>
      <c r="H286">
        <v>44</v>
      </c>
      <c r="I286">
        <v>712</v>
      </c>
      <c r="J286">
        <v>162</v>
      </c>
      <c r="K286">
        <v>1466.2</v>
      </c>
      <c r="L286">
        <v>7.46</v>
      </c>
      <c r="M286">
        <v>3.07</v>
      </c>
      <c r="N286">
        <v>1.1200000000000001</v>
      </c>
      <c r="O286">
        <v>0.29399999999999998</v>
      </c>
      <c r="P286" s="5">
        <v>0.73699999999999999</v>
      </c>
      <c r="Q286" s="5">
        <v>0.45700000000000002</v>
      </c>
      <c r="R286" s="5">
        <v>0.123</v>
      </c>
      <c r="S286">
        <v>93.6</v>
      </c>
      <c r="T286">
        <v>4.05</v>
      </c>
      <c r="V286">
        <v>4.21</v>
      </c>
      <c r="W286">
        <v>4.09</v>
      </c>
      <c r="X286">
        <v>10.6</v>
      </c>
    </row>
    <row r="287" spans="1:24" x14ac:dyDescent="0.45">
      <c r="A287">
        <v>286</v>
      </c>
      <c r="B287">
        <v>2015</v>
      </c>
      <c r="C287" t="s">
        <v>50</v>
      </c>
      <c r="D287" t="str">
        <f t="shared" si="4"/>
        <v>ATL2015</v>
      </c>
      <c r="E287">
        <v>162</v>
      </c>
      <c r="F287">
        <v>67</v>
      </c>
      <c r="G287">
        <v>95</v>
      </c>
      <c r="H287">
        <v>44</v>
      </c>
      <c r="I287">
        <v>694</v>
      </c>
      <c r="J287">
        <v>162</v>
      </c>
      <c r="K287">
        <v>1425.1</v>
      </c>
      <c r="L287">
        <v>7.25</v>
      </c>
      <c r="M287">
        <v>3.47</v>
      </c>
      <c r="N287">
        <v>1.07</v>
      </c>
      <c r="O287">
        <v>0.30499999999999999</v>
      </c>
      <c r="P287" s="5">
        <v>0.71399999999999997</v>
      </c>
      <c r="Q287" s="5">
        <v>0.434</v>
      </c>
      <c r="R287" s="5">
        <v>0.113</v>
      </c>
      <c r="S287">
        <v>93.6</v>
      </c>
      <c r="T287">
        <v>4.41</v>
      </c>
      <c r="V287">
        <v>4.34</v>
      </c>
      <c r="W287">
        <v>4.3600000000000003</v>
      </c>
      <c r="X287">
        <v>7</v>
      </c>
    </row>
    <row r="288" spans="1:24" x14ac:dyDescent="0.45">
      <c r="A288">
        <v>287</v>
      </c>
      <c r="B288">
        <v>2015</v>
      </c>
      <c r="C288" t="s">
        <v>51</v>
      </c>
      <c r="D288" t="str">
        <f t="shared" si="4"/>
        <v>CHC2015</v>
      </c>
      <c r="E288">
        <v>162</v>
      </c>
      <c r="F288">
        <v>97</v>
      </c>
      <c r="G288">
        <v>65</v>
      </c>
      <c r="H288">
        <v>48</v>
      </c>
      <c r="I288">
        <v>714</v>
      </c>
      <c r="J288">
        <v>162</v>
      </c>
      <c r="K288">
        <v>1461.1</v>
      </c>
      <c r="L288">
        <v>8.81</v>
      </c>
      <c r="M288">
        <v>2.5099999999999998</v>
      </c>
      <c r="N288">
        <v>0.83</v>
      </c>
      <c r="O288">
        <v>0.28699999999999998</v>
      </c>
      <c r="P288" s="5">
        <v>0.72699999999999998</v>
      </c>
      <c r="Q288" s="5">
        <v>0.46600000000000003</v>
      </c>
      <c r="R288" s="5">
        <v>0.107</v>
      </c>
      <c r="S288">
        <v>93.1</v>
      </c>
      <c r="T288">
        <v>3.36</v>
      </c>
      <c r="V288">
        <v>3.3</v>
      </c>
      <c r="W288">
        <v>3.37</v>
      </c>
      <c r="X288">
        <v>22.9</v>
      </c>
    </row>
    <row r="289" spans="1:24" x14ac:dyDescent="0.45">
      <c r="A289">
        <v>288</v>
      </c>
      <c r="B289">
        <v>2015</v>
      </c>
      <c r="C289" t="s">
        <v>59</v>
      </c>
      <c r="D289" t="str">
        <f t="shared" si="4"/>
        <v>CIN2015</v>
      </c>
      <c r="E289">
        <v>162</v>
      </c>
      <c r="F289">
        <v>64</v>
      </c>
      <c r="G289">
        <v>98</v>
      </c>
      <c r="H289">
        <v>35</v>
      </c>
      <c r="I289">
        <v>683</v>
      </c>
      <c r="J289">
        <v>162</v>
      </c>
      <c r="K289">
        <v>1453.1</v>
      </c>
      <c r="L289">
        <v>7.75</v>
      </c>
      <c r="M289">
        <v>3.37</v>
      </c>
      <c r="N289">
        <v>1.1000000000000001</v>
      </c>
      <c r="O289">
        <v>0.29699999999999999</v>
      </c>
      <c r="P289" s="5">
        <v>0.71699999999999997</v>
      </c>
      <c r="Q289" s="5">
        <v>0.441</v>
      </c>
      <c r="R289" s="5">
        <v>0.121</v>
      </c>
      <c r="S289">
        <v>94</v>
      </c>
      <c r="T289">
        <v>4.3499999999999996</v>
      </c>
      <c r="V289">
        <v>4.24</v>
      </c>
      <c r="W289">
        <v>4.1399999999999997</v>
      </c>
      <c r="X289">
        <v>10.8</v>
      </c>
    </row>
    <row r="290" spans="1:24" x14ac:dyDescent="0.45">
      <c r="A290">
        <v>289</v>
      </c>
      <c r="B290">
        <v>2015</v>
      </c>
      <c r="C290" t="s">
        <v>64</v>
      </c>
      <c r="D290" t="str">
        <f t="shared" si="4"/>
        <v>COL2015</v>
      </c>
      <c r="E290">
        <v>162</v>
      </c>
      <c r="F290">
        <v>68</v>
      </c>
      <c r="G290">
        <v>94</v>
      </c>
      <c r="H290">
        <v>36</v>
      </c>
      <c r="I290">
        <v>746</v>
      </c>
      <c r="J290">
        <v>162</v>
      </c>
      <c r="K290">
        <v>1426.1</v>
      </c>
      <c r="L290">
        <v>7.02</v>
      </c>
      <c r="M290">
        <v>3.65</v>
      </c>
      <c r="N290">
        <v>1.1499999999999999</v>
      </c>
      <c r="O290">
        <v>0.318</v>
      </c>
      <c r="P290" s="5">
        <v>0.69899999999999995</v>
      </c>
      <c r="Q290" s="5">
        <v>0.47699999999999998</v>
      </c>
      <c r="R290" s="5">
        <v>0.13200000000000001</v>
      </c>
      <c r="S290">
        <v>93.3</v>
      </c>
      <c r="T290">
        <v>5.04</v>
      </c>
      <c r="V290">
        <v>4.5599999999999996</v>
      </c>
      <c r="W290">
        <v>4.33</v>
      </c>
      <c r="X290">
        <v>8.3000000000000007</v>
      </c>
    </row>
    <row r="291" spans="1:24" x14ac:dyDescent="0.45">
      <c r="A291">
        <v>290</v>
      </c>
      <c r="B291">
        <v>2015</v>
      </c>
      <c r="C291" t="s">
        <v>103</v>
      </c>
      <c r="D291" t="str">
        <f t="shared" si="4"/>
        <v>MIA2015</v>
      </c>
      <c r="E291">
        <v>162</v>
      </c>
      <c r="F291">
        <v>71</v>
      </c>
      <c r="G291">
        <v>91</v>
      </c>
      <c r="H291">
        <v>35</v>
      </c>
      <c r="I291">
        <v>648</v>
      </c>
      <c r="J291">
        <v>162</v>
      </c>
      <c r="K291">
        <v>1427</v>
      </c>
      <c r="L291">
        <v>7.27</v>
      </c>
      <c r="M291">
        <v>3.2</v>
      </c>
      <c r="N291">
        <v>0.89</v>
      </c>
      <c r="O291">
        <v>0.29399999999999998</v>
      </c>
      <c r="P291" s="5">
        <v>0.72299999999999998</v>
      </c>
      <c r="Q291" s="5">
        <v>0.44500000000000001</v>
      </c>
      <c r="R291" s="5">
        <v>9.5000000000000001E-2</v>
      </c>
      <c r="S291">
        <v>93.7</v>
      </c>
      <c r="T291">
        <v>4.04</v>
      </c>
      <c r="V291">
        <v>3.98</v>
      </c>
      <c r="W291">
        <v>4.2300000000000004</v>
      </c>
      <c r="X291">
        <v>12.2</v>
      </c>
    </row>
    <row r="292" spans="1:24" x14ac:dyDescent="0.45">
      <c r="A292">
        <v>291</v>
      </c>
      <c r="B292">
        <v>2015</v>
      </c>
      <c r="C292" t="s">
        <v>53</v>
      </c>
      <c r="D292" t="str">
        <f t="shared" si="4"/>
        <v>HOU2015</v>
      </c>
      <c r="E292">
        <v>162</v>
      </c>
      <c r="F292">
        <v>86</v>
      </c>
      <c r="G292">
        <v>76</v>
      </c>
      <c r="H292">
        <v>39</v>
      </c>
      <c r="I292">
        <v>644</v>
      </c>
      <c r="J292">
        <v>162</v>
      </c>
      <c r="K292">
        <v>1441</v>
      </c>
      <c r="L292">
        <v>7.99</v>
      </c>
      <c r="M292">
        <v>2.64</v>
      </c>
      <c r="N292">
        <v>0.92</v>
      </c>
      <c r="O292">
        <v>0.28499999999999998</v>
      </c>
      <c r="P292" s="5">
        <v>0.73799999999999999</v>
      </c>
      <c r="Q292" s="5">
        <v>0.47299999999999998</v>
      </c>
      <c r="R292" s="5">
        <v>0.109</v>
      </c>
      <c r="S292">
        <v>92.6</v>
      </c>
      <c r="T292">
        <v>3.57</v>
      </c>
      <c r="V292">
        <v>3.66</v>
      </c>
      <c r="W292">
        <v>3.71</v>
      </c>
      <c r="X292">
        <v>18.899999999999999</v>
      </c>
    </row>
    <row r="293" spans="1:24" x14ac:dyDescent="0.45">
      <c r="A293">
        <v>292</v>
      </c>
      <c r="B293">
        <v>2015</v>
      </c>
      <c r="C293" t="s">
        <v>65</v>
      </c>
      <c r="D293" t="str">
        <f t="shared" si="4"/>
        <v>LAD2015</v>
      </c>
      <c r="E293">
        <v>162</v>
      </c>
      <c r="F293">
        <v>92</v>
      </c>
      <c r="G293">
        <v>70</v>
      </c>
      <c r="H293">
        <v>47</v>
      </c>
      <c r="I293">
        <v>677</v>
      </c>
      <c r="J293">
        <v>162</v>
      </c>
      <c r="K293">
        <v>1445.2</v>
      </c>
      <c r="L293">
        <v>8.69</v>
      </c>
      <c r="M293">
        <v>2.46</v>
      </c>
      <c r="N293">
        <v>0.9</v>
      </c>
      <c r="O293">
        <v>0.29599999999999999</v>
      </c>
      <c r="P293" s="5">
        <v>0.747</v>
      </c>
      <c r="Q293" s="5">
        <v>0.501</v>
      </c>
      <c r="R293" s="5">
        <v>0.121</v>
      </c>
      <c r="S293">
        <v>93.8</v>
      </c>
      <c r="T293">
        <v>3.46</v>
      </c>
      <c r="V293">
        <v>3.4</v>
      </c>
      <c r="W293">
        <v>3.33</v>
      </c>
      <c r="X293">
        <v>19.7</v>
      </c>
    </row>
    <row r="294" spans="1:24" x14ac:dyDescent="0.45">
      <c r="A294">
        <v>293</v>
      </c>
      <c r="B294">
        <v>2015</v>
      </c>
      <c r="C294" t="s">
        <v>72</v>
      </c>
      <c r="D294" t="str">
        <f t="shared" si="4"/>
        <v>MIL2015</v>
      </c>
      <c r="E294">
        <v>162</v>
      </c>
      <c r="F294">
        <v>68</v>
      </c>
      <c r="G294">
        <v>94</v>
      </c>
      <c r="H294">
        <v>40</v>
      </c>
      <c r="I294">
        <v>658</v>
      </c>
      <c r="J294">
        <v>162</v>
      </c>
      <c r="K294">
        <v>1435</v>
      </c>
      <c r="L294">
        <v>7.9</v>
      </c>
      <c r="M294">
        <v>3.24</v>
      </c>
      <c r="N294">
        <v>1.1000000000000001</v>
      </c>
      <c r="O294">
        <v>0.30299999999999999</v>
      </c>
      <c r="P294" s="5">
        <v>0.72099999999999997</v>
      </c>
      <c r="Q294" s="5">
        <v>0.46100000000000002</v>
      </c>
      <c r="R294" s="5">
        <v>0.127</v>
      </c>
      <c r="S294">
        <v>93</v>
      </c>
      <c r="T294">
        <v>4.28</v>
      </c>
      <c r="V294">
        <v>4.17</v>
      </c>
      <c r="W294">
        <v>3.99</v>
      </c>
      <c r="X294">
        <v>9.9</v>
      </c>
    </row>
    <row r="295" spans="1:24" x14ac:dyDescent="0.45">
      <c r="A295">
        <v>294</v>
      </c>
      <c r="B295">
        <v>2015</v>
      </c>
      <c r="C295" t="s">
        <v>104</v>
      </c>
      <c r="D295" t="str">
        <f t="shared" si="4"/>
        <v>WSN2015</v>
      </c>
      <c r="E295">
        <v>162</v>
      </c>
      <c r="F295">
        <v>83</v>
      </c>
      <c r="G295">
        <v>79</v>
      </c>
      <c r="H295">
        <v>41</v>
      </c>
      <c r="I295">
        <v>630</v>
      </c>
      <c r="J295">
        <v>162</v>
      </c>
      <c r="K295">
        <v>1434.2</v>
      </c>
      <c r="L295">
        <v>8.42</v>
      </c>
      <c r="M295">
        <v>2.2799999999999998</v>
      </c>
      <c r="N295">
        <v>0.91</v>
      </c>
      <c r="O295">
        <v>0.3</v>
      </c>
      <c r="P295" s="5">
        <v>0.72699999999999998</v>
      </c>
      <c r="Q295" s="5">
        <v>0.44700000000000001</v>
      </c>
      <c r="R295" s="5">
        <v>0.10299999999999999</v>
      </c>
      <c r="S295">
        <v>94</v>
      </c>
      <c r="T295">
        <v>3.62</v>
      </c>
      <c r="V295">
        <v>3.45</v>
      </c>
      <c r="W295">
        <v>3.58</v>
      </c>
      <c r="X295">
        <v>22.2</v>
      </c>
    </row>
    <row r="296" spans="1:24" x14ac:dyDescent="0.45">
      <c r="A296">
        <v>295</v>
      </c>
      <c r="B296">
        <v>2015</v>
      </c>
      <c r="C296" t="s">
        <v>55</v>
      </c>
      <c r="D296" t="str">
        <f t="shared" si="4"/>
        <v>NYM2015</v>
      </c>
      <c r="E296">
        <v>162</v>
      </c>
      <c r="F296">
        <v>90</v>
      </c>
      <c r="G296">
        <v>72</v>
      </c>
      <c r="H296">
        <v>50</v>
      </c>
      <c r="I296">
        <v>647</v>
      </c>
      <c r="J296">
        <v>162</v>
      </c>
      <c r="K296">
        <v>1462.2</v>
      </c>
      <c r="L296">
        <v>8.23</v>
      </c>
      <c r="M296">
        <v>2.36</v>
      </c>
      <c r="N296">
        <v>0.94</v>
      </c>
      <c r="O296">
        <v>0.28799999999999998</v>
      </c>
      <c r="P296" s="5">
        <v>0.74299999999999999</v>
      </c>
      <c r="Q296" s="5">
        <v>0.46300000000000002</v>
      </c>
      <c r="R296" s="5">
        <v>0.108</v>
      </c>
      <c r="S296">
        <v>94.4</v>
      </c>
      <c r="T296">
        <v>3.45</v>
      </c>
      <c r="V296">
        <v>3.53</v>
      </c>
      <c r="W296">
        <v>3.6</v>
      </c>
      <c r="X296">
        <v>19</v>
      </c>
    </row>
    <row r="297" spans="1:24" x14ac:dyDescent="0.45">
      <c r="A297">
        <v>296</v>
      </c>
      <c r="B297">
        <v>2015</v>
      </c>
      <c r="C297" t="s">
        <v>61</v>
      </c>
      <c r="D297" t="str">
        <f t="shared" si="4"/>
        <v>PHI2015</v>
      </c>
      <c r="E297">
        <v>162</v>
      </c>
      <c r="F297">
        <v>63</v>
      </c>
      <c r="G297">
        <v>99</v>
      </c>
      <c r="H297">
        <v>35</v>
      </c>
      <c r="I297">
        <v>665</v>
      </c>
      <c r="J297">
        <v>162</v>
      </c>
      <c r="K297">
        <v>1436.1</v>
      </c>
      <c r="L297">
        <v>7.22</v>
      </c>
      <c r="M297">
        <v>3.06</v>
      </c>
      <c r="N297">
        <v>1.2</v>
      </c>
      <c r="O297">
        <v>0.316</v>
      </c>
      <c r="P297" s="5">
        <v>0.71099999999999997</v>
      </c>
      <c r="Q297" s="5">
        <v>0.44</v>
      </c>
      <c r="R297" s="5">
        <v>0.122</v>
      </c>
      <c r="S297">
        <v>92.8</v>
      </c>
      <c r="T297">
        <v>4.6900000000000004</v>
      </c>
      <c r="V297">
        <v>4.4000000000000004</v>
      </c>
      <c r="W297">
        <v>4.29</v>
      </c>
      <c r="X297">
        <v>10.3</v>
      </c>
    </row>
    <row r="298" spans="1:24" x14ac:dyDescent="0.45">
      <c r="A298">
        <v>297</v>
      </c>
      <c r="B298">
        <v>2015</v>
      </c>
      <c r="C298" t="s">
        <v>66</v>
      </c>
      <c r="D298" t="str">
        <f t="shared" si="4"/>
        <v>PIT2015</v>
      </c>
      <c r="E298">
        <v>162</v>
      </c>
      <c r="F298">
        <v>98</v>
      </c>
      <c r="G298">
        <v>64</v>
      </c>
      <c r="H298">
        <v>54</v>
      </c>
      <c r="I298">
        <v>662</v>
      </c>
      <c r="J298">
        <v>162</v>
      </c>
      <c r="K298">
        <v>1489.2</v>
      </c>
      <c r="L298">
        <v>8.08</v>
      </c>
      <c r="M298">
        <v>2.74</v>
      </c>
      <c r="N298">
        <v>0.66</v>
      </c>
      <c r="O298">
        <v>0.30199999999999999</v>
      </c>
      <c r="P298" s="5">
        <v>0.75</v>
      </c>
      <c r="Q298" s="5">
        <v>0.504</v>
      </c>
      <c r="R298" s="5">
        <v>9.4E-2</v>
      </c>
      <c r="S298">
        <v>94.4</v>
      </c>
      <c r="T298">
        <v>3.23</v>
      </c>
      <c r="V298">
        <v>3.36</v>
      </c>
      <c r="W298">
        <v>3.56</v>
      </c>
      <c r="X298">
        <v>19.5</v>
      </c>
    </row>
    <row r="299" spans="1:24" x14ac:dyDescent="0.45">
      <c r="A299">
        <v>298</v>
      </c>
      <c r="B299">
        <v>2015</v>
      </c>
      <c r="C299" t="s">
        <v>68</v>
      </c>
      <c r="D299" t="str">
        <f t="shared" si="4"/>
        <v>STL2015</v>
      </c>
      <c r="E299">
        <v>162</v>
      </c>
      <c r="F299">
        <v>100</v>
      </c>
      <c r="G299">
        <v>62</v>
      </c>
      <c r="H299">
        <v>62</v>
      </c>
      <c r="I299">
        <v>677</v>
      </c>
      <c r="J299">
        <v>162</v>
      </c>
      <c r="K299">
        <v>1464.2</v>
      </c>
      <c r="L299">
        <v>8.17</v>
      </c>
      <c r="M299">
        <v>2.93</v>
      </c>
      <c r="N299">
        <v>0.76</v>
      </c>
      <c r="O299">
        <v>0.29699999999999999</v>
      </c>
      <c r="P299" s="5">
        <v>0.79400000000000004</v>
      </c>
      <c r="Q299" s="5">
        <v>0.48</v>
      </c>
      <c r="R299" s="5">
        <v>9.4E-2</v>
      </c>
      <c r="S299">
        <v>93.9</v>
      </c>
      <c r="T299">
        <v>2.94</v>
      </c>
      <c r="V299">
        <v>3.48</v>
      </c>
      <c r="W299">
        <v>3.71</v>
      </c>
      <c r="X299">
        <v>20.6</v>
      </c>
    </row>
    <row r="300" spans="1:24" x14ac:dyDescent="0.45">
      <c r="A300">
        <v>299</v>
      </c>
      <c r="B300">
        <v>2015</v>
      </c>
      <c r="C300" t="s">
        <v>67</v>
      </c>
      <c r="D300" t="str">
        <f t="shared" si="4"/>
        <v>SDP2015</v>
      </c>
      <c r="E300">
        <v>162</v>
      </c>
      <c r="F300">
        <v>74</v>
      </c>
      <c r="G300">
        <v>88</v>
      </c>
      <c r="H300">
        <v>41</v>
      </c>
      <c r="I300">
        <v>678</v>
      </c>
      <c r="J300">
        <v>162</v>
      </c>
      <c r="K300">
        <v>1440.1</v>
      </c>
      <c r="L300">
        <v>8.6999999999999993</v>
      </c>
      <c r="M300">
        <v>3.22</v>
      </c>
      <c r="N300">
        <v>1.07</v>
      </c>
      <c r="O300">
        <v>0.30299999999999999</v>
      </c>
      <c r="P300" s="5">
        <v>0.71099999999999997</v>
      </c>
      <c r="Q300" s="5">
        <v>0.46899999999999997</v>
      </c>
      <c r="R300" s="5">
        <v>0.13300000000000001</v>
      </c>
      <c r="S300">
        <v>93.3</v>
      </c>
      <c r="T300">
        <v>4.09</v>
      </c>
      <c r="V300">
        <v>3.93</v>
      </c>
      <c r="W300">
        <v>3.71</v>
      </c>
      <c r="X300">
        <v>9.6999999999999993</v>
      </c>
    </row>
    <row r="301" spans="1:24" x14ac:dyDescent="0.45">
      <c r="A301">
        <v>300</v>
      </c>
      <c r="B301">
        <v>2015</v>
      </c>
      <c r="C301" t="s">
        <v>75</v>
      </c>
      <c r="D301" t="str">
        <f t="shared" si="4"/>
        <v>SFG2015</v>
      </c>
      <c r="E301">
        <v>162</v>
      </c>
      <c r="F301">
        <v>84</v>
      </c>
      <c r="G301">
        <v>78</v>
      </c>
      <c r="H301">
        <v>41</v>
      </c>
      <c r="I301">
        <v>719</v>
      </c>
      <c r="J301">
        <v>162</v>
      </c>
      <c r="K301">
        <v>1444.1</v>
      </c>
      <c r="L301">
        <v>7.26</v>
      </c>
      <c r="M301">
        <v>2.69</v>
      </c>
      <c r="N301">
        <v>0.97</v>
      </c>
      <c r="O301">
        <v>0.28299999999999997</v>
      </c>
      <c r="P301" s="5">
        <v>0.745</v>
      </c>
      <c r="Q301" s="5">
        <v>0.46</v>
      </c>
      <c r="R301" s="5">
        <v>0.108</v>
      </c>
      <c r="S301">
        <v>92.3</v>
      </c>
      <c r="T301">
        <v>3.73</v>
      </c>
      <c r="V301">
        <v>3.91</v>
      </c>
      <c r="W301">
        <v>3.98</v>
      </c>
      <c r="X301">
        <v>8.8000000000000007</v>
      </c>
    </row>
    <row r="302" spans="1:24" x14ac:dyDescent="0.45">
      <c r="A302">
        <v>301</v>
      </c>
      <c r="B302">
        <v>2014</v>
      </c>
      <c r="C302" t="s">
        <v>100</v>
      </c>
      <c r="D302" t="str">
        <f t="shared" si="4"/>
        <v>LAA2014</v>
      </c>
      <c r="E302">
        <v>162</v>
      </c>
      <c r="F302">
        <v>98</v>
      </c>
      <c r="G302">
        <v>64</v>
      </c>
      <c r="H302">
        <v>46</v>
      </c>
      <c r="I302">
        <v>705</v>
      </c>
      <c r="J302">
        <v>162</v>
      </c>
      <c r="K302">
        <v>1482.2</v>
      </c>
      <c r="L302">
        <v>8.15</v>
      </c>
      <c r="M302">
        <v>3.06</v>
      </c>
      <c r="N302">
        <v>0.76</v>
      </c>
      <c r="O302">
        <v>0.28499999999999998</v>
      </c>
      <c r="P302" s="5">
        <v>0.73299999999999998</v>
      </c>
      <c r="Q302" s="5">
        <v>0.41699999999999998</v>
      </c>
      <c r="R302" s="5">
        <v>0.08</v>
      </c>
      <c r="S302">
        <v>92.7</v>
      </c>
      <c r="T302">
        <v>3.58</v>
      </c>
      <c r="V302">
        <v>3.57</v>
      </c>
      <c r="W302">
        <v>3.78</v>
      </c>
      <c r="X302">
        <v>14.5</v>
      </c>
    </row>
    <row r="303" spans="1:24" x14ac:dyDescent="0.45">
      <c r="A303">
        <v>302</v>
      </c>
      <c r="B303">
        <v>2014</v>
      </c>
      <c r="C303" t="s">
        <v>58</v>
      </c>
      <c r="D303" t="str">
        <f t="shared" si="4"/>
        <v>BAL2014</v>
      </c>
      <c r="E303">
        <v>162</v>
      </c>
      <c r="F303">
        <v>96</v>
      </c>
      <c r="G303">
        <v>66</v>
      </c>
      <c r="H303">
        <v>53</v>
      </c>
      <c r="I303">
        <v>641</v>
      </c>
      <c r="J303">
        <v>162</v>
      </c>
      <c r="K303">
        <v>1461.1</v>
      </c>
      <c r="L303">
        <v>7.23</v>
      </c>
      <c r="M303">
        <v>2.91</v>
      </c>
      <c r="N303">
        <v>0.93</v>
      </c>
      <c r="O303">
        <v>0.28000000000000003</v>
      </c>
      <c r="P303" s="5">
        <v>0.77</v>
      </c>
      <c r="Q303" s="5">
        <v>0.438</v>
      </c>
      <c r="R303" s="5">
        <v>9.8000000000000004E-2</v>
      </c>
      <c r="S303">
        <v>92.9</v>
      </c>
      <c r="T303">
        <v>3.44</v>
      </c>
      <c r="V303">
        <v>3.96</v>
      </c>
      <c r="W303">
        <v>3.92</v>
      </c>
      <c r="X303">
        <v>12.9</v>
      </c>
    </row>
    <row r="304" spans="1:24" x14ac:dyDescent="0.45">
      <c r="A304">
        <v>303</v>
      </c>
      <c r="B304">
        <v>2014</v>
      </c>
      <c r="C304" t="s">
        <v>69</v>
      </c>
      <c r="D304" t="str">
        <f t="shared" si="4"/>
        <v>BOS2014</v>
      </c>
      <c r="E304">
        <v>162</v>
      </c>
      <c r="F304">
        <v>71</v>
      </c>
      <c r="G304">
        <v>91</v>
      </c>
      <c r="H304">
        <v>36</v>
      </c>
      <c r="I304">
        <v>655</v>
      </c>
      <c r="J304">
        <v>162</v>
      </c>
      <c r="K304">
        <v>1465.2</v>
      </c>
      <c r="L304">
        <v>7.45</v>
      </c>
      <c r="M304">
        <v>2.96</v>
      </c>
      <c r="N304">
        <v>0.95</v>
      </c>
      <c r="O304">
        <v>0.30099999999999999</v>
      </c>
      <c r="P304" s="5">
        <v>0.71799999999999997</v>
      </c>
      <c r="Q304" s="5">
        <v>0.436</v>
      </c>
      <c r="R304" s="5">
        <v>9.9000000000000005E-2</v>
      </c>
      <c r="S304">
        <v>92.6</v>
      </c>
      <c r="T304">
        <v>4.01</v>
      </c>
      <c r="V304">
        <v>3.93</v>
      </c>
      <c r="W304">
        <v>3.87</v>
      </c>
      <c r="X304">
        <v>10.6</v>
      </c>
    </row>
    <row r="305" spans="1:24" x14ac:dyDescent="0.45">
      <c r="A305">
        <v>304</v>
      </c>
      <c r="B305">
        <v>2014</v>
      </c>
      <c r="C305" t="s">
        <v>70</v>
      </c>
      <c r="D305" t="str">
        <f t="shared" si="4"/>
        <v>CHW2014</v>
      </c>
      <c r="E305">
        <v>162</v>
      </c>
      <c r="F305">
        <v>73</v>
      </c>
      <c r="G305">
        <v>89</v>
      </c>
      <c r="H305">
        <v>36</v>
      </c>
      <c r="I305">
        <v>615</v>
      </c>
      <c r="J305">
        <v>162</v>
      </c>
      <c r="K305">
        <v>1441</v>
      </c>
      <c r="L305">
        <v>7.2</v>
      </c>
      <c r="M305">
        <v>3.48</v>
      </c>
      <c r="N305">
        <v>0.87</v>
      </c>
      <c r="O305">
        <v>0.30599999999999999</v>
      </c>
      <c r="P305" s="5">
        <v>0.70399999999999996</v>
      </c>
      <c r="Q305" s="5">
        <v>0.46100000000000002</v>
      </c>
      <c r="R305" s="5">
        <v>9.4E-2</v>
      </c>
      <c r="S305">
        <v>93</v>
      </c>
      <c r="T305">
        <v>4.3</v>
      </c>
      <c r="V305">
        <v>4.0999999999999996</v>
      </c>
      <c r="W305">
        <v>4.1100000000000003</v>
      </c>
      <c r="X305">
        <v>10.7</v>
      </c>
    </row>
    <row r="306" spans="1:24" x14ac:dyDescent="0.45">
      <c r="A306">
        <v>305</v>
      </c>
      <c r="B306">
        <v>2014</v>
      </c>
      <c r="C306" t="s">
        <v>60</v>
      </c>
      <c r="D306" t="str">
        <f t="shared" si="4"/>
        <v>CLE2014</v>
      </c>
      <c r="E306">
        <v>162</v>
      </c>
      <c r="F306">
        <v>85</v>
      </c>
      <c r="G306">
        <v>77</v>
      </c>
      <c r="H306">
        <v>40</v>
      </c>
      <c r="I306">
        <v>735</v>
      </c>
      <c r="J306">
        <v>162</v>
      </c>
      <c r="K306">
        <v>1468.1</v>
      </c>
      <c r="L306">
        <v>8.89</v>
      </c>
      <c r="M306">
        <v>2.84</v>
      </c>
      <c r="N306">
        <v>0.83</v>
      </c>
      <c r="O306">
        <v>0.309</v>
      </c>
      <c r="P306" s="5">
        <v>0.73199999999999998</v>
      </c>
      <c r="Q306" s="5">
        <v>0.46700000000000003</v>
      </c>
      <c r="R306" s="5">
        <v>0.1</v>
      </c>
      <c r="S306">
        <v>94.1</v>
      </c>
      <c r="T306">
        <v>3.57</v>
      </c>
      <c r="V306">
        <v>3.42</v>
      </c>
      <c r="W306">
        <v>3.36</v>
      </c>
      <c r="X306">
        <v>20.3</v>
      </c>
    </row>
    <row r="307" spans="1:24" x14ac:dyDescent="0.45">
      <c r="A307">
        <v>306</v>
      </c>
      <c r="B307">
        <v>2014</v>
      </c>
      <c r="C307" t="s">
        <v>71</v>
      </c>
      <c r="D307" t="str">
        <f t="shared" si="4"/>
        <v>DET2014</v>
      </c>
      <c r="E307">
        <v>162</v>
      </c>
      <c r="F307">
        <v>90</v>
      </c>
      <c r="G307">
        <v>72</v>
      </c>
      <c r="H307">
        <v>41</v>
      </c>
      <c r="I307">
        <v>635</v>
      </c>
      <c r="J307">
        <v>162</v>
      </c>
      <c r="K307">
        <v>1454</v>
      </c>
      <c r="L307">
        <v>7.7</v>
      </c>
      <c r="M307">
        <v>2.86</v>
      </c>
      <c r="N307">
        <v>0.79</v>
      </c>
      <c r="O307">
        <v>0.312</v>
      </c>
      <c r="P307" s="5">
        <v>0.70699999999999996</v>
      </c>
      <c r="Q307" s="5">
        <v>0.442</v>
      </c>
      <c r="R307" s="5">
        <v>8.3000000000000004E-2</v>
      </c>
      <c r="S307">
        <v>92.9</v>
      </c>
      <c r="T307">
        <v>4.01</v>
      </c>
      <c r="V307">
        <v>3.6</v>
      </c>
      <c r="W307">
        <v>3.76</v>
      </c>
      <c r="X307">
        <v>19.7</v>
      </c>
    </row>
    <row r="308" spans="1:24" x14ac:dyDescent="0.45">
      <c r="A308">
        <v>307</v>
      </c>
      <c r="B308">
        <v>2014</v>
      </c>
      <c r="C308" t="s">
        <v>62</v>
      </c>
      <c r="D308" t="str">
        <f t="shared" si="4"/>
        <v>KCR2014</v>
      </c>
      <c r="E308">
        <v>162</v>
      </c>
      <c r="F308">
        <v>89</v>
      </c>
      <c r="G308">
        <v>73</v>
      </c>
      <c r="H308">
        <v>53</v>
      </c>
      <c r="I308">
        <v>613</v>
      </c>
      <c r="J308">
        <v>162</v>
      </c>
      <c r="K308">
        <v>1450.2</v>
      </c>
      <c r="L308">
        <v>7.25</v>
      </c>
      <c r="M308">
        <v>2.73</v>
      </c>
      <c r="N308">
        <v>0.79</v>
      </c>
      <c r="O308">
        <v>0.29199999999999998</v>
      </c>
      <c r="P308" s="5">
        <v>0.73899999999999999</v>
      </c>
      <c r="Q308" s="5">
        <v>0.43099999999999999</v>
      </c>
      <c r="R308" s="5">
        <v>8.2000000000000003E-2</v>
      </c>
      <c r="S308">
        <v>94</v>
      </c>
      <c r="T308">
        <v>3.51</v>
      </c>
      <c r="V308">
        <v>3.69</v>
      </c>
      <c r="W308">
        <v>3.88</v>
      </c>
      <c r="X308">
        <v>17.2</v>
      </c>
    </row>
    <row r="309" spans="1:24" x14ac:dyDescent="0.45">
      <c r="A309">
        <v>308</v>
      </c>
      <c r="B309">
        <v>2014</v>
      </c>
      <c r="C309" t="s">
        <v>54</v>
      </c>
      <c r="D309" t="str">
        <f t="shared" si="4"/>
        <v>MIN2014</v>
      </c>
      <c r="E309">
        <v>162</v>
      </c>
      <c r="F309">
        <v>70</v>
      </c>
      <c r="G309">
        <v>92</v>
      </c>
      <c r="H309">
        <v>38</v>
      </c>
      <c r="I309">
        <v>653</v>
      </c>
      <c r="J309">
        <v>162</v>
      </c>
      <c r="K309">
        <v>1435</v>
      </c>
      <c r="L309">
        <v>6.47</v>
      </c>
      <c r="M309">
        <v>2.56</v>
      </c>
      <c r="N309">
        <v>0.92</v>
      </c>
      <c r="O309">
        <v>0.315</v>
      </c>
      <c r="P309" s="5">
        <v>0.68899999999999995</v>
      </c>
      <c r="Q309" s="5">
        <v>0.41799999999999998</v>
      </c>
      <c r="R309" s="5">
        <v>8.5999999999999993E-2</v>
      </c>
      <c r="S309">
        <v>92.1</v>
      </c>
      <c r="T309">
        <v>4.58</v>
      </c>
      <c r="V309">
        <v>3.97</v>
      </c>
      <c r="W309">
        <v>4.12</v>
      </c>
      <c r="X309">
        <v>14.3</v>
      </c>
    </row>
    <row r="310" spans="1:24" x14ac:dyDescent="0.45">
      <c r="A310">
        <v>309</v>
      </c>
      <c r="B310">
        <v>2014</v>
      </c>
      <c r="C310" t="s">
        <v>73</v>
      </c>
      <c r="D310" t="str">
        <f t="shared" si="4"/>
        <v>NYY2014</v>
      </c>
      <c r="E310">
        <v>162</v>
      </c>
      <c r="F310">
        <v>84</v>
      </c>
      <c r="G310">
        <v>78</v>
      </c>
      <c r="H310">
        <v>48</v>
      </c>
      <c r="I310">
        <v>637</v>
      </c>
      <c r="J310">
        <v>162</v>
      </c>
      <c r="K310">
        <v>1453</v>
      </c>
      <c r="L310">
        <v>8.49</v>
      </c>
      <c r="M310">
        <v>2.4700000000000002</v>
      </c>
      <c r="N310">
        <v>1.02</v>
      </c>
      <c r="O310">
        <v>0.29799999999999999</v>
      </c>
      <c r="P310" s="5">
        <v>0.73299999999999998</v>
      </c>
      <c r="Q310" s="5">
        <v>0.437</v>
      </c>
      <c r="R310" s="5">
        <v>0.113</v>
      </c>
      <c r="S310">
        <v>93.4</v>
      </c>
      <c r="T310">
        <v>3.75</v>
      </c>
      <c r="V310">
        <v>3.67</v>
      </c>
      <c r="W310">
        <v>3.43</v>
      </c>
      <c r="X310">
        <v>17.5</v>
      </c>
    </row>
    <row r="311" spans="1:24" x14ac:dyDescent="0.45">
      <c r="A311">
        <v>310</v>
      </c>
      <c r="B311">
        <v>2014</v>
      </c>
      <c r="C311" t="s">
        <v>56</v>
      </c>
      <c r="D311" t="str">
        <f t="shared" si="4"/>
        <v>OAK2014</v>
      </c>
      <c r="E311">
        <v>162</v>
      </c>
      <c r="F311">
        <v>88</v>
      </c>
      <c r="G311">
        <v>74</v>
      </c>
      <c r="H311">
        <v>31</v>
      </c>
      <c r="I311">
        <v>603</v>
      </c>
      <c r="J311">
        <v>162</v>
      </c>
      <c r="K311">
        <v>1463.1</v>
      </c>
      <c r="L311">
        <v>7.65</v>
      </c>
      <c r="M311">
        <v>2.5</v>
      </c>
      <c r="N311">
        <v>0.9</v>
      </c>
      <c r="O311">
        <v>0.27200000000000002</v>
      </c>
      <c r="P311" s="5">
        <v>0.75900000000000001</v>
      </c>
      <c r="Q311" s="5">
        <v>0.45600000000000002</v>
      </c>
      <c r="R311" s="5">
        <v>0.1</v>
      </c>
      <c r="S311">
        <v>93</v>
      </c>
      <c r="T311">
        <v>3.22</v>
      </c>
      <c r="V311">
        <v>3.67</v>
      </c>
      <c r="W311">
        <v>3.6</v>
      </c>
      <c r="X311">
        <v>17.399999999999999</v>
      </c>
    </row>
    <row r="312" spans="1:24" x14ac:dyDescent="0.45">
      <c r="A312">
        <v>311</v>
      </c>
      <c r="B312">
        <v>2014</v>
      </c>
      <c r="C312" t="s">
        <v>49</v>
      </c>
      <c r="D312" t="str">
        <f t="shared" si="4"/>
        <v>SEA2014</v>
      </c>
      <c r="E312">
        <v>162</v>
      </c>
      <c r="F312">
        <v>87</v>
      </c>
      <c r="G312">
        <v>75</v>
      </c>
      <c r="H312">
        <v>51</v>
      </c>
      <c r="I312">
        <v>659</v>
      </c>
      <c r="J312">
        <v>162</v>
      </c>
      <c r="K312">
        <v>1452</v>
      </c>
      <c r="L312">
        <v>8.16</v>
      </c>
      <c r="M312">
        <v>2.87</v>
      </c>
      <c r="N312">
        <v>0.85</v>
      </c>
      <c r="O312">
        <v>0.27500000000000002</v>
      </c>
      <c r="P312" s="5">
        <v>0.76800000000000002</v>
      </c>
      <c r="Q312" s="5">
        <v>0.45400000000000001</v>
      </c>
      <c r="R312" s="5">
        <v>9.9000000000000005E-2</v>
      </c>
      <c r="S312">
        <v>92.1</v>
      </c>
      <c r="T312">
        <v>3.17</v>
      </c>
      <c r="V312">
        <v>3.61</v>
      </c>
      <c r="W312">
        <v>3.57</v>
      </c>
      <c r="X312">
        <v>13.6</v>
      </c>
    </row>
    <row r="313" spans="1:24" x14ac:dyDescent="0.45">
      <c r="A313">
        <v>312</v>
      </c>
      <c r="B313">
        <v>2014</v>
      </c>
      <c r="C313" t="s">
        <v>101</v>
      </c>
      <c r="D313" t="str">
        <f t="shared" si="4"/>
        <v>TBR2014</v>
      </c>
      <c r="E313">
        <v>162</v>
      </c>
      <c r="F313">
        <v>77</v>
      </c>
      <c r="G313">
        <v>85</v>
      </c>
      <c r="H313">
        <v>37</v>
      </c>
      <c r="I313">
        <v>656</v>
      </c>
      <c r="J313">
        <v>162</v>
      </c>
      <c r="K313">
        <v>1463.2</v>
      </c>
      <c r="L313">
        <v>8.84</v>
      </c>
      <c r="M313">
        <v>2.96</v>
      </c>
      <c r="N313">
        <v>0.89</v>
      </c>
      <c r="O313">
        <v>0.28599999999999998</v>
      </c>
      <c r="P313" s="5">
        <v>0.74099999999999999</v>
      </c>
      <c r="Q313" s="5">
        <v>0.40799999999999997</v>
      </c>
      <c r="R313" s="5">
        <v>9.0999999999999998E-2</v>
      </c>
      <c r="S313">
        <v>93.1</v>
      </c>
      <c r="T313">
        <v>3.56</v>
      </c>
      <c r="V313">
        <v>3.56</v>
      </c>
      <c r="W313">
        <v>3.62</v>
      </c>
      <c r="X313">
        <v>14.1</v>
      </c>
    </row>
    <row r="314" spans="1:24" x14ac:dyDescent="0.45">
      <c r="A314">
        <v>313</v>
      </c>
      <c r="B314">
        <v>2014</v>
      </c>
      <c r="C314" t="s">
        <v>57</v>
      </c>
      <c r="D314" t="str">
        <f t="shared" si="4"/>
        <v>TEX2014</v>
      </c>
      <c r="E314">
        <v>162</v>
      </c>
      <c r="F314">
        <v>67</v>
      </c>
      <c r="G314">
        <v>95</v>
      </c>
      <c r="H314">
        <v>33</v>
      </c>
      <c r="I314">
        <v>638</v>
      </c>
      <c r="J314">
        <v>162</v>
      </c>
      <c r="K314">
        <v>1426.1</v>
      </c>
      <c r="L314">
        <v>7</v>
      </c>
      <c r="M314">
        <v>3.19</v>
      </c>
      <c r="N314">
        <v>1.01</v>
      </c>
      <c r="O314">
        <v>0.31</v>
      </c>
      <c r="P314" s="5">
        <v>0.70399999999999996</v>
      </c>
      <c r="Q314" s="5">
        <v>0.39500000000000002</v>
      </c>
      <c r="R314" s="5">
        <v>9.2999999999999999E-2</v>
      </c>
      <c r="S314">
        <v>92.2</v>
      </c>
      <c r="T314">
        <v>4.49</v>
      </c>
      <c r="V314">
        <v>4.22</v>
      </c>
      <c r="W314">
        <v>4.26</v>
      </c>
      <c r="X314">
        <v>9.3000000000000007</v>
      </c>
    </row>
    <row r="315" spans="1:24" x14ac:dyDescent="0.45">
      <c r="A315">
        <v>314</v>
      </c>
      <c r="B315">
        <v>2014</v>
      </c>
      <c r="C315" t="s">
        <v>74</v>
      </c>
      <c r="D315" t="str">
        <f t="shared" si="4"/>
        <v>TOR2014</v>
      </c>
      <c r="E315">
        <v>162</v>
      </c>
      <c r="F315">
        <v>83</v>
      </c>
      <c r="G315">
        <v>79</v>
      </c>
      <c r="H315">
        <v>45</v>
      </c>
      <c r="I315">
        <v>611</v>
      </c>
      <c r="J315">
        <v>162</v>
      </c>
      <c r="K315">
        <v>1443</v>
      </c>
      <c r="L315">
        <v>7.48</v>
      </c>
      <c r="M315">
        <v>3.06</v>
      </c>
      <c r="N315">
        <v>0.94</v>
      </c>
      <c r="O315">
        <v>0.29399999999999998</v>
      </c>
      <c r="P315" s="5">
        <v>0.72699999999999998</v>
      </c>
      <c r="Q315" s="5">
        <v>0.42899999999999999</v>
      </c>
      <c r="R315" s="5">
        <v>9.4E-2</v>
      </c>
      <c r="S315">
        <v>92.4</v>
      </c>
      <c r="T315">
        <v>4</v>
      </c>
      <c r="V315">
        <v>3.97</v>
      </c>
      <c r="W315">
        <v>3.99</v>
      </c>
      <c r="X315">
        <v>14.2</v>
      </c>
    </row>
    <row r="316" spans="1:24" x14ac:dyDescent="0.45">
      <c r="A316">
        <v>315</v>
      </c>
      <c r="B316">
        <v>2014</v>
      </c>
      <c r="C316" t="s">
        <v>102</v>
      </c>
      <c r="D316" t="str">
        <f t="shared" si="4"/>
        <v>ARI2014</v>
      </c>
      <c r="E316">
        <v>162</v>
      </c>
      <c r="F316">
        <v>64</v>
      </c>
      <c r="G316">
        <v>98</v>
      </c>
      <c r="H316">
        <v>35</v>
      </c>
      <c r="I316">
        <v>650</v>
      </c>
      <c r="J316">
        <v>162</v>
      </c>
      <c r="K316">
        <v>1444.1</v>
      </c>
      <c r="L316">
        <v>7.96</v>
      </c>
      <c r="M316">
        <v>2.92</v>
      </c>
      <c r="N316">
        <v>0.96</v>
      </c>
      <c r="O316">
        <v>0.312</v>
      </c>
      <c r="P316" s="5">
        <v>0.70299999999999996</v>
      </c>
      <c r="Q316" s="5">
        <v>0.46100000000000002</v>
      </c>
      <c r="R316" s="5">
        <v>0.111</v>
      </c>
      <c r="S316">
        <v>92.6</v>
      </c>
      <c r="T316">
        <v>4.26</v>
      </c>
      <c r="V316">
        <v>3.83</v>
      </c>
      <c r="W316">
        <v>3.63</v>
      </c>
      <c r="X316">
        <v>8.1999999999999993</v>
      </c>
    </row>
    <row r="317" spans="1:24" x14ac:dyDescent="0.45">
      <c r="A317">
        <v>316</v>
      </c>
      <c r="B317">
        <v>2014</v>
      </c>
      <c r="C317" t="s">
        <v>50</v>
      </c>
      <c r="D317" t="str">
        <f t="shared" si="4"/>
        <v>ATL2014</v>
      </c>
      <c r="E317">
        <v>162</v>
      </c>
      <c r="F317">
        <v>79</v>
      </c>
      <c r="G317">
        <v>83</v>
      </c>
      <c r="H317">
        <v>54</v>
      </c>
      <c r="I317">
        <v>634</v>
      </c>
      <c r="J317">
        <v>162</v>
      </c>
      <c r="K317">
        <v>1455</v>
      </c>
      <c r="L317">
        <v>8.0500000000000007</v>
      </c>
      <c r="M317">
        <v>2.92</v>
      </c>
      <c r="N317">
        <v>0.75</v>
      </c>
      <c r="O317">
        <v>0.3</v>
      </c>
      <c r="P317" s="5">
        <v>0.75</v>
      </c>
      <c r="Q317" s="5">
        <v>0.42699999999999999</v>
      </c>
      <c r="R317" s="5">
        <v>8.3000000000000004E-2</v>
      </c>
      <c r="S317">
        <v>93.6</v>
      </c>
      <c r="T317">
        <v>3.38</v>
      </c>
      <c r="V317">
        <v>3.47</v>
      </c>
      <c r="W317">
        <v>3.63</v>
      </c>
      <c r="X317">
        <v>18.600000000000001</v>
      </c>
    </row>
    <row r="318" spans="1:24" x14ac:dyDescent="0.45">
      <c r="A318">
        <v>317</v>
      </c>
      <c r="B318">
        <v>2014</v>
      </c>
      <c r="C318" t="s">
        <v>51</v>
      </c>
      <c r="D318" t="str">
        <f t="shared" si="4"/>
        <v>CHC2014</v>
      </c>
      <c r="E318">
        <v>162</v>
      </c>
      <c r="F318">
        <v>73</v>
      </c>
      <c r="G318">
        <v>89</v>
      </c>
      <c r="H318">
        <v>37</v>
      </c>
      <c r="I318">
        <v>699</v>
      </c>
      <c r="J318">
        <v>162</v>
      </c>
      <c r="K318">
        <v>1463.1</v>
      </c>
      <c r="L318">
        <v>8.06</v>
      </c>
      <c r="M318">
        <v>3.1</v>
      </c>
      <c r="N318">
        <v>0.71</v>
      </c>
      <c r="O318">
        <v>0.30399999999999999</v>
      </c>
      <c r="P318" s="5">
        <v>0.69599999999999995</v>
      </c>
      <c r="Q318" s="5">
        <v>0.44</v>
      </c>
      <c r="R318" s="5">
        <v>0.08</v>
      </c>
      <c r="S318">
        <v>93</v>
      </c>
      <c r="T318">
        <v>3.92</v>
      </c>
      <c r="V318">
        <v>3.51</v>
      </c>
      <c r="W318">
        <v>3.7</v>
      </c>
      <c r="X318">
        <v>20.5</v>
      </c>
    </row>
    <row r="319" spans="1:24" x14ac:dyDescent="0.45">
      <c r="A319">
        <v>318</v>
      </c>
      <c r="B319">
        <v>2014</v>
      </c>
      <c r="C319" t="s">
        <v>59</v>
      </c>
      <c r="D319" t="str">
        <f t="shared" si="4"/>
        <v>CIN2014</v>
      </c>
      <c r="E319">
        <v>162</v>
      </c>
      <c r="F319">
        <v>76</v>
      </c>
      <c r="G319">
        <v>86</v>
      </c>
      <c r="H319">
        <v>44</v>
      </c>
      <c r="I319">
        <v>590</v>
      </c>
      <c r="J319">
        <v>162</v>
      </c>
      <c r="K319">
        <v>1446</v>
      </c>
      <c r="L319">
        <v>8.0299999999999994</v>
      </c>
      <c r="M319">
        <v>3.16</v>
      </c>
      <c r="N319">
        <v>1.01</v>
      </c>
      <c r="O319">
        <v>0.27700000000000002</v>
      </c>
      <c r="P319" s="5">
        <v>0.76500000000000001</v>
      </c>
      <c r="Q319" s="5">
        <v>0.45100000000000001</v>
      </c>
      <c r="R319" s="5">
        <v>0.11600000000000001</v>
      </c>
      <c r="S319">
        <v>94</v>
      </c>
      <c r="T319">
        <v>3.59</v>
      </c>
      <c r="V319">
        <v>4.01</v>
      </c>
      <c r="W319">
        <v>3.75</v>
      </c>
      <c r="X319">
        <v>12.8</v>
      </c>
    </row>
    <row r="320" spans="1:24" x14ac:dyDescent="0.45">
      <c r="A320">
        <v>319</v>
      </c>
      <c r="B320">
        <v>2014</v>
      </c>
      <c r="C320" t="s">
        <v>64</v>
      </c>
      <c r="D320" t="str">
        <f t="shared" si="4"/>
        <v>COL2014</v>
      </c>
      <c r="E320">
        <v>162</v>
      </c>
      <c r="F320">
        <v>66</v>
      </c>
      <c r="G320">
        <v>96</v>
      </c>
      <c r="H320">
        <v>24</v>
      </c>
      <c r="I320">
        <v>709</v>
      </c>
      <c r="J320">
        <v>162</v>
      </c>
      <c r="K320">
        <v>1431</v>
      </c>
      <c r="L320">
        <v>6.75</v>
      </c>
      <c r="M320">
        <v>3.34</v>
      </c>
      <c r="N320">
        <v>1.0900000000000001</v>
      </c>
      <c r="O320">
        <v>0.307</v>
      </c>
      <c r="P320" s="5">
        <v>0.69199999999999995</v>
      </c>
      <c r="Q320" s="5">
        <v>0.47699999999999998</v>
      </c>
      <c r="R320" s="5">
        <v>0.127</v>
      </c>
      <c r="S320">
        <v>92.9</v>
      </c>
      <c r="T320">
        <v>4.8600000000000003</v>
      </c>
      <c r="V320">
        <v>4.43</v>
      </c>
      <c r="W320">
        <v>4.04</v>
      </c>
      <c r="X320">
        <v>7.2</v>
      </c>
    </row>
    <row r="321" spans="1:24" x14ac:dyDescent="0.45">
      <c r="A321">
        <v>320</v>
      </c>
      <c r="B321">
        <v>2014</v>
      </c>
      <c r="C321" t="s">
        <v>103</v>
      </c>
      <c r="D321" t="str">
        <f t="shared" si="4"/>
        <v>MIA2014</v>
      </c>
      <c r="E321">
        <v>162</v>
      </c>
      <c r="F321">
        <v>77</v>
      </c>
      <c r="G321">
        <v>85</v>
      </c>
      <c r="H321">
        <v>42</v>
      </c>
      <c r="I321">
        <v>649</v>
      </c>
      <c r="J321">
        <v>162</v>
      </c>
      <c r="K321">
        <v>1457.2</v>
      </c>
      <c r="L321">
        <v>7.35</v>
      </c>
      <c r="M321">
        <v>2.83</v>
      </c>
      <c r="N321">
        <v>0.7</v>
      </c>
      <c r="O321">
        <v>0.31</v>
      </c>
      <c r="P321" s="5">
        <v>0.71899999999999997</v>
      </c>
      <c r="Q321" s="5">
        <v>0.46899999999999997</v>
      </c>
      <c r="R321" s="5">
        <v>0.08</v>
      </c>
      <c r="S321">
        <v>94.7</v>
      </c>
      <c r="T321">
        <v>3.79</v>
      </c>
      <c r="V321">
        <v>3.56</v>
      </c>
      <c r="W321">
        <v>3.75</v>
      </c>
      <c r="X321">
        <v>16.7</v>
      </c>
    </row>
    <row r="322" spans="1:24" x14ac:dyDescent="0.45">
      <c r="A322">
        <v>321</v>
      </c>
      <c r="B322">
        <v>2014</v>
      </c>
      <c r="C322" t="s">
        <v>53</v>
      </c>
      <c r="D322" t="str">
        <f t="shared" si="4"/>
        <v>HOU2014</v>
      </c>
      <c r="E322">
        <v>162</v>
      </c>
      <c r="F322">
        <v>70</v>
      </c>
      <c r="G322">
        <v>92</v>
      </c>
      <c r="H322">
        <v>31</v>
      </c>
      <c r="I322">
        <v>600</v>
      </c>
      <c r="J322">
        <v>162</v>
      </c>
      <c r="K322">
        <v>1438.2</v>
      </c>
      <c r="L322">
        <v>7.11</v>
      </c>
      <c r="M322">
        <v>3.03</v>
      </c>
      <c r="N322">
        <v>0.87</v>
      </c>
      <c r="O322">
        <v>0.29899999999999999</v>
      </c>
      <c r="P322" s="5">
        <v>0.70299999999999996</v>
      </c>
      <c r="Q322" s="5">
        <v>0.46400000000000002</v>
      </c>
      <c r="R322" s="5">
        <v>9.6000000000000002E-2</v>
      </c>
      <c r="S322">
        <v>92.6</v>
      </c>
      <c r="T322">
        <v>4.1399999999999997</v>
      </c>
      <c r="V322">
        <v>3.93</v>
      </c>
      <c r="W322">
        <v>3.91</v>
      </c>
      <c r="X322">
        <v>9.9</v>
      </c>
    </row>
    <row r="323" spans="1:24" x14ac:dyDescent="0.45">
      <c r="A323">
        <v>322</v>
      </c>
      <c r="B323">
        <v>2014</v>
      </c>
      <c r="C323" t="s">
        <v>65</v>
      </c>
      <c r="D323" t="str">
        <f t="shared" ref="D323:D386" si="5">_xlfn.CONCAT(C323,B323)</f>
        <v>LAD2014</v>
      </c>
      <c r="E323">
        <v>162</v>
      </c>
      <c r="F323">
        <v>94</v>
      </c>
      <c r="G323">
        <v>68</v>
      </c>
      <c r="H323">
        <v>47</v>
      </c>
      <c r="I323">
        <v>658</v>
      </c>
      <c r="J323">
        <v>162</v>
      </c>
      <c r="K323">
        <v>1464.2</v>
      </c>
      <c r="L323">
        <v>8.44</v>
      </c>
      <c r="M323">
        <v>2.64</v>
      </c>
      <c r="N323">
        <v>0.87</v>
      </c>
      <c r="O323">
        <v>0.29199999999999998</v>
      </c>
      <c r="P323" s="5">
        <v>0.74</v>
      </c>
      <c r="Q323" s="5">
        <v>0.47799999999999998</v>
      </c>
      <c r="R323" s="5">
        <v>0.108</v>
      </c>
      <c r="S323">
        <v>92.8</v>
      </c>
      <c r="T323">
        <v>3.4</v>
      </c>
      <c r="V323">
        <v>3.48</v>
      </c>
      <c r="W323">
        <v>3.33</v>
      </c>
      <c r="X323">
        <v>19.5</v>
      </c>
    </row>
    <row r="324" spans="1:24" x14ac:dyDescent="0.45">
      <c r="A324">
        <v>323</v>
      </c>
      <c r="B324">
        <v>2014</v>
      </c>
      <c r="C324" t="s">
        <v>72</v>
      </c>
      <c r="D324" t="str">
        <f t="shared" si="5"/>
        <v>MIL2014</v>
      </c>
      <c r="E324">
        <v>162</v>
      </c>
      <c r="F324">
        <v>82</v>
      </c>
      <c r="G324">
        <v>80</v>
      </c>
      <c r="H324">
        <v>45</v>
      </c>
      <c r="I324">
        <v>640</v>
      </c>
      <c r="J324">
        <v>162</v>
      </c>
      <c r="K324">
        <v>1457.2</v>
      </c>
      <c r="L324">
        <v>7.69</v>
      </c>
      <c r="M324">
        <v>2.66</v>
      </c>
      <c r="N324">
        <v>1.03</v>
      </c>
      <c r="O324">
        <v>0.28899999999999998</v>
      </c>
      <c r="P324" s="5">
        <v>0.74</v>
      </c>
      <c r="Q324" s="5">
        <v>0.45600000000000002</v>
      </c>
      <c r="R324" s="5">
        <v>0.113</v>
      </c>
      <c r="S324">
        <v>92.6</v>
      </c>
      <c r="T324">
        <v>3.67</v>
      </c>
      <c r="V324">
        <v>3.89</v>
      </c>
      <c r="W324">
        <v>3.65</v>
      </c>
      <c r="X324">
        <v>10.9</v>
      </c>
    </row>
    <row r="325" spans="1:24" x14ac:dyDescent="0.45">
      <c r="A325">
        <v>324</v>
      </c>
      <c r="B325">
        <v>2014</v>
      </c>
      <c r="C325" t="s">
        <v>104</v>
      </c>
      <c r="D325" t="str">
        <f t="shared" si="5"/>
        <v>WSN2014</v>
      </c>
      <c r="E325">
        <v>162</v>
      </c>
      <c r="F325">
        <v>96</v>
      </c>
      <c r="G325">
        <v>66</v>
      </c>
      <c r="H325">
        <v>45</v>
      </c>
      <c r="I325">
        <v>620</v>
      </c>
      <c r="J325">
        <v>162</v>
      </c>
      <c r="K325">
        <v>1470.2</v>
      </c>
      <c r="L325">
        <v>7.88</v>
      </c>
      <c r="M325">
        <v>2.15</v>
      </c>
      <c r="N325">
        <v>0.67</v>
      </c>
      <c r="O325">
        <v>0.29399999999999998</v>
      </c>
      <c r="P325" s="5">
        <v>0.749</v>
      </c>
      <c r="Q325" s="5">
        <v>0.44800000000000001</v>
      </c>
      <c r="R325" s="5">
        <v>7.4999999999999997E-2</v>
      </c>
      <c r="S325">
        <v>93.7</v>
      </c>
      <c r="T325">
        <v>3.03</v>
      </c>
      <c r="V325">
        <v>3.18</v>
      </c>
      <c r="W325">
        <v>3.43</v>
      </c>
      <c r="X325">
        <v>24.3</v>
      </c>
    </row>
    <row r="326" spans="1:24" x14ac:dyDescent="0.45">
      <c r="A326">
        <v>325</v>
      </c>
      <c r="B326">
        <v>2014</v>
      </c>
      <c r="C326" t="s">
        <v>55</v>
      </c>
      <c r="D326" t="str">
        <f t="shared" si="5"/>
        <v>NYM2014</v>
      </c>
      <c r="E326">
        <v>162</v>
      </c>
      <c r="F326">
        <v>79</v>
      </c>
      <c r="G326">
        <v>83</v>
      </c>
      <c r="H326">
        <v>42</v>
      </c>
      <c r="I326">
        <v>651</v>
      </c>
      <c r="J326">
        <v>162</v>
      </c>
      <c r="K326">
        <v>1463.2</v>
      </c>
      <c r="L326">
        <v>8.01</v>
      </c>
      <c r="M326">
        <v>3.13</v>
      </c>
      <c r="N326">
        <v>0.87</v>
      </c>
      <c r="O326">
        <v>0.29499999999999998</v>
      </c>
      <c r="P326" s="5">
        <v>0.75700000000000001</v>
      </c>
      <c r="Q326" s="5">
        <v>0.45800000000000002</v>
      </c>
      <c r="R326" s="5">
        <v>9.9000000000000005E-2</v>
      </c>
      <c r="S326">
        <v>93.4</v>
      </c>
      <c r="T326">
        <v>3.49</v>
      </c>
      <c r="V326">
        <v>3.75</v>
      </c>
      <c r="W326">
        <v>3.7</v>
      </c>
      <c r="X326">
        <v>12.7</v>
      </c>
    </row>
    <row r="327" spans="1:24" x14ac:dyDescent="0.45">
      <c r="A327">
        <v>326</v>
      </c>
      <c r="B327">
        <v>2014</v>
      </c>
      <c r="C327" t="s">
        <v>61</v>
      </c>
      <c r="D327" t="str">
        <f t="shared" si="5"/>
        <v>PHI2014</v>
      </c>
      <c r="E327">
        <v>162</v>
      </c>
      <c r="F327">
        <v>73</v>
      </c>
      <c r="G327">
        <v>89</v>
      </c>
      <c r="H327">
        <v>40</v>
      </c>
      <c r="I327">
        <v>623</v>
      </c>
      <c r="J327">
        <v>162</v>
      </c>
      <c r="K327">
        <v>1468.1</v>
      </c>
      <c r="L327">
        <v>7.69</v>
      </c>
      <c r="M327">
        <v>3.19</v>
      </c>
      <c r="N327">
        <v>0.82</v>
      </c>
      <c r="O327">
        <v>0.29499999999999998</v>
      </c>
      <c r="P327" s="5">
        <v>0.72199999999999998</v>
      </c>
      <c r="Q327" s="5">
        <v>0.46400000000000002</v>
      </c>
      <c r="R327" s="5">
        <v>9.4E-2</v>
      </c>
      <c r="S327">
        <v>93.8</v>
      </c>
      <c r="T327">
        <v>3.81</v>
      </c>
      <c r="V327">
        <v>3.81</v>
      </c>
      <c r="W327">
        <v>3.83</v>
      </c>
      <c r="X327">
        <v>16.600000000000001</v>
      </c>
    </row>
    <row r="328" spans="1:24" x14ac:dyDescent="0.45">
      <c r="A328">
        <v>327</v>
      </c>
      <c r="B328">
        <v>2014</v>
      </c>
      <c r="C328" t="s">
        <v>66</v>
      </c>
      <c r="D328" t="str">
        <f t="shared" si="5"/>
        <v>PIT2014</v>
      </c>
      <c r="E328">
        <v>162</v>
      </c>
      <c r="F328">
        <v>88</v>
      </c>
      <c r="G328">
        <v>74</v>
      </c>
      <c r="H328">
        <v>48</v>
      </c>
      <c r="I328">
        <v>614</v>
      </c>
      <c r="J328">
        <v>162</v>
      </c>
      <c r="K328">
        <v>1456.1</v>
      </c>
      <c r="L328">
        <v>7.59</v>
      </c>
      <c r="M328">
        <v>3.08</v>
      </c>
      <c r="N328">
        <v>0.79</v>
      </c>
      <c r="O328">
        <v>0.28999999999999998</v>
      </c>
      <c r="P328" s="5">
        <v>0.74199999999999999</v>
      </c>
      <c r="Q328" s="5">
        <v>0.505</v>
      </c>
      <c r="R328" s="5">
        <v>0.10299999999999999</v>
      </c>
      <c r="S328">
        <v>94.4</v>
      </c>
      <c r="T328">
        <v>3.49</v>
      </c>
      <c r="V328">
        <v>3.8</v>
      </c>
      <c r="W328">
        <v>3.71</v>
      </c>
      <c r="X328">
        <v>8.1999999999999993</v>
      </c>
    </row>
    <row r="329" spans="1:24" x14ac:dyDescent="0.45">
      <c r="A329">
        <v>328</v>
      </c>
      <c r="B329">
        <v>2014</v>
      </c>
      <c r="C329" t="s">
        <v>68</v>
      </c>
      <c r="D329" t="str">
        <f t="shared" si="5"/>
        <v>STL2014</v>
      </c>
      <c r="E329">
        <v>162</v>
      </c>
      <c r="F329">
        <v>90</v>
      </c>
      <c r="G329">
        <v>72</v>
      </c>
      <c r="H329">
        <v>55</v>
      </c>
      <c r="I329">
        <v>647</v>
      </c>
      <c r="J329">
        <v>162</v>
      </c>
      <c r="K329">
        <v>1448.2</v>
      </c>
      <c r="L329">
        <v>7.59</v>
      </c>
      <c r="M329">
        <v>2.92</v>
      </c>
      <c r="N329">
        <v>0.76</v>
      </c>
      <c r="O329">
        <v>0.28599999999999998</v>
      </c>
      <c r="P329" s="5">
        <v>0.74399999999999999</v>
      </c>
      <c r="Q329" s="5">
        <v>0.45400000000000001</v>
      </c>
      <c r="R329" s="5">
        <v>8.5999999999999993E-2</v>
      </c>
      <c r="S329">
        <v>94.1</v>
      </c>
      <c r="T329">
        <v>3.5</v>
      </c>
      <c r="V329">
        <v>3.65</v>
      </c>
      <c r="W329">
        <v>3.77</v>
      </c>
      <c r="X329">
        <v>15.9</v>
      </c>
    </row>
    <row r="330" spans="1:24" x14ac:dyDescent="0.45">
      <c r="A330">
        <v>329</v>
      </c>
      <c r="B330">
        <v>2014</v>
      </c>
      <c r="C330" t="s">
        <v>67</v>
      </c>
      <c r="D330" t="str">
        <f t="shared" si="5"/>
        <v>SDP2014</v>
      </c>
      <c r="E330">
        <v>162</v>
      </c>
      <c r="F330">
        <v>77</v>
      </c>
      <c r="G330">
        <v>85</v>
      </c>
      <c r="H330">
        <v>41</v>
      </c>
      <c r="I330">
        <v>643</v>
      </c>
      <c r="J330">
        <v>162</v>
      </c>
      <c r="K330">
        <v>1438.2</v>
      </c>
      <c r="L330">
        <v>8.0299999999999994</v>
      </c>
      <c r="M330">
        <v>2.89</v>
      </c>
      <c r="N330">
        <v>0.73</v>
      </c>
      <c r="O330">
        <v>0.28899999999999998</v>
      </c>
      <c r="P330" s="5">
        <v>0.749</v>
      </c>
      <c r="Q330" s="5">
        <v>0.45200000000000001</v>
      </c>
      <c r="R330" s="5">
        <v>8.5999999999999993E-2</v>
      </c>
      <c r="S330">
        <v>92.2</v>
      </c>
      <c r="T330">
        <v>3.27</v>
      </c>
      <c r="V330">
        <v>3.46</v>
      </c>
      <c r="W330">
        <v>3.57</v>
      </c>
      <c r="X330">
        <v>12.2</v>
      </c>
    </row>
    <row r="331" spans="1:24" x14ac:dyDescent="0.45">
      <c r="A331">
        <v>330</v>
      </c>
      <c r="B331">
        <v>2014</v>
      </c>
      <c r="C331" t="s">
        <v>75</v>
      </c>
      <c r="D331" t="str">
        <f t="shared" si="5"/>
        <v>SFG2014</v>
      </c>
      <c r="E331">
        <v>162</v>
      </c>
      <c r="F331">
        <v>88</v>
      </c>
      <c r="G331">
        <v>74</v>
      </c>
      <c r="H331">
        <v>46</v>
      </c>
      <c r="I331">
        <v>637</v>
      </c>
      <c r="J331">
        <v>162</v>
      </c>
      <c r="K331">
        <v>1449</v>
      </c>
      <c r="L331">
        <v>7.52</v>
      </c>
      <c r="M331">
        <v>2.42</v>
      </c>
      <c r="N331">
        <v>0.83</v>
      </c>
      <c r="O331">
        <v>0.28199999999999997</v>
      </c>
      <c r="P331" s="5">
        <v>0.72699999999999998</v>
      </c>
      <c r="Q331" s="5">
        <v>0.45900000000000002</v>
      </c>
      <c r="R331" s="5">
        <v>9.4E-2</v>
      </c>
      <c r="S331">
        <v>91.7</v>
      </c>
      <c r="T331">
        <v>3.5</v>
      </c>
      <c r="V331">
        <v>3.58</v>
      </c>
      <c r="W331">
        <v>3.59</v>
      </c>
      <c r="X331">
        <v>9.4</v>
      </c>
    </row>
    <row r="332" spans="1:24" x14ac:dyDescent="0.45">
      <c r="A332">
        <v>331</v>
      </c>
      <c r="B332">
        <v>2013</v>
      </c>
      <c r="C332" t="s">
        <v>100</v>
      </c>
      <c r="D332" t="str">
        <f t="shared" si="5"/>
        <v>LAA2013</v>
      </c>
      <c r="E332">
        <v>162</v>
      </c>
      <c r="F332">
        <v>78</v>
      </c>
      <c r="G332">
        <v>84</v>
      </c>
      <c r="H332">
        <v>41</v>
      </c>
      <c r="I332">
        <v>658</v>
      </c>
      <c r="J332">
        <v>162</v>
      </c>
      <c r="K332">
        <v>1457.2</v>
      </c>
      <c r="L332">
        <v>7.41</v>
      </c>
      <c r="M332">
        <v>3.29</v>
      </c>
      <c r="N332">
        <v>1.03</v>
      </c>
      <c r="O332">
        <v>0.3</v>
      </c>
      <c r="P332" s="5">
        <v>0.72299999999999998</v>
      </c>
      <c r="Q332" s="5">
        <v>0.42099999999999999</v>
      </c>
      <c r="R332" s="5">
        <v>0.104</v>
      </c>
      <c r="S332">
        <v>92.4</v>
      </c>
      <c r="T332">
        <v>4.24</v>
      </c>
      <c r="V332">
        <v>4.08</v>
      </c>
      <c r="W332">
        <v>4.0999999999999996</v>
      </c>
      <c r="X332">
        <v>10.1</v>
      </c>
    </row>
    <row r="333" spans="1:24" x14ac:dyDescent="0.45">
      <c r="A333">
        <v>332</v>
      </c>
      <c r="B333">
        <v>2013</v>
      </c>
      <c r="C333" t="s">
        <v>58</v>
      </c>
      <c r="D333" t="str">
        <f t="shared" si="5"/>
        <v>BAL2013</v>
      </c>
      <c r="E333">
        <v>162</v>
      </c>
      <c r="F333">
        <v>85</v>
      </c>
      <c r="G333">
        <v>77</v>
      </c>
      <c r="H333">
        <v>57</v>
      </c>
      <c r="I333">
        <v>635</v>
      </c>
      <c r="J333">
        <v>162</v>
      </c>
      <c r="K333">
        <v>1453</v>
      </c>
      <c r="L333">
        <v>7.24</v>
      </c>
      <c r="M333">
        <v>2.93</v>
      </c>
      <c r="N333">
        <v>1.25</v>
      </c>
      <c r="O333">
        <v>0.29099999999999998</v>
      </c>
      <c r="P333" s="5">
        <v>0.746</v>
      </c>
      <c r="Q333" s="5">
        <v>0.42199999999999999</v>
      </c>
      <c r="R333" s="5">
        <v>0.129</v>
      </c>
      <c r="S333">
        <v>92.7</v>
      </c>
      <c r="T333">
        <v>4.2</v>
      </c>
      <c r="V333">
        <v>4.33</v>
      </c>
      <c r="W333">
        <v>3.99</v>
      </c>
      <c r="X333">
        <v>11.1</v>
      </c>
    </row>
    <row r="334" spans="1:24" x14ac:dyDescent="0.45">
      <c r="A334">
        <v>333</v>
      </c>
      <c r="B334">
        <v>2013</v>
      </c>
      <c r="C334" t="s">
        <v>69</v>
      </c>
      <c r="D334" t="str">
        <f t="shared" si="5"/>
        <v>BOS2013</v>
      </c>
      <c r="E334">
        <v>162</v>
      </c>
      <c r="F334">
        <v>97</v>
      </c>
      <c r="G334">
        <v>65</v>
      </c>
      <c r="H334">
        <v>33</v>
      </c>
      <c r="I334">
        <v>612</v>
      </c>
      <c r="J334">
        <v>162</v>
      </c>
      <c r="K334">
        <v>1454</v>
      </c>
      <c r="L334">
        <v>8.01</v>
      </c>
      <c r="M334">
        <v>3.24</v>
      </c>
      <c r="N334">
        <v>0.97</v>
      </c>
      <c r="O334">
        <v>0.29399999999999998</v>
      </c>
      <c r="P334" s="5">
        <v>0.745</v>
      </c>
      <c r="Q334" s="5">
        <v>0.42899999999999999</v>
      </c>
      <c r="R334" s="5">
        <v>0.10199999999999999</v>
      </c>
      <c r="S334">
        <v>92.5</v>
      </c>
      <c r="T334">
        <v>3.79</v>
      </c>
      <c r="V334">
        <v>3.84</v>
      </c>
      <c r="W334">
        <v>3.89</v>
      </c>
      <c r="X334">
        <v>15.8</v>
      </c>
    </row>
    <row r="335" spans="1:24" x14ac:dyDescent="0.45">
      <c r="A335">
        <v>334</v>
      </c>
      <c r="B335">
        <v>2013</v>
      </c>
      <c r="C335" t="s">
        <v>70</v>
      </c>
      <c r="D335" t="str">
        <f t="shared" si="5"/>
        <v>CHW2013</v>
      </c>
      <c r="E335">
        <v>162</v>
      </c>
      <c r="F335">
        <v>63</v>
      </c>
      <c r="G335">
        <v>99</v>
      </c>
      <c r="H335">
        <v>40</v>
      </c>
      <c r="I335">
        <v>632</v>
      </c>
      <c r="J335">
        <v>162</v>
      </c>
      <c r="K335">
        <v>1455</v>
      </c>
      <c r="L335">
        <v>7.73</v>
      </c>
      <c r="M335">
        <v>3.15</v>
      </c>
      <c r="N335">
        <v>1.1299999999999999</v>
      </c>
      <c r="O335">
        <v>0.29499999999999998</v>
      </c>
      <c r="P335" s="5">
        <v>0.73099999999999998</v>
      </c>
      <c r="Q335" s="5">
        <v>0.433</v>
      </c>
      <c r="R335" s="5">
        <v>0.115</v>
      </c>
      <c r="S335">
        <v>92.4</v>
      </c>
      <c r="T335">
        <v>4</v>
      </c>
      <c r="V335">
        <v>4.13</v>
      </c>
      <c r="W335">
        <v>3.98</v>
      </c>
      <c r="X335">
        <v>15.3</v>
      </c>
    </row>
    <row r="336" spans="1:24" x14ac:dyDescent="0.45">
      <c r="A336">
        <v>335</v>
      </c>
      <c r="B336">
        <v>2013</v>
      </c>
      <c r="C336" t="s">
        <v>60</v>
      </c>
      <c r="D336" t="str">
        <f t="shared" si="5"/>
        <v>CLE2013</v>
      </c>
      <c r="E336">
        <v>162</v>
      </c>
      <c r="F336">
        <v>92</v>
      </c>
      <c r="G336">
        <v>70</v>
      </c>
      <c r="H336">
        <v>38</v>
      </c>
      <c r="I336">
        <v>702</v>
      </c>
      <c r="J336">
        <v>162</v>
      </c>
      <c r="K336">
        <v>1441.1</v>
      </c>
      <c r="L336">
        <v>8.61</v>
      </c>
      <c r="M336">
        <v>3.46</v>
      </c>
      <c r="N336">
        <v>0.92</v>
      </c>
      <c r="O336">
        <v>0.30199999999999999</v>
      </c>
      <c r="P336" s="5">
        <v>0.74199999999999999</v>
      </c>
      <c r="Q336" s="5">
        <v>0.44500000000000001</v>
      </c>
      <c r="R336" s="5">
        <v>0.107</v>
      </c>
      <c r="S336">
        <v>93.4</v>
      </c>
      <c r="T336">
        <v>3.82</v>
      </c>
      <c r="V336">
        <v>3.73</v>
      </c>
      <c r="W336">
        <v>3.71</v>
      </c>
      <c r="X336">
        <v>16.8</v>
      </c>
    </row>
    <row r="337" spans="1:24" x14ac:dyDescent="0.45">
      <c r="A337">
        <v>336</v>
      </c>
      <c r="B337">
        <v>2013</v>
      </c>
      <c r="C337" t="s">
        <v>71</v>
      </c>
      <c r="D337" t="str">
        <f t="shared" si="5"/>
        <v>DET2013</v>
      </c>
      <c r="E337">
        <v>162</v>
      </c>
      <c r="F337">
        <v>93</v>
      </c>
      <c r="G337">
        <v>69</v>
      </c>
      <c r="H337">
        <v>39</v>
      </c>
      <c r="I337">
        <v>590</v>
      </c>
      <c r="J337">
        <v>162</v>
      </c>
      <c r="K337">
        <v>1462.2</v>
      </c>
      <c r="L337">
        <v>8.7899999999999991</v>
      </c>
      <c r="M337">
        <v>2.84</v>
      </c>
      <c r="N337">
        <v>0.79</v>
      </c>
      <c r="O337">
        <v>0.30599999999999999</v>
      </c>
      <c r="P337" s="5">
        <v>0.73699999999999999</v>
      </c>
      <c r="Q337" s="5">
        <v>0.45400000000000001</v>
      </c>
      <c r="R337" s="5">
        <v>9.1999999999999998E-2</v>
      </c>
      <c r="S337">
        <v>93.9</v>
      </c>
      <c r="T337">
        <v>3.61</v>
      </c>
      <c r="V337">
        <v>3.27</v>
      </c>
      <c r="W337">
        <v>3.43</v>
      </c>
      <c r="X337">
        <v>26.3</v>
      </c>
    </row>
    <row r="338" spans="1:24" x14ac:dyDescent="0.45">
      <c r="A338">
        <v>337</v>
      </c>
      <c r="B338">
        <v>2013</v>
      </c>
      <c r="C338" t="s">
        <v>62</v>
      </c>
      <c r="D338" t="str">
        <f t="shared" si="5"/>
        <v>KCR2013</v>
      </c>
      <c r="E338">
        <v>162</v>
      </c>
      <c r="F338">
        <v>86</v>
      </c>
      <c r="G338">
        <v>76</v>
      </c>
      <c r="H338">
        <v>52</v>
      </c>
      <c r="I338">
        <v>589</v>
      </c>
      <c r="J338">
        <v>162</v>
      </c>
      <c r="K338">
        <v>1448.1</v>
      </c>
      <c r="L338">
        <v>7.51</v>
      </c>
      <c r="M338">
        <v>2.91</v>
      </c>
      <c r="N338">
        <v>0.96</v>
      </c>
      <c r="O338">
        <v>0.28999999999999998</v>
      </c>
      <c r="P338" s="5">
        <v>0.76900000000000002</v>
      </c>
      <c r="Q338" s="5">
        <v>0.41799999999999998</v>
      </c>
      <c r="R338" s="5">
        <v>0.1</v>
      </c>
      <c r="S338">
        <v>94</v>
      </c>
      <c r="T338">
        <v>3.45</v>
      </c>
      <c r="V338">
        <v>3.83</v>
      </c>
      <c r="W338">
        <v>3.9</v>
      </c>
      <c r="X338">
        <v>17.5</v>
      </c>
    </row>
    <row r="339" spans="1:24" x14ac:dyDescent="0.45">
      <c r="A339">
        <v>338</v>
      </c>
      <c r="B339">
        <v>2013</v>
      </c>
      <c r="C339" t="s">
        <v>54</v>
      </c>
      <c r="D339" t="str">
        <f t="shared" si="5"/>
        <v>MIN2013</v>
      </c>
      <c r="E339">
        <v>162</v>
      </c>
      <c r="F339">
        <v>66</v>
      </c>
      <c r="G339">
        <v>96</v>
      </c>
      <c r="H339">
        <v>40</v>
      </c>
      <c r="I339">
        <v>673</v>
      </c>
      <c r="J339">
        <v>162</v>
      </c>
      <c r="K339">
        <v>1450.1</v>
      </c>
      <c r="L339">
        <v>6.11</v>
      </c>
      <c r="M339">
        <v>2.84</v>
      </c>
      <c r="N339">
        <v>1.04</v>
      </c>
      <c r="O339">
        <v>0.309</v>
      </c>
      <c r="P339" s="5">
        <v>0.70199999999999996</v>
      </c>
      <c r="Q339" s="5">
        <v>0.437</v>
      </c>
      <c r="R339" s="5">
        <v>0.10199999999999999</v>
      </c>
      <c r="S339">
        <v>91.2</v>
      </c>
      <c r="T339">
        <v>4.55</v>
      </c>
      <c r="V339">
        <v>4.2300000000000004</v>
      </c>
      <c r="W339">
        <v>4.28</v>
      </c>
      <c r="X339">
        <v>11.5</v>
      </c>
    </row>
    <row r="340" spans="1:24" x14ac:dyDescent="0.45">
      <c r="A340">
        <v>339</v>
      </c>
      <c r="B340">
        <v>2013</v>
      </c>
      <c r="C340" t="s">
        <v>73</v>
      </c>
      <c r="D340" t="str">
        <f t="shared" si="5"/>
        <v>NYY2013</v>
      </c>
      <c r="E340">
        <v>162</v>
      </c>
      <c r="F340">
        <v>85</v>
      </c>
      <c r="G340">
        <v>77</v>
      </c>
      <c r="H340">
        <v>49</v>
      </c>
      <c r="I340">
        <v>590</v>
      </c>
      <c r="J340">
        <v>162</v>
      </c>
      <c r="K340">
        <v>1447.1</v>
      </c>
      <c r="L340">
        <v>7.67</v>
      </c>
      <c r="M340">
        <v>2.72</v>
      </c>
      <c r="N340">
        <v>1.06</v>
      </c>
      <c r="O340">
        <v>0.30199999999999999</v>
      </c>
      <c r="P340" s="5">
        <v>0.746</v>
      </c>
      <c r="Q340" s="5">
        <v>0.44</v>
      </c>
      <c r="R340" s="5">
        <v>0.115</v>
      </c>
      <c r="S340">
        <v>92.7</v>
      </c>
      <c r="T340">
        <v>3.94</v>
      </c>
      <c r="V340">
        <v>3.89</v>
      </c>
      <c r="W340">
        <v>3.76</v>
      </c>
      <c r="X340">
        <v>14.8</v>
      </c>
    </row>
    <row r="341" spans="1:24" x14ac:dyDescent="0.45">
      <c r="A341">
        <v>340</v>
      </c>
      <c r="B341">
        <v>2013</v>
      </c>
      <c r="C341" t="s">
        <v>56</v>
      </c>
      <c r="D341" t="str">
        <f t="shared" si="5"/>
        <v>OAK2013</v>
      </c>
      <c r="E341">
        <v>162</v>
      </c>
      <c r="F341">
        <v>96</v>
      </c>
      <c r="G341">
        <v>66</v>
      </c>
      <c r="H341">
        <v>46</v>
      </c>
      <c r="I341">
        <v>609</v>
      </c>
      <c r="J341">
        <v>162</v>
      </c>
      <c r="K341">
        <v>1452</v>
      </c>
      <c r="L341">
        <v>7.33</v>
      </c>
      <c r="M341">
        <v>2.65</v>
      </c>
      <c r="N341">
        <v>1.01</v>
      </c>
      <c r="O341">
        <v>0.27600000000000002</v>
      </c>
      <c r="P341" s="5">
        <v>0.748</v>
      </c>
      <c r="Q341" s="5">
        <v>0.39500000000000002</v>
      </c>
      <c r="R341" s="5">
        <v>9.1999999999999998E-2</v>
      </c>
      <c r="S341">
        <v>91.7</v>
      </c>
      <c r="T341">
        <v>3.56</v>
      </c>
      <c r="V341">
        <v>3.83</v>
      </c>
      <c r="W341">
        <v>4.05</v>
      </c>
      <c r="X341">
        <v>16.600000000000001</v>
      </c>
    </row>
    <row r="342" spans="1:24" x14ac:dyDescent="0.45">
      <c r="A342">
        <v>341</v>
      </c>
      <c r="B342">
        <v>2013</v>
      </c>
      <c r="C342" t="s">
        <v>49</v>
      </c>
      <c r="D342" t="str">
        <f t="shared" si="5"/>
        <v>SEA2013</v>
      </c>
      <c r="E342">
        <v>162</v>
      </c>
      <c r="F342">
        <v>71</v>
      </c>
      <c r="G342">
        <v>91</v>
      </c>
      <c r="H342">
        <v>43</v>
      </c>
      <c r="I342">
        <v>610</v>
      </c>
      <c r="J342">
        <v>162</v>
      </c>
      <c r="K342">
        <v>1465</v>
      </c>
      <c r="L342">
        <v>7.97</v>
      </c>
      <c r="M342">
        <v>2.94</v>
      </c>
      <c r="N342">
        <v>1.07</v>
      </c>
      <c r="O342">
        <v>0.30299999999999999</v>
      </c>
      <c r="P342" s="5">
        <v>0.70699999999999996</v>
      </c>
      <c r="Q342" s="5">
        <v>0.45300000000000001</v>
      </c>
      <c r="R342" s="5">
        <v>0.11799999999999999</v>
      </c>
      <c r="S342">
        <v>93.1</v>
      </c>
      <c r="T342">
        <v>4.32</v>
      </c>
      <c r="V342">
        <v>3.89</v>
      </c>
      <c r="W342">
        <v>3.72</v>
      </c>
      <c r="X342">
        <v>15.7</v>
      </c>
    </row>
    <row r="343" spans="1:24" x14ac:dyDescent="0.45">
      <c r="A343">
        <v>342</v>
      </c>
      <c r="B343">
        <v>2013</v>
      </c>
      <c r="C343" t="s">
        <v>101</v>
      </c>
      <c r="D343" t="str">
        <f t="shared" si="5"/>
        <v>TBR2013</v>
      </c>
      <c r="E343">
        <v>163</v>
      </c>
      <c r="F343">
        <v>92</v>
      </c>
      <c r="G343">
        <v>71</v>
      </c>
      <c r="H343">
        <v>42</v>
      </c>
      <c r="I343">
        <v>648</v>
      </c>
      <c r="J343">
        <v>163</v>
      </c>
      <c r="K343">
        <v>1464</v>
      </c>
      <c r="L343">
        <v>8.0500000000000007</v>
      </c>
      <c r="M343">
        <v>2.96</v>
      </c>
      <c r="N343">
        <v>0.94</v>
      </c>
      <c r="O343">
        <v>0.28399999999999997</v>
      </c>
      <c r="P343" s="5">
        <v>0.73599999999999999</v>
      </c>
      <c r="Q343" s="5">
        <v>0.44600000000000001</v>
      </c>
      <c r="R343" s="5">
        <v>0.106</v>
      </c>
      <c r="S343">
        <v>93.7</v>
      </c>
      <c r="T343">
        <v>3.74</v>
      </c>
      <c r="V343">
        <v>3.71</v>
      </c>
      <c r="W343">
        <v>3.71</v>
      </c>
      <c r="X343">
        <v>14.5</v>
      </c>
    </row>
    <row r="344" spans="1:24" x14ac:dyDescent="0.45">
      <c r="A344">
        <v>343</v>
      </c>
      <c r="B344">
        <v>2013</v>
      </c>
      <c r="C344" t="s">
        <v>57</v>
      </c>
      <c r="D344" t="str">
        <f t="shared" si="5"/>
        <v>TEX2013</v>
      </c>
      <c r="E344">
        <v>163</v>
      </c>
      <c r="F344">
        <v>91</v>
      </c>
      <c r="G344">
        <v>72</v>
      </c>
      <c r="H344">
        <v>46</v>
      </c>
      <c r="I344">
        <v>638</v>
      </c>
      <c r="J344">
        <v>163</v>
      </c>
      <c r="K344">
        <v>1463.1</v>
      </c>
      <c r="L344">
        <v>8.0500000000000007</v>
      </c>
      <c r="M344">
        <v>3.06</v>
      </c>
      <c r="N344">
        <v>0.97</v>
      </c>
      <c r="O344">
        <v>0.29299999999999998</v>
      </c>
      <c r="P344" s="5">
        <v>0.755</v>
      </c>
      <c r="Q344" s="5">
        <v>0.42799999999999999</v>
      </c>
      <c r="R344" s="5">
        <v>0.107</v>
      </c>
      <c r="S344">
        <v>93.5</v>
      </c>
      <c r="T344">
        <v>3.63</v>
      </c>
      <c r="V344">
        <v>3.77</v>
      </c>
      <c r="W344">
        <v>3.75</v>
      </c>
      <c r="X344">
        <v>21.2</v>
      </c>
    </row>
    <row r="345" spans="1:24" x14ac:dyDescent="0.45">
      <c r="A345">
        <v>344</v>
      </c>
      <c r="B345">
        <v>2013</v>
      </c>
      <c r="C345" t="s">
        <v>74</v>
      </c>
      <c r="D345" t="str">
        <f t="shared" si="5"/>
        <v>TOR2013</v>
      </c>
      <c r="E345">
        <v>162</v>
      </c>
      <c r="F345">
        <v>74</v>
      </c>
      <c r="G345">
        <v>88</v>
      </c>
      <c r="H345">
        <v>39</v>
      </c>
      <c r="I345">
        <v>649</v>
      </c>
      <c r="J345">
        <v>162</v>
      </c>
      <c r="K345">
        <v>1452</v>
      </c>
      <c r="L345">
        <v>7.49</v>
      </c>
      <c r="M345">
        <v>3.1</v>
      </c>
      <c r="N345">
        <v>1.21</v>
      </c>
      <c r="O345">
        <v>0.29299999999999998</v>
      </c>
      <c r="P345" s="5">
        <v>0.72299999999999998</v>
      </c>
      <c r="Q345" s="5">
        <v>0.44</v>
      </c>
      <c r="R345" s="5">
        <v>0.123</v>
      </c>
      <c r="S345">
        <v>92</v>
      </c>
      <c r="T345">
        <v>4.26</v>
      </c>
      <c r="V345">
        <v>4.3</v>
      </c>
      <c r="W345">
        <v>4.04</v>
      </c>
      <c r="X345">
        <v>9.5</v>
      </c>
    </row>
    <row r="346" spans="1:24" x14ac:dyDescent="0.45">
      <c r="A346">
        <v>345</v>
      </c>
      <c r="B346">
        <v>2013</v>
      </c>
      <c r="C346" t="s">
        <v>102</v>
      </c>
      <c r="D346" t="str">
        <f t="shared" si="5"/>
        <v>ARI2013</v>
      </c>
      <c r="E346">
        <v>162</v>
      </c>
      <c r="F346">
        <v>81</v>
      </c>
      <c r="G346">
        <v>81</v>
      </c>
      <c r="H346">
        <v>38</v>
      </c>
      <c r="I346">
        <v>689</v>
      </c>
      <c r="J346">
        <v>162</v>
      </c>
      <c r="K346">
        <v>1495</v>
      </c>
      <c r="L346">
        <v>7.33</v>
      </c>
      <c r="M346">
        <v>2.92</v>
      </c>
      <c r="N346">
        <v>1.06</v>
      </c>
      <c r="O346">
        <v>0.29199999999999998</v>
      </c>
      <c r="P346" s="5">
        <v>0.745</v>
      </c>
      <c r="Q346" s="5">
        <v>0.46</v>
      </c>
      <c r="R346" s="5">
        <v>0.122</v>
      </c>
      <c r="S346">
        <v>92.3</v>
      </c>
      <c r="T346">
        <v>3.92</v>
      </c>
      <c r="V346">
        <v>4.04</v>
      </c>
      <c r="W346">
        <v>3.83</v>
      </c>
      <c r="X346">
        <v>8.5</v>
      </c>
    </row>
    <row r="347" spans="1:24" x14ac:dyDescent="0.45">
      <c r="A347">
        <v>346</v>
      </c>
      <c r="B347">
        <v>2013</v>
      </c>
      <c r="C347" t="s">
        <v>50</v>
      </c>
      <c r="D347" t="str">
        <f t="shared" si="5"/>
        <v>ATL2013</v>
      </c>
      <c r="E347">
        <v>162</v>
      </c>
      <c r="F347">
        <v>96</v>
      </c>
      <c r="G347">
        <v>66</v>
      </c>
      <c r="H347">
        <v>53</v>
      </c>
      <c r="I347">
        <v>628</v>
      </c>
      <c r="J347">
        <v>162</v>
      </c>
      <c r="K347">
        <v>1450.1</v>
      </c>
      <c r="L347">
        <v>7.65</v>
      </c>
      <c r="M347">
        <v>2.54</v>
      </c>
      <c r="N347">
        <v>0.79</v>
      </c>
      <c r="O347">
        <v>0.28799999999999998</v>
      </c>
      <c r="P347" s="5">
        <v>0.77</v>
      </c>
      <c r="Q347" s="5">
        <v>0.45800000000000002</v>
      </c>
      <c r="R347" s="5">
        <v>9.4E-2</v>
      </c>
      <c r="S347">
        <v>93.1</v>
      </c>
      <c r="T347">
        <v>3.18</v>
      </c>
      <c r="V347">
        <v>3.44</v>
      </c>
      <c r="W347">
        <v>3.58</v>
      </c>
      <c r="X347">
        <v>17.899999999999999</v>
      </c>
    </row>
    <row r="348" spans="1:24" x14ac:dyDescent="0.45">
      <c r="A348">
        <v>347</v>
      </c>
      <c r="B348">
        <v>2013</v>
      </c>
      <c r="C348" t="s">
        <v>51</v>
      </c>
      <c r="D348" t="str">
        <f t="shared" si="5"/>
        <v>CHC2013</v>
      </c>
      <c r="E348">
        <v>162</v>
      </c>
      <c r="F348">
        <v>66</v>
      </c>
      <c r="G348">
        <v>96</v>
      </c>
      <c r="H348">
        <v>39</v>
      </c>
      <c r="I348">
        <v>651</v>
      </c>
      <c r="J348">
        <v>162</v>
      </c>
      <c r="K348">
        <v>1448</v>
      </c>
      <c r="L348">
        <v>7.36</v>
      </c>
      <c r="M348">
        <v>3.36</v>
      </c>
      <c r="N348">
        <v>0.99</v>
      </c>
      <c r="O348">
        <v>0.27900000000000003</v>
      </c>
      <c r="P348" s="5">
        <v>0.72799999999999998</v>
      </c>
      <c r="Q348" s="5">
        <v>0.42399999999999999</v>
      </c>
      <c r="R348" s="5">
        <v>0.10299999999999999</v>
      </c>
      <c r="S348">
        <v>92.7</v>
      </c>
      <c r="T348">
        <v>4</v>
      </c>
      <c r="V348">
        <v>4.0999999999999996</v>
      </c>
      <c r="W348">
        <v>4.13</v>
      </c>
      <c r="X348">
        <v>11.3</v>
      </c>
    </row>
    <row r="349" spans="1:24" x14ac:dyDescent="0.45">
      <c r="A349">
        <v>348</v>
      </c>
      <c r="B349">
        <v>2013</v>
      </c>
      <c r="C349" t="s">
        <v>59</v>
      </c>
      <c r="D349" t="str">
        <f t="shared" si="5"/>
        <v>CIN2013</v>
      </c>
      <c r="E349">
        <v>162</v>
      </c>
      <c r="F349">
        <v>90</v>
      </c>
      <c r="G349">
        <v>72</v>
      </c>
      <c r="H349">
        <v>43</v>
      </c>
      <c r="I349">
        <v>623</v>
      </c>
      <c r="J349">
        <v>162</v>
      </c>
      <c r="K349">
        <v>1473.2</v>
      </c>
      <c r="L349">
        <v>7.91</v>
      </c>
      <c r="M349">
        <v>2.66</v>
      </c>
      <c r="N349">
        <v>1.04</v>
      </c>
      <c r="O349">
        <v>0.27300000000000002</v>
      </c>
      <c r="P349" s="5">
        <v>0.77500000000000002</v>
      </c>
      <c r="Q349" s="5">
        <v>0.441</v>
      </c>
      <c r="R349" s="5">
        <v>0.115</v>
      </c>
      <c r="S349">
        <v>94.4</v>
      </c>
      <c r="T349">
        <v>3.38</v>
      </c>
      <c r="V349">
        <v>3.81</v>
      </c>
      <c r="W349">
        <v>3.68</v>
      </c>
      <c r="X349">
        <v>18</v>
      </c>
    </row>
    <row r="350" spans="1:24" x14ac:dyDescent="0.45">
      <c r="A350">
        <v>349</v>
      </c>
      <c r="B350">
        <v>2013</v>
      </c>
      <c r="C350" t="s">
        <v>64</v>
      </c>
      <c r="D350" t="str">
        <f t="shared" si="5"/>
        <v>COL2013</v>
      </c>
      <c r="E350">
        <v>162</v>
      </c>
      <c r="F350">
        <v>74</v>
      </c>
      <c r="G350">
        <v>88</v>
      </c>
      <c r="H350">
        <v>35</v>
      </c>
      <c r="I350">
        <v>665</v>
      </c>
      <c r="J350">
        <v>162</v>
      </c>
      <c r="K350">
        <v>1436</v>
      </c>
      <c r="L350">
        <v>6.67</v>
      </c>
      <c r="M350">
        <v>3.24</v>
      </c>
      <c r="N350">
        <v>0.85</v>
      </c>
      <c r="O350">
        <v>0.314</v>
      </c>
      <c r="P350" s="5">
        <v>0.70199999999999996</v>
      </c>
      <c r="Q350" s="5">
        <v>0.47399999999999998</v>
      </c>
      <c r="R350" s="5">
        <v>0.1</v>
      </c>
      <c r="S350">
        <v>92.9</v>
      </c>
      <c r="T350">
        <v>4.4400000000000004</v>
      </c>
      <c r="V350">
        <v>3.96</v>
      </c>
      <c r="W350">
        <v>4.0199999999999996</v>
      </c>
      <c r="X350">
        <v>16.399999999999999</v>
      </c>
    </row>
    <row r="351" spans="1:24" x14ac:dyDescent="0.45">
      <c r="A351">
        <v>350</v>
      </c>
      <c r="B351">
        <v>2013</v>
      </c>
      <c r="C351" t="s">
        <v>103</v>
      </c>
      <c r="D351" t="str">
        <f t="shared" si="5"/>
        <v>MIA2013</v>
      </c>
      <c r="E351">
        <v>162</v>
      </c>
      <c r="F351">
        <v>62</v>
      </c>
      <c r="G351">
        <v>100</v>
      </c>
      <c r="H351">
        <v>36</v>
      </c>
      <c r="I351">
        <v>633</v>
      </c>
      <c r="J351">
        <v>162</v>
      </c>
      <c r="K351">
        <v>1460</v>
      </c>
      <c r="L351">
        <v>7.26</v>
      </c>
      <c r="M351">
        <v>3.24</v>
      </c>
      <c r="N351">
        <v>0.75</v>
      </c>
      <c r="O351">
        <v>0.29199999999999998</v>
      </c>
      <c r="P351" s="5">
        <v>0.73199999999999998</v>
      </c>
      <c r="Q351" s="5">
        <v>0.45300000000000001</v>
      </c>
      <c r="R351" s="5">
        <v>8.4000000000000005E-2</v>
      </c>
      <c r="S351">
        <v>93.9</v>
      </c>
      <c r="T351">
        <v>3.71</v>
      </c>
      <c r="V351">
        <v>3.69</v>
      </c>
      <c r="W351">
        <v>3.96</v>
      </c>
      <c r="X351">
        <v>14.6</v>
      </c>
    </row>
    <row r="352" spans="1:24" x14ac:dyDescent="0.45">
      <c r="A352">
        <v>351</v>
      </c>
      <c r="B352">
        <v>2013</v>
      </c>
      <c r="C352" t="s">
        <v>53</v>
      </c>
      <c r="D352" t="str">
        <f t="shared" si="5"/>
        <v>HOU2013</v>
      </c>
      <c r="E352">
        <v>162</v>
      </c>
      <c r="F352">
        <v>51</v>
      </c>
      <c r="G352">
        <v>111</v>
      </c>
      <c r="H352">
        <v>32</v>
      </c>
      <c r="I352">
        <v>610</v>
      </c>
      <c r="J352">
        <v>162</v>
      </c>
      <c r="K352">
        <v>1440</v>
      </c>
      <c r="L352">
        <v>6.78</v>
      </c>
      <c r="M352">
        <v>3.85</v>
      </c>
      <c r="N352">
        <v>1.19</v>
      </c>
      <c r="O352">
        <v>0.30299999999999999</v>
      </c>
      <c r="P352" s="5">
        <v>0.7</v>
      </c>
      <c r="Q352" s="5">
        <v>0.439</v>
      </c>
      <c r="R352" s="5">
        <v>0.11799999999999999</v>
      </c>
      <c r="S352">
        <v>93</v>
      </c>
      <c r="T352">
        <v>4.79</v>
      </c>
      <c r="V352">
        <v>4.67</v>
      </c>
      <c r="W352">
        <v>4.4800000000000004</v>
      </c>
      <c r="X352">
        <v>2.2000000000000002</v>
      </c>
    </row>
    <row r="353" spans="1:24" x14ac:dyDescent="0.45">
      <c r="A353">
        <v>352</v>
      </c>
      <c r="B353">
        <v>2013</v>
      </c>
      <c r="C353" t="s">
        <v>65</v>
      </c>
      <c r="D353" t="str">
        <f t="shared" si="5"/>
        <v>LAD2013</v>
      </c>
      <c r="E353">
        <v>162</v>
      </c>
      <c r="F353">
        <v>92</v>
      </c>
      <c r="G353">
        <v>70</v>
      </c>
      <c r="H353">
        <v>46</v>
      </c>
      <c r="I353">
        <v>666</v>
      </c>
      <c r="J353">
        <v>162</v>
      </c>
      <c r="K353">
        <v>1450.1</v>
      </c>
      <c r="L353">
        <v>8.02</v>
      </c>
      <c r="M353">
        <v>2.85</v>
      </c>
      <c r="N353">
        <v>0.79</v>
      </c>
      <c r="O353">
        <v>0.29099999999999998</v>
      </c>
      <c r="P353" s="5">
        <v>0.754</v>
      </c>
      <c r="Q353" s="5">
        <v>0.47099999999999997</v>
      </c>
      <c r="R353" s="5">
        <v>9.9000000000000005E-2</v>
      </c>
      <c r="S353">
        <v>92.4</v>
      </c>
      <c r="T353">
        <v>3.25</v>
      </c>
      <c r="V353">
        <v>3.45</v>
      </c>
      <c r="W353">
        <v>3.52</v>
      </c>
      <c r="X353">
        <v>20.6</v>
      </c>
    </row>
    <row r="354" spans="1:24" x14ac:dyDescent="0.45">
      <c r="A354">
        <v>353</v>
      </c>
      <c r="B354">
        <v>2013</v>
      </c>
      <c r="C354" t="s">
        <v>72</v>
      </c>
      <c r="D354" t="str">
        <f t="shared" si="5"/>
        <v>MIL2013</v>
      </c>
      <c r="E354">
        <v>162</v>
      </c>
      <c r="F354">
        <v>74</v>
      </c>
      <c r="G354">
        <v>88</v>
      </c>
      <c r="H354">
        <v>40</v>
      </c>
      <c r="I354">
        <v>663</v>
      </c>
      <c r="J354">
        <v>162</v>
      </c>
      <c r="K354">
        <v>1442.2</v>
      </c>
      <c r="L354">
        <v>7.02</v>
      </c>
      <c r="M354">
        <v>2.91</v>
      </c>
      <c r="N354">
        <v>1.0900000000000001</v>
      </c>
      <c r="O354">
        <v>0.28599999999999998</v>
      </c>
      <c r="P354" s="5">
        <v>0.73499999999999999</v>
      </c>
      <c r="Q354" s="5">
        <v>0.44400000000000001</v>
      </c>
      <c r="R354" s="5">
        <v>0.11899999999999999</v>
      </c>
      <c r="S354">
        <v>93.2</v>
      </c>
      <c r="T354">
        <v>3.84</v>
      </c>
      <c r="V354">
        <v>4.12</v>
      </c>
      <c r="W354">
        <v>3.94</v>
      </c>
      <c r="X354">
        <v>5.3</v>
      </c>
    </row>
    <row r="355" spans="1:24" x14ac:dyDescent="0.45">
      <c r="A355">
        <v>354</v>
      </c>
      <c r="B355">
        <v>2013</v>
      </c>
      <c r="C355" t="s">
        <v>104</v>
      </c>
      <c r="D355" t="str">
        <f t="shared" si="5"/>
        <v>WSN2013</v>
      </c>
      <c r="E355">
        <v>162</v>
      </c>
      <c r="F355">
        <v>86</v>
      </c>
      <c r="G355">
        <v>76</v>
      </c>
      <c r="H355">
        <v>47</v>
      </c>
      <c r="I355">
        <v>602</v>
      </c>
      <c r="J355">
        <v>162</v>
      </c>
      <c r="K355">
        <v>1445.2</v>
      </c>
      <c r="L355">
        <v>7.69</v>
      </c>
      <c r="M355">
        <v>2.52</v>
      </c>
      <c r="N355">
        <v>0.88</v>
      </c>
      <c r="O355">
        <v>0.29099999999999998</v>
      </c>
      <c r="P355" s="5">
        <v>0.73599999999999999</v>
      </c>
      <c r="Q355" s="5">
        <v>0.45</v>
      </c>
      <c r="R355" s="5">
        <v>9.8000000000000004E-2</v>
      </c>
      <c r="S355">
        <v>94</v>
      </c>
      <c r="T355">
        <v>3.59</v>
      </c>
      <c r="V355">
        <v>3.55</v>
      </c>
      <c r="W355">
        <v>3.64</v>
      </c>
      <c r="X355">
        <v>17.3</v>
      </c>
    </row>
    <row r="356" spans="1:24" x14ac:dyDescent="0.45">
      <c r="A356">
        <v>355</v>
      </c>
      <c r="B356">
        <v>2013</v>
      </c>
      <c r="C356" t="s">
        <v>55</v>
      </c>
      <c r="D356" t="str">
        <f t="shared" si="5"/>
        <v>NYM2013</v>
      </c>
      <c r="E356">
        <v>162</v>
      </c>
      <c r="F356">
        <v>74</v>
      </c>
      <c r="G356">
        <v>88</v>
      </c>
      <c r="H356">
        <v>40</v>
      </c>
      <c r="I356">
        <v>697</v>
      </c>
      <c r="J356">
        <v>162</v>
      </c>
      <c r="K356">
        <v>1476.2</v>
      </c>
      <c r="L356">
        <v>7.37</v>
      </c>
      <c r="M356">
        <v>2.79</v>
      </c>
      <c r="N356">
        <v>0.93</v>
      </c>
      <c r="O356">
        <v>0.29499999999999998</v>
      </c>
      <c r="P356" s="5">
        <v>0.72899999999999998</v>
      </c>
      <c r="Q356" s="5">
        <v>0.44500000000000001</v>
      </c>
      <c r="R356" s="5">
        <v>0.1</v>
      </c>
      <c r="S356">
        <v>93.2</v>
      </c>
      <c r="T356">
        <v>3.78</v>
      </c>
      <c r="V356">
        <v>3.79</v>
      </c>
      <c r="W356">
        <v>3.86</v>
      </c>
      <c r="X356">
        <v>18.100000000000001</v>
      </c>
    </row>
    <row r="357" spans="1:24" x14ac:dyDescent="0.45">
      <c r="A357">
        <v>356</v>
      </c>
      <c r="B357">
        <v>2013</v>
      </c>
      <c r="C357" t="s">
        <v>61</v>
      </c>
      <c r="D357" t="str">
        <f t="shared" si="5"/>
        <v>PHI2013</v>
      </c>
      <c r="E357">
        <v>162</v>
      </c>
      <c r="F357">
        <v>73</v>
      </c>
      <c r="G357">
        <v>89</v>
      </c>
      <c r="H357">
        <v>32</v>
      </c>
      <c r="I357">
        <v>628</v>
      </c>
      <c r="J357">
        <v>162</v>
      </c>
      <c r="K357">
        <v>1436.1</v>
      </c>
      <c r="L357">
        <v>7.51</v>
      </c>
      <c r="M357">
        <v>3.17</v>
      </c>
      <c r="N357">
        <v>0.95</v>
      </c>
      <c r="O357">
        <v>0.30599999999999999</v>
      </c>
      <c r="P357" s="5">
        <v>0.70499999999999996</v>
      </c>
      <c r="Q357" s="5">
        <v>0.44500000000000001</v>
      </c>
      <c r="R357" s="5">
        <v>0.10100000000000001</v>
      </c>
      <c r="S357">
        <v>92.2</v>
      </c>
      <c r="T357">
        <v>4.34</v>
      </c>
      <c r="V357">
        <v>3.94</v>
      </c>
      <c r="W357">
        <v>4</v>
      </c>
      <c r="X357">
        <v>13.7</v>
      </c>
    </row>
    <row r="358" spans="1:24" x14ac:dyDescent="0.45">
      <c r="A358">
        <v>357</v>
      </c>
      <c r="B358">
        <v>2013</v>
      </c>
      <c r="C358" t="s">
        <v>66</v>
      </c>
      <c r="D358" t="str">
        <f t="shared" si="5"/>
        <v>PIT2013</v>
      </c>
      <c r="E358">
        <v>162</v>
      </c>
      <c r="F358">
        <v>94</v>
      </c>
      <c r="G358">
        <v>68</v>
      </c>
      <c r="H358">
        <v>55</v>
      </c>
      <c r="I358">
        <v>627</v>
      </c>
      <c r="J358">
        <v>162</v>
      </c>
      <c r="K358">
        <v>1470.2</v>
      </c>
      <c r="L358">
        <v>7.72</v>
      </c>
      <c r="M358">
        <v>3.15</v>
      </c>
      <c r="N358">
        <v>0.62</v>
      </c>
      <c r="O358">
        <v>0.28499999999999998</v>
      </c>
      <c r="P358" s="5">
        <v>0.75</v>
      </c>
      <c r="Q358" s="5">
        <v>0.52500000000000002</v>
      </c>
      <c r="R358" s="5">
        <v>8.8999999999999996E-2</v>
      </c>
      <c r="S358">
        <v>93.6</v>
      </c>
      <c r="T358">
        <v>3.27</v>
      </c>
      <c r="V358">
        <v>3.42</v>
      </c>
      <c r="W358">
        <v>3.58</v>
      </c>
      <c r="X358">
        <v>16.8</v>
      </c>
    </row>
    <row r="359" spans="1:24" x14ac:dyDescent="0.45">
      <c r="A359">
        <v>358</v>
      </c>
      <c r="B359">
        <v>2013</v>
      </c>
      <c r="C359" t="s">
        <v>68</v>
      </c>
      <c r="D359" t="str">
        <f t="shared" si="5"/>
        <v>STL2013</v>
      </c>
      <c r="E359">
        <v>162</v>
      </c>
      <c r="F359">
        <v>97</v>
      </c>
      <c r="G359">
        <v>65</v>
      </c>
      <c r="H359">
        <v>44</v>
      </c>
      <c r="I359">
        <v>645</v>
      </c>
      <c r="J359">
        <v>162</v>
      </c>
      <c r="K359">
        <v>1459.2</v>
      </c>
      <c r="L359">
        <v>7.73</v>
      </c>
      <c r="M359">
        <v>2.78</v>
      </c>
      <c r="N359">
        <v>0.69</v>
      </c>
      <c r="O359">
        <v>0.29699999999999999</v>
      </c>
      <c r="P359" s="5">
        <v>0.745</v>
      </c>
      <c r="Q359" s="5">
        <v>0.48499999999999999</v>
      </c>
      <c r="R359" s="5">
        <v>8.5000000000000006E-2</v>
      </c>
      <c r="S359">
        <v>94.1</v>
      </c>
      <c r="T359">
        <v>3.43</v>
      </c>
      <c r="V359">
        <v>3.39</v>
      </c>
      <c r="W359">
        <v>3.63</v>
      </c>
      <c r="X359">
        <v>17.3</v>
      </c>
    </row>
    <row r="360" spans="1:24" x14ac:dyDescent="0.45">
      <c r="A360">
        <v>359</v>
      </c>
      <c r="B360">
        <v>2013</v>
      </c>
      <c r="C360" t="s">
        <v>67</v>
      </c>
      <c r="D360" t="str">
        <f t="shared" si="5"/>
        <v>SDP2013</v>
      </c>
      <c r="E360">
        <v>162</v>
      </c>
      <c r="F360">
        <v>76</v>
      </c>
      <c r="G360">
        <v>86</v>
      </c>
      <c r="H360">
        <v>40</v>
      </c>
      <c r="I360">
        <v>650</v>
      </c>
      <c r="J360">
        <v>162</v>
      </c>
      <c r="K360">
        <v>1455</v>
      </c>
      <c r="L360">
        <v>7.24</v>
      </c>
      <c r="M360">
        <v>3.25</v>
      </c>
      <c r="N360">
        <v>0.96</v>
      </c>
      <c r="O360">
        <v>0.29199999999999998</v>
      </c>
      <c r="P360" s="5">
        <v>0.72499999999999998</v>
      </c>
      <c r="Q360" s="5">
        <v>0.45800000000000002</v>
      </c>
      <c r="R360" s="5">
        <v>0.108</v>
      </c>
      <c r="S360">
        <v>92.3</v>
      </c>
      <c r="T360">
        <v>3.98</v>
      </c>
      <c r="V360">
        <v>4</v>
      </c>
      <c r="W360">
        <v>3.96</v>
      </c>
      <c r="X360">
        <v>8.4</v>
      </c>
    </row>
    <row r="361" spans="1:24" x14ac:dyDescent="0.45">
      <c r="A361">
        <v>360</v>
      </c>
      <c r="B361">
        <v>2013</v>
      </c>
      <c r="C361" t="s">
        <v>75</v>
      </c>
      <c r="D361" t="str">
        <f t="shared" si="5"/>
        <v>SFG2013</v>
      </c>
      <c r="E361">
        <v>162</v>
      </c>
      <c r="F361">
        <v>76</v>
      </c>
      <c r="G361">
        <v>86</v>
      </c>
      <c r="H361">
        <v>41</v>
      </c>
      <c r="I361">
        <v>686</v>
      </c>
      <c r="J361">
        <v>162</v>
      </c>
      <c r="K361">
        <v>1447.1</v>
      </c>
      <c r="L361">
        <v>7.81</v>
      </c>
      <c r="M361">
        <v>3.24</v>
      </c>
      <c r="N361">
        <v>0.9</v>
      </c>
      <c r="O361">
        <v>0.29499999999999998</v>
      </c>
      <c r="P361" s="5">
        <v>0.72099999999999997</v>
      </c>
      <c r="Q361" s="5">
        <v>0.42099999999999999</v>
      </c>
      <c r="R361" s="5">
        <v>9.9000000000000005E-2</v>
      </c>
      <c r="S361">
        <v>91.3</v>
      </c>
      <c r="T361">
        <v>4</v>
      </c>
      <c r="V361">
        <v>3.8</v>
      </c>
      <c r="W361">
        <v>3.89</v>
      </c>
      <c r="X361">
        <v>7.1</v>
      </c>
    </row>
    <row r="362" spans="1:24" x14ac:dyDescent="0.45">
      <c r="A362">
        <v>361</v>
      </c>
      <c r="B362">
        <v>2012</v>
      </c>
      <c r="C362" t="s">
        <v>100</v>
      </c>
      <c r="D362" t="str">
        <f t="shared" si="5"/>
        <v>LAA2012</v>
      </c>
      <c r="E362">
        <v>162</v>
      </c>
      <c r="F362">
        <v>89</v>
      </c>
      <c r="G362">
        <v>73</v>
      </c>
      <c r="H362">
        <v>38</v>
      </c>
      <c r="I362">
        <v>606</v>
      </c>
      <c r="J362">
        <v>162</v>
      </c>
      <c r="K362">
        <v>1433.1</v>
      </c>
      <c r="L362">
        <v>7.26</v>
      </c>
      <c r="M362">
        <v>3.03</v>
      </c>
      <c r="N362">
        <v>1.17</v>
      </c>
      <c r="O362">
        <v>0.27700000000000002</v>
      </c>
      <c r="P362" s="5">
        <v>0.72599999999999998</v>
      </c>
      <c r="Q362" s="5">
        <v>0.439</v>
      </c>
      <c r="R362" s="5">
        <v>0.121</v>
      </c>
      <c r="S362">
        <v>92.7</v>
      </c>
      <c r="T362">
        <v>4.0199999999999996</v>
      </c>
      <c r="V362">
        <v>4.26</v>
      </c>
      <c r="W362">
        <v>4.1500000000000004</v>
      </c>
      <c r="X362">
        <v>10.4</v>
      </c>
    </row>
    <row r="363" spans="1:24" x14ac:dyDescent="0.45">
      <c r="A363">
        <v>362</v>
      </c>
      <c r="B363">
        <v>2012</v>
      </c>
      <c r="C363" t="s">
        <v>58</v>
      </c>
      <c r="D363" t="str">
        <f t="shared" si="5"/>
        <v>BAL2012</v>
      </c>
      <c r="E363">
        <v>162</v>
      </c>
      <c r="F363">
        <v>93</v>
      </c>
      <c r="G363">
        <v>69</v>
      </c>
      <c r="H363">
        <v>55</v>
      </c>
      <c r="I363">
        <v>654</v>
      </c>
      <c r="J363">
        <v>162</v>
      </c>
      <c r="K363">
        <v>1483</v>
      </c>
      <c r="L363">
        <v>7.14</v>
      </c>
      <c r="M363">
        <v>2.92</v>
      </c>
      <c r="N363">
        <v>1.1200000000000001</v>
      </c>
      <c r="O363">
        <v>0.28499999999999998</v>
      </c>
      <c r="P363" s="5">
        <v>0.73799999999999999</v>
      </c>
      <c r="Q363" s="5">
        <v>0.44700000000000001</v>
      </c>
      <c r="R363" s="5">
        <v>0.11700000000000001</v>
      </c>
      <c r="S363">
        <v>92.2</v>
      </c>
      <c r="T363">
        <v>3.9</v>
      </c>
      <c r="V363">
        <v>4.2</v>
      </c>
      <c r="W363">
        <v>4.1399999999999997</v>
      </c>
      <c r="X363">
        <v>16</v>
      </c>
    </row>
    <row r="364" spans="1:24" x14ac:dyDescent="0.45">
      <c r="A364">
        <v>363</v>
      </c>
      <c r="B364">
        <v>2012</v>
      </c>
      <c r="C364" t="s">
        <v>69</v>
      </c>
      <c r="D364" t="str">
        <f t="shared" si="5"/>
        <v>BOS2012</v>
      </c>
      <c r="E364">
        <v>162</v>
      </c>
      <c r="F364">
        <v>69</v>
      </c>
      <c r="G364">
        <v>93</v>
      </c>
      <c r="H364">
        <v>35</v>
      </c>
      <c r="I364">
        <v>651</v>
      </c>
      <c r="J364">
        <v>162</v>
      </c>
      <c r="K364">
        <v>1443</v>
      </c>
      <c r="L364">
        <v>7.33</v>
      </c>
      <c r="M364">
        <v>3.3</v>
      </c>
      <c r="N364">
        <v>1.19</v>
      </c>
      <c r="O364">
        <v>0.29599999999999999</v>
      </c>
      <c r="P364" s="5">
        <v>0.69599999999999995</v>
      </c>
      <c r="Q364" s="5">
        <v>0.46400000000000002</v>
      </c>
      <c r="R364" s="5">
        <v>0.13200000000000001</v>
      </c>
      <c r="S364">
        <v>93.3</v>
      </c>
      <c r="T364">
        <v>4.72</v>
      </c>
      <c r="V364">
        <v>4.41</v>
      </c>
      <c r="W364">
        <v>4.16</v>
      </c>
      <c r="X364">
        <v>6.4</v>
      </c>
    </row>
    <row r="365" spans="1:24" x14ac:dyDescent="0.45">
      <c r="A365">
        <v>364</v>
      </c>
      <c r="B365">
        <v>2012</v>
      </c>
      <c r="C365" t="s">
        <v>70</v>
      </c>
      <c r="D365" t="str">
        <f t="shared" si="5"/>
        <v>CHW2012</v>
      </c>
      <c r="E365">
        <v>162</v>
      </c>
      <c r="F365">
        <v>85</v>
      </c>
      <c r="G365">
        <v>77</v>
      </c>
      <c r="H365">
        <v>37</v>
      </c>
      <c r="I365">
        <v>628</v>
      </c>
      <c r="J365">
        <v>162</v>
      </c>
      <c r="K365">
        <v>1445.2</v>
      </c>
      <c r="L365">
        <v>7.76</v>
      </c>
      <c r="M365">
        <v>3.13</v>
      </c>
      <c r="N365">
        <v>1.1599999999999999</v>
      </c>
      <c r="O365">
        <v>0.28799999999999998</v>
      </c>
      <c r="P365" s="5">
        <v>0.752</v>
      </c>
      <c r="Q365" s="5">
        <v>0.42699999999999999</v>
      </c>
      <c r="R365" s="5">
        <v>0.121</v>
      </c>
      <c r="S365">
        <v>92.6</v>
      </c>
      <c r="T365">
        <v>4.0199999999999996</v>
      </c>
      <c r="V365">
        <v>4.2300000000000004</v>
      </c>
      <c r="W365">
        <v>4.12</v>
      </c>
      <c r="X365">
        <v>16.2</v>
      </c>
    </row>
    <row r="366" spans="1:24" x14ac:dyDescent="0.45">
      <c r="A366">
        <v>365</v>
      </c>
      <c r="B366">
        <v>2012</v>
      </c>
      <c r="C366" t="s">
        <v>60</v>
      </c>
      <c r="D366" t="str">
        <f t="shared" si="5"/>
        <v>CLE2012</v>
      </c>
      <c r="E366">
        <v>162</v>
      </c>
      <c r="F366">
        <v>68</v>
      </c>
      <c r="G366">
        <v>94</v>
      </c>
      <c r="H366">
        <v>43</v>
      </c>
      <c r="I366">
        <v>656</v>
      </c>
      <c r="J366">
        <v>162</v>
      </c>
      <c r="K366">
        <v>1442</v>
      </c>
      <c r="L366">
        <v>6.78</v>
      </c>
      <c r="M366">
        <v>3.39</v>
      </c>
      <c r="N366">
        <v>1.0900000000000001</v>
      </c>
      <c r="O366">
        <v>0.3</v>
      </c>
      <c r="P366" s="5">
        <v>0.67600000000000005</v>
      </c>
      <c r="Q366" s="5">
        <v>0.45900000000000002</v>
      </c>
      <c r="R366" s="5">
        <v>0.114</v>
      </c>
      <c r="S366">
        <v>93</v>
      </c>
      <c r="T366">
        <v>4.79</v>
      </c>
      <c r="V366">
        <v>4.4000000000000004</v>
      </c>
      <c r="W366">
        <v>4.3899999999999997</v>
      </c>
      <c r="X366">
        <v>12.6</v>
      </c>
    </row>
    <row r="367" spans="1:24" x14ac:dyDescent="0.45">
      <c r="A367">
        <v>366</v>
      </c>
      <c r="B367">
        <v>2012</v>
      </c>
      <c r="C367" t="s">
        <v>71</v>
      </c>
      <c r="D367" t="str">
        <f t="shared" si="5"/>
        <v>DET2012</v>
      </c>
      <c r="E367">
        <v>162</v>
      </c>
      <c r="F367">
        <v>88</v>
      </c>
      <c r="G367">
        <v>74</v>
      </c>
      <c r="H367">
        <v>40</v>
      </c>
      <c r="I367">
        <v>582</v>
      </c>
      <c r="J367">
        <v>162</v>
      </c>
      <c r="K367">
        <v>1430.2</v>
      </c>
      <c r="L367">
        <v>8.2899999999999991</v>
      </c>
      <c r="M367">
        <v>2.76</v>
      </c>
      <c r="N367">
        <v>0.95</v>
      </c>
      <c r="O367">
        <v>0.307</v>
      </c>
      <c r="P367" s="5">
        <v>0.72699999999999998</v>
      </c>
      <c r="Q367" s="5">
        <v>0.434</v>
      </c>
      <c r="R367" s="5">
        <v>0.105</v>
      </c>
      <c r="S367">
        <v>93.8</v>
      </c>
      <c r="T367">
        <v>3.77</v>
      </c>
      <c r="V367">
        <v>3.63</v>
      </c>
      <c r="W367">
        <v>3.74</v>
      </c>
      <c r="X367">
        <v>24.5</v>
      </c>
    </row>
    <row r="368" spans="1:24" x14ac:dyDescent="0.45">
      <c r="A368">
        <v>367</v>
      </c>
      <c r="B368">
        <v>2012</v>
      </c>
      <c r="C368" t="s">
        <v>62</v>
      </c>
      <c r="D368" t="str">
        <f t="shared" si="5"/>
        <v>KCR2012</v>
      </c>
      <c r="E368">
        <v>162</v>
      </c>
      <c r="F368">
        <v>72</v>
      </c>
      <c r="G368">
        <v>90</v>
      </c>
      <c r="H368">
        <v>44</v>
      </c>
      <c r="I368">
        <v>662</v>
      </c>
      <c r="J368">
        <v>162</v>
      </c>
      <c r="K368">
        <v>1451.1</v>
      </c>
      <c r="L368">
        <v>7.3</v>
      </c>
      <c r="M368">
        <v>3.36</v>
      </c>
      <c r="N368">
        <v>1.01</v>
      </c>
      <c r="O368">
        <v>0.311</v>
      </c>
      <c r="P368" s="5">
        <v>0.72399999999999998</v>
      </c>
      <c r="Q368" s="5">
        <v>0.432</v>
      </c>
      <c r="R368" s="5">
        <v>0.105</v>
      </c>
      <c r="S368">
        <v>92.9</v>
      </c>
      <c r="T368">
        <v>4.3</v>
      </c>
      <c r="V368">
        <v>4.18</v>
      </c>
      <c r="W368">
        <v>4.29</v>
      </c>
      <c r="X368">
        <v>15.1</v>
      </c>
    </row>
    <row r="369" spans="1:24" x14ac:dyDescent="0.45">
      <c r="A369">
        <v>368</v>
      </c>
      <c r="B369">
        <v>2012</v>
      </c>
      <c r="C369" t="s">
        <v>54</v>
      </c>
      <c r="D369" t="str">
        <f t="shared" si="5"/>
        <v>MIN2012</v>
      </c>
      <c r="E369">
        <v>162</v>
      </c>
      <c r="F369">
        <v>66</v>
      </c>
      <c r="G369">
        <v>96</v>
      </c>
      <c r="H369">
        <v>35</v>
      </c>
      <c r="I369">
        <v>661</v>
      </c>
      <c r="J369">
        <v>162</v>
      </c>
      <c r="K369">
        <v>1438.2</v>
      </c>
      <c r="L369">
        <v>5.9</v>
      </c>
      <c r="M369">
        <v>2.91</v>
      </c>
      <c r="N369">
        <v>1.24</v>
      </c>
      <c r="O369">
        <v>0.29399999999999998</v>
      </c>
      <c r="P369" s="5">
        <v>0.68799999999999994</v>
      </c>
      <c r="Q369" s="5">
        <v>0.45700000000000002</v>
      </c>
      <c r="R369" s="5">
        <v>0.127</v>
      </c>
      <c r="S369">
        <v>91.8</v>
      </c>
      <c r="T369">
        <v>4.7699999999999996</v>
      </c>
      <c r="V369">
        <v>4.66</v>
      </c>
      <c r="W369">
        <v>4.46</v>
      </c>
      <c r="X369">
        <v>5.9</v>
      </c>
    </row>
    <row r="370" spans="1:24" x14ac:dyDescent="0.45">
      <c r="A370">
        <v>369</v>
      </c>
      <c r="B370">
        <v>2012</v>
      </c>
      <c r="C370" t="s">
        <v>73</v>
      </c>
      <c r="D370" t="str">
        <f t="shared" si="5"/>
        <v>NYY2012</v>
      </c>
      <c r="E370">
        <v>162</v>
      </c>
      <c r="F370">
        <v>95</v>
      </c>
      <c r="G370">
        <v>67</v>
      </c>
      <c r="H370">
        <v>51</v>
      </c>
      <c r="I370">
        <v>647</v>
      </c>
      <c r="J370">
        <v>162</v>
      </c>
      <c r="K370">
        <v>1445.1</v>
      </c>
      <c r="L370">
        <v>8.2100000000000009</v>
      </c>
      <c r="M370">
        <v>2.68</v>
      </c>
      <c r="N370">
        <v>1.18</v>
      </c>
      <c r="O370">
        <v>0.29599999999999999</v>
      </c>
      <c r="P370" s="5">
        <v>0.751</v>
      </c>
      <c r="Q370" s="5">
        <v>0.44900000000000001</v>
      </c>
      <c r="R370" s="5">
        <v>0.13</v>
      </c>
      <c r="S370">
        <v>92.3</v>
      </c>
      <c r="T370">
        <v>3.85</v>
      </c>
      <c r="V370">
        <v>3.98</v>
      </c>
      <c r="W370">
        <v>3.75</v>
      </c>
      <c r="X370">
        <v>17</v>
      </c>
    </row>
    <row r="371" spans="1:24" x14ac:dyDescent="0.45">
      <c r="A371">
        <v>370</v>
      </c>
      <c r="B371">
        <v>2012</v>
      </c>
      <c r="C371" t="s">
        <v>56</v>
      </c>
      <c r="D371" t="str">
        <f t="shared" si="5"/>
        <v>OAK2012</v>
      </c>
      <c r="E371">
        <v>162</v>
      </c>
      <c r="F371">
        <v>94</v>
      </c>
      <c r="G371">
        <v>68</v>
      </c>
      <c r="H371">
        <v>47</v>
      </c>
      <c r="I371">
        <v>624</v>
      </c>
      <c r="J371">
        <v>162</v>
      </c>
      <c r="K371">
        <v>1470</v>
      </c>
      <c r="L371">
        <v>6.96</v>
      </c>
      <c r="M371">
        <v>2.83</v>
      </c>
      <c r="N371">
        <v>0.9</v>
      </c>
      <c r="O371">
        <v>0.27900000000000003</v>
      </c>
      <c r="P371" s="5">
        <v>0.754</v>
      </c>
      <c r="Q371" s="5">
        <v>0.41699999999999998</v>
      </c>
      <c r="R371" s="5">
        <v>9.0999999999999998E-2</v>
      </c>
      <c r="S371">
        <v>92.2</v>
      </c>
      <c r="T371">
        <v>3.5</v>
      </c>
      <c r="V371">
        <v>3.89</v>
      </c>
      <c r="W371">
        <v>4.2</v>
      </c>
      <c r="X371">
        <v>19.5</v>
      </c>
    </row>
    <row r="372" spans="1:24" x14ac:dyDescent="0.45">
      <c r="A372">
        <v>371</v>
      </c>
      <c r="B372">
        <v>2012</v>
      </c>
      <c r="C372" t="s">
        <v>49</v>
      </c>
      <c r="D372" t="str">
        <f t="shared" si="5"/>
        <v>SEA2012</v>
      </c>
      <c r="E372">
        <v>162</v>
      </c>
      <c r="F372">
        <v>75</v>
      </c>
      <c r="G372">
        <v>87</v>
      </c>
      <c r="H372">
        <v>43</v>
      </c>
      <c r="I372">
        <v>613</v>
      </c>
      <c r="J372">
        <v>162</v>
      </c>
      <c r="K372">
        <v>1456.2</v>
      </c>
      <c r="L372">
        <v>7.2</v>
      </c>
      <c r="M372">
        <v>2.77</v>
      </c>
      <c r="N372">
        <v>1.03</v>
      </c>
      <c r="O372">
        <v>0.28199999999999997</v>
      </c>
      <c r="P372" s="5">
        <v>0.74199999999999999</v>
      </c>
      <c r="Q372" s="5">
        <v>0.42899999999999999</v>
      </c>
      <c r="R372" s="5">
        <v>0.106</v>
      </c>
      <c r="S372">
        <v>92.8</v>
      </c>
      <c r="T372">
        <v>3.76</v>
      </c>
      <c r="V372">
        <v>4</v>
      </c>
      <c r="W372">
        <v>4.09</v>
      </c>
      <c r="X372">
        <v>17.600000000000001</v>
      </c>
    </row>
    <row r="373" spans="1:24" x14ac:dyDescent="0.45">
      <c r="A373">
        <v>372</v>
      </c>
      <c r="B373">
        <v>2012</v>
      </c>
      <c r="C373" t="s">
        <v>101</v>
      </c>
      <c r="D373" t="str">
        <f t="shared" si="5"/>
        <v>TBR2012</v>
      </c>
      <c r="E373">
        <v>162</v>
      </c>
      <c r="F373">
        <v>90</v>
      </c>
      <c r="G373">
        <v>72</v>
      </c>
      <c r="H373">
        <v>50</v>
      </c>
      <c r="I373">
        <v>634</v>
      </c>
      <c r="J373">
        <v>162</v>
      </c>
      <c r="K373">
        <v>1459.2</v>
      </c>
      <c r="L373">
        <v>8.5299999999999994</v>
      </c>
      <c r="M373">
        <v>2.89</v>
      </c>
      <c r="N373">
        <v>0.86</v>
      </c>
      <c r="O373">
        <v>0.27700000000000002</v>
      </c>
      <c r="P373" s="5">
        <v>0.755</v>
      </c>
      <c r="Q373" s="5">
        <v>0.47899999999999998</v>
      </c>
      <c r="R373" s="5">
        <v>0.107</v>
      </c>
      <c r="S373">
        <v>93.6</v>
      </c>
      <c r="T373">
        <v>3.19</v>
      </c>
      <c r="V373">
        <v>3.51</v>
      </c>
      <c r="W373">
        <v>3.59</v>
      </c>
      <c r="X373">
        <v>20.399999999999999</v>
      </c>
    </row>
    <row r="374" spans="1:24" x14ac:dyDescent="0.45">
      <c r="A374">
        <v>373</v>
      </c>
      <c r="B374">
        <v>2012</v>
      </c>
      <c r="C374" t="s">
        <v>57</v>
      </c>
      <c r="D374" t="str">
        <f t="shared" si="5"/>
        <v>TEX2012</v>
      </c>
      <c r="E374">
        <v>162</v>
      </c>
      <c r="F374">
        <v>93</v>
      </c>
      <c r="G374">
        <v>69</v>
      </c>
      <c r="H374">
        <v>43</v>
      </c>
      <c r="I374">
        <v>590</v>
      </c>
      <c r="J374">
        <v>162</v>
      </c>
      <c r="K374">
        <v>1442</v>
      </c>
      <c r="L374">
        <v>8.0299999999999994</v>
      </c>
      <c r="M374">
        <v>2.78</v>
      </c>
      <c r="N374">
        <v>1.0900000000000001</v>
      </c>
      <c r="O374">
        <v>0.29199999999999998</v>
      </c>
      <c r="P374" s="5">
        <v>0.71499999999999997</v>
      </c>
      <c r="Q374" s="5">
        <v>0.439</v>
      </c>
      <c r="R374" s="5">
        <v>0.11600000000000001</v>
      </c>
      <c r="S374">
        <v>93.5</v>
      </c>
      <c r="T374">
        <v>4.0199999999999996</v>
      </c>
      <c r="V374">
        <v>3.9</v>
      </c>
      <c r="W374">
        <v>3.86</v>
      </c>
      <c r="X374">
        <v>22.2</v>
      </c>
    </row>
    <row r="375" spans="1:24" x14ac:dyDescent="0.45">
      <c r="A375">
        <v>374</v>
      </c>
      <c r="B375">
        <v>2012</v>
      </c>
      <c r="C375" t="s">
        <v>74</v>
      </c>
      <c r="D375" t="str">
        <f t="shared" si="5"/>
        <v>TOR2012</v>
      </c>
      <c r="E375">
        <v>162</v>
      </c>
      <c r="F375">
        <v>73</v>
      </c>
      <c r="G375">
        <v>89</v>
      </c>
      <c r="H375">
        <v>29</v>
      </c>
      <c r="I375">
        <v>657</v>
      </c>
      <c r="J375">
        <v>162</v>
      </c>
      <c r="K375">
        <v>1443.2</v>
      </c>
      <c r="L375">
        <v>7.12</v>
      </c>
      <c r="M375">
        <v>3.58</v>
      </c>
      <c r="N375">
        <v>1.27</v>
      </c>
      <c r="O375">
        <v>0.29099999999999998</v>
      </c>
      <c r="P375" s="5">
        <v>0.72</v>
      </c>
      <c r="Q375" s="5">
        <v>0.46500000000000002</v>
      </c>
      <c r="R375" s="5">
        <v>0.14099999999999999</v>
      </c>
      <c r="S375">
        <v>92.2</v>
      </c>
      <c r="T375">
        <v>4.6399999999999997</v>
      </c>
      <c r="V375">
        <v>4.66</v>
      </c>
      <c r="W375">
        <v>4.3</v>
      </c>
      <c r="X375">
        <v>6.9</v>
      </c>
    </row>
    <row r="376" spans="1:24" x14ac:dyDescent="0.45">
      <c r="A376">
        <v>375</v>
      </c>
      <c r="B376">
        <v>2012</v>
      </c>
      <c r="C376" t="s">
        <v>102</v>
      </c>
      <c r="D376" t="str">
        <f t="shared" si="5"/>
        <v>ARI2012</v>
      </c>
      <c r="E376">
        <v>162</v>
      </c>
      <c r="F376">
        <v>81</v>
      </c>
      <c r="G376">
        <v>81</v>
      </c>
      <c r="H376">
        <v>39</v>
      </c>
      <c r="I376">
        <v>623</v>
      </c>
      <c r="J376">
        <v>162</v>
      </c>
      <c r="K376">
        <v>1433.2</v>
      </c>
      <c r="L376">
        <v>7.53</v>
      </c>
      <c r="M376">
        <v>2.62</v>
      </c>
      <c r="N376">
        <v>0.97</v>
      </c>
      <c r="O376">
        <v>0.30099999999999999</v>
      </c>
      <c r="P376" s="5">
        <v>0.72</v>
      </c>
      <c r="Q376" s="5">
        <v>0.46100000000000002</v>
      </c>
      <c r="R376" s="5">
        <v>0.11</v>
      </c>
      <c r="S376">
        <v>91.9</v>
      </c>
      <c r="T376">
        <v>3.94</v>
      </c>
      <c r="V376">
        <v>3.81</v>
      </c>
      <c r="W376">
        <v>3.84</v>
      </c>
      <c r="X376">
        <v>15.3</v>
      </c>
    </row>
    <row r="377" spans="1:24" x14ac:dyDescent="0.45">
      <c r="A377">
        <v>376</v>
      </c>
      <c r="B377">
        <v>2012</v>
      </c>
      <c r="C377" t="s">
        <v>50</v>
      </c>
      <c r="D377" t="str">
        <f t="shared" si="5"/>
        <v>ATL2012</v>
      </c>
      <c r="E377">
        <v>162</v>
      </c>
      <c r="F377">
        <v>94</v>
      </c>
      <c r="G377">
        <v>68</v>
      </c>
      <c r="H377">
        <v>47</v>
      </c>
      <c r="I377">
        <v>622</v>
      </c>
      <c r="J377">
        <v>162</v>
      </c>
      <c r="K377">
        <v>1445.1</v>
      </c>
      <c r="L377">
        <v>7.67</v>
      </c>
      <c r="M377">
        <v>2.89</v>
      </c>
      <c r="N377">
        <v>0.9</v>
      </c>
      <c r="O377">
        <v>0.28399999999999997</v>
      </c>
      <c r="P377" s="5">
        <v>0.754</v>
      </c>
      <c r="Q377" s="5">
        <v>0.47199999999999998</v>
      </c>
      <c r="R377" s="5">
        <v>0.108</v>
      </c>
      <c r="S377">
        <v>92</v>
      </c>
      <c r="T377">
        <v>3.42</v>
      </c>
      <c r="V377">
        <v>3.74</v>
      </c>
      <c r="W377">
        <v>3.8</v>
      </c>
      <c r="X377">
        <v>11.4</v>
      </c>
    </row>
    <row r="378" spans="1:24" x14ac:dyDescent="0.45">
      <c r="A378">
        <v>377</v>
      </c>
      <c r="B378">
        <v>2012</v>
      </c>
      <c r="C378" t="s">
        <v>51</v>
      </c>
      <c r="D378" t="str">
        <f t="shared" si="5"/>
        <v>CHC2012</v>
      </c>
      <c r="E378">
        <v>162</v>
      </c>
      <c r="F378">
        <v>61</v>
      </c>
      <c r="G378">
        <v>101</v>
      </c>
      <c r="H378">
        <v>28</v>
      </c>
      <c r="I378">
        <v>655</v>
      </c>
      <c r="J378">
        <v>162</v>
      </c>
      <c r="K378">
        <v>1413.2</v>
      </c>
      <c r="L378">
        <v>7.18</v>
      </c>
      <c r="M378">
        <v>3.65</v>
      </c>
      <c r="N378">
        <v>1.1100000000000001</v>
      </c>
      <c r="O378">
        <v>0.29099999999999998</v>
      </c>
      <c r="P378" s="5">
        <v>0.71299999999999997</v>
      </c>
      <c r="Q378" s="5">
        <v>0.432</v>
      </c>
      <c r="R378" s="5">
        <v>0.11799999999999999</v>
      </c>
      <c r="S378">
        <v>92.5</v>
      </c>
      <c r="T378">
        <v>4.51</v>
      </c>
      <c r="V378">
        <v>4.46</v>
      </c>
      <c r="W378">
        <v>4.3899999999999997</v>
      </c>
      <c r="X378">
        <v>4.4000000000000004</v>
      </c>
    </row>
    <row r="379" spans="1:24" x14ac:dyDescent="0.45">
      <c r="A379">
        <v>378</v>
      </c>
      <c r="B379">
        <v>2012</v>
      </c>
      <c r="C379" t="s">
        <v>59</v>
      </c>
      <c r="D379" t="str">
        <f t="shared" si="5"/>
        <v>CIN2012</v>
      </c>
      <c r="E379">
        <v>162</v>
      </c>
      <c r="F379">
        <v>97</v>
      </c>
      <c r="G379">
        <v>65</v>
      </c>
      <c r="H379">
        <v>56</v>
      </c>
      <c r="I379">
        <v>587</v>
      </c>
      <c r="J379">
        <v>162</v>
      </c>
      <c r="K379">
        <v>1453</v>
      </c>
      <c r="L379">
        <v>7.73</v>
      </c>
      <c r="M379">
        <v>2.64</v>
      </c>
      <c r="N379">
        <v>0.94</v>
      </c>
      <c r="O379">
        <v>0.28799999999999998</v>
      </c>
      <c r="P379" s="5">
        <v>0.76900000000000002</v>
      </c>
      <c r="Q379" s="5">
        <v>0.45900000000000002</v>
      </c>
      <c r="R379" s="5">
        <v>0.107</v>
      </c>
      <c r="S379">
        <v>93.9</v>
      </c>
      <c r="T379">
        <v>3.34</v>
      </c>
      <c r="V379">
        <v>3.72</v>
      </c>
      <c r="W379">
        <v>3.8</v>
      </c>
      <c r="X379">
        <v>18.7</v>
      </c>
    </row>
    <row r="380" spans="1:24" x14ac:dyDescent="0.45">
      <c r="A380">
        <v>379</v>
      </c>
      <c r="B380">
        <v>2012</v>
      </c>
      <c r="C380" t="s">
        <v>64</v>
      </c>
      <c r="D380" t="str">
        <f t="shared" si="5"/>
        <v>COL2012</v>
      </c>
      <c r="E380">
        <v>162</v>
      </c>
      <c r="F380">
        <v>64</v>
      </c>
      <c r="G380">
        <v>98</v>
      </c>
      <c r="H380">
        <v>36</v>
      </c>
      <c r="I380">
        <v>737</v>
      </c>
      <c r="J380">
        <v>162</v>
      </c>
      <c r="K380">
        <v>1422</v>
      </c>
      <c r="L380">
        <v>7.24</v>
      </c>
      <c r="M380">
        <v>3.58</v>
      </c>
      <c r="N380">
        <v>1.25</v>
      </c>
      <c r="O380">
        <v>0.32500000000000001</v>
      </c>
      <c r="P380" s="5">
        <v>0.68899999999999995</v>
      </c>
      <c r="Q380" s="5">
        <v>0.45200000000000001</v>
      </c>
      <c r="R380" s="5">
        <v>0.13700000000000001</v>
      </c>
      <c r="S380">
        <v>92.9</v>
      </c>
      <c r="T380">
        <v>5.22</v>
      </c>
      <c r="V380">
        <v>4.59</v>
      </c>
      <c r="W380">
        <v>4.28</v>
      </c>
      <c r="X380">
        <v>9.1999999999999993</v>
      </c>
    </row>
    <row r="381" spans="1:24" x14ac:dyDescent="0.45">
      <c r="A381">
        <v>380</v>
      </c>
      <c r="B381">
        <v>2012</v>
      </c>
      <c r="C381" t="s">
        <v>103</v>
      </c>
      <c r="D381" t="str">
        <f t="shared" si="5"/>
        <v>MIA2012</v>
      </c>
      <c r="E381">
        <v>162</v>
      </c>
      <c r="F381">
        <v>69</v>
      </c>
      <c r="G381">
        <v>93</v>
      </c>
      <c r="H381">
        <v>38</v>
      </c>
      <c r="I381">
        <v>645</v>
      </c>
      <c r="J381">
        <v>162</v>
      </c>
      <c r="K381">
        <v>1440.2</v>
      </c>
      <c r="L381">
        <v>6.95</v>
      </c>
      <c r="M381">
        <v>3.09</v>
      </c>
      <c r="N381">
        <v>0.83</v>
      </c>
      <c r="O381">
        <v>0.3</v>
      </c>
      <c r="P381" s="5">
        <v>0.70299999999999996</v>
      </c>
      <c r="Q381" s="5">
        <v>0.45</v>
      </c>
      <c r="R381" s="5">
        <v>9.1999999999999998E-2</v>
      </c>
      <c r="S381">
        <v>92.2</v>
      </c>
      <c r="T381">
        <v>4.0999999999999996</v>
      </c>
      <c r="V381">
        <v>3.89</v>
      </c>
      <c r="W381">
        <v>4.17</v>
      </c>
      <c r="X381">
        <v>13.5</v>
      </c>
    </row>
    <row r="382" spans="1:24" x14ac:dyDescent="0.45">
      <c r="A382">
        <v>381</v>
      </c>
      <c r="B382">
        <v>2012</v>
      </c>
      <c r="C382" t="s">
        <v>53</v>
      </c>
      <c r="D382" t="str">
        <f t="shared" si="5"/>
        <v>HOU2012</v>
      </c>
      <c r="E382">
        <v>162</v>
      </c>
      <c r="F382">
        <v>55</v>
      </c>
      <c r="G382">
        <v>107</v>
      </c>
      <c r="H382">
        <v>31</v>
      </c>
      <c r="I382">
        <v>703</v>
      </c>
      <c r="J382">
        <v>162</v>
      </c>
      <c r="K382">
        <v>1423.1</v>
      </c>
      <c r="L382">
        <v>7.4</v>
      </c>
      <c r="M382">
        <v>3.41</v>
      </c>
      <c r="N382">
        <v>1.0900000000000001</v>
      </c>
      <c r="O382">
        <v>0.30599999999999999</v>
      </c>
      <c r="P382" s="5">
        <v>0.7</v>
      </c>
      <c r="Q382" s="5">
        <v>0.47899999999999998</v>
      </c>
      <c r="R382" s="5">
        <v>0.122</v>
      </c>
      <c r="S382">
        <v>92.7</v>
      </c>
      <c r="T382">
        <v>4.57</v>
      </c>
      <c r="V382">
        <v>4.2699999999999996</v>
      </c>
      <c r="W382">
        <v>4.1500000000000004</v>
      </c>
      <c r="X382">
        <v>9.3000000000000007</v>
      </c>
    </row>
    <row r="383" spans="1:24" x14ac:dyDescent="0.45">
      <c r="A383">
        <v>382</v>
      </c>
      <c r="B383">
        <v>2012</v>
      </c>
      <c r="C383" t="s">
        <v>65</v>
      </c>
      <c r="D383" t="str">
        <f t="shared" si="5"/>
        <v>LAD2012</v>
      </c>
      <c r="E383">
        <v>162</v>
      </c>
      <c r="F383">
        <v>86</v>
      </c>
      <c r="G383">
        <v>76</v>
      </c>
      <c r="H383">
        <v>40</v>
      </c>
      <c r="I383">
        <v>668</v>
      </c>
      <c r="J383">
        <v>162</v>
      </c>
      <c r="K383">
        <v>1449.2</v>
      </c>
      <c r="L383">
        <v>7.92</v>
      </c>
      <c r="M383">
        <v>3.35</v>
      </c>
      <c r="N383">
        <v>0.76</v>
      </c>
      <c r="O383">
        <v>0.28299999999999997</v>
      </c>
      <c r="P383" s="5">
        <v>0.748</v>
      </c>
      <c r="Q383" s="5">
        <v>0.45500000000000002</v>
      </c>
      <c r="R383" s="5">
        <v>8.8999999999999996E-2</v>
      </c>
      <c r="S383">
        <v>92.5</v>
      </c>
      <c r="T383">
        <v>3.35</v>
      </c>
      <c r="V383">
        <v>3.64</v>
      </c>
      <c r="W383">
        <v>3.93</v>
      </c>
      <c r="X383">
        <v>20.8</v>
      </c>
    </row>
    <row r="384" spans="1:24" x14ac:dyDescent="0.45">
      <c r="A384">
        <v>383</v>
      </c>
      <c r="B384">
        <v>2012</v>
      </c>
      <c r="C384" t="s">
        <v>72</v>
      </c>
      <c r="D384" t="str">
        <f t="shared" si="5"/>
        <v>MIL2012</v>
      </c>
      <c r="E384">
        <v>162</v>
      </c>
      <c r="F384">
        <v>83</v>
      </c>
      <c r="G384">
        <v>79</v>
      </c>
      <c r="H384">
        <v>44</v>
      </c>
      <c r="I384">
        <v>674</v>
      </c>
      <c r="J384">
        <v>162</v>
      </c>
      <c r="K384">
        <v>1453.2</v>
      </c>
      <c r="L384">
        <v>8.68</v>
      </c>
      <c r="M384">
        <v>3.25</v>
      </c>
      <c r="N384">
        <v>1.05</v>
      </c>
      <c r="O384">
        <v>0.313</v>
      </c>
      <c r="P384" s="5">
        <v>0.72099999999999997</v>
      </c>
      <c r="Q384" s="5">
        <v>0.438</v>
      </c>
      <c r="R384" s="5">
        <v>0.121</v>
      </c>
      <c r="S384">
        <v>92.2</v>
      </c>
      <c r="T384">
        <v>4.22</v>
      </c>
      <c r="V384">
        <v>3.82</v>
      </c>
      <c r="W384">
        <v>3.73</v>
      </c>
      <c r="X384">
        <v>14.3</v>
      </c>
    </row>
    <row r="385" spans="1:24" x14ac:dyDescent="0.45">
      <c r="A385">
        <v>384</v>
      </c>
      <c r="B385">
        <v>2012</v>
      </c>
      <c r="C385" t="s">
        <v>104</v>
      </c>
      <c r="D385" t="str">
        <f t="shared" si="5"/>
        <v>WSN2012</v>
      </c>
      <c r="E385">
        <v>162</v>
      </c>
      <c r="F385">
        <v>98</v>
      </c>
      <c r="G385">
        <v>64</v>
      </c>
      <c r="H385">
        <v>51</v>
      </c>
      <c r="I385">
        <v>644</v>
      </c>
      <c r="J385">
        <v>162</v>
      </c>
      <c r="K385">
        <v>1468.1</v>
      </c>
      <c r="L385">
        <v>8.1199999999999992</v>
      </c>
      <c r="M385">
        <v>3.05</v>
      </c>
      <c r="N385">
        <v>0.79</v>
      </c>
      <c r="O385">
        <v>0.28199999999999997</v>
      </c>
      <c r="P385" s="5">
        <v>0.751</v>
      </c>
      <c r="Q385" s="5">
        <v>0.46300000000000002</v>
      </c>
      <c r="R385" s="5">
        <v>9.1999999999999998E-2</v>
      </c>
      <c r="S385">
        <v>94.3</v>
      </c>
      <c r="T385">
        <v>3.34</v>
      </c>
      <c r="V385">
        <v>3.54</v>
      </c>
      <c r="W385">
        <v>3.8</v>
      </c>
      <c r="X385">
        <v>19.5</v>
      </c>
    </row>
    <row r="386" spans="1:24" x14ac:dyDescent="0.45">
      <c r="A386">
        <v>385</v>
      </c>
      <c r="B386">
        <v>2012</v>
      </c>
      <c r="C386" t="s">
        <v>55</v>
      </c>
      <c r="D386" t="str">
        <f t="shared" si="5"/>
        <v>NYM2012</v>
      </c>
      <c r="E386">
        <v>162</v>
      </c>
      <c r="F386">
        <v>74</v>
      </c>
      <c r="G386">
        <v>88</v>
      </c>
      <c r="H386">
        <v>36</v>
      </c>
      <c r="I386">
        <v>667</v>
      </c>
      <c r="J386">
        <v>162</v>
      </c>
      <c r="K386">
        <v>1434</v>
      </c>
      <c r="L386">
        <v>7.78</v>
      </c>
      <c r="M386">
        <v>3.06</v>
      </c>
      <c r="N386">
        <v>1.01</v>
      </c>
      <c r="O386">
        <v>0.28999999999999998</v>
      </c>
      <c r="P386" s="5">
        <v>0.71099999999999997</v>
      </c>
      <c r="Q386" s="5">
        <v>0.42599999999999999</v>
      </c>
      <c r="R386" s="5">
        <v>0.105</v>
      </c>
      <c r="S386">
        <v>91.3</v>
      </c>
      <c r="T386">
        <v>4.09</v>
      </c>
      <c r="V386">
        <v>3.93</v>
      </c>
      <c r="W386">
        <v>4.04</v>
      </c>
      <c r="X386">
        <v>14.3</v>
      </c>
    </row>
    <row r="387" spans="1:24" x14ac:dyDescent="0.45">
      <c r="A387">
        <v>386</v>
      </c>
      <c r="B387">
        <v>2012</v>
      </c>
      <c r="C387" t="s">
        <v>61</v>
      </c>
      <c r="D387" t="str">
        <f t="shared" ref="D387:D450" si="6">_xlfn.CONCAT(C387,B387)</f>
        <v>PHI2012</v>
      </c>
      <c r="E387">
        <v>162</v>
      </c>
      <c r="F387">
        <v>81</v>
      </c>
      <c r="G387">
        <v>81</v>
      </c>
      <c r="H387">
        <v>42</v>
      </c>
      <c r="I387">
        <v>602</v>
      </c>
      <c r="J387">
        <v>162</v>
      </c>
      <c r="K387">
        <v>1451.1</v>
      </c>
      <c r="L387">
        <v>8.59</v>
      </c>
      <c r="M387">
        <v>2.54</v>
      </c>
      <c r="N387">
        <v>1.1000000000000001</v>
      </c>
      <c r="O387">
        <v>0.29799999999999999</v>
      </c>
      <c r="P387" s="5">
        <v>0.72899999999999998</v>
      </c>
      <c r="Q387" s="5">
        <v>0.435</v>
      </c>
      <c r="R387" s="5">
        <v>0.121</v>
      </c>
      <c r="S387">
        <v>92.3</v>
      </c>
      <c r="T387">
        <v>3.86</v>
      </c>
      <c r="V387">
        <v>3.72</v>
      </c>
      <c r="W387">
        <v>3.61</v>
      </c>
      <c r="X387">
        <v>19.8</v>
      </c>
    </row>
    <row r="388" spans="1:24" x14ac:dyDescent="0.45">
      <c r="A388">
        <v>387</v>
      </c>
      <c r="B388">
        <v>2012</v>
      </c>
      <c r="C388" t="s">
        <v>66</v>
      </c>
      <c r="D388" t="str">
        <f t="shared" si="6"/>
        <v>PIT2012</v>
      </c>
      <c r="E388">
        <v>162</v>
      </c>
      <c r="F388">
        <v>79</v>
      </c>
      <c r="G388">
        <v>83</v>
      </c>
      <c r="H388">
        <v>45</v>
      </c>
      <c r="I388">
        <v>645</v>
      </c>
      <c r="J388">
        <v>162</v>
      </c>
      <c r="K388">
        <v>1433.1</v>
      </c>
      <c r="L388">
        <v>7.48</v>
      </c>
      <c r="M388">
        <v>3.08</v>
      </c>
      <c r="N388">
        <v>0.96</v>
      </c>
      <c r="O388">
        <v>0.28599999999999998</v>
      </c>
      <c r="P388" s="5">
        <v>0.72599999999999998</v>
      </c>
      <c r="Q388" s="5">
        <v>0.46600000000000003</v>
      </c>
      <c r="R388" s="5">
        <v>0.11</v>
      </c>
      <c r="S388">
        <v>93</v>
      </c>
      <c r="T388">
        <v>3.91</v>
      </c>
      <c r="V388">
        <v>3.94</v>
      </c>
      <c r="W388">
        <v>3.97</v>
      </c>
      <c r="X388">
        <v>13.7</v>
      </c>
    </row>
    <row r="389" spans="1:24" x14ac:dyDescent="0.45">
      <c r="A389">
        <v>388</v>
      </c>
      <c r="B389">
        <v>2012</v>
      </c>
      <c r="C389" t="s">
        <v>68</v>
      </c>
      <c r="D389" t="str">
        <f t="shared" si="6"/>
        <v>STL2012</v>
      </c>
      <c r="E389">
        <v>162</v>
      </c>
      <c r="F389">
        <v>88</v>
      </c>
      <c r="G389">
        <v>74</v>
      </c>
      <c r="H389">
        <v>42</v>
      </c>
      <c r="I389">
        <v>668</v>
      </c>
      <c r="J389">
        <v>162</v>
      </c>
      <c r="K389">
        <v>1462.2</v>
      </c>
      <c r="L389">
        <v>7.49</v>
      </c>
      <c r="M389">
        <v>2.68</v>
      </c>
      <c r="N389">
        <v>0.82</v>
      </c>
      <c r="O389">
        <v>0.29799999999999999</v>
      </c>
      <c r="P389" s="5">
        <v>0.73199999999999998</v>
      </c>
      <c r="Q389" s="5">
        <v>0.48499999999999999</v>
      </c>
      <c r="R389" s="5">
        <v>0.104</v>
      </c>
      <c r="S389">
        <v>94</v>
      </c>
      <c r="T389">
        <v>3.71</v>
      </c>
      <c r="V389">
        <v>3.62</v>
      </c>
      <c r="W389">
        <v>3.72</v>
      </c>
      <c r="X389">
        <v>16.2</v>
      </c>
    </row>
    <row r="390" spans="1:24" x14ac:dyDescent="0.45">
      <c r="A390">
        <v>389</v>
      </c>
      <c r="B390">
        <v>2012</v>
      </c>
      <c r="C390" t="s">
        <v>67</v>
      </c>
      <c r="D390" t="str">
        <f t="shared" si="6"/>
        <v>SDP2012</v>
      </c>
      <c r="E390">
        <v>162</v>
      </c>
      <c r="F390">
        <v>76</v>
      </c>
      <c r="G390">
        <v>86</v>
      </c>
      <c r="H390">
        <v>43</v>
      </c>
      <c r="I390">
        <v>691</v>
      </c>
      <c r="J390">
        <v>162</v>
      </c>
      <c r="K390">
        <v>1434.2</v>
      </c>
      <c r="L390">
        <v>7.56</v>
      </c>
      <c r="M390">
        <v>3.38</v>
      </c>
      <c r="N390">
        <v>1.02</v>
      </c>
      <c r="O390">
        <v>0.28399999999999997</v>
      </c>
      <c r="P390" s="5">
        <v>0.71799999999999997</v>
      </c>
      <c r="Q390" s="5">
        <v>0.47499999999999998</v>
      </c>
      <c r="R390" s="5">
        <v>0.11700000000000001</v>
      </c>
      <c r="S390">
        <v>92.7</v>
      </c>
      <c r="T390">
        <v>4.01</v>
      </c>
      <c r="V390">
        <v>4.1100000000000003</v>
      </c>
      <c r="W390">
        <v>4.05</v>
      </c>
      <c r="X390">
        <v>7.8</v>
      </c>
    </row>
    <row r="391" spans="1:24" x14ac:dyDescent="0.45">
      <c r="A391">
        <v>390</v>
      </c>
      <c r="B391">
        <v>2012</v>
      </c>
      <c r="C391" t="s">
        <v>75</v>
      </c>
      <c r="D391" t="str">
        <f t="shared" si="6"/>
        <v>SFG2012</v>
      </c>
      <c r="E391">
        <v>162</v>
      </c>
      <c r="F391">
        <v>94</v>
      </c>
      <c r="G391">
        <v>68</v>
      </c>
      <c r="H391">
        <v>53</v>
      </c>
      <c r="I391">
        <v>688</v>
      </c>
      <c r="J391">
        <v>162</v>
      </c>
      <c r="K391">
        <v>1451</v>
      </c>
      <c r="L391">
        <v>7.67</v>
      </c>
      <c r="M391">
        <v>3.03</v>
      </c>
      <c r="N391">
        <v>0.88</v>
      </c>
      <c r="O391">
        <v>0.28899999999999998</v>
      </c>
      <c r="P391" s="5">
        <v>0.73599999999999999</v>
      </c>
      <c r="Q391" s="5">
        <v>0.46</v>
      </c>
      <c r="R391" s="5">
        <v>9.9000000000000005E-2</v>
      </c>
      <c r="S391">
        <v>91.4</v>
      </c>
      <c r="T391">
        <v>3.68</v>
      </c>
      <c r="V391">
        <v>3.78</v>
      </c>
      <c r="W391">
        <v>3.95</v>
      </c>
      <c r="X391">
        <v>10.9</v>
      </c>
    </row>
    <row r="392" spans="1:24" x14ac:dyDescent="0.45">
      <c r="A392">
        <v>391</v>
      </c>
      <c r="B392">
        <v>2011</v>
      </c>
      <c r="C392" t="s">
        <v>100</v>
      </c>
      <c r="D392" t="str">
        <f t="shared" si="6"/>
        <v>LAA2011</v>
      </c>
      <c r="E392">
        <v>162</v>
      </c>
      <c r="F392">
        <v>86</v>
      </c>
      <c r="G392">
        <v>76</v>
      </c>
      <c r="H392">
        <v>39</v>
      </c>
      <c r="I392">
        <v>548</v>
      </c>
      <c r="J392">
        <v>162</v>
      </c>
      <c r="K392">
        <v>1465</v>
      </c>
      <c r="L392">
        <v>6.5</v>
      </c>
      <c r="M392">
        <v>2.92</v>
      </c>
      <c r="N392">
        <v>0.87</v>
      </c>
      <c r="O392">
        <v>0.28199999999999997</v>
      </c>
      <c r="P392" s="5">
        <v>0.745</v>
      </c>
      <c r="Q392" s="5">
        <v>0.44900000000000001</v>
      </c>
      <c r="R392" s="5">
        <v>8.7999999999999995E-2</v>
      </c>
      <c r="S392">
        <v>93</v>
      </c>
      <c r="T392">
        <v>3.57</v>
      </c>
      <c r="V392">
        <v>3.89</v>
      </c>
      <c r="W392">
        <v>4.01</v>
      </c>
      <c r="X392">
        <v>15</v>
      </c>
    </row>
    <row r="393" spans="1:24" x14ac:dyDescent="0.45">
      <c r="A393">
        <v>392</v>
      </c>
      <c r="B393">
        <v>2011</v>
      </c>
      <c r="C393" t="s">
        <v>58</v>
      </c>
      <c r="D393" t="str">
        <f t="shared" si="6"/>
        <v>BAL2011</v>
      </c>
      <c r="E393">
        <v>162</v>
      </c>
      <c r="F393">
        <v>69</v>
      </c>
      <c r="G393">
        <v>93</v>
      </c>
      <c r="H393">
        <v>32</v>
      </c>
      <c r="I393">
        <v>640</v>
      </c>
      <c r="J393">
        <v>162</v>
      </c>
      <c r="K393">
        <v>1446.2</v>
      </c>
      <c r="L393">
        <v>6.49</v>
      </c>
      <c r="M393">
        <v>3.33</v>
      </c>
      <c r="N393">
        <v>1.31</v>
      </c>
      <c r="O393">
        <v>0.30199999999999999</v>
      </c>
      <c r="P393" s="5">
        <v>0.69499999999999995</v>
      </c>
      <c r="Q393" s="5">
        <v>0.43099999999999999</v>
      </c>
      <c r="R393" s="5">
        <v>0.121</v>
      </c>
      <c r="S393">
        <v>92.1</v>
      </c>
      <c r="T393">
        <v>4.92</v>
      </c>
      <c r="V393">
        <v>4.67</v>
      </c>
      <c r="W393">
        <v>4.29</v>
      </c>
      <c r="X393">
        <v>4.9000000000000004</v>
      </c>
    </row>
    <row r="394" spans="1:24" x14ac:dyDescent="0.45">
      <c r="A394">
        <v>393</v>
      </c>
      <c r="B394">
        <v>2011</v>
      </c>
      <c r="C394" t="s">
        <v>69</v>
      </c>
      <c r="D394" t="str">
        <f t="shared" si="6"/>
        <v>BOS2011</v>
      </c>
      <c r="E394">
        <v>162</v>
      </c>
      <c r="F394">
        <v>90</v>
      </c>
      <c r="G394">
        <v>72</v>
      </c>
      <c r="H394">
        <v>36</v>
      </c>
      <c r="I394">
        <v>606</v>
      </c>
      <c r="J394">
        <v>162</v>
      </c>
      <c r="K394">
        <v>1457.1</v>
      </c>
      <c r="L394">
        <v>7.49</v>
      </c>
      <c r="M394">
        <v>3.33</v>
      </c>
      <c r="N394">
        <v>0.96</v>
      </c>
      <c r="O394">
        <v>0.28499999999999998</v>
      </c>
      <c r="P394" s="5">
        <v>0.70799999999999996</v>
      </c>
      <c r="Q394" s="5">
        <v>0.42299999999999999</v>
      </c>
      <c r="R394" s="5">
        <v>9.0999999999999998E-2</v>
      </c>
      <c r="S394">
        <v>92.8</v>
      </c>
      <c r="T394">
        <v>4.2</v>
      </c>
      <c r="V394">
        <v>4.05</v>
      </c>
      <c r="W394">
        <v>4.13</v>
      </c>
      <c r="X394">
        <v>14.3</v>
      </c>
    </row>
    <row r="395" spans="1:24" x14ac:dyDescent="0.45">
      <c r="A395">
        <v>394</v>
      </c>
      <c r="B395">
        <v>2011</v>
      </c>
      <c r="C395" t="s">
        <v>70</v>
      </c>
      <c r="D395" t="str">
        <f t="shared" si="6"/>
        <v>CHW2011</v>
      </c>
      <c r="E395">
        <v>162</v>
      </c>
      <c r="F395">
        <v>79</v>
      </c>
      <c r="G395">
        <v>83</v>
      </c>
      <c r="H395">
        <v>42</v>
      </c>
      <c r="I395">
        <v>572</v>
      </c>
      <c r="J395">
        <v>162</v>
      </c>
      <c r="K395">
        <v>1460</v>
      </c>
      <c r="L395">
        <v>7.52</v>
      </c>
      <c r="M395">
        <v>2.71</v>
      </c>
      <c r="N395">
        <v>0.91</v>
      </c>
      <c r="O395">
        <v>0.30299999999999999</v>
      </c>
      <c r="P395" s="5">
        <v>0.71299999999999997</v>
      </c>
      <c r="Q395" s="5">
        <v>0.442</v>
      </c>
      <c r="R395" s="5">
        <v>9.4E-2</v>
      </c>
      <c r="S395">
        <v>92.6</v>
      </c>
      <c r="T395">
        <v>4.0999999999999996</v>
      </c>
      <c r="V395">
        <v>3.66</v>
      </c>
      <c r="W395">
        <v>3.69</v>
      </c>
      <c r="X395">
        <v>23.2</v>
      </c>
    </row>
    <row r="396" spans="1:24" x14ac:dyDescent="0.45">
      <c r="A396">
        <v>395</v>
      </c>
      <c r="B396">
        <v>2011</v>
      </c>
      <c r="C396" t="s">
        <v>60</v>
      </c>
      <c r="D396" t="str">
        <f t="shared" si="6"/>
        <v>CLE2011</v>
      </c>
      <c r="E396">
        <v>162</v>
      </c>
      <c r="F396">
        <v>80</v>
      </c>
      <c r="G396">
        <v>82</v>
      </c>
      <c r="H396">
        <v>38</v>
      </c>
      <c r="I396">
        <v>645</v>
      </c>
      <c r="J396">
        <v>162</v>
      </c>
      <c r="K396">
        <v>1453.1</v>
      </c>
      <c r="L396">
        <v>6.34</v>
      </c>
      <c r="M396">
        <v>2.87</v>
      </c>
      <c r="N396">
        <v>0.95</v>
      </c>
      <c r="O396">
        <v>0.29299999999999998</v>
      </c>
      <c r="P396" s="5">
        <v>0.69499999999999995</v>
      </c>
      <c r="Q396" s="5">
        <v>0.45400000000000001</v>
      </c>
      <c r="R396" s="5">
        <v>9.5000000000000001E-2</v>
      </c>
      <c r="S396">
        <v>92.7</v>
      </c>
      <c r="T396">
        <v>4.24</v>
      </c>
      <c r="V396">
        <v>4.0599999999999996</v>
      </c>
      <c r="W396">
        <v>4.09</v>
      </c>
      <c r="X396">
        <v>17.7</v>
      </c>
    </row>
    <row r="397" spans="1:24" x14ac:dyDescent="0.45">
      <c r="A397">
        <v>396</v>
      </c>
      <c r="B397">
        <v>2011</v>
      </c>
      <c r="C397" t="s">
        <v>71</v>
      </c>
      <c r="D397" t="str">
        <f t="shared" si="6"/>
        <v>DET2011</v>
      </c>
      <c r="E397">
        <v>162</v>
      </c>
      <c r="F397">
        <v>95</v>
      </c>
      <c r="G397">
        <v>67</v>
      </c>
      <c r="H397">
        <v>52</v>
      </c>
      <c r="I397">
        <v>583</v>
      </c>
      <c r="J397">
        <v>162</v>
      </c>
      <c r="K397">
        <v>1440</v>
      </c>
      <c r="L397">
        <v>6.97</v>
      </c>
      <c r="M397">
        <v>3.08</v>
      </c>
      <c r="N397">
        <v>0.93</v>
      </c>
      <c r="O397">
        <v>0.29199999999999998</v>
      </c>
      <c r="P397" s="5">
        <v>0.71099999999999997</v>
      </c>
      <c r="Q397" s="5">
        <v>0.44500000000000001</v>
      </c>
      <c r="R397" s="5">
        <v>9.2999999999999999E-2</v>
      </c>
      <c r="S397">
        <v>94</v>
      </c>
      <c r="T397">
        <v>4.04</v>
      </c>
      <c r="V397">
        <v>3.96</v>
      </c>
      <c r="W397">
        <v>4</v>
      </c>
      <c r="X397">
        <v>16.7</v>
      </c>
    </row>
    <row r="398" spans="1:24" x14ac:dyDescent="0.45">
      <c r="A398">
        <v>397</v>
      </c>
      <c r="B398">
        <v>2011</v>
      </c>
      <c r="C398" t="s">
        <v>62</v>
      </c>
      <c r="D398" t="str">
        <f t="shared" si="6"/>
        <v>KCR2011</v>
      </c>
      <c r="E398">
        <v>162</v>
      </c>
      <c r="F398">
        <v>71</v>
      </c>
      <c r="G398">
        <v>91</v>
      </c>
      <c r="H398">
        <v>37</v>
      </c>
      <c r="I398">
        <v>582</v>
      </c>
      <c r="J398">
        <v>162</v>
      </c>
      <c r="K398">
        <v>1451.1</v>
      </c>
      <c r="L398">
        <v>6.7</v>
      </c>
      <c r="M398">
        <v>3.45</v>
      </c>
      <c r="N398">
        <v>1.01</v>
      </c>
      <c r="O398">
        <v>0.29899999999999999</v>
      </c>
      <c r="P398" s="5">
        <v>0.71499999999999997</v>
      </c>
      <c r="Q398" s="5">
        <v>0.439</v>
      </c>
      <c r="R398" s="5">
        <v>9.9000000000000005E-2</v>
      </c>
      <c r="S398">
        <v>93.1</v>
      </c>
      <c r="T398">
        <v>4.45</v>
      </c>
      <c r="V398">
        <v>4.2699999999999996</v>
      </c>
      <c r="W398">
        <v>4.24</v>
      </c>
      <c r="X398">
        <v>10.7</v>
      </c>
    </row>
    <row r="399" spans="1:24" x14ac:dyDescent="0.45">
      <c r="A399">
        <v>398</v>
      </c>
      <c r="B399">
        <v>2011</v>
      </c>
      <c r="C399" t="s">
        <v>54</v>
      </c>
      <c r="D399" t="str">
        <f t="shared" si="6"/>
        <v>MIN2011</v>
      </c>
      <c r="E399">
        <v>162</v>
      </c>
      <c r="F399">
        <v>63</v>
      </c>
      <c r="G399">
        <v>99</v>
      </c>
      <c r="H399">
        <v>32</v>
      </c>
      <c r="I399">
        <v>619</v>
      </c>
      <c r="J399">
        <v>162</v>
      </c>
      <c r="K399">
        <v>1421.2</v>
      </c>
      <c r="L399">
        <v>5.95</v>
      </c>
      <c r="M399">
        <v>3.04</v>
      </c>
      <c r="N399">
        <v>1.02</v>
      </c>
      <c r="O399">
        <v>0.307</v>
      </c>
      <c r="P399" s="5">
        <v>0.69099999999999995</v>
      </c>
      <c r="Q399" s="5">
        <v>0.44</v>
      </c>
      <c r="R399" s="5">
        <v>9.5000000000000001E-2</v>
      </c>
      <c r="S399">
        <v>92.1</v>
      </c>
      <c r="T399">
        <v>4.5999999999999996</v>
      </c>
      <c r="V399">
        <v>4.3</v>
      </c>
      <c r="W399">
        <v>4.33</v>
      </c>
      <c r="X399">
        <v>7.7</v>
      </c>
    </row>
    <row r="400" spans="1:24" x14ac:dyDescent="0.45">
      <c r="A400">
        <v>399</v>
      </c>
      <c r="B400">
        <v>2011</v>
      </c>
      <c r="C400" t="s">
        <v>73</v>
      </c>
      <c r="D400" t="str">
        <f t="shared" si="6"/>
        <v>NYY2011</v>
      </c>
      <c r="E400">
        <v>162</v>
      </c>
      <c r="F400">
        <v>97</v>
      </c>
      <c r="G400">
        <v>65</v>
      </c>
      <c r="H400">
        <v>47</v>
      </c>
      <c r="I400">
        <v>627</v>
      </c>
      <c r="J400">
        <v>162</v>
      </c>
      <c r="K400">
        <v>1458.1</v>
      </c>
      <c r="L400">
        <v>7.54</v>
      </c>
      <c r="M400">
        <v>3.13</v>
      </c>
      <c r="N400">
        <v>0.94</v>
      </c>
      <c r="O400">
        <v>0.29699999999999999</v>
      </c>
      <c r="P400" s="5">
        <v>0.75</v>
      </c>
      <c r="Q400" s="5">
        <v>0.442</v>
      </c>
      <c r="R400" s="5">
        <v>9.9000000000000005E-2</v>
      </c>
      <c r="S400">
        <v>92.9</v>
      </c>
      <c r="T400">
        <v>3.73</v>
      </c>
      <c r="V400">
        <v>3.87</v>
      </c>
      <c r="W400">
        <v>3.84</v>
      </c>
      <c r="X400">
        <v>17.3</v>
      </c>
    </row>
    <row r="401" spans="1:24" x14ac:dyDescent="0.45">
      <c r="A401">
        <v>400</v>
      </c>
      <c r="B401">
        <v>2011</v>
      </c>
      <c r="C401" t="s">
        <v>56</v>
      </c>
      <c r="D401" t="str">
        <f t="shared" si="6"/>
        <v>OAK2011</v>
      </c>
      <c r="E401">
        <v>162</v>
      </c>
      <c r="F401">
        <v>74</v>
      </c>
      <c r="G401">
        <v>88</v>
      </c>
      <c r="H401">
        <v>39</v>
      </c>
      <c r="I401">
        <v>622</v>
      </c>
      <c r="J401">
        <v>162</v>
      </c>
      <c r="K401">
        <v>1447.2</v>
      </c>
      <c r="L401">
        <v>7.21</v>
      </c>
      <c r="M401">
        <v>3.23</v>
      </c>
      <c r="N401">
        <v>0.85</v>
      </c>
      <c r="O401">
        <v>0.28899999999999998</v>
      </c>
      <c r="P401" s="5">
        <v>0.72099999999999997</v>
      </c>
      <c r="Q401" s="5">
        <v>0.441</v>
      </c>
      <c r="R401" s="5">
        <v>8.5000000000000006E-2</v>
      </c>
      <c r="S401">
        <v>92.2</v>
      </c>
      <c r="T401">
        <v>3.71</v>
      </c>
      <c r="V401">
        <v>3.8</v>
      </c>
      <c r="W401">
        <v>3.98</v>
      </c>
      <c r="X401">
        <v>18</v>
      </c>
    </row>
    <row r="402" spans="1:24" x14ac:dyDescent="0.45">
      <c r="A402">
        <v>401</v>
      </c>
      <c r="B402">
        <v>2011</v>
      </c>
      <c r="C402" t="s">
        <v>49</v>
      </c>
      <c r="D402" t="str">
        <f t="shared" si="6"/>
        <v>SEA2011</v>
      </c>
      <c r="E402">
        <v>162</v>
      </c>
      <c r="F402">
        <v>67</v>
      </c>
      <c r="G402">
        <v>95</v>
      </c>
      <c r="H402">
        <v>39</v>
      </c>
      <c r="I402">
        <v>513</v>
      </c>
      <c r="J402">
        <v>162</v>
      </c>
      <c r="K402">
        <v>1433</v>
      </c>
      <c r="L402">
        <v>6.83</v>
      </c>
      <c r="M402">
        <v>2.74</v>
      </c>
      <c r="N402">
        <v>0.91</v>
      </c>
      <c r="O402">
        <v>0.28499999999999998</v>
      </c>
      <c r="P402" s="5">
        <v>0.71399999999999997</v>
      </c>
      <c r="Q402" s="5">
        <v>0.438</v>
      </c>
      <c r="R402" s="5">
        <v>9.0999999999999998E-2</v>
      </c>
      <c r="S402">
        <v>92.3</v>
      </c>
      <c r="T402">
        <v>3.91</v>
      </c>
      <c r="V402">
        <v>3.84</v>
      </c>
      <c r="W402">
        <v>3.92</v>
      </c>
      <c r="X402">
        <v>17.399999999999999</v>
      </c>
    </row>
    <row r="403" spans="1:24" x14ac:dyDescent="0.45">
      <c r="A403">
        <v>402</v>
      </c>
      <c r="B403">
        <v>2011</v>
      </c>
      <c r="C403" t="s">
        <v>101</v>
      </c>
      <c r="D403" t="str">
        <f t="shared" si="6"/>
        <v>TBR2011</v>
      </c>
      <c r="E403">
        <v>162</v>
      </c>
      <c r="F403">
        <v>91</v>
      </c>
      <c r="G403">
        <v>71</v>
      </c>
      <c r="H403">
        <v>32</v>
      </c>
      <c r="I403">
        <v>600</v>
      </c>
      <c r="J403">
        <v>162</v>
      </c>
      <c r="K403">
        <v>1449</v>
      </c>
      <c r="L403">
        <v>7.1</v>
      </c>
      <c r="M403">
        <v>3.13</v>
      </c>
      <c r="N403">
        <v>1</v>
      </c>
      <c r="O403">
        <v>0.26500000000000001</v>
      </c>
      <c r="P403" s="5">
        <v>0.755</v>
      </c>
      <c r="Q403" s="5">
        <v>0.42099999999999999</v>
      </c>
      <c r="R403" s="5">
        <v>9.8000000000000004E-2</v>
      </c>
      <c r="S403">
        <v>92.8</v>
      </c>
      <c r="T403">
        <v>3.58</v>
      </c>
      <c r="V403">
        <v>4.03</v>
      </c>
      <c r="W403">
        <v>4.01</v>
      </c>
      <c r="X403">
        <v>16.8</v>
      </c>
    </row>
    <row r="404" spans="1:24" x14ac:dyDescent="0.45">
      <c r="A404">
        <v>403</v>
      </c>
      <c r="B404">
        <v>2011</v>
      </c>
      <c r="C404" t="s">
        <v>57</v>
      </c>
      <c r="D404" t="str">
        <f t="shared" si="6"/>
        <v>TEX2011</v>
      </c>
      <c r="E404">
        <v>162</v>
      </c>
      <c r="F404">
        <v>96</v>
      </c>
      <c r="G404">
        <v>66</v>
      </c>
      <c r="H404">
        <v>38</v>
      </c>
      <c r="I404">
        <v>579</v>
      </c>
      <c r="J404">
        <v>162</v>
      </c>
      <c r="K404">
        <v>1441.1</v>
      </c>
      <c r="L404">
        <v>7.36</v>
      </c>
      <c r="M404">
        <v>2.88</v>
      </c>
      <c r="N404">
        <v>1.06</v>
      </c>
      <c r="O404">
        <v>0.27800000000000002</v>
      </c>
      <c r="P404" s="5">
        <v>0.72499999999999998</v>
      </c>
      <c r="Q404" s="5">
        <v>0.42599999999999999</v>
      </c>
      <c r="R404" s="5">
        <v>0.107</v>
      </c>
      <c r="S404">
        <v>93.3</v>
      </c>
      <c r="T404">
        <v>3.79</v>
      </c>
      <c r="V404">
        <v>3.98</v>
      </c>
      <c r="W404">
        <v>3.83</v>
      </c>
      <c r="X404">
        <v>19.2</v>
      </c>
    </row>
    <row r="405" spans="1:24" x14ac:dyDescent="0.45">
      <c r="A405">
        <v>404</v>
      </c>
      <c r="B405">
        <v>2011</v>
      </c>
      <c r="C405" t="s">
        <v>74</v>
      </c>
      <c r="D405" t="str">
        <f t="shared" si="6"/>
        <v>TOR2011</v>
      </c>
      <c r="E405">
        <v>162</v>
      </c>
      <c r="F405">
        <v>81</v>
      </c>
      <c r="G405">
        <v>81</v>
      </c>
      <c r="H405">
        <v>33</v>
      </c>
      <c r="I405">
        <v>636</v>
      </c>
      <c r="J405">
        <v>162</v>
      </c>
      <c r="K405">
        <v>1458.2</v>
      </c>
      <c r="L405">
        <v>7.21</v>
      </c>
      <c r="M405">
        <v>3.33</v>
      </c>
      <c r="N405">
        <v>1.1000000000000001</v>
      </c>
      <c r="O405">
        <v>0.28999999999999998</v>
      </c>
      <c r="P405" s="5">
        <v>0.71599999999999997</v>
      </c>
      <c r="Q405" s="5">
        <v>0.44400000000000001</v>
      </c>
      <c r="R405" s="5">
        <v>0.113</v>
      </c>
      <c r="S405">
        <v>92.7</v>
      </c>
      <c r="T405">
        <v>4.33</v>
      </c>
      <c r="V405">
        <v>4.29</v>
      </c>
      <c r="W405">
        <v>4.0599999999999996</v>
      </c>
      <c r="X405">
        <v>10.7</v>
      </c>
    </row>
    <row r="406" spans="1:24" x14ac:dyDescent="0.45">
      <c r="A406">
        <v>405</v>
      </c>
      <c r="B406">
        <v>2011</v>
      </c>
      <c r="C406" t="s">
        <v>102</v>
      </c>
      <c r="D406" t="str">
        <f t="shared" si="6"/>
        <v>ARI2011</v>
      </c>
      <c r="E406">
        <v>162</v>
      </c>
      <c r="F406">
        <v>94</v>
      </c>
      <c r="G406">
        <v>68</v>
      </c>
      <c r="H406">
        <v>58</v>
      </c>
      <c r="I406">
        <v>625</v>
      </c>
      <c r="J406">
        <v>162</v>
      </c>
      <c r="K406">
        <v>1443.1</v>
      </c>
      <c r="L406">
        <v>6.6</v>
      </c>
      <c r="M406">
        <v>2.76</v>
      </c>
      <c r="N406">
        <v>0.99</v>
      </c>
      <c r="O406">
        <v>0.28599999999999998</v>
      </c>
      <c r="P406" s="5">
        <v>0.73899999999999999</v>
      </c>
      <c r="Q406" s="5">
        <v>0.41899999999999998</v>
      </c>
      <c r="R406" s="5">
        <v>9.5000000000000001E-2</v>
      </c>
      <c r="S406">
        <v>92</v>
      </c>
      <c r="T406">
        <v>3.8</v>
      </c>
      <c r="V406">
        <v>4.0199999999999996</v>
      </c>
      <c r="W406">
        <v>4.05</v>
      </c>
      <c r="X406">
        <v>11.8</v>
      </c>
    </row>
    <row r="407" spans="1:24" x14ac:dyDescent="0.45">
      <c r="A407">
        <v>406</v>
      </c>
      <c r="B407">
        <v>2011</v>
      </c>
      <c r="C407" t="s">
        <v>50</v>
      </c>
      <c r="D407" t="str">
        <f t="shared" si="6"/>
        <v>ATL2011</v>
      </c>
      <c r="E407">
        <v>162</v>
      </c>
      <c r="F407">
        <v>89</v>
      </c>
      <c r="G407">
        <v>73</v>
      </c>
      <c r="H407">
        <v>52</v>
      </c>
      <c r="I407">
        <v>672</v>
      </c>
      <c r="J407">
        <v>162</v>
      </c>
      <c r="K407">
        <v>1479.2</v>
      </c>
      <c r="L407">
        <v>8.1</v>
      </c>
      <c r="M407">
        <v>3.17</v>
      </c>
      <c r="N407">
        <v>0.76</v>
      </c>
      <c r="O407">
        <v>0.28799999999999998</v>
      </c>
      <c r="P407" s="5">
        <v>0.752</v>
      </c>
      <c r="Q407" s="5">
        <v>0.47499999999999998</v>
      </c>
      <c r="R407" s="5">
        <v>9.1999999999999998E-2</v>
      </c>
      <c r="S407">
        <v>92.6</v>
      </c>
      <c r="T407">
        <v>3.49</v>
      </c>
      <c r="V407">
        <v>3.49</v>
      </c>
      <c r="W407">
        <v>3.54</v>
      </c>
      <c r="X407">
        <v>14.2</v>
      </c>
    </row>
    <row r="408" spans="1:24" x14ac:dyDescent="0.45">
      <c r="A408">
        <v>407</v>
      </c>
      <c r="B408">
        <v>2011</v>
      </c>
      <c r="C408" t="s">
        <v>51</v>
      </c>
      <c r="D408" t="str">
        <f t="shared" si="6"/>
        <v>CHC2011</v>
      </c>
      <c r="E408">
        <v>162</v>
      </c>
      <c r="F408">
        <v>71</v>
      </c>
      <c r="G408">
        <v>91</v>
      </c>
      <c r="H408">
        <v>40</v>
      </c>
      <c r="I408">
        <v>657</v>
      </c>
      <c r="J408">
        <v>162</v>
      </c>
      <c r="K408">
        <v>1434.1</v>
      </c>
      <c r="L408">
        <v>7.68</v>
      </c>
      <c r="M408">
        <v>3.64</v>
      </c>
      <c r="N408">
        <v>1.02</v>
      </c>
      <c r="O408">
        <v>0.30099999999999999</v>
      </c>
      <c r="P408" s="5">
        <v>0.71299999999999997</v>
      </c>
      <c r="Q408" s="5">
        <v>0.43</v>
      </c>
      <c r="R408" s="5">
        <v>0.10299999999999999</v>
      </c>
      <c r="S408">
        <v>92</v>
      </c>
      <c r="T408">
        <v>4.34</v>
      </c>
      <c r="V408">
        <v>4.1100000000000003</v>
      </c>
      <c r="W408">
        <v>4.0199999999999996</v>
      </c>
      <c r="X408">
        <v>11</v>
      </c>
    </row>
    <row r="409" spans="1:24" x14ac:dyDescent="0.45">
      <c r="A409">
        <v>408</v>
      </c>
      <c r="B409">
        <v>2011</v>
      </c>
      <c r="C409" t="s">
        <v>59</v>
      </c>
      <c r="D409" t="str">
        <f t="shared" si="6"/>
        <v>CIN2011</v>
      </c>
      <c r="E409">
        <v>162</v>
      </c>
      <c r="F409">
        <v>79</v>
      </c>
      <c r="G409">
        <v>83</v>
      </c>
      <c r="H409">
        <v>39</v>
      </c>
      <c r="I409">
        <v>663</v>
      </c>
      <c r="J409">
        <v>162</v>
      </c>
      <c r="K409">
        <v>1467.2</v>
      </c>
      <c r="L409">
        <v>6.82</v>
      </c>
      <c r="M409">
        <v>3.31</v>
      </c>
      <c r="N409">
        <v>1.1299999999999999</v>
      </c>
      <c r="O409">
        <v>0.28199999999999997</v>
      </c>
      <c r="P409" s="5">
        <v>0.73699999999999999</v>
      </c>
      <c r="Q409" s="5">
        <v>0.44800000000000001</v>
      </c>
      <c r="R409" s="5">
        <v>0.115</v>
      </c>
      <c r="S409">
        <v>92.6</v>
      </c>
      <c r="T409">
        <v>4.16</v>
      </c>
      <c r="V409">
        <v>4.37</v>
      </c>
      <c r="W409">
        <v>4.1100000000000003</v>
      </c>
      <c r="X409">
        <v>6.2</v>
      </c>
    </row>
    <row r="410" spans="1:24" x14ac:dyDescent="0.45">
      <c r="A410">
        <v>409</v>
      </c>
      <c r="B410">
        <v>2011</v>
      </c>
      <c r="C410" t="s">
        <v>64</v>
      </c>
      <c r="D410" t="str">
        <f t="shared" si="6"/>
        <v>COL2011</v>
      </c>
      <c r="E410">
        <v>162</v>
      </c>
      <c r="F410">
        <v>73</v>
      </c>
      <c r="G410">
        <v>89</v>
      </c>
      <c r="H410">
        <v>41</v>
      </c>
      <c r="I410">
        <v>679</v>
      </c>
      <c r="J410">
        <v>162</v>
      </c>
      <c r="K410">
        <v>1447.2</v>
      </c>
      <c r="L410">
        <v>6.95</v>
      </c>
      <c r="M410">
        <v>3.25</v>
      </c>
      <c r="N410">
        <v>1.0900000000000001</v>
      </c>
      <c r="O410">
        <v>0.29799999999999999</v>
      </c>
      <c r="P410" s="5">
        <v>0.70599999999999996</v>
      </c>
      <c r="Q410" s="5">
        <v>0.46100000000000002</v>
      </c>
      <c r="R410" s="5">
        <v>0.11600000000000001</v>
      </c>
      <c r="S410">
        <v>93</v>
      </c>
      <c r="T410">
        <v>4.4400000000000004</v>
      </c>
      <c r="V410">
        <v>4.24</v>
      </c>
      <c r="W410">
        <v>3.98</v>
      </c>
      <c r="X410">
        <v>13.6</v>
      </c>
    </row>
    <row r="411" spans="1:24" x14ac:dyDescent="0.45">
      <c r="A411">
        <v>410</v>
      </c>
      <c r="B411">
        <v>2011</v>
      </c>
      <c r="C411" t="s">
        <v>52</v>
      </c>
      <c r="D411" t="str">
        <f t="shared" si="6"/>
        <v>FLA2011</v>
      </c>
      <c r="E411">
        <v>162</v>
      </c>
      <c r="F411">
        <v>72</v>
      </c>
      <c r="G411">
        <v>90</v>
      </c>
      <c r="H411">
        <v>40</v>
      </c>
      <c r="I411">
        <v>670</v>
      </c>
      <c r="J411">
        <v>162</v>
      </c>
      <c r="K411">
        <v>1459.2</v>
      </c>
      <c r="L411">
        <v>7.51</v>
      </c>
      <c r="M411">
        <v>3.08</v>
      </c>
      <c r="N411">
        <v>0.92</v>
      </c>
      <c r="O411">
        <v>0.29199999999999998</v>
      </c>
      <c r="P411" s="5">
        <v>0.71499999999999997</v>
      </c>
      <c r="Q411" s="5">
        <v>0.44600000000000001</v>
      </c>
      <c r="R411" s="5">
        <v>9.6000000000000002E-2</v>
      </c>
      <c r="S411">
        <v>92.3</v>
      </c>
      <c r="T411">
        <v>3.95</v>
      </c>
      <c r="V411">
        <v>3.79</v>
      </c>
      <c r="W411">
        <v>3.8</v>
      </c>
      <c r="X411">
        <v>15.3</v>
      </c>
    </row>
    <row r="412" spans="1:24" x14ac:dyDescent="0.45">
      <c r="A412">
        <v>411</v>
      </c>
      <c r="B412">
        <v>2011</v>
      </c>
      <c r="C412" t="s">
        <v>53</v>
      </c>
      <c r="D412" t="str">
        <f t="shared" si="6"/>
        <v>HOU2011</v>
      </c>
      <c r="E412">
        <v>162</v>
      </c>
      <c r="F412">
        <v>56</v>
      </c>
      <c r="G412">
        <v>106</v>
      </c>
      <c r="H412">
        <v>25</v>
      </c>
      <c r="I412">
        <v>665</v>
      </c>
      <c r="J412">
        <v>162</v>
      </c>
      <c r="K412">
        <v>1435</v>
      </c>
      <c r="L412">
        <v>7.47</v>
      </c>
      <c r="M412">
        <v>3.51</v>
      </c>
      <c r="N412">
        <v>1.18</v>
      </c>
      <c r="O412">
        <v>0.30099999999999999</v>
      </c>
      <c r="P412" s="5">
        <v>0.70799999999999996</v>
      </c>
      <c r="Q412" s="5">
        <v>0.432</v>
      </c>
      <c r="R412" s="5">
        <v>0.12</v>
      </c>
      <c r="S412">
        <v>92.1</v>
      </c>
      <c r="T412">
        <v>4.51</v>
      </c>
      <c r="V412">
        <v>4.3499999999999996</v>
      </c>
      <c r="W412">
        <v>4.0199999999999996</v>
      </c>
      <c r="X412">
        <v>5.6</v>
      </c>
    </row>
    <row r="413" spans="1:24" x14ac:dyDescent="0.45">
      <c r="A413">
        <v>412</v>
      </c>
      <c r="B413">
        <v>2011</v>
      </c>
      <c r="C413" t="s">
        <v>65</v>
      </c>
      <c r="D413" t="str">
        <f t="shared" si="6"/>
        <v>LAD2011</v>
      </c>
      <c r="E413">
        <v>161</v>
      </c>
      <c r="F413">
        <v>82</v>
      </c>
      <c r="G413">
        <v>79</v>
      </c>
      <c r="H413">
        <v>40</v>
      </c>
      <c r="I413">
        <v>622</v>
      </c>
      <c r="J413">
        <v>161</v>
      </c>
      <c r="K413">
        <v>1432</v>
      </c>
      <c r="L413">
        <v>7.95</v>
      </c>
      <c r="M413">
        <v>3.19</v>
      </c>
      <c r="N413">
        <v>0.83</v>
      </c>
      <c r="O413">
        <v>0.28499999999999998</v>
      </c>
      <c r="P413" s="5">
        <v>0.74099999999999999</v>
      </c>
      <c r="Q413" s="5">
        <v>0.42799999999999999</v>
      </c>
      <c r="R413" s="5">
        <v>8.7999999999999995E-2</v>
      </c>
      <c r="S413">
        <v>92.7</v>
      </c>
      <c r="T413">
        <v>3.56</v>
      </c>
      <c r="V413">
        <v>3.61</v>
      </c>
      <c r="W413">
        <v>3.72</v>
      </c>
      <c r="X413">
        <v>20</v>
      </c>
    </row>
    <row r="414" spans="1:24" x14ac:dyDescent="0.45">
      <c r="A414">
        <v>413</v>
      </c>
      <c r="B414">
        <v>2011</v>
      </c>
      <c r="C414" t="s">
        <v>72</v>
      </c>
      <c r="D414" t="str">
        <f t="shared" si="6"/>
        <v>MIL2011</v>
      </c>
      <c r="E414">
        <v>162</v>
      </c>
      <c r="F414">
        <v>96</v>
      </c>
      <c r="G414">
        <v>66</v>
      </c>
      <c r="H414">
        <v>47</v>
      </c>
      <c r="I414">
        <v>596</v>
      </c>
      <c r="J414">
        <v>162</v>
      </c>
      <c r="K414">
        <v>1441.2</v>
      </c>
      <c r="L414">
        <v>7.85</v>
      </c>
      <c r="M414">
        <v>2.75</v>
      </c>
      <c r="N414">
        <v>0.92</v>
      </c>
      <c r="O414">
        <v>0.28799999999999998</v>
      </c>
      <c r="P414" s="5">
        <v>0.73199999999999998</v>
      </c>
      <c r="Q414" s="5">
        <v>0.44700000000000001</v>
      </c>
      <c r="R414" s="5">
        <v>9.7000000000000003E-2</v>
      </c>
      <c r="S414">
        <v>91.8</v>
      </c>
      <c r="T414">
        <v>3.64</v>
      </c>
      <c r="V414">
        <v>3.59</v>
      </c>
      <c r="W414">
        <v>3.58</v>
      </c>
      <c r="X414">
        <v>16.8</v>
      </c>
    </row>
    <row r="415" spans="1:24" x14ac:dyDescent="0.45">
      <c r="A415">
        <v>414</v>
      </c>
      <c r="B415">
        <v>2011</v>
      </c>
      <c r="C415" t="s">
        <v>104</v>
      </c>
      <c r="D415" t="str">
        <f t="shared" si="6"/>
        <v>WSN2011</v>
      </c>
      <c r="E415">
        <v>161</v>
      </c>
      <c r="F415">
        <v>80</v>
      </c>
      <c r="G415">
        <v>81</v>
      </c>
      <c r="H415">
        <v>49</v>
      </c>
      <c r="I415">
        <v>664</v>
      </c>
      <c r="J415">
        <v>161</v>
      </c>
      <c r="K415">
        <v>1449.1</v>
      </c>
      <c r="L415">
        <v>6.51</v>
      </c>
      <c r="M415">
        <v>2.96</v>
      </c>
      <c r="N415">
        <v>0.8</v>
      </c>
      <c r="O415">
        <v>0.28699999999999998</v>
      </c>
      <c r="P415" s="5">
        <v>0.73599999999999999</v>
      </c>
      <c r="Q415" s="5">
        <v>0.44600000000000001</v>
      </c>
      <c r="R415" s="5">
        <v>8.2000000000000003E-2</v>
      </c>
      <c r="S415">
        <v>93.2</v>
      </c>
      <c r="T415">
        <v>3.58</v>
      </c>
      <c r="V415">
        <v>3.83</v>
      </c>
      <c r="W415">
        <v>4.04</v>
      </c>
      <c r="X415">
        <v>11.6</v>
      </c>
    </row>
    <row r="416" spans="1:24" x14ac:dyDescent="0.45">
      <c r="A416">
        <v>415</v>
      </c>
      <c r="B416">
        <v>2011</v>
      </c>
      <c r="C416" t="s">
        <v>55</v>
      </c>
      <c r="D416" t="str">
        <f t="shared" si="6"/>
        <v>NYM2011</v>
      </c>
      <c r="E416">
        <v>162</v>
      </c>
      <c r="F416">
        <v>77</v>
      </c>
      <c r="G416">
        <v>85</v>
      </c>
      <c r="H416">
        <v>43</v>
      </c>
      <c r="I416">
        <v>676</v>
      </c>
      <c r="J416">
        <v>162</v>
      </c>
      <c r="K416">
        <v>1448</v>
      </c>
      <c r="L416">
        <v>7</v>
      </c>
      <c r="M416">
        <v>3.19</v>
      </c>
      <c r="N416">
        <v>0.91</v>
      </c>
      <c r="O416">
        <v>0.29899999999999999</v>
      </c>
      <c r="P416" s="5">
        <v>0.71199999999999997</v>
      </c>
      <c r="Q416" s="5">
        <v>0.46100000000000002</v>
      </c>
      <c r="R416" s="5">
        <v>9.4E-2</v>
      </c>
      <c r="S416">
        <v>92</v>
      </c>
      <c r="T416">
        <v>4.1900000000000004</v>
      </c>
      <c r="V416">
        <v>4</v>
      </c>
      <c r="W416">
        <v>4.04</v>
      </c>
      <c r="X416">
        <v>11.9</v>
      </c>
    </row>
    <row r="417" spans="1:24" x14ac:dyDescent="0.45">
      <c r="A417">
        <v>416</v>
      </c>
      <c r="B417">
        <v>2011</v>
      </c>
      <c r="C417" t="s">
        <v>61</v>
      </c>
      <c r="D417" t="str">
        <f t="shared" si="6"/>
        <v>PHI2011</v>
      </c>
      <c r="E417">
        <v>162</v>
      </c>
      <c r="F417">
        <v>102</v>
      </c>
      <c r="G417">
        <v>60</v>
      </c>
      <c r="H417">
        <v>47</v>
      </c>
      <c r="I417">
        <v>556</v>
      </c>
      <c r="J417">
        <v>162</v>
      </c>
      <c r="K417">
        <v>1477</v>
      </c>
      <c r="L417">
        <v>7.92</v>
      </c>
      <c r="M417">
        <v>2.46</v>
      </c>
      <c r="N417">
        <v>0.73</v>
      </c>
      <c r="O417">
        <v>0.28599999999999998</v>
      </c>
      <c r="P417" s="5">
        <v>0.77500000000000002</v>
      </c>
      <c r="Q417" s="5">
        <v>0.46500000000000002</v>
      </c>
      <c r="R417" s="5">
        <v>8.3000000000000004E-2</v>
      </c>
      <c r="S417">
        <v>92.5</v>
      </c>
      <c r="T417">
        <v>3.02</v>
      </c>
      <c r="V417">
        <v>3.24</v>
      </c>
      <c r="W417">
        <v>3.41</v>
      </c>
      <c r="X417">
        <v>29.5</v>
      </c>
    </row>
    <row r="418" spans="1:24" x14ac:dyDescent="0.45">
      <c r="A418">
        <v>417</v>
      </c>
      <c r="B418">
        <v>2011</v>
      </c>
      <c r="C418" t="s">
        <v>66</v>
      </c>
      <c r="D418" t="str">
        <f t="shared" si="6"/>
        <v>PIT2011</v>
      </c>
      <c r="E418">
        <v>162</v>
      </c>
      <c r="F418">
        <v>72</v>
      </c>
      <c r="G418">
        <v>90</v>
      </c>
      <c r="H418">
        <v>43</v>
      </c>
      <c r="I418">
        <v>711</v>
      </c>
      <c r="J418">
        <v>162</v>
      </c>
      <c r="K418">
        <v>1449.1</v>
      </c>
      <c r="L418">
        <v>6.4</v>
      </c>
      <c r="M418">
        <v>3.32</v>
      </c>
      <c r="N418">
        <v>0.94</v>
      </c>
      <c r="O418">
        <v>0.3</v>
      </c>
      <c r="P418" s="5">
        <v>0.73699999999999999</v>
      </c>
      <c r="Q418" s="5">
        <v>0.45600000000000002</v>
      </c>
      <c r="R418" s="5">
        <v>9.8000000000000004E-2</v>
      </c>
      <c r="S418">
        <v>93.2</v>
      </c>
      <c r="T418">
        <v>4.05</v>
      </c>
      <c r="V418">
        <v>4.2</v>
      </c>
      <c r="W418">
        <v>4.18</v>
      </c>
      <c r="X418">
        <v>8.5</v>
      </c>
    </row>
    <row r="419" spans="1:24" x14ac:dyDescent="0.45">
      <c r="A419">
        <v>418</v>
      </c>
      <c r="B419">
        <v>2011</v>
      </c>
      <c r="C419" t="s">
        <v>68</v>
      </c>
      <c r="D419" t="str">
        <f t="shared" si="6"/>
        <v>STL2011</v>
      </c>
      <c r="E419">
        <v>162</v>
      </c>
      <c r="F419">
        <v>90</v>
      </c>
      <c r="G419">
        <v>72</v>
      </c>
      <c r="H419">
        <v>47</v>
      </c>
      <c r="I419">
        <v>630</v>
      </c>
      <c r="J419">
        <v>162</v>
      </c>
      <c r="K419">
        <v>1462</v>
      </c>
      <c r="L419">
        <v>6.76</v>
      </c>
      <c r="M419">
        <v>2.76</v>
      </c>
      <c r="N419">
        <v>0.84</v>
      </c>
      <c r="O419">
        <v>0.29599999999999999</v>
      </c>
      <c r="P419" s="5">
        <v>0.71599999999999997</v>
      </c>
      <c r="Q419" s="5">
        <v>0.47699999999999998</v>
      </c>
      <c r="R419" s="5">
        <v>9.2999999999999999E-2</v>
      </c>
      <c r="S419">
        <v>93.2</v>
      </c>
      <c r="T419">
        <v>3.79</v>
      </c>
      <c r="V419">
        <v>3.75</v>
      </c>
      <c r="W419">
        <v>3.79</v>
      </c>
      <c r="X419">
        <v>12</v>
      </c>
    </row>
    <row r="420" spans="1:24" x14ac:dyDescent="0.45">
      <c r="A420">
        <v>419</v>
      </c>
      <c r="B420">
        <v>2011</v>
      </c>
      <c r="C420" t="s">
        <v>67</v>
      </c>
      <c r="D420" t="str">
        <f t="shared" si="6"/>
        <v>SDP2011</v>
      </c>
      <c r="E420">
        <v>162</v>
      </c>
      <c r="F420">
        <v>71</v>
      </c>
      <c r="G420">
        <v>91</v>
      </c>
      <c r="H420">
        <v>44</v>
      </c>
      <c r="I420">
        <v>651</v>
      </c>
      <c r="J420">
        <v>162</v>
      </c>
      <c r="K420">
        <v>1449.1</v>
      </c>
      <c r="L420">
        <v>7.07</v>
      </c>
      <c r="M420">
        <v>3.24</v>
      </c>
      <c r="N420">
        <v>0.78</v>
      </c>
      <c r="O420">
        <v>0.28299999999999997</v>
      </c>
      <c r="P420" s="5">
        <v>0.745</v>
      </c>
      <c r="Q420" s="5">
        <v>0.44</v>
      </c>
      <c r="R420" s="5">
        <v>8.2000000000000003E-2</v>
      </c>
      <c r="S420">
        <v>92.4</v>
      </c>
      <c r="T420">
        <v>3.43</v>
      </c>
      <c r="V420">
        <v>3.73</v>
      </c>
      <c r="W420">
        <v>3.93</v>
      </c>
      <c r="X420">
        <v>15.1</v>
      </c>
    </row>
    <row r="421" spans="1:24" x14ac:dyDescent="0.45">
      <c r="A421">
        <v>420</v>
      </c>
      <c r="B421">
        <v>2011</v>
      </c>
      <c r="C421" t="s">
        <v>75</v>
      </c>
      <c r="D421" t="str">
        <f t="shared" si="6"/>
        <v>SFG2011</v>
      </c>
      <c r="E421">
        <v>162</v>
      </c>
      <c r="F421">
        <v>86</v>
      </c>
      <c r="G421">
        <v>76</v>
      </c>
      <c r="H421">
        <v>52</v>
      </c>
      <c r="I421">
        <v>642</v>
      </c>
      <c r="J421">
        <v>162</v>
      </c>
      <c r="K421">
        <v>1468</v>
      </c>
      <c r="L421">
        <v>8.07</v>
      </c>
      <c r="M421">
        <v>3.43</v>
      </c>
      <c r="N421">
        <v>0.59</v>
      </c>
      <c r="O421">
        <v>0.28299999999999997</v>
      </c>
      <c r="P421" s="5">
        <v>0.74399999999999999</v>
      </c>
      <c r="Q421" s="5">
        <v>0.46400000000000002</v>
      </c>
      <c r="R421" s="5">
        <v>6.9000000000000006E-2</v>
      </c>
      <c r="S421">
        <v>92.2</v>
      </c>
      <c r="T421">
        <v>3.21</v>
      </c>
      <c r="V421">
        <v>3.33</v>
      </c>
      <c r="W421">
        <v>3.66</v>
      </c>
      <c r="X421">
        <v>17.3</v>
      </c>
    </row>
    <row r="422" spans="1:24" x14ac:dyDescent="0.45">
      <c r="A422">
        <v>421</v>
      </c>
      <c r="B422">
        <v>2010</v>
      </c>
      <c r="C422" t="s">
        <v>100</v>
      </c>
      <c r="D422" t="str">
        <f t="shared" si="6"/>
        <v>LAA2010</v>
      </c>
      <c r="E422">
        <v>162</v>
      </c>
      <c r="F422">
        <v>80</v>
      </c>
      <c r="G422">
        <v>82</v>
      </c>
      <c r="H422">
        <v>39</v>
      </c>
      <c r="I422">
        <v>572</v>
      </c>
      <c r="J422">
        <v>162</v>
      </c>
      <c r="K422">
        <v>1449.1</v>
      </c>
      <c r="L422">
        <v>7.02</v>
      </c>
      <c r="M422">
        <v>3.51</v>
      </c>
      <c r="N422">
        <v>0.92</v>
      </c>
      <c r="O422">
        <v>0.29199999999999998</v>
      </c>
      <c r="P422" s="5">
        <v>0.72899999999999998</v>
      </c>
      <c r="Q422" s="5">
        <v>0.42599999999999999</v>
      </c>
      <c r="R422" s="5">
        <v>8.5000000000000006E-2</v>
      </c>
      <c r="S422">
        <v>92.6</v>
      </c>
      <c r="T422">
        <v>4.04</v>
      </c>
      <c r="V422">
        <v>4.1100000000000003</v>
      </c>
      <c r="W422">
        <v>4.24</v>
      </c>
      <c r="X422">
        <v>13.5</v>
      </c>
    </row>
    <row r="423" spans="1:24" x14ac:dyDescent="0.45">
      <c r="A423">
        <v>422</v>
      </c>
      <c r="B423">
        <v>2010</v>
      </c>
      <c r="C423" t="s">
        <v>58</v>
      </c>
      <c r="D423" t="str">
        <f t="shared" si="6"/>
        <v>BAL2010</v>
      </c>
      <c r="E423">
        <v>162</v>
      </c>
      <c r="F423">
        <v>66</v>
      </c>
      <c r="G423">
        <v>96</v>
      </c>
      <c r="H423">
        <v>35</v>
      </c>
      <c r="I423">
        <v>616</v>
      </c>
      <c r="J423">
        <v>162</v>
      </c>
      <c r="K423">
        <v>1436.1</v>
      </c>
      <c r="L423">
        <v>6.31</v>
      </c>
      <c r="M423">
        <v>3.26</v>
      </c>
      <c r="N423">
        <v>1.17</v>
      </c>
      <c r="O423">
        <v>0.29399999999999998</v>
      </c>
      <c r="P423" s="5">
        <v>0.71299999999999997</v>
      </c>
      <c r="Q423" s="5">
        <v>0.42099999999999999</v>
      </c>
      <c r="R423" s="5">
        <v>0.10199999999999999</v>
      </c>
      <c r="S423">
        <v>92.2</v>
      </c>
      <c r="T423">
        <v>4.59</v>
      </c>
      <c r="V423">
        <v>4.57</v>
      </c>
      <c r="W423">
        <v>4.4400000000000004</v>
      </c>
      <c r="X423">
        <v>9.8000000000000007</v>
      </c>
    </row>
    <row r="424" spans="1:24" x14ac:dyDescent="0.45">
      <c r="A424">
        <v>423</v>
      </c>
      <c r="B424">
        <v>2010</v>
      </c>
      <c r="C424" t="s">
        <v>69</v>
      </c>
      <c r="D424" t="str">
        <f t="shared" si="6"/>
        <v>BOS2010</v>
      </c>
      <c r="E424">
        <v>162</v>
      </c>
      <c r="F424">
        <v>89</v>
      </c>
      <c r="G424">
        <v>73</v>
      </c>
      <c r="H424">
        <v>44</v>
      </c>
      <c r="I424">
        <v>605</v>
      </c>
      <c r="J424">
        <v>162</v>
      </c>
      <c r="K424">
        <v>1456.2</v>
      </c>
      <c r="L424">
        <v>7.46</v>
      </c>
      <c r="M424">
        <v>3.58</v>
      </c>
      <c r="N424">
        <v>0.94</v>
      </c>
      <c r="O424">
        <v>0.29199999999999998</v>
      </c>
      <c r="P424" s="5">
        <v>0.70799999999999996</v>
      </c>
      <c r="Q424" s="5">
        <v>0.436</v>
      </c>
      <c r="R424" s="5">
        <v>0.09</v>
      </c>
      <c r="S424">
        <v>92.4</v>
      </c>
      <c r="T424">
        <v>4.1900000000000004</v>
      </c>
      <c r="V424">
        <v>4.08</v>
      </c>
      <c r="W424">
        <v>4.13</v>
      </c>
      <c r="X424">
        <v>15.7</v>
      </c>
    </row>
    <row r="425" spans="1:24" x14ac:dyDescent="0.45">
      <c r="A425">
        <v>424</v>
      </c>
      <c r="B425">
        <v>2010</v>
      </c>
      <c r="C425" t="s">
        <v>70</v>
      </c>
      <c r="D425" t="str">
        <f t="shared" si="6"/>
        <v>CHW2010</v>
      </c>
      <c r="E425">
        <v>162</v>
      </c>
      <c r="F425">
        <v>88</v>
      </c>
      <c r="G425">
        <v>74</v>
      </c>
      <c r="H425">
        <v>43</v>
      </c>
      <c r="I425">
        <v>569</v>
      </c>
      <c r="J425">
        <v>162</v>
      </c>
      <c r="K425">
        <v>1446.1</v>
      </c>
      <c r="L425">
        <v>7.15</v>
      </c>
      <c r="M425">
        <v>3.05</v>
      </c>
      <c r="N425">
        <v>0.85</v>
      </c>
      <c r="O425">
        <v>0.30499999999999999</v>
      </c>
      <c r="P425" s="5">
        <v>0.71499999999999997</v>
      </c>
      <c r="Q425" s="5">
        <v>0.44900000000000001</v>
      </c>
      <c r="R425" s="5">
        <v>8.4000000000000005E-2</v>
      </c>
      <c r="S425">
        <v>92.8</v>
      </c>
      <c r="T425">
        <v>4.09</v>
      </c>
      <c r="V425">
        <v>3.8</v>
      </c>
      <c r="W425">
        <v>3.94</v>
      </c>
      <c r="X425">
        <v>24</v>
      </c>
    </row>
    <row r="426" spans="1:24" x14ac:dyDescent="0.45">
      <c r="A426">
        <v>425</v>
      </c>
      <c r="B426">
        <v>2010</v>
      </c>
      <c r="C426" t="s">
        <v>60</v>
      </c>
      <c r="D426" t="str">
        <f t="shared" si="6"/>
        <v>CLE2010</v>
      </c>
      <c r="E426">
        <v>162</v>
      </c>
      <c r="F426">
        <v>69</v>
      </c>
      <c r="G426">
        <v>93</v>
      </c>
      <c r="H426">
        <v>34</v>
      </c>
      <c r="I426">
        <v>632</v>
      </c>
      <c r="J426">
        <v>162</v>
      </c>
      <c r="K426">
        <v>1433</v>
      </c>
      <c r="L426">
        <v>6.07</v>
      </c>
      <c r="M426">
        <v>3.59</v>
      </c>
      <c r="N426">
        <v>0.92</v>
      </c>
      <c r="O426">
        <v>0.29699999999999999</v>
      </c>
      <c r="P426" s="5">
        <v>0.71399999999999997</v>
      </c>
      <c r="Q426" s="5">
        <v>0.47899999999999998</v>
      </c>
      <c r="R426" s="5">
        <v>9.2999999999999999E-2</v>
      </c>
      <c r="S426">
        <v>92.2</v>
      </c>
      <c r="T426">
        <v>4.3</v>
      </c>
      <c r="V426">
        <v>4.4000000000000004</v>
      </c>
      <c r="W426">
        <v>4.41</v>
      </c>
      <c r="X426">
        <v>9.6999999999999993</v>
      </c>
    </row>
    <row r="427" spans="1:24" x14ac:dyDescent="0.45">
      <c r="A427">
        <v>426</v>
      </c>
      <c r="B427">
        <v>2010</v>
      </c>
      <c r="C427" t="s">
        <v>71</v>
      </c>
      <c r="D427" t="str">
        <f t="shared" si="6"/>
        <v>DET2010</v>
      </c>
      <c r="E427">
        <v>162</v>
      </c>
      <c r="F427">
        <v>81</v>
      </c>
      <c r="G427">
        <v>81</v>
      </c>
      <c r="H427">
        <v>32</v>
      </c>
      <c r="I427">
        <v>578</v>
      </c>
      <c r="J427">
        <v>162</v>
      </c>
      <c r="K427">
        <v>1444.1</v>
      </c>
      <c r="L427">
        <v>6.58</v>
      </c>
      <c r="M427">
        <v>3.35</v>
      </c>
      <c r="N427">
        <v>0.88</v>
      </c>
      <c r="O427">
        <v>0.29599999999999999</v>
      </c>
      <c r="P427" s="5">
        <v>0.70599999999999996</v>
      </c>
      <c r="Q427" s="5">
        <v>0.438</v>
      </c>
      <c r="R427" s="5">
        <v>8.3000000000000004E-2</v>
      </c>
      <c r="S427">
        <v>94.1</v>
      </c>
      <c r="T427">
        <v>4.29</v>
      </c>
      <c r="V427">
        <v>4.1399999999999997</v>
      </c>
      <c r="W427">
        <v>4.3099999999999996</v>
      </c>
      <c r="X427">
        <v>18</v>
      </c>
    </row>
    <row r="428" spans="1:24" x14ac:dyDescent="0.45">
      <c r="A428">
        <v>427</v>
      </c>
      <c r="B428">
        <v>2010</v>
      </c>
      <c r="C428" t="s">
        <v>62</v>
      </c>
      <c r="D428" t="str">
        <f t="shared" si="6"/>
        <v>KCR2010</v>
      </c>
      <c r="E428">
        <v>162</v>
      </c>
      <c r="F428">
        <v>67</v>
      </c>
      <c r="G428">
        <v>95</v>
      </c>
      <c r="H428">
        <v>44</v>
      </c>
      <c r="I428">
        <v>603</v>
      </c>
      <c r="J428">
        <v>162</v>
      </c>
      <c r="K428">
        <v>1436.2</v>
      </c>
      <c r="L428">
        <v>6.48</v>
      </c>
      <c r="M428">
        <v>3.45</v>
      </c>
      <c r="N428">
        <v>1.1000000000000001</v>
      </c>
      <c r="O428">
        <v>0.30399999999999999</v>
      </c>
      <c r="P428" s="5">
        <v>0.68600000000000005</v>
      </c>
      <c r="Q428" s="5">
        <v>0.42499999999999999</v>
      </c>
      <c r="R428" s="5">
        <v>9.8000000000000004E-2</v>
      </c>
      <c r="S428">
        <v>92.3</v>
      </c>
      <c r="T428">
        <v>4.97</v>
      </c>
      <c r="V428">
        <v>4.4800000000000004</v>
      </c>
      <c r="W428">
        <v>4.41</v>
      </c>
      <c r="X428">
        <v>9.3000000000000007</v>
      </c>
    </row>
    <row r="429" spans="1:24" x14ac:dyDescent="0.45">
      <c r="A429">
        <v>428</v>
      </c>
      <c r="B429">
        <v>2010</v>
      </c>
      <c r="C429" t="s">
        <v>54</v>
      </c>
      <c r="D429" t="str">
        <f t="shared" si="6"/>
        <v>MIN2010</v>
      </c>
      <c r="E429">
        <v>162</v>
      </c>
      <c r="F429">
        <v>94</v>
      </c>
      <c r="G429">
        <v>68</v>
      </c>
      <c r="H429">
        <v>40</v>
      </c>
      <c r="I429">
        <v>627</v>
      </c>
      <c r="J429">
        <v>162</v>
      </c>
      <c r="K429">
        <v>1452.2</v>
      </c>
      <c r="L429">
        <v>6.49</v>
      </c>
      <c r="M429">
        <v>2.37</v>
      </c>
      <c r="N429">
        <v>0.96</v>
      </c>
      <c r="O429">
        <v>0.29899999999999999</v>
      </c>
      <c r="P429" s="5">
        <v>0.73399999999999999</v>
      </c>
      <c r="Q429" s="5">
        <v>0.44700000000000001</v>
      </c>
      <c r="R429" s="5">
        <v>9.1999999999999998E-2</v>
      </c>
      <c r="S429">
        <v>92.1</v>
      </c>
      <c r="T429">
        <v>3.95</v>
      </c>
      <c r="V429">
        <v>3.91</v>
      </c>
      <c r="W429">
        <v>3.93</v>
      </c>
      <c r="X429">
        <v>17.3</v>
      </c>
    </row>
    <row r="430" spans="1:24" x14ac:dyDescent="0.45">
      <c r="A430">
        <v>429</v>
      </c>
      <c r="B430">
        <v>2010</v>
      </c>
      <c r="C430" t="s">
        <v>73</v>
      </c>
      <c r="D430" t="str">
        <f t="shared" si="6"/>
        <v>NYY2010</v>
      </c>
      <c r="E430">
        <v>162</v>
      </c>
      <c r="F430">
        <v>95</v>
      </c>
      <c r="G430">
        <v>67</v>
      </c>
      <c r="H430">
        <v>39</v>
      </c>
      <c r="I430">
        <v>592</v>
      </c>
      <c r="J430">
        <v>162</v>
      </c>
      <c r="K430">
        <v>1442.1</v>
      </c>
      <c r="L430">
        <v>7.2</v>
      </c>
      <c r="M430">
        <v>3.37</v>
      </c>
      <c r="N430">
        <v>1.1200000000000001</v>
      </c>
      <c r="O430">
        <v>0.28100000000000003</v>
      </c>
      <c r="P430" s="5">
        <v>0.74</v>
      </c>
      <c r="Q430" s="5">
        <v>0.439</v>
      </c>
      <c r="R430" s="5">
        <v>0.107</v>
      </c>
      <c r="S430">
        <v>93.2</v>
      </c>
      <c r="T430">
        <v>4.0599999999999996</v>
      </c>
      <c r="V430">
        <v>4.34</v>
      </c>
      <c r="W430">
        <v>4.1500000000000004</v>
      </c>
      <c r="X430">
        <v>16.399999999999999</v>
      </c>
    </row>
    <row r="431" spans="1:24" x14ac:dyDescent="0.45">
      <c r="A431">
        <v>430</v>
      </c>
      <c r="B431">
        <v>2010</v>
      </c>
      <c r="C431" t="s">
        <v>56</v>
      </c>
      <c r="D431" t="str">
        <f t="shared" si="6"/>
        <v>OAK2010</v>
      </c>
      <c r="E431">
        <v>162</v>
      </c>
      <c r="F431">
        <v>81</v>
      </c>
      <c r="G431">
        <v>81</v>
      </c>
      <c r="H431">
        <v>38</v>
      </c>
      <c r="I431">
        <v>585</v>
      </c>
      <c r="J431">
        <v>162</v>
      </c>
      <c r="K431">
        <v>1431.2</v>
      </c>
      <c r="L431">
        <v>6.73</v>
      </c>
      <c r="M431">
        <v>3.22</v>
      </c>
      <c r="N431">
        <v>0.96</v>
      </c>
      <c r="O431">
        <v>0.27400000000000002</v>
      </c>
      <c r="P431" s="5">
        <v>0.751</v>
      </c>
      <c r="Q431" s="5">
        <v>0.46100000000000002</v>
      </c>
      <c r="R431" s="5">
        <v>9.7000000000000003E-2</v>
      </c>
      <c r="S431">
        <v>91.6</v>
      </c>
      <c r="T431">
        <v>3.58</v>
      </c>
      <c r="V431">
        <v>4.12</v>
      </c>
      <c r="W431">
        <v>4.08</v>
      </c>
      <c r="X431">
        <v>13.7</v>
      </c>
    </row>
    <row r="432" spans="1:24" x14ac:dyDescent="0.45">
      <c r="A432">
        <v>431</v>
      </c>
      <c r="B432">
        <v>2010</v>
      </c>
      <c r="C432" t="s">
        <v>49</v>
      </c>
      <c r="D432" t="str">
        <f t="shared" si="6"/>
        <v>SEA2010</v>
      </c>
      <c r="E432">
        <v>162</v>
      </c>
      <c r="F432">
        <v>61</v>
      </c>
      <c r="G432">
        <v>101</v>
      </c>
      <c r="H432">
        <v>38</v>
      </c>
      <c r="I432">
        <v>520</v>
      </c>
      <c r="J432">
        <v>162</v>
      </c>
      <c r="K432">
        <v>1438</v>
      </c>
      <c r="L432">
        <v>6.09</v>
      </c>
      <c r="M432">
        <v>2.83</v>
      </c>
      <c r="N432">
        <v>0.98</v>
      </c>
      <c r="O432">
        <v>0.27900000000000003</v>
      </c>
      <c r="P432" s="5">
        <v>0.71399999999999997</v>
      </c>
      <c r="Q432" s="5">
        <v>0.434</v>
      </c>
      <c r="R432" s="5">
        <v>0.09</v>
      </c>
      <c r="S432">
        <v>91.3</v>
      </c>
      <c r="T432">
        <v>3.95</v>
      </c>
      <c r="V432">
        <v>4.17</v>
      </c>
      <c r="W432">
        <v>4.2300000000000004</v>
      </c>
      <c r="X432">
        <v>15.7</v>
      </c>
    </row>
    <row r="433" spans="1:24" x14ac:dyDescent="0.45">
      <c r="A433">
        <v>432</v>
      </c>
      <c r="B433">
        <v>2010</v>
      </c>
      <c r="C433" t="s">
        <v>101</v>
      </c>
      <c r="D433" t="str">
        <f t="shared" si="6"/>
        <v>TBR2010</v>
      </c>
      <c r="E433">
        <v>162</v>
      </c>
      <c r="F433">
        <v>96</v>
      </c>
      <c r="G433">
        <v>66</v>
      </c>
      <c r="H433">
        <v>51</v>
      </c>
      <c r="I433">
        <v>653</v>
      </c>
      <c r="J433">
        <v>162</v>
      </c>
      <c r="K433">
        <v>1453.2</v>
      </c>
      <c r="L433">
        <v>7.36</v>
      </c>
      <c r="M433">
        <v>2.96</v>
      </c>
      <c r="N433">
        <v>1.08</v>
      </c>
      <c r="O433">
        <v>0.27800000000000002</v>
      </c>
      <c r="P433" s="5">
        <v>0.752</v>
      </c>
      <c r="Q433" s="5">
        <v>0.41299999999999998</v>
      </c>
      <c r="R433" s="5">
        <v>9.9000000000000005E-2</v>
      </c>
      <c r="S433">
        <v>93.6</v>
      </c>
      <c r="T433">
        <v>3.78</v>
      </c>
      <c r="V433">
        <v>4.09</v>
      </c>
      <c r="W433">
        <v>4</v>
      </c>
      <c r="X433">
        <v>16.3</v>
      </c>
    </row>
    <row r="434" spans="1:24" x14ac:dyDescent="0.45">
      <c r="A434">
        <v>433</v>
      </c>
      <c r="B434">
        <v>2010</v>
      </c>
      <c r="C434" t="s">
        <v>57</v>
      </c>
      <c r="D434" t="str">
        <f t="shared" si="6"/>
        <v>TEX2010</v>
      </c>
      <c r="E434">
        <v>162</v>
      </c>
      <c r="F434">
        <v>90</v>
      </c>
      <c r="G434">
        <v>72</v>
      </c>
      <c r="H434">
        <v>46</v>
      </c>
      <c r="I434">
        <v>643</v>
      </c>
      <c r="J434">
        <v>162</v>
      </c>
      <c r="K434">
        <v>1455.1</v>
      </c>
      <c r="L434">
        <v>7.3</v>
      </c>
      <c r="M434">
        <v>3.41</v>
      </c>
      <c r="N434">
        <v>1</v>
      </c>
      <c r="O434">
        <v>0.28000000000000003</v>
      </c>
      <c r="P434" s="5">
        <v>0.73599999999999999</v>
      </c>
      <c r="Q434" s="5">
        <v>0.41499999999999998</v>
      </c>
      <c r="R434" s="5">
        <v>9.2999999999999999E-2</v>
      </c>
      <c r="S434">
        <v>92.9</v>
      </c>
      <c r="T434">
        <v>3.93</v>
      </c>
      <c r="V434">
        <v>4.17</v>
      </c>
      <c r="W434">
        <v>4.1900000000000004</v>
      </c>
      <c r="X434">
        <v>19.3</v>
      </c>
    </row>
    <row r="435" spans="1:24" x14ac:dyDescent="0.45">
      <c r="A435">
        <v>434</v>
      </c>
      <c r="B435">
        <v>2010</v>
      </c>
      <c r="C435" t="s">
        <v>74</v>
      </c>
      <c r="D435" t="str">
        <f t="shared" si="6"/>
        <v>TOR2010</v>
      </c>
      <c r="E435">
        <v>162</v>
      </c>
      <c r="F435">
        <v>85</v>
      </c>
      <c r="G435">
        <v>77</v>
      </c>
      <c r="H435">
        <v>45</v>
      </c>
      <c r="I435">
        <v>617</v>
      </c>
      <c r="J435">
        <v>162</v>
      </c>
      <c r="K435">
        <v>1440.2</v>
      </c>
      <c r="L435">
        <v>7.4</v>
      </c>
      <c r="M435">
        <v>3.37</v>
      </c>
      <c r="N435">
        <v>0.94</v>
      </c>
      <c r="O435">
        <v>0.29699999999999999</v>
      </c>
      <c r="P435" s="5">
        <v>0.71199999999999997</v>
      </c>
      <c r="Q435" s="5">
        <v>0.45700000000000002</v>
      </c>
      <c r="R435" s="5">
        <v>9.5000000000000001E-2</v>
      </c>
      <c r="S435">
        <v>91.8</v>
      </c>
      <c r="T435">
        <v>4.2300000000000004</v>
      </c>
      <c r="V435">
        <v>4.04</v>
      </c>
      <c r="W435">
        <v>4.03</v>
      </c>
      <c r="X435">
        <v>15.3</v>
      </c>
    </row>
    <row r="436" spans="1:24" x14ac:dyDescent="0.45">
      <c r="A436">
        <v>435</v>
      </c>
      <c r="B436">
        <v>2010</v>
      </c>
      <c r="C436" t="s">
        <v>102</v>
      </c>
      <c r="D436" t="str">
        <f t="shared" si="6"/>
        <v>ARI2010</v>
      </c>
      <c r="E436">
        <v>162</v>
      </c>
      <c r="F436">
        <v>65</v>
      </c>
      <c r="G436">
        <v>97</v>
      </c>
      <c r="H436">
        <v>35</v>
      </c>
      <c r="I436">
        <v>616</v>
      </c>
      <c r="J436">
        <v>162</v>
      </c>
      <c r="K436">
        <v>1432</v>
      </c>
      <c r="L436">
        <v>6.72</v>
      </c>
      <c r="M436">
        <v>3.44</v>
      </c>
      <c r="N436">
        <v>1.32</v>
      </c>
      <c r="O436">
        <v>0.29599999999999999</v>
      </c>
      <c r="P436" s="5">
        <v>0.70099999999999996</v>
      </c>
      <c r="Q436" s="5">
        <v>0.41799999999999998</v>
      </c>
      <c r="R436" s="5">
        <v>0.12</v>
      </c>
      <c r="S436">
        <v>91.5</v>
      </c>
      <c r="T436">
        <v>4.8099999999999996</v>
      </c>
      <c r="V436">
        <v>4.76</v>
      </c>
      <c r="W436">
        <v>4.3499999999999996</v>
      </c>
      <c r="X436">
        <v>2.7</v>
      </c>
    </row>
    <row r="437" spans="1:24" x14ac:dyDescent="0.45">
      <c r="A437">
        <v>436</v>
      </c>
      <c r="B437">
        <v>2010</v>
      </c>
      <c r="C437" t="s">
        <v>50</v>
      </c>
      <c r="D437" t="str">
        <f t="shared" si="6"/>
        <v>ATL2010</v>
      </c>
      <c r="E437">
        <v>162</v>
      </c>
      <c r="F437">
        <v>91</v>
      </c>
      <c r="G437">
        <v>71</v>
      </c>
      <c r="H437">
        <v>41</v>
      </c>
      <c r="I437">
        <v>652</v>
      </c>
      <c r="J437">
        <v>162</v>
      </c>
      <c r="K437">
        <v>1439.1</v>
      </c>
      <c r="L437">
        <v>7.76</v>
      </c>
      <c r="M437">
        <v>3.16</v>
      </c>
      <c r="N437">
        <v>0.79</v>
      </c>
      <c r="O437">
        <v>0.28999999999999998</v>
      </c>
      <c r="P437" s="5">
        <v>0.73399999999999999</v>
      </c>
      <c r="Q437" s="5">
        <v>0.499</v>
      </c>
      <c r="R437" s="5">
        <v>9.2999999999999999E-2</v>
      </c>
      <c r="S437">
        <v>93</v>
      </c>
      <c r="T437">
        <v>3.57</v>
      </c>
      <c r="V437">
        <v>3.65</v>
      </c>
      <c r="W437">
        <v>3.65</v>
      </c>
      <c r="X437">
        <v>15.6</v>
      </c>
    </row>
    <row r="438" spans="1:24" x14ac:dyDescent="0.45">
      <c r="A438">
        <v>437</v>
      </c>
      <c r="B438">
        <v>2010</v>
      </c>
      <c r="C438" t="s">
        <v>51</v>
      </c>
      <c r="D438" t="str">
        <f t="shared" si="6"/>
        <v>CHC2010</v>
      </c>
      <c r="E438">
        <v>162</v>
      </c>
      <c r="F438">
        <v>75</v>
      </c>
      <c r="G438">
        <v>87</v>
      </c>
      <c r="H438">
        <v>40</v>
      </c>
      <c r="I438">
        <v>644</v>
      </c>
      <c r="J438">
        <v>162</v>
      </c>
      <c r="K438">
        <v>1436.2</v>
      </c>
      <c r="L438">
        <v>7.94</v>
      </c>
      <c r="M438">
        <v>3.79</v>
      </c>
      <c r="N438">
        <v>0.96</v>
      </c>
      <c r="O438">
        <v>0.29799999999999999</v>
      </c>
      <c r="P438" s="5">
        <v>0.70399999999999996</v>
      </c>
      <c r="Q438" s="5">
        <v>0.433</v>
      </c>
      <c r="R438" s="5">
        <v>9.5000000000000001E-2</v>
      </c>
      <c r="S438">
        <v>91.6</v>
      </c>
      <c r="T438">
        <v>4.24</v>
      </c>
      <c r="V438">
        <v>4.1100000000000003</v>
      </c>
      <c r="W438">
        <v>4.08</v>
      </c>
      <c r="X438">
        <v>13.8</v>
      </c>
    </row>
    <row r="439" spans="1:24" x14ac:dyDescent="0.45">
      <c r="A439">
        <v>438</v>
      </c>
      <c r="B439">
        <v>2010</v>
      </c>
      <c r="C439" t="s">
        <v>59</v>
      </c>
      <c r="D439" t="str">
        <f t="shared" si="6"/>
        <v>CIN2010</v>
      </c>
      <c r="E439">
        <v>162</v>
      </c>
      <c r="F439">
        <v>91</v>
      </c>
      <c r="G439">
        <v>71</v>
      </c>
      <c r="H439">
        <v>43</v>
      </c>
      <c r="I439">
        <v>664</v>
      </c>
      <c r="J439">
        <v>162</v>
      </c>
      <c r="K439">
        <v>1453</v>
      </c>
      <c r="L439">
        <v>7</v>
      </c>
      <c r="M439">
        <v>3.25</v>
      </c>
      <c r="N439">
        <v>0.98</v>
      </c>
      <c r="O439">
        <v>0.28799999999999998</v>
      </c>
      <c r="P439" s="5">
        <v>0.73599999999999999</v>
      </c>
      <c r="Q439" s="5">
        <v>0.42899999999999999</v>
      </c>
      <c r="R439" s="5">
        <v>9.4E-2</v>
      </c>
      <c r="S439">
        <v>92.4</v>
      </c>
      <c r="T439">
        <v>4.0199999999999996</v>
      </c>
      <c r="V439">
        <v>4.12</v>
      </c>
      <c r="W439">
        <v>4.13</v>
      </c>
      <c r="X439">
        <v>12.8</v>
      </c>
    </row>
    <row r="440" spans="1:24" x14ac:dyDescent="0.45">
      <c r="A440">
        <v>439</v>
      </c>
      <c r="B440">
        <v>2010</v>
      </c>
      <c r="C440" t="s">
        <v>64</v>
      </c>
      <c r="D440" t="str">
        <f t="shared" si="6"/>
        <v>COL2010</v>
      </c>
      <c r="E440">
        <v>162</v>
      </c>
      <c r="F440">
        <v>83</v>
      </c>
      <c r="G440">
        <v>79</v>
      </c>
      <c r="H440">
        <v>35</v>
      </c>
      <c r="I440">
        <v>675</v>
      </c>
      <c r="J440">
        <v>162</v>
      </c>
      <c r="K440">
        <v>1442</v>
      </c>
      <c r="L440">
        <v>7.7</v>
      </c>
      <c r="M440">
        <v>3.28</v>
      </c>
      <c r="N440">
        <v>0.87</v>
      </c>
      <c r="O440">
        <v>0.30199999999999999</v>
      </c>
      <c r="P440" s="5">
        <v>0.70799999999999996</v>
      </c>
      <c r="Q440" s="5">
        <v>0.46500000000000002</v>
      </c>
      <c r="R440" s="5">
        <v>9.6000000000000002E-2</v>
      </c>
      <c r="S440">
        <v>92.8</v>
      </c>
      <c r="T440">
        <v>4.1399999999999997</v>
      </c>
      <c r="V440">
        <v>3.83</v>
      </c>
      <c r="W440">
        <v>3.8</v>
      </c>
      <c r="X440">
        <v>21.6</v>
      </c>
    </row>
    <row r="441" spans="1:24" x14ac:dyDescent="0.45">
      <c r="A441">
        <v>440</v>
      </c>
      <c r="B441">
        <v>2010</v>
      </c>
      <c r="C441" t="s">
        <v>52</v>
      </c>
      <c r="D441" t="str">
        <f t="shared" si="6"/>
        <v>FLA2010</v>
      </c>
      <c r="E441">
        <v>162</v>
      </c>
      <c r="F441">
        <v>80</v>
      </c>
      <c r="G441">
        <v>82</v>
      </c>
      <c r="H441">
        <v>39</v>
      </c>
      <c r="I441">
        <v>643</v>
      </c>
      <c r="J441">
        <v>162</v>
      </c>
      <c r="K441">
        <v>1438.1</v>
      </c>
      <c r="L441">
        <v>7.31</v>
      </c>
      <c r="M441">
        <v>3.44</v>
      </c>
      <c r="N441">
        <v>0.84</v>
      </c>
      <c r="O441">
        <v>0.30099999999999999</v>
      </c>
      <c r="P441" s="5">
        <v>0.71299999999999997</v>
      </c>
      <c r="Q441" s="5">
        <v>0.436</v>
      </c>
      <c r="R441" s="5">
        <v>8.1000000000000003E-2</v>
      </c>
      <c r="S441">
        <v>92.7</v>
      </c>
      <c r="T441">
        <v>4.09</v>
      </c>
      <c r="V441">
        <v>3.92</v>
      </c>
      <c r="W441">
        <v>4.1100000000000003</v>
      </c>
      <c r="X441">
        <v>16.100000000000001</v>
      </c>
    </row>
    <row r="442" spans="1:24" x14ac:dyDescent="0.45">
      <c r="A442">
        <v>441</v>
      </c>
      <c r="B442">
        <v>2010</v>
      </c>
      <c r="C442" t="s">
        <v>53</v>
      </c>
      <c r="D442" t="str">
        <f t="shared" si="6"/>
        <v>HOU2010</v>
      </c>
      <c r="E442">
        <v>162</v>
      </c>
      <c r="F442">
        <v>76</v>
      </c>
      <c r="G442">
        <v>86</v>
      </c>
      <c r="H442">
        <v>45</v>
      </c>
      <c r="I442">
        <v>669</v>
      </c>
      <c r="J442">
        <v>162</v>
      </c>
      <c r="K442">
        <v>1439.1</v>
      </c>
      <c r="L442">
        <v>7.57</v>
      </c>
      <c r="M442">
        <v>3.43</v>
      </c>
      <c r="N442">
        <v>0.88</v>
      </c>
      <c r="O442">
        <v>0.30499999999999999</v>
      </c>
      <c r="P442" s="5">
        <v>0.71</v>
      </c>
      <c r="Q442" s="5">
        <v>0.443</v>
      </c>
      <c r="R442" s="5">
        <v>8.7999999999999995E-2</v>
      </c>
      <c r="S442">
        <v>92.2</v>
      </c>
      <c r="T442">
        <v>4.09</v>
      </c>
      <c r="V442">
        <v>3.89</v>
      </c>
      <c r="W442">
        <v>3.97</v>
      </c>
      <c r="X442">
        <v>15.5</v>
      </c>
    </row>
    <row r="443" spans="1:24" x14ac:dyDescent="0.45">
      <c r="A443">
        <v>442</v>
      </c>
      <c r="B443">
        <v>2010</v>
      </c>
      <c r="C443" t="s">
        <v>65</v>
      </c>
      <c r="D443" t="str">
        <f t="shared" si="6"/>
        <v>LAD2010</v>
      </c>
      <c r="E443">
        <v>162</v>
      </c>
      <c r="F443">
        <v>80</v>
      </c>
      <c r="G443">
        <v>82</v>
      </c>
      <c r="H443">
        <v>41</v>
      </c>
      <c r="I443">
        <v>637</v>
      </c>
      <c r="J443">
        <v>162</v>
      </c>
      <c r="K443">
        <v>1441.2</v>
      </c>
      <c r="L443">
        <v>7.95</v>
      </c>
      <c r="M443">
        <v>3.36</v>
      </c>
      <c r="N443">
        <v>0.84</v>
      </c>
      <c r="O443">
        <v>0.28699999999999998</v>
      </c>
      <c r="P443" s="5">
        <v>0.70899999999999996</v>
      </c>
      <c r="Q443" s="5">
        <v>0.44600000000000001</v>
      </c>
      <c r="R443" s="5">
        <v>8.5999999999999993E-2</v>
      </c>
      <c r="S443">
        <v>92.2</v>
      </c>
      <c r="T443">
        <v>4.01</v>
      </c>
      <c r="V443">
        <v>3.76</v>
      </c>
      <c r="W443">
        <v>3.87</v>
      </c>
      <c r="X443">
        <v>16.8</v>
      </c>
    </row>
    <row r="444" spans="1:24" x14ac:dyDescent="0.45">
      <c r="A444">
        <v>443</v>
      </c>
      <c r="B444">
        <v>2010</v>
      </c>
      <c r="C444" t="s">
        <v>72</v>
      </c>
      <c r="D444" t="str">
        <f t="shared" si="6"/>
        <v>MIL2010</v>
      </c>
      <c r="E444">
        <v>162</v>
      </c>
      <c r="F444">
        <v>77</v>
      </c>
      <c r="G444">
        <v>85</v>
      </c>
      <c r="H444">
        <v>35</v>
      </c>
      <c r="I444">
        <v>657</v>
      </c>
      <c r="J444">
        <v>162</v>
      </c>
      <c r="K444">
        <v>1439</v>
      </c>
      <c r="L444">
        <v>7.87</v>
      </c>
      <c r="M444">
        <v>3.64</v>
      </c>
      <c r="N444">
        <v>1.08</v>
      </c>
      <c r="O444">
        <v>0.308</v>
      </c>
      <c r="P444" s="5">
        <v>0.7</v>
      </c>
      <c r="Q444" s="5">
        <v>0.41799999999999998</v>
      </c>
      <c r="R444" s="5">
        <v>0.10299999999999999</v>
      </c>
      <c r="S444">
        <v>91.1</v>
      </c>
      <c r="T444">
        <v>4.59</v>
      </c>
      <c r="V444">
        <v>4.21</v>
      </c>
      <c r="W444">
        <v>4.07</v>
      </c>
      <c r="X444">
        <v>7.4</v>
      </c>
    </row>
    <row r="445" spans="1:24" x14ac:dyDescent="0.45">
      <c r="A445">
        <v>444</v>
      </c>
      <c r="B445">
        <v>2010</v>
      </c>
      <c r="C445" t="s">
        <v>104</v>
      </c>
      <c r="D445" t="str">
        <f t="shared" si="6"/>
        <v>WSN2010</v>
      </c>
      <c r="E445">
        <v>162</v>
      </c>
      <c r="F445">
        <v>69</v>
      </c>
      <c r="G445">
        <v>93</v>
      </c>
      <c r="H445">
        <v>37</v>
      </c>
      <c r="I445">
        <v>656</v>
      </c>
      <c r="J445">
        <v>162</v>
      </c>
      <c r="K445">
        <v>1435</v>
      </c>
      <c r="L445">
        <v>6.7</v>
      </c>
      <c r="M445">
        <v>3.21</v>
      </c>
      <c r="N445">
        <v>0.95</v>
      </c>
      <c r="O445">
        <v>0.29699999999999999</v>
      </c>
      <c r="P445" s="5">
        <v>0.70799999999999996</v>
      </c>
      <c r="Q445" s="5">
        <v>0.44500000000000001</v>
      </c>
      <c r="R445" s="5">
        <v>9.4E-2</v>
      </c>
      <c r="S445">
        <v>91.1</v>
      </c>
      <c r="T445">
        <v>4.13</v>
      </c>
      <c r="V445">
        <v>4.12</v>
      </c>
      <c r="W445">
        <v>4.13</v>
      </c>
      <c r="X445">
        <v>10.4</v>
      </c>
    </row>
    <row r="446" spans="1:24" x14ac:dyDescent="0.45">
      <c r="A446">
        <v>445</v>
      </c>
      <c r="B446">
        <v>2010</v>
      </c>
      <c r="C446" t="s">
        <v>55</v>
      </c>
      <c r="D446" t="str">
        <f t="shared" si="6"/>
        <v>NYM2010</v>
      </c>
      <c r="E446">
        <v>162</v>
      </c>
      <c r="F446">
        <v>79</v>
      </c>
      <c r="G446">
        <v>83</v>
      </c>
      <c r="H446">
        <v>36</v>
      </c>
      <c r="I446">
        <v>653</v>
      </c>
      <c r="J446">
        <v>162</v>
      </c>
      <c r="K446">
        <v>1453</v>
      </c>
      <c r="L446">
        <v>6.85</v>
      </c>
      <c r="M446">
        <v>3.38</v>
      </c>
      <c r="N446">
        <v>0.84</v>
      </c>
      <c r="O446">
        <v>0.29599999999999999</v>
      </c>
      <c r="P446" s="5">
        <v>0.749</v>
      </c>
      <c r="Q446" s="5">
        <v>0.44800000000000001</v>
      </c>
      <c r="R446" s="5">
        <v>8.4000000000000005E-2</v>
      </c>
      <c r="S446">
        <v>91.2</v>
      </c>
      <c r="T446">
        <v>3.73</v>
      </c>
      <c r="V446">
        <v>4</v>
      </c>
      <c r="W446">
        <v>4.1399999999999997</v>
      </c>
      <c r="X446">
        <v>14.1</v>
      </c>
    </row>
    <row r="447" spans="1:24" x14ac:dyDescent="0.45">
      <c r="A447">
        <v>446</v>
      </c>
      <c r="B447">
        <v>2010</v>
      </c>
      <c r="C447" t="s">
        <v>61</v>
      </c>
      <c r="D447" t="str">
        <f t="shared" si="6"/>
        <v>PHI2010</v>
      </c>
      <c r="E447">
        <v>162</v>
      </c>
      <c r="F447">
        <v>97</v>
      </c>
      <c r="G447">
        <v>65</v>
      </c>
      <c r="H447">
        <v>40</v>
      </c>
      <c r="I447">
        <v>613</v>
      </c>
      <c r="J447">
        <v>162</v>
      </c>
      <c r="K447">
        <v>1456.1</v>
      </c>
      <c r="L447">
        <v>7.31</v>
      </c>
      <c r="M447">
        <v>2.57</v>
      </c>
      <c r="N447">
        <v>1.04</v>
      </c>
      <c r="O447">
        <v>0.28899999999999998</v>
      </c>
      <c r="P447" s="5">
        <v>0.753</v>
      </c>
      <c r="Q447" s="5">
        <v>0.46500000000000002</v>
      </c>
      <c r="R447" s="5">
        <v>0.106</v>
      </c>
      <c r="S447">
        <v>91.9</v>
      </c>
      <c r="T447">
        <v>3.68</v>
      </c>
      <c r="V447">
        <v>3.93</v>
      </c>
      <c r="W447">
        <v>3.75</v>
      </c>
      <c r="X447">
        <v>16.600000000000001</v>
      </c>
    </row>
    <row r="448" spans="1:24" x14ac:dyDescent="0.45">
      <c r="A448">
        <v>447</v>
      </c>
      <c r="B448">
        <v>2010</v>
      </c>
      <c r="C448" t="s">
        <v>66</v>
      </c>
      <c r="D448" t="str">
        <f t="shared" si="6"/>
        <v>PIT2010</v>
      </c>
      <c r="E448">
        <v>162</v>
      </c>
      <c r="F448">
        <v>57</v>
      </c>
      <c r="G448">
        <v>105</v>
      </c>
      <c r="H448">
        <v>31</v>
      </c>
      <c r="I448">
        <v>679</v>
      </c>
      <c r="J448">
        <v>162</v>
      </c>
      <c r="K448">
        <v>1411.2</v>
      </c>
      <c r="L448">
        <v>6.54</v>
      </c>
      <c r="M448">
        <v>3.43</v>
      </c>
      <c r="N448">
        <v>1.06</v>
      </c>
      <c r="O448">
        <v>0.311</v>
      </c>
      <c r="P448" s="5">
        <v>0.67400000000000004</v>
      </c>
      <c r="Q448" s="5">
        <v>0.44</v>
      </c>
      <c r="R448" s="5">
        <v>0.1</v>
      </c>
      <c r="S448">
        <v>92.5</v>
      </c>
      <c r="T448">
        <v>5</v>
      </c>
      <c r="V448">
        <v>4.45</v>
      </c>
      <c r="W448">
        <v>4.3499999999999996</v>
      </c>
      <c r="X448">
        <v>6.4</v>
      </c>
    </row>
    <row r="449" spans="1:24" x14ac:dyDescent="0.45">
      <c r="A449">
        <v>448</v>
      </c>
      <c r="B449">
        <v>2010</v>
      </c>
      <c r="C449" t="s">
        <v>68</v>
      </c>
      <c r="D449" t="str">
        <f t="shared" si="6"/>
        <v>STL2010</v>
      </c>
      <c r="E449">
        <v>162</v>
      </c>
      <c r="F449">
        <v>86</v>
      </c>
      <c r="G449">
        <v>76</v>
      </c>
      <c r="H449">
        <v>32</v>
      </c>
      <c r="I449">
        <v>617</v>
      </c>
      <c r="J449">
        <v>162</v>
      </c>
      <c r="K449">
        <v>1453.2</v>
      </c>
      <c r="L449">
        <v>6.77</v>
      </c>
      <c r="M449">
        <v>2.95</v>
      </c>
      <c r="N449">
        <v>0.82</v>
      </c>
      <c r="O449">
        <v>0.29199999999999998</v>
      </c>
      <c r="P449" s="5">
        <v>0.74</v>
      </c>
      <c r="Q449" s="5">
        <v>0.495</v>
      </c>
      <c r="R449" s="5">
        <v>9.1999999999999998E-2</v>
      </c>
      <c r="S449">
        <v>92.1</v>
      </c>
      <c r="T449">
        <v>3.57</v>
      </c>
      <c r="V449">
        <v>3.85</v>
      </c>
      <c r="W449">
        <v>3.87</v>
      </c>
      <c r="X449">
        <v>11.4</v>
      </c>
    </row>
    <row r="450" spans="1:24" x14ac:dyDescent="0.45">
      <c r="A450">
        <v>449</v>
      </c>
      <c r="B450">
        <v>2010</v>
      </c>
      <c r="C450" t="s">
        <v>67</v>
      </c>
      <c r="D450" t="str">
        <f t="shared" si="6"/>
        <v>SDP2010</v>
      </c>
      <c r="E450">
        <v>162</v>
      </c>
      <c r="F450">
        <v>90</v>
      </c>
      <c r="G450">
        <v>72</v>
      </c>
      <c r="H450">
        <v>49</v>
      </c>
      <c r="I450">
        <v>661</v>
      </c>
      <c r="J450">
        <v>162</v>
      </c>
      <c r="K450">
        <v>1456.1</v>
      </c>
      <c r="L450">
        <v>8</v>
      </c>
      <c r="M450">
        <v>3.2</v>
      </c>
      <c r="N450">
        <v>0.86</v>
      </c>
      <c r="O450">
        <v>0.28599999999999998</v>
      </c>
      <c r="P450" s="5">
        <v>0.76700000000000002</v>
      </c>
      <c r="Q450" s="5">
        <v>0.46</v>
      </c>
      <c r="R450" s="5">
        <v>9.2999999999999999E-2</v>
      </c>
      <c r="S450">
        <v>91.7</v>
      </c>
      <c r="T450">
        <v>3.41</v>
      </c>
      <c r="V450">
        <v>3.66</v>
      </c>
      <c r="W450">
        <v>3.67</v>
      </c>
      <c r="X450">
        <v>16.3</v>
      </c>
    </row>
    <row r="451" spans="1:24" x14ac:dyDescent="0.45">
      <c r="A451">
        <v>450</v>
      </c>
      <c r="B451">
        <v>2010</v>
      </c>
      <c r="C451" t="s">
        <v>75</v>
      </c>
      <c r="D451" t="str">
        <f t="shared" ref="D451:D514" si="7">_xlfn.CONCAT(C451,B451)</f>
        <v>SFG2010</v>
      </c>
      <c r="E451">
        <v>162</v>
      </c>
      <c r="F451">
        <v>92</v>
      </c>
      <c r="G451">
        <v>70</v>
      </c>
      <c r="H451">
        <v>57</v>
      </c>
      <c r="I451">
        <v>638</v>
      </c>
      <c r="J451">
        <v>162</v>
      </c>
      <c r="K451">
        <v>1461</v>
      </c>
      <c r="L451">
        <v>8.1999999999999993</v>
      </c>
      <c r="M451">
        <v>3.56</v>
      </c>
      <c r="N451">
        <v>0.83</v>
      </c>
      <c r="O451">
        <v>0.28199999999999997</v>
      </c>
      <c r="P451" s="5">
        <v>0.77</v>
      </c>
      <c r="Q451" s="5">
        <v>0.42</v>
      </c>
      <c r="R451" s="5">
        <v>0.08</v>
      </c>
      <c r="S451">
        <v>92.3</v>
      </c>
      <c r="T451">
        <v>3.36</v>
      </c>
      <c r="V451">
        <v>3.74</v>
      </c>
      <c r="W451">
        <v>3.94</v>
      </c>
      <c r="X451">
        <v>18.399999999999999</v>
      </c>
    </row>
    <row r="452" spans="1:24" x14ac:dyDescent="0.45">
      <c r="A452">
        <v>451</v>
      </c>
      <c r="B452">
        <v>2009</v>
      </c>
      <c r="C452" t="s">
        <v>100</v>
      </c>
      <c r="D452" t="str">
        <f t="shared" si="7"/>
        <v>LAA2009</v>
      </c>
      <c r="E452">
        <v>162</v>
      </c>
      <c r="F452">
        <v>97</v>
      </c>
      <c r="G452">
        <v>65</v>
      </c>
      <c r="H452">
        <v>51</v>
      </c>
      <c r="I452">
        <v>596</v>
      </c>
      <c r="J452">
        <v>162</v>
      </c>
      <c r="K452">
        <v>1445</v>
      </c>
      <c r="L452">
        <v>6.61</v>
      </c>
      <c r="M452">
        <v>3.26</v>
      </c>
      <c r="N452">
        <v>1.1200000000000001</v>
      </c>
      <c r="O452">
        <v>0.30099999999999999</v>
      </c>
      <c r="P452" s="5">
        <v>0.72399999999999998</v>
      </c>
      <c r="Q452" s="5">
        <v>0.41699999999999998</v>
      </c>
      <c r="R452" s="5">
        <v>0.10100000000000001</v>
      </c>
      <c r="S452">
        <v>91.8</v>
      </c>
      <c r="T452">
        <v>4.45</v>
      </c>
      <c r="V452">
        <v>4.45</v>
      </c>
      <c r="W452">
        <v>4.46</v>
      </c>
      <c r="X452">
        <v>13.7</v>
      </c>
    </row>
    <row r="453" spans="1:24" x14ac:dyDescent="0.45">
      <c r="A453">
        <v>452</v>
      </c>
      <c r="B453">
        <v>2009</v>
      </c>
      <c r="C453" t="s">
        <v>58</v>
      </c>
      <c r="D453" t="str">
        <f t="shared" si="7"/>
        <v>BAL2009</v>
      </c>
      <c r="E453">
        <v>162</v>
      </c>
      <c r="F453">
        <v>64</v>
      </c>
      <c r="G453">
        <v>98</v>
      </c>
      <c r="H453">
        <v>31</v>
      </c>
      <c r="I453">
        <v>646</v>
      </c>
      <c r="J453">
        <v>162</v>
      </c>
      <c r="K453">
        <v>1429</v>
      </c>
      <c r="L453">
        <v>5.88</v>
      </c>
      <c r="M453">
        <v>3.44</v>
      </c>
      <c r="N453">
        <v>1.37</v>
      </c>
      <c r="O453">
        <v>0.307</v>
      </c>
      <c r="P453" s="5">
        <v>0.70299999999999996</v>
      </c>
      <c r="Q453" s="5">
        <v>0.41699999999999998</v>
      </c>
      <c r="R453" s="5">
        <v>0.11600000000000001</v>
      </c>
      <c r="S453">
        <v>92.1</v>
      </c>
      <c r="T453">
        <v>5.16</v>
      </c>
      <c r="V453">
        <v>5.03</v>
      </c>
      <c r="W453">
        <v>4.78</v>
      </c>
      <c r="X453">
        <v>6.8</v>
      </c>
    </row>
    <row r="454" spans="1:24" x14ac:dyDescent="0.45">
      <c r="A454">
        <v>453</v>
      </c>
      <c r="B454">
        <v>2009</v>
      </c>
      <c r="C454" t="s">
        <v>69</v>
      </c>
      <c r="D454" t="str">
        <f t="shared" si="7"/>
        <v>BOS2009</v>
      </c>
      <c r="E454">
        <v>162</v>
      </c>
      <c r="F454">
        <v>95</v>
      </c>
      <c r="G454">
        <v>67</v>
      </c>
      <c r="H454">
        <v>41</v>
      </c>
      <c r="I454">
        <v>625</v>
      </c>
      <c r="J454">
        <v>162</v>
      </c>
      <c r="K454">
        <v>1436.2</v>
      </c>
      <c r="L454">
        <v>7.71</v>
      </c>
      <c r="M454">
        <v>3.32</v>
      </c>
      <c r="N454">
        <v>1.05</v>
      </c>
      <c r="O454">
        <v>0.309</v>
      </c>
      <c r="P454" s="5">
        <v>0.73</v>
      </c>
      <c r="Q454" s="5">
        <v>0.40899999999999997</v>
      </c>
      <c r="R454" s="5">
        <v>9.4E-2</v>
      </c>
      <c r="S454">
        <v>93</v>
      </c>
      <c r="T454">
        <v>4.3499999999999996</v>
      </c>
      <c r="V454">
        <v>4.1399999999999997</v>
      </c>
      <c r="W454">
        <v>4.25</v>
      </c>
      <c r="X454">
        <v>18.5</v>
      </c>
    </row>
    <row r="455" spans="1:24" x14ac:dyDescent="0.45">
      <c r="A455">
        <v>454</v>
      </c>
      <c r="B455">
        <v>2009</v>
      </c>
      <c r="C455" t="s">
        <v>70</v>
      </c>
      <c r="D455" t="str">
        <f t="shared" si="7"/>
        <v>CHW2009</v>
      </c>
      <c r="E455">
        <v>162</v>
      </c>
      <c r="F455">
        <v>79</v>
      </c>
      <c r="G455">
        <v>83</v>
      </c>
      <c r="H455">
        <v>36</v>
      </c>
      <c r="I455">
        <v>577</v>
      </c>
      <c r="J455">
        <v>162</v>
      </c>
      <c r="K455">
        <v>1439.2</v>
      </c>
      <c r="L455">
        <v>7</v>
      </c>
      <c r="M455">
        <v>3.17</v>
      </c>
      <c r="N455">
        <v>1.06</v>
      </c>
      <c r="O455">
        <v>0.29399999999999998</v>
      </c>
      <c r="P455" s="5">
        <v>0.71699999999999997</v>
      </c>
      <c r="Q455" s="5">
        <v>0.443</v>
      </c>
      <c r="R455" s="5">
        <v>0.10299999999999999</v>
      </c>
      <c r="S455">
        <v>92.2</v>
      </c>
      <c r="T455">
        <v>4.16</v>
      </c>
      <c r="V455">
        <v>4.21</v>
      </c>
      <c r="W455">
        <v>4.1900000000000004</v>
      </c>
      <c r="X455">
        <v>20.2</v>
      </c>
    </row>
    <row r="456" spans="1:24" x14ac:dyDescent="0.45">
      <c r="A456">
        <v>455</v>
      </c>
      <c r="B456">
        <v>2009</v>
      </c>
      <c r="C456" t="s">
        <v>60</v>
      </c>
      <c r="D456" t="str">
        <f t="shared" si="7"/>
        <v>CLE2009</v>
      </c>
      <c r="E456">
        <v>162</v>
      </c>
      <c r="F456">
        <v>65</v>
      </c>
      <c r="G456">
        <v>97</v>
      </c>
      <c r="H456">
        <v>25</v>
      </c>
      <c r="I456">
        <v>607</v>
      </c>
      <c r="J456">
        <v>162</v>
      </c>
      <c r="K456">
        <v>1434</v>
      </c>
      <c r="L456">
        <v>6.19</v>
      </c>
      <c r="M456">
        <v>3.75</v>
      </c>
      <c r="N456">
        <v>1.1499999999999999</v>
      </c>
      <c r="O456">
        <v>0.30499999999999999</v>
      </c>
      <c r="P456" s="5">
        <v>0.68899999999999995</v>
      </c>
      <c r="Q456" s="5">
        <v>0.43099999999999999</v>
      </c>
      <c r="R456" s="5">
        <v>0.10299999999999999</v>
      </c>
      <c r="S456">
        <v>91.1</v>
      </c>
      <c r="T456">
        <v>5.07</v>
      </c>
      <c r="V456">
        <v>4.7300000000000004</v>
      </c>
      <c r="W456">
        <v>4.6900000000000004</v>
      </c>
      <c r="X456">
        <v>9.9</v>
      </c>
    </row>
    <row r="457" spans="1:24" x14ac:dyDescent="0.45">
      <c r="A457">
        <v>456</v>
      </c>
      <c r="B457">
        <v>2009</v>
      </c>
      <c r="C457" t="s">
        <v>71</v>
      </c>
      <c r="D457" t="str">
        <f t="shared" si="7"/>
        <v>DET2009</v>
      </c>
      <c r="E457">
        <v>163</v>
      </c>
      <c r="F457">
        <v>86</v>
      </c>
      <c r="G457">
        <v>77</v>
      </c>
      <c r="H457">
        <v>42</v>
      </c>
      <c r="I457">
        <v>602</v>
      </c>
      <c r="J457">
        <v>163</v>
      </c>
      <c r="K457">
        <v>1447</v>
      </c>
      <c r="L457">
        <v>6.85</v>
      </c>
      <c r="M457">
        <v>3.69</v>
      </c>
      <c r="N457">
        <v>1.1299999999999999</v>
      </c>
      <c r="O457">
        <v>0.29299999999999998</v>
      </c>
      <c r="P457" s="5">
        <v>0.73199999999999998</v>
      </c>
      <c r="Q457" s="5">
        <v>0.42699999999999999</v>
      </c>
      <c r="R457" s="5">
        <v>0.106</v>
      </c>
      <c r="S457">
        <v>94.4</v>
      </c>
      <c r="T457">
        <v>4.34</v>
      </c>
      <c r="V457">
        <v>4.53</v>
      </c>
      <c r="W457">
        <v>4.45</v>
      </c>
      <c r="X457">
        <v>17</v>
      </c>
    </row>
    <row r="458" spans="1:24" x14ac:dyDescent="0.45">
      <c r="A458">
        <v>457</v>
      </c>
      <c r="B458">
        <v>2009</v>
      </c>
      <c r="C458" t="s">
        <v>62</v>
      </c>
      <c r="D458" t="str">
        <f t="shared" si="7"/>
        <v>KCR2009</v>
      </c>
      <c r="E458">
        <v>162</v>
      </c>
      <c r="F458">
        <v>65</v>
      </c>
      <c r="G458">
        <v>97</v>
      </c>
      <c r="H458">
        <v>34</v>
      </c>
      <c r="I458">
        <v>588</v>
      </c>
      <c r="J458">
        <v>162</v>
      </c>
      <c r="K458">
        <v>1426</v>
      </c>
      <c r="L458">
        <v>7.28</v>
      </c>
      <c r="M458">
        <v>3.79</v>
      </c>
      <c r="N458">
        <v>1.05</v>
      </c>
      <c r="O458">
        <v>0.307</v>
      </c>
      <c r="P458" s="5">
        <v>0.68</v>
      </c>
      <c r="Q458" s="5">
        <v>0.438</v>
      </c>
      <c r="R458" s="5">
        <v>0.1</v>
      </c>
      <c r="S458">
        <v>92.6</v>
      </c>
      <c r="T458">
        <v>4.83</v>
      </c>
      <c r="V458">
        <v>4.3600000000000003</v>
      </c>
      <c r="W458">
        <v>4.38</v>
      </c>
      <c r="X458">
        <v>14.9</v>
      </c>
    </row>
    <row r="459" spans="1:24" x14ac:dyDescent="0.45">
      <c r="A459">
        <v>458</v>
      </c>
      <c r="B459">
        <v>2009</v>
      </c>
      <c r="C459" t="s">
        <v>54</v>
      </c>
      <c r="D459" t="str">
        <f t="shared" si="7"/>
        <v>MIN2009</v>
      </c>
      <c r="E459">
        <v>163</v>
      </c>
      <c r="F459">
        <v>87</v>
      </c>
      <c r="G459">
        <v>76</v>
      </c>
      <c r="H459">
        <v>48</v>
      </c>
      <c r="I459">
        <v>643</v>
      </c>
      <c r="J459">
        <v>163</v>
      </c>
      <c r="K459">
        <v>1453</v>
      </c>
      <c r="L459">
        <v>6.52</v>
      </c>
      <c r="M459">
        <v>2.89</v>
      </c>
      <c r="N459">
        <v>1.1499999999999999</v>
      </c>
      <c r="O459">
        <v>0.30099999999999999</v>
      </c>
      <c r="P459" s="5">
        <v>0.72</v>
      </c>
      <c r="Q459" s="5">
        <v>0.40899999999999997</v>
      </c>
      <c r="R459" s="5">
        <v>9.7000000000000003E-2</v>
      </c>
      <c r="S459">
        <v>92.4</v>
      </c>
      <c r="T459">
        <v>4.5</v>
      </c>
      <c r="V459">
        <v>4.3899999999999997</v>
      </c>
      <c r="W459">
        <v>4.45</v>
      </c>
      <c r="X459">
        <v>12.5</v>
      </c>
    </row>
    <row r="460" spans="1:24" x14ac:dyDescent="0.45">
      <c r="A460">
        <v>459</v>
      </c>
      <c r="B460">
        <v>2009</v>
      </c>
      <c r="C460" t="s">
        <v>73</v>
      </c>
      <c r="D460" t="str">
        <f t="shared" si="7"/>
        <v>NYY2009</v>
      </c>
      <c r="E460">
        <v>162</v>
      </c>
      <c r="F460">
        <v>103</v>
      </c>
      <c r="G460">
        <v>59</v>
      </c>
      <c r="H460">
        <v>51</v>
      </c>
      <c r="I460">
        <v>623</v>
      </c>
      <c r="J460">
        <v>162</v>
      </c>
      <c r="K460">
        <v>1450</v>
      </c>
      <c r="L460">
        <v>7.82</v>
      </c>
      <c r="M460">
        <v>3.56</v>
      </c>
      <c r="N460">
        <v>1.1200000000000001</v>
      </c>
      <c r="O460">
        <v>0.28999999999999998</v>
      </c>
      <c r="P460" s="5">
        <v>0.71899999999999997</v>
      </c>
      <c r="Q460" s="5">
        <v>0.42299999999999999</v>
      </c>
      <c r="R460" s="5">
        <v>0.111</v>
      </c>
      <c r="S460">
        <v>93.4</v>
      </c>
      <c r="T460">
        <v>4.28</v>
      </c>
      <c r="V460">
        <v>4.32</v>
      </c>
      <c r="W460">
        <v>4.17</v>
      </c>
      <c r="X460">
        <v>19.3</v>
      </c>
    </row>
    <row r="461" spans="1:24" x14ac:dyDescent="0.45">
      <c r="A461">
        <v>460</v>
      </c>
      <c r="B461">
        <v>2009</v>
      </c>
      <c r="C461" t="s">
        <v>56</v>
      </c>
      <c r="D461" t="str">
        <f t="shared" si="7"/>
        <v>OAK2009</v>
      </c>
      <c r="E461">
        <v>162</v>
      </c>
      <c r="F461">
        <v>75</v>
      </c>
      <c r="G461">
        <v>87</v>
      </c>
      <c r="H461">
        <v>38</v>
      </c>
      <c r="I461">
        <v>650</v>
      </c>
      <c r="J461">
        <v>162</v>
      </c>
      <c r="K461">
        <v>1447.1</v>
      </c>
      <c r="L461">
        <v>6.99</v>
      </c>
      <c r="M461">
        <v>3.25</v>
      </c>
      <c r="N461">
        <v>0.97</v>
      </c>
      <c r="O461">
        <v>0.30199999999999999</v>
      </c>
      <c r="P461" s="5">
        <v>0.70299999999999996</v>
      </c>
      <c r="Q461" s="5">
        <v>0.441</v>
      </c>
      <c r="R461" s="5">
        <v>9.1999999999999998E-2</v>
      </c>
      <c r="S461">
        <v>91.4</v>
      </c>
      <c r="T461">
        <v>4.29</v>
      </c>
      <c r="V461">
        <v>4.0999999999999996</v>
      </c>
      <c r="W461">
        <v>4.24</v>
      </c>
      <c r="X461">
        <v>18</v>
      </c>
    </row>
    <row r="462" spans="1:24" x14ac:dyDescent="0.45">
      <c r="A462">
        <v>461</v>
      </c>
      <c r="B462">
        <v>2009</v>
      </c>
      <c r="C462" t="s">
        <v>49</v>
      </c>
      <c r="D462" t="str">
        <f t="shared" si="7"/>
        <v>SEA2009</v>
      </c>
      <c r="E462">
        <v>162</v>
      </c>
      <c r="F462">
        <v>85</v>
      </c>
      <c r="G462">
        <v>77</v>
      </c>
      <c r="H462">
        <v>49</v>
      </c>
      <c r="I462">
        <v>572</v>
      </c>
      <c r="J462">
        <v>162</v>
      </c>
      <c r="K462">
        <v>1452.2</v>
      </c>
      <c r="L462">
        <v>6.46</v>
      </c>
      <c r="M462">
        <v>3.31</v>
      </c>
      <c r="N462">
        <v>1.07</v>
      </c>
      <c r="O462">
        <v>0.27200000000000002</v>
      </c>
      <c r="P462" s="5">
        <v>0.73399999999999999</v>
      </c>
      <c r="Q462" s="5">
        <v>0.41199999999999998</v>
      </c>
      <c r="R462" s="5">
        <v>9.7000000000000003E-2</v>
      </c>
      <c r="S462">
        <v>92.2</v>
      </c>
      <c r="T462">
        <v>3.87</v>
      </c>
      <c r="V462">
        <v>4.3899999999999997</v>
      </c>
      <c r="W462">
        <v>4.46</v>
      </c>
      <c r="X462">
        <v>17.5</v>
      </c>
    </row>
    <row r="463" spans="1:24" x14ac:dyDescent="0.45">
      <c r="A463">
        <v>462</v>
      </c>
      <c r="B463">
        <v>2009</v>
      </c>
      <c r="C463" t="s">
        <v>101</v>
      </c>
      <c r="D463" t="str">
        <f t="shared" si="7"/>
        <v>TBR2009</v>
      </c>
      <c r="E463">
        <v>162</v>
      </c>
      <c r="F463">
        <v>84</v>
      </c>
      <c r="G463">
        <v>78</v>
      </c>
      <c r="H463">
        <v>41</v>
      </c>
      <c r="I463">
        <v>672</v>
      </c>
      <c r="J463">
        <v>162</v>
      </c>
      <c r="K463">
        <v>1427.1</v>
      </c>
      <c r="L463">
        <v>7.09</v>
      </c>
      <c r="M463">
        <v>3.25</v>
      </c>
      <c r="N463">
        <v>1.1499999999999999</v>
      </c>
      <c r="O463">
        <v>0.28899999999999998</v>
      </c>
      <c r="P463" s="5">
        <v>0.71199999999999997</v>
      </c>
      <c r="Q463" s="5">
        <v>0.41499999999999998</v>
      </c>
      <c r="R463" s="5">
        <v>0.105</v>
      </c>
      <c r="S463">
        <v>92.5</v>
      </c>
      <c r="T463">
        <v>4.3600000000000003</v>
      </c>
      <c r="V463">
        <v>4.37</v>
      </c>
      <c r="W463">
        <v>4.3</v>
      </c>
      <c r="X463">
        <v>12.4</v>
      </c>
    </row>
    <row r="464" spans="1:24" x14ac:dyDescent="0.45">
      <c r="A464">
        <v>463</v>
      </c>
      <c r="B464">
        <v>2009</v>
      </c>
      <c r="C464" t="s">
        <v>57</v>
      </c>
      <c r="D464" t="str">
        <f t="shared" si="7"/>
        <v>TEX2009</v>
      </c>
      <c r="E464">
        <v>162</v>
      </c>
      <c r="F464">
        <v>87</v>
      </c>
      <c r="G464">
        <v>75</v>
      </c>
      <c r="H464">
        <v>45</v>
      </c>
      <c r="I464">
        <v>598</v>
      </c>
      <c r="J464">
        <v>162</v>
      </c>
      <c r="K464">
        <v>1434.2</v>
      </c>
      <c r="L464">
        <v>6.37</v>
      </c>
      <c r="M464">
        <v>3.33</v>
      </c>
      <c r="N464">
        <v>1.07</v>
      </c>
      <c r="O464">
        <v>0.28799999999999998</v>
      </c>
      <c r="P464" s="5">
        <v>0.72099999999999997</v>
      </c>
      <c r="Q464" s="5">
        <v>0.42499999999999999</v>
      </c>
      <c r="R464" s="5">
        <v>0.1</v>
      </c>
      <c r="S464">
        <v>92.4</v>
      </c>
      <c r="T464">
        <v>4.38</v>
      </c>
      <c r="V464">
        <v>4.49</v>
      </c>
      <c r="W464">
        <v>4.5</v>
      </c>
      <c r="X464">
        <v>14.9</v>
      </c>
    </row>
    <row r="465" spans="1:24" x14ac:dyDescent="0.45">
      <c r="A465">
        <v>464</v>
      </c>
      <c r="B465">
        <v>2009</v>
      </c>
      <c r="C465" t="s">
        <v>74</v>
      </c>
      <c r="D465" t="str">
        <f t="shared" si="7"/>
        <v>TOR2009</v>
      </c>
      <c r="E465">
        <v>162</v>
      </c>
      <c r="F465">
        <v>75</v>
      </c>
      <c r="G465">
        <v>87</v>
      </c>
      <c r="H465">
        <v>25</v>
      </c>
      <c r="I465">
        <v>607</v>
      </c>
      <c r="J465">
        <v>162</v>
      </c>
      <c r="K465">
        <v>1451</v>
      </c>
      <c r="L465">
        <v>7.33</v>
      </c>
      <c r="M465">
        <v>3.42</v>
      </c>
      <c r="N465">
        <v>1.1200000000000001</v>
      </c>
      <c r="O465">
        <v>0.308</v>
      </c>
      <c r="P465" s="5">
        <v>0.72199999999999998</v>
      </c>
      <c r="Q465" s="5">
        <v>0.45</v>
      </c>
      <c r="R465" s="5">
        <v>0.11600000000000001</v>
      </c>
      <c r="S465">
        <v>91.8</v>
      </c>
      <c r="T465">
        <v>4.47</v>
      </c>
      <c r="V465">
        <v>4.3499999999999996</v>
      </c>
      <c r="W465">
        <v>4.13</v>
      </c>
      <c r="X465">
        <v>15.6</v>
      </c>
    </row>
    <row r="466" spans="1:24" x14ac:dyDescent="0.45">
      <c r="A466">
        <v>465</v>
      </c>
      <c r="B466">
        <v>2009</v>
      </c>
      <c r="C466" t="s">
        <v>102</v>
      </c>
      <c r="D466" t="str">
        <f t="shared" si="7"/>
        <v>ARI2009</v>
      </c>
      <c r="E466">
        <v>162</v>
      </c>
      <c r="F466">
        <v>70</v>
      </c>
      <c r="G466">
        <v>92</v>
      </c>
      <c r="H466">
        <v>36</v>
      </c>
      <c r="I466">
        <v>645</v>
      </c>
      <c r="J466">
        <v>162</v>
      </c>
      <c r="K466">
        <v>1447.2</v>
      </c>
      <c r="L466">
        <v>7.2</v>
      </c>
      <c r="M466">
        <v>3.26</v>
      </c>
      <c r="N466">
        <v>1.04</v>
      </c>
      <c r="O466">
        <v>0.29799999999999999</v>
      </c>
      <c r="P466" s="5">
        <v>0.69799999999999995</v>
      </c>
      <c r="Q466" s="5">
        <v>0.432</v>
      </c>
      <c r="R466" s="5">
        <v>0.10299999999999999</v>
      </c>
      <c r="S466">
        <v>91.6</v>
      </c>
      <c r="T466">
        <v>4.4400000000000004</v>
      </c>
      <c r="V466">
        <v>4.2</v>
      </c>
      <c r="W466">
        <v>4.17</v>
      </c>
      <c r="X466">
        <v>13.5</v>
      </c>
    </row>
    <row r="467" spans="1:24" x14ac:dyDescent="0.45">
      <c r="A467">
        <v>466</v>
      </c>
      <c r="B467">
        <v>2009</v>
      </c>
      <c r="C467" t="s">
        <v>50</v>
      </c>
      <c r="D467" t="str">
        <f t="shared" si="7"/>
        <v>ATL2009</v>
      </c>
      <c r="E467">
        <v>162</v>
      </c>
      <c r="F467">
        <v>86</v>
      </c>
      <c r="G467">
        <v>76</v>
      </c>
      <c r="H467">
        <v>38</v>
      </c>
      <c r="I467">
        <v>650</v>
      </c>
      <c r="J467">
        <v>162</v>
      </c>
      <c r="K467">
        <v>1462.2</v>
      </c>
      <c r="L467">
        <v>7.58</v>
      </c>
      <c r="M467">
        <v>3.26</v>
      </c>
      <c r="N467">
        <v>0.73</v>
      </c>
      <c r="O467">
        <v>0.29899999999999999</v>
      </c>
      <c r="P467" s="5">
        <v>0.73799999999999999</v>
      </c>
      <c r="Q467" s="5">
        <v>0.46400000000000002</v>
      </c>
      <c r="R467" s="5">
        <v>8.1000000000000003E-2</v>
      </c>
      <c r="S467">
        <v>92</v>
      </c>
      <c r="T467">
        <v>3.57</v>
      </c>
      <c r="V467">
        <v>3.66</v>
      </c>
      <c r="W467">
        <v>3.91</v>
      </c>
      <c r="X467">
        <v>19.7</v>
      </c>
    </row>
    <row r="468" spans="1:24" x14ac:dyDescent="0.45">
      <c r="A468">
        <v>467</v>
      </c>
      <c r="B468">
        <v>2009</v>
      </c>
      <c r="C468" t="s">
        <v>51</v>
      </c>
      <c r="D468" t="str">
        <f t="shared" si="7"/>
        <v>CHC2009</v>
      </c>
      <c r="E468">
        <v>161</v>
      </c>
      <c r="F468">
        <v>83</v>
      </c>
      <c r="G468">
        <v>78</v>
      </c>
      <c r="H468">
        <v>40</v>
      </c>
      <c r="I468">
        <v>641</v>
      </c>
      <c r="J468">
        <v>161</v>
      </c>
      <c r="K468">
        <v>1445.1</v>
      </c>
      <c r="L468">
        <v>7.92</v>
      </c>
      <c r="M468">
        <v>3.65</v>
      </c>
      <c r="N468">
        <v>1</v>
      </c>
      <c r="O468">
        <v>0.28499999999999998</v>
      </c>
      <c r="P468" s="5">
        <v>0.74399999999999999</v>
      </c>
      <c r="Q468" s="5">
        <v>0.42799999999999999</v>
      </c>
      <c r="R468" s="5">
        <v>0.1</v>
      </c>
      <c r="S468">
        <v>92</v>
      </c>
      <c r="T468">
        <v>3.84</v>
      </c>
      <c r="V468">
        <v>4.1100000000000003</v>
      </c>
      <c r="W468">
        <v>4.1399999999999997</v>
      </c>
      <c r="X468">
        <v>18.5</v>
      </c>
    </row>
    <row r="469" spans="1:24" x14ac:dyDescent="0.45">
      <c r="A469">
        <v>468</v>
      </c>
      <c r="B469">
        <v>2009</v>
      </c>
      <c r="C469" t="s">
        <v>59</v>
      </c>
      <c r="D469" t="str">
        <f t="shared" si="7"/>
        <v>CIN2009</v>
      </c>
      <c r="E469">
        <v>162</v>
      </c>
      <c r="F469">
        <v>78</v>
      </c>
      <c r="G469">
        <v>84</v>
      </c>
      <c r="H469">
        <v>41</v>
      </c>
      <c r="I469">
        <v>640</v>
      </c>
      <c r="J469">
        <v>162</v>
      </c>
      <c r="K469">
        <v>1458.1</v>
      </c>
      <c r="L469">
        <v>6.6</v>
      </c>
      <c r="M469">
        <v>3.56</v>
      </c>
      <c r="N469">
        <v>1.1599999999999999</v>
      </c>
      <c r="O469">
        <v>0.28299999999999997</v>
      </c>
      <c r="P469" s="5">
        <v>0.74399999999999999</v>
      </c>
      <c r="Q469" s="5">
        <v>0.42099999999999999</v>
      </c>
      <c r="R469" s="5">
        <v>0.109</v>
      </c>
      <c r="S469">
        <v>91.7</v>
      </c>
      <c r="T469">
        <v>4.18</v>
      </c>
      <c r="V469">
        <v>4.63</v>
      </c>
      <c r="W469">
        <v>4.5</v>
      </c>
      <c r="X469">
        <v>8.1999999999999993</v>
      </c>
    </row>
    <row r="470" spans="1:24" x14ac:dyDescent="0.45">
      <c r="A470">
        <v>469</v>
      </c>
      <c r="B470">
        <v>2009</v>
      </c>
      <c r="C470" t="s">
        <v>64</v>
      </c>
      <c r="D470" t="str">
        <f t="shared" si="7"/>
        <v>COL2009</v>
      </c>
      <c r="E470">
        <v>162</v>
      </c>
      <c r="F470">
        <v>92</v>
      </c>
      <c r="G470">
        <v>70</v>
      </c>
      <c r="H470">
        <v>45</v>
      </c>
      <c r="I470">
        <v>646</v>
      </c>
      <c r="J470">
        <v>162</v>
      </c>
      <c r="K470">
        <v>1438.1</v>
      </c>
      <c r="L470">
        <v>7.22</v>
      </c>
      <c r="M470">
        <v>3.3</v>
      </c>
      <c r="N470">
        <v>0.88</v>
      </c>
      <c r="O470">
        <v>0.29899999999999999</v>
      </c>
      <c r="P470" s="5">
        <v>0.71299999999999997</v>
      </c>
      <c r="Q470" s="5">
        <v>0.47299999999999998</v>
      </c>
      <c r="R470" s="5">
        <v>9.9000000000000005E-2</v>
      </c>
      <c r="S470">
        <v>92.6</v>
      </c>
      <c r="T470">
        <v>4.24</v>
      </c>
      <c r="V470">
        <v>3.96</v>
      </c>
      <c r="W470">
        <v>3.99</v>
      </c>
      <c r="X470">
        <v>21</v>
      </c>
    </row>
    <row r="471" spans="1:24" x14ac:dyDescent="0.45">
      <c r="A471">
        <v>470</v>
      </c>
      <c r="B471">
        <v>2009</v>
      </c>
      <c r="C471" t="s">
        <v>52</v>
      </c>
      <c r="D471" t="str">
        <f t="shared" si="7"/>
        <v>FLA2009</v>
      </c>
      <c r="E471">
        <v>162</v>
      </c>
      <c r="F471">
        <v>87</v>
      </c>
      <c r="G471">
        <v>75</v>
      </c>
      <c r="H471">
        <v>45</v>
      </c>
      <c r="I471">
        <v>692</v>
      </c>
      <c r="J471">
        <v>162</v>
      </c>
      <c r="K471">
        <v>1446.1</v>
      </c>
      <c r="L471">
        <v>7.77</v>
      </c>
      <c r="M471">
        <v>3.74</v>
      </c>
      <c r="N471">
        <v>1</v>
      </c>
      <c r="O471">
        <v>0.29799999999999999</v>
      </c>
      <c r="P471" s="5">
        <v>0.70699999999999996</v>
      </c>
      <c r="Q471" s="5">
        <v>0.433</v>
      </c>
      <c r="R471" s="5">
        <v>9.9000000000000005E-2</v>
      </c>
      <c r="S471">
        <v>92.8</v>
      </c>
      <c r="T471">
        <v>4.32</v>
      </c>
      <c r="V471">
        <v>4.1500000000000004</v>
      </c>
      <c r="W471">
        <v>4.18</v>
      </c>
      <c r="X471">
        <v>14.1</v>
      </c>
    </row>
    <row r="472" spans="1:24" x14ac:dyDescent="0.45">
      <c r="A472">
        <v>471</v>
      </c>
      <c r="B472">
        <v>2009</v>
      </c>
      <c r="C472" t="s">
        <v>53</v>
      </c>
      <c r="D472" t="str">
        <f t="shared" si="7"/>
        <v>HOU2009</v>
      </c>
      <c r="E472">
        <v>162</v>
      </c>
      <c r="F472">
        <v>74</v>
      </c>
      <c r="G472">
        <v>88</v>
      </c>
      <c r="H472">
        <v>39</v>
      </c>
      <c r="I472">
        <v>659</v>
      </c>
      <c r="J472">
        <v>162</v>
      </c>
      <c r="K472">
        <v>1430</v>
      </c>
      <c r="L472">
        <v>7.2</v>
      </c>
      <c r="M472">
        <v>3.44</v>
      </c>
      <c r="N472">
        <v>1.1100000000000001</v>
      </c>
      <c r="O472">
        <v>0.311</v>
      </c>
      <c r="P472" s="5">
        <v>0.72</v>
      </c>
      <c r="Q472" s="5">
        <v>0.45600000000000002</v>
      </c>
      <c r="R472" s="5">
        <v>0.115</v>
      </c>
      <c r="S472">
        <v>92.5</v>
      </c>
      <c r="T472">
        <v>4.54</v>
      </c>
      <c r="V472">
        <v>4.3499999999999996</v>
      </c>
      <c r="W472">
        <v>4.16</v>
      </c>
      <c r="X472">
        <v>11.6</v>
      </c>
    </row>
    <row r="473" spans="1:24" x14ac:dyDescent="0.45">
      <c r="A473">
        <v>472</v>
      </c>
      <c r="B473">
        <v>2009</v>
      </c>
      <c r="C473" t="s">
        <v>65</v>
      </c>
      <c r="D473" t="str">
        <f t="shared" si="7"/>
        <v>LAD2009</v>
      </c>
      <c r="E473">
        <v>162</v>
      </c>
      <c r="F473">
        <v>95</v>
      </c>
      <c r="G473">
        <v>67</v>
      </c>
      <c r="H473">
        <v>44</v>
      </c>
      <c r="I473">
        <v>688</v>
      </c>
      <c r="J473">
        <v>162</v>
      </c>
      <c r="K473">
        <v>1473.1</v>
      </c>
      <c r="L473">
        <v>7.77</v>
      </c>
      <c r="M473">
        <v>3.57</v>
      </c>
      <c r="N473">
        <v>0.78</v>
      </c>
      <c r="O473">
        <v>0.27500000000000002</v>
      </c>
      <c r="P473" s="5">
        <v>0.749</v>
      </c>
      <c r="Q473" s="5">
        <v>0.437</v>
      </c>
      <c r="R473" s="5">
        <v>8.1000000000000003E-2</v>
      </c>
      <c r="S473">
        <v>92.8</v>
      </c>
      <c r="T473">
        <v>3.41</v>
      </c>
      <c r="V473">
        <v>3.8</v>
      </c>
      <c r="W473">
        <v>4.07</v>
      </c>
      <c r="X473">
        <v>18.600000000000001</v>
      </c>
    </row>
    <row r="474" spans="1:24" x14ac:dyDescent="0.45">
      <c r="A474">
        <v>473</v>
      </c>
      <c r="B474">
        <v>2009</v>
      </c>
      <c r="C474" t="s">
        <v>72</v>
      </c>
      <c r="D474" t="str">
        <f t="shared" si="7"/>
        <v>MIL2009</v>
      </c>
      <c r="E474">
        <v>162</v>
      </c>
      <c r="F474">
        <v>80</v>
      </c>
      <c r="G474">
        <v>82</v>
      </c>
      <c r="H474">
        <v>44</v>
      </c>
      <c r="I474">
        <v>674</v>
      </c>
      <c r="J474">
        <v>162</v>
      </c>
      <c r="K474">
        <v>1435</v>
      </c>
      <c r="L474">
        <v>6.92</v>
      </c>
      <c r="M474">
        <v>3.81</v>
      </c>
      <c r="N474">
        <v>1.3</v>
      </c>
      <c r="O474">
        <v>0.29499999999999998</v>
      </c>
      <c r="P474" s="5">
        <v>0.71899999999999997</v>
      </c>
      <c r="Q474" s="5">
        <v>0.42599999999999999</v>
      </c>
      <c r="R474" s="5">
        <v>0.12</v>
      </c>
      <c r="S474">
        <v>90.9</v>
      </c>
      <c r="T474">
        <v>4.84</v>
      </c>
      <c r="V474">
        <v>4.84</v>
      </c>
      <c r="W474">
        <v>4.54</v>
      </c>
      <c r="X474">
        <v>5.2</v>
      </c>
    </row>
    <row r="475" spans="1:24" x14ac:dyDescent="0.45">
      <c r="A475">
        <v>474</v>
      </c>
      <c r="B475">
        <v>2009</v>
      </c>
      <c r="C475" t="s">
        <v>104</v>
      </c>
      <c r="D475" t="str">
        <f t="shared" si="7"/>
        <v>WSN2009</v>
      </c>
      <c r="E475">
        <v>162</v>
      </c>
      <c r="F475">
        <v>59</v>
      </c>
      <c r="G475">
        <v>103</v>
      </c>
      <c r="H475">
        <v>33</v>
      </c>
      <c r="I475">
        <v>694</v>
      </c>
      <c r="J475">
        <v>162</v>
      </c>
      <c r="K475">
        <v>1424.1</v>
      </c>
      <c r="L475">
        <v>5.76</v>
      </c>
      <c r="M475">
        <v>3.97</v>
      </c>
      <c r="N475">
        <v>1.0900000000000001</v>
      </c>
      <c r="O475">
        <v>0.29599999999999999</v>
      </c>
      <c r="P475" s="5">
        <v>0.67900000000000005</v>
      </c>
      <c r="Q475" s="5">
        <v>0.44400000000000001</v>
      </c>
      <c r="R475" s="5">
        <v>0.10299999999999999</v>
      </c>
      <c r="S475">
        <v>91.2</v>
      </c>
      <c r="T475">
        <v>5.0199999999999996</v>
      </c>
      <c r="V475">
        <v>4.82</v>
      </c>
      <c r="W475">
        <v>4.8</v>
      </c>
      <c r="X475">
        <v>4.9000000000000004</v>
      </c>
    </row>
    <row r="476" spans="1:24" x14ac:dyDescent="0.45">
      <c r="A476">
        <v>475</v>
      </c>
      <c r="B476">
        <v>2009</v>
      </c>
      <c r="C476" t="s">
        <v>55</v>
      </c>
      <c r="D476" t="str">
        <f t="shared" si="7"/>
        <v>NYM2009</v>
      </c>
      <c r="E476">
        <v>162</v>
      </c>
      <c r="F476">
        <v>70</v>
      </c>
      <c r="G476">
        <v>92</v>
      </c>
      <c r="H476">
        <v>39</v>
      </c>
      <c r="I476">
        <v>673</v>
      </c>
      <c r="J476">
        <v>162</v>
      </c>
      <c r="K476">
        <v>1426</v>
      </c>
      <c r="L476">
        <v>6.51</v>
      </c>
      <c r="M476">
        <v>3.89</v>
      </c>
      <c r="N476">
        <v>1</v>
      </c>
      <c r="O476">
        <v>0.29199999999999998</v>
      </c>
      <c r="P476" s="5">
        <v>0.71799999999999997</v>
      </c>
      <c r="Q476" s="5">
        <v>0.42499999999999999</v>
      </c>
      <c r="R476" s="5">
        <v>9.0999999999999998E-2</v>
      </c>
      <c r="S476">
        <v>91.9</v>
      </c>
      <c r="T476">
        <v>4.46</v>
      </c>
      <c r="V476">
        <v>4.5</v>
      </c>
      <c r="W476">
        <v>4.66</v>
      </c>
      <c r="X476">
        <v>10.4</v>
      </c>
    </row>
    <row r="477" spans="1:24" x14ac:dyDescent="0.45">
      <c r="A477">
        <v>476</v>
      </c>
      <c r="B477">
        <v>2009</v>
      </c>
      <c r="C477" t="s">
        <v>61</v>
      </c>
      <c r="D477" t="str">
        <f t="shared" si="7"/>
        <v>PHI2009</v>
      </c>
      <c r="E477">
        <v>162</v>
      </c>
      <c r="F477">
        <v>93</v>
      </c>
      <c r="G477">
        <v>69</v>
      </c>
      <c r="H477">
        <v>44</v>
      </c>
      <c r="I477">
        <v>621</v>
      </c>
      <c r="J477">
        <v>162</v>
      </c>
      <c r="K477">
        <v>1455.2</v>
      </c>
      <c r="L477">
        <v>7.13</v>
      </c>
      <c r="M477">
        <v>3.02</v>
      </c>
      <c r="N477">
        <v>1.17</v>
      </c>
      <c r="O477">
        <v>0.29599999999999999</v>
      </c>
      <c r="P477" s="5">
        <v>0.75</v>
      </c>
      <c r="Q477" s="5">
        <v>0.40799999999999997</v>
      </c>
      <c r="R477" s="5">
        <v>0.11</v>
      </c>
      <c r="S477">
        <v>91.1</v>
      </c>
      <c r="T477">
        <v>4.16</v>
      </c>
      <c r="V477">
        <v>4.3600000000000003</v>
      </c>
      <c r="W477">
        <v>4.22</v>
      </c>
      <c r="X477">
        <v>12.4</v>
      </c>
    </row>
    <row r="478" spans="1:24" x14ac:dyDescent="0.45">
      <c r="A478">
        <v>477</v>
      </c>
      <c r="B478">
        <v>2009</v>
      </c>
      <c r="C478" t="s">
        <v>66</v>
      </c>
      <c r="D478" t="str">
        <f t="shared" si="7"/>
        <v>PIT2009</v>
      </c>
      <c r="E478">
        <v>161</v>
      </c>
      <c r="F478">
        <v>62</v>
      </c>
      <c r="G478">
        <v>99</v>
      </c>
      <c r="H478">
        <v>28</v>
      </c>
      <c r="I478">
        <v>617</v>
      </c>
      <c r="J478">
        <v>161</v>
      </c>
      <c r="K478">
        <v>1418.1</v>
      </c>
      <c r="L478">
        <v>5.83</v>
      </c>
      <c r="M478">
        <v>3.57</v>
      </c>
      <c r="N478">
        <v>0.96</v>
      </c>
      <c r="O478">
        <v>0.3</v>
      </c>
      <c r="P478" s="5">
        <v>0.70599999999999996</v>
      </c>
      <c r="Q478" s="5">
        <v>0.438</v>
      </c>
      <c r="R478" s="5">
        <v>9.0999999999999998E-2</v>
      </c>
      <c r="S478">
        <v>92.3</v>
      </c>
      <c r="T478">
        <v>4.59</v>
      </c>
      <c r="V478">
        <v>4.4800000000000004</v>
      </c>
      <c r="W478">
        <v>4.63</v>
      </c>
      <c r="X478">
        <v>12.6</v>
      </c>
    </row>
    <row r="479" spans="1:24" x14ac:dyDescent="0.45">
      <c r="A479">
        <v>478</v>
      </c>
      <c r="B479">
        <v>2009</v>
      </c>
      <c r="C479" t="s">
        <v>68</v>
      </c>
      <c r="D479" t="str">
        <f t="shared" si="7"/>
        <v>STL2009</v>
      </c>
      <c r="E479">
        <v>162</v>
      </c>
      <c r="F479">
        <v>91</v>
      </c>
      <c r="G479">
        <v>71</v>
      </c>
      <c r="H479">
        <v>43</v>
      </c>
      <c r="I479">
        <v>643</v>
      </c>
      <c r="J479">
        <v>162</v>
      </c>
      <c r="K479">
        <v>1440.2</v>
      </c>
      <c r="L479">
        <v>6.55</v>
      </c>
      <c r="M479">
        <v>2.87</v>
      </c>
      <c r="N479">
        <v>0.77</v>
      </c>
      <c r="O479">
        <v>0.29199999999999998</v>
      </c>
      <c r="P479" s="5">
        <v>0.73199999999999998</v>
      </c>
      <c r="Q479" s="5">
        <v>0.498</v>
      </c>
      <c r="R479" s="5">
        <v>8.6999999999999994E-2</v>
      </c>
      <c r="S479">
        <v>92.4</v>
      </c>
      <c r="T479">
        <v>3.66</v>
      </c>
      <c r="V479">
        <v>3.82</v>
      </c>
      <c r="W479">
        <v>3.99</v>
      </c>
      <c r="X479">
        <v>17.5</v>
      </c>
    </row>
    <row r="480" spans="1:24" x14ac:dyDescent="0.45">
      <c r="A480">
        <v>479</v>
      </c>
      <c r="B480">
        <v>2009</v>
      </c>
      <c r="C480" t="s">
        <v>67</v>
      </c>
      <c r="D480" t="str">
        <f t="shared" si="7"/>
        <v>SDP2009</v>
      </c>
      <c r="E480">
        <v>162</v>
      </c>
      <c r="F480">
        <v>75</v>
      </c>
      <c r="G480">
        <v>87</v>
      </c>
      <c r="H480">
        <v>45</v>
      </c>
      <c r="I480">
        <v>689</v>
      </c>
      <c r="J480">
        <v>162</v>
      </c>
      <c r="K480">
        <v>1450.2</v>
      </c>
      <c r="L480">
        <v>7.36</v>
      </c>
      <c r="M480">
        <v>3.74</v>
      </c>
      <c r="N480">
        <v>1.04</v>
      </c>
      <c r="O480">
        <v>0.29399999999999998</v>
      </c>
      <c r="P480" s="5">
        <v>0.70899999999999996</v>
      </c>
      <c r="Q480" s="5">
        <v>0.435</v>
      </c>
      <c r="R480" s="5">
        <v>0.10100000000000001</v>
      </c>
      <c r="S480">
        <v>91</v>
      </c>
      <c r="T480">
        <v>4.37</v>
      </c>
      <c r="V480">
        <v>4.3</v>
      </c>
      <c r="W480">
        <v>4.29</v>
      </c>
      <c r="X480">
        <v>11.1</v>
      </c>
    </row>
    <row r="481" spans="1:24" x14ac:dyDescent="0.45">
      <c r="A481">
        <v>480</v>
      </c>
      <c r="B481">
        <v>2009</v>
      </c>
      <c r="C481" t="s">
        <v>75</v>
      </c>
      <c r="D481" t="str">
        <f t="shared" si="7"/>
        <v>SFG2009</v>
      </c>
      <c r="E481">
        <v>162</v>
      </c>
      <c r="F481">
        <v>88</v>
      </c>
      <c r="G481">
        <v>74</v>
      </c>
      <c r="H481">
        <v>41</v>
      </c>
      <c r="I481">
        <v>619</v>
      </c>
      <c r="J481">
        <v>162</v>
      </c>
      <c r="K481">
        <v>1446</v>
      </c>
      <c r="L481">
        <v>8.1</v>
      </c>
      <c r="M481">
        <v>3.63</v>
      </c>
      <c r="N481">
        <v>0.87</v>
      </c>
      <c r="O481">
        <v>0.27900000000000003</v>
      </c>
      <c r="P481" s="5">
        <v>0.755</v>
      </c>
      <c r="Q481" s="5">
        <v>0.43</v>
      </c>
      <c r="R481" s="5">
        <v>9.0999999999999998E-2</v>
      </c>
      <c r="S481">
        <v>92.5</v>
      </c>
      <c r="T481">
        <v>3.55</v>
      </c>
      <c r="V481">
        <v>3.85</v>
      </c>
      <c r="W481">
        <v>3.99</v>
      </c>
      <c r="X481">
        <v>19.7</v>
      </c>
    </row>
    <row r="482" spans="1:24" x14ac:dyDescent="0.45">
      <c r="A482">
        <v>481</v>
      </c>
      <c r="B482">
        <v>2008</v>
      </c>
      <c r="C482" t="s">
        <v>100</v>
      </c>
      <c r="D482" t="str">
        <f t="shared" si="7"/>
        <v>LAA2008</v>
      </c>
      <c r="E482">
        <v>162</v>
      </c>
      <c r="F482">
        <v>100</v>
      </c>
      <c r="G482">
        <v>62</v>
      </c>
      <c r="H482">
        <v>66</v>
      </c>
      <c r="I482">
        <v>545</v>
      </c>
      <c r="J482">
        <v>162</v>
      </c>
      <c r="K482">
        <v>1451.1</v>
      </c>
      <c r="L482">
        <v>6.86</v>
      </c>
      <c r="M482">
        <v>2.83</v>
      </c>
      <c r="N482">
        <v>0.99</v>
      </c>
      <c r="O482">
        <v>0.29599999999999999</v>
      </c>
      <c r="P482" s="5">
        <v>0.73</v>
      </c>
      <c r="Q482" s="5">
        <v>0.443</v>
      </c>
      <c r="R482" s="5">
        <v>9.8000000000000004E-2</v>
      </c>
      <c r="S482">
        <v>92.4</v>
      </c>
      <c r="T482">
        <v>4</v>
      </c>
      <c r="V482">
        <v>4.12</v>
      </c>
      <c r="W482">
        <v>4.17</v>
      </c>
      <c r="X482">
        <v>17.5</v>
      </c>
    </row>
    <row r="483" spans="1:24" x14ac:dyDescent="0.45">
      <c r="A483">
        <v>482</v>
      </c>
      <c r="B483">
        <v>2008</v>
      </c>
      <c r="C483" t="s">
        <v>58</v>
      </c>
      <c r="D483" t="str">
        <f t="shared" si="7"/>
        <v>BAL2008</v>
      </c>
      <c r="E483">
        <v>161</v>
      </c>
      <c r="F483">
        <v>68</v>
      </c>
      <c r="G483">
        <v>93</v>
      </c>
      <c r="H483">
        <v>35</v>
      </c>
      <c r="I483">
        <v>653</v>
      </c>
      <c r="J483">
        <v>161</v>
      </c>
      <c r="K483">
        <v>1422</v>
      </c>
      <c r="L483">
        <v>5.84</v>
      </c>
      <c r="M483">
        <v>4.3499999999999996</v>
      </c>
      <c r="N483">
        <v>1.1599999999999999</v>
      </c>
      <c r="O483">
        <v>0.29799999999999999</v>
      </c>
      <c r="P483" s="5">
        <v>0.70099999999999996</v>
      </c>
      <c r="Q483" s="5">
        <v>0.44600000000000001</v>
      </c>
      <c r="R483" s="5">
        <v>0.107</v>
      </c>
      <c r="S483">
        <v>91.7</v>
      </c>
      <c r="T483">
        <v>5.15</v>
      </c>
      <c r="V483">
        <v>5.14</v>
      </c>
      <c r="W483">
        <v>5.05</v>
      </c>
      <c r="X483">
        <v>3.4</v>
      </c>
    </row>
    <row r="484" spans="1:24" x14ac:dyDescent="0.45">
      <c r="A484">
        <v>483</v>
      </c>
      <c r="B484">
        <v>2008</v>
      </c>
      <c r="C484" t="s">
        <v>69</v>
      </c>
      <c r="D484" t="str">
        <f t="shared" si="7"/>
        <v>BOS2008</v>
      </c>
      <c r="E484">
        <v>162</v>
      </c>
      <c r="F484">
        <v>95</v>
      </c>
      <c r="G484">
        <v>67</v>
      </c>
      <c r="H484">
        <v>47</v>
      </c>
      <c r="I484">
        <v>628</v>
      </c>
      <c r="J484">
        <v>162</v>
      </c>
      <c r="K484">
        <v>1446.1</v>
      </c>
      <c r="L484">
        <v>7.37</v>
      </c>
      <c r="M484">
        <v>3.41</v>
      </c>
      <c r="N484">
        <v>0.91</v>
      </c>
      <c r="O484">
        <v>0.28899999999999998</v>
      </c>
      <c r="P484" s="5">
        <v>0.72599999999999998</v>
      </c>
      <c r="Q484" s="5">
        <v>0.435</v>
      </c>
      <c r="R484" s="5">
        <v>9.1999999999999998E-2</v>
      </c>
      <c r="S484">
        <v>92.2</v>
      </c>
      <c r="T484">
        <v>4.01</v>
      </c>
      <c r="V484">
        <v>4.09</v>
      </c>
      <c r="W484">
        <v>4.2300000000000004</v>
      </c>
      <c r="X484">
        <v>18.399999999999999</v>
      </c>
    </row>
    <row r="485" spans="1:24" x14ac:dyDescent="0.45">
      <c r="A485">
        <v>484</v>
      </c>
      <c r="B485">
        <v>2008</v>
      </c>
      <c r="C485" t="s">
        <v>70</v>
      </c>
      <c r="D485" t="str">
        <f t="shared" si="7"/>
        <v>CHW2008</v>
      </c>
      <c r="E485">
        <v>163</v>
      </c>
      <c r="F485">
        <v>89</v>
      </c>
      <c r="G485">
        <v>74</v>
      </c>
      <c r="H485">
        <v>34</v>
      </c>
      <c r="I485">
        <v>626</v>
      </c>
      <c r="J485">
        <v>163</v>
      </c>
      <c r="K485">
        <v>1457.2</v>
      </c>
      <c r="L485">
        <v>7.08</v>
      </c>
      <c r="M485">
        <v>2.84</v>
      </c>
      <c r="N485">
        <v>0.96</v>
      </c>
      <c r="O485">
        <v>0.29799999999999999</v>
      </c>
      <c r="P485" s="5">
        <v>0.71</v>
      </c>
      <c r="Q485" s="5">
        <v>0.45500000000000002</v>
      </c>
      <c r="R485" s="5">
        <v>0.1</v>
      </c>
      <c r="S485">
        <v>92.2</v>
      </c>
      <c r="T485">
        <v>4.1100000000000003</v>
      </c>
      <c r="V485">
        <v>4</v>
      </c>
      <c r="W485">
        <v>4.01</v>
      </c>
      <c r="X485">
        <v>24.1</v>
      </c>
    </row>
    <row r="486" spans="1:24" x14ac:dyDescent="0.45">
      <c r="A486">
        <v>485</v>
      </c>
      <c r="B486">
        <v>2008</v>
      </c>
      <c r="C486" t="s">
        <v>60</v>
      </c>
      <c r="D486" t="str">
        <f t="shared" si="7"/>
        <v>CLE2008</v>
      </c>
      <c r="E486">
        <v>162</v>
      </c>
      <c r="F486">
        <v>81</v>
      </c>
      <c r="G486">
        <v>81</v>
      </c>
      <c r="H486">
        <v>31</v>
      </c>
      <c r="I486">
        <v>561</v>
      </c>
      <c r="J486">
        <v>162</v>
      </c>
      <c r="K486">
        <v>1437</v>
      </c>
      <c r="L486">
        <v>6.18</v>
      </c>
      <c r="M486">
        <v>2.78</v>
      </c>
      <c r="N486">
        <v>1.06</v>
      </c>
      <c r="O486">
        <v>0.30099999999999999</v>
      </c>
      <c r="P486" s="5">
        <v>0.70699999999999996</v>
      </c>
      <c r="Q486" s="5">
        <v>0.44700000000000001</v>
      </c>
      <c r="R486" s="5">
        <v>0.105</v>
      </c>
      <c r="S486">
        <v>90.8</v>
      </c>
      <c r="T486">
        <v>4.46</v>
      </c>
      <c r="V486">
        <v>4.33</v>
      </c>
      <c r="W486">
        <v>4.28</v>
      </c>
      <c r="X486">
        <v>13.2</v>
      </c>
    </row>
    <row r="487" spans="1:24" x14ac:dyDescent="0.45">
      <c r="A487">
        <v>486</v>
      </c>
      <c r="B487">
        <v>2008</v>
      </c>
      <c r="C487" t="s">
        <v>71</v>
      </c>
      <c r="D487" t="str">
        <f t="shared" si="7"/>
        <v>DET2008</v>
      </c>
      <c r="E487">
        <v>162</v>
      </c>
      <c r="F487">
        <v>74</v>
      </c>
      <c r="G487">
        <v>88</v>
      </c>
      <c r="H487">
        <v>34</v>
      </c>
      <c r="I487">
        <v>602</v>
      </c>
      <c r="J487">
        <v>162</v>
      </c>
      <c r="K487">
        <v>1445</v>
      </c>
      <c r="L487">
        <v>6.17</v>
      </c>
      <c r="M487">
        <v>4.01</v>
      </c>
      <c r="N487">
        <v>1.07</v>
      </c>
      <c r="O487">
        <v>0.30199999999999999</v>
      </c>
      <c r="P487" s="5">
        <v>0.69399999999999995</v>
      </c>
      <c r="Q487" s="5">
        <v>0.42</v>
      </c>
      <c r="R487" s="5">
        <v>9.7000000000000003E-2</v>
      </c>
      <c r="S487">
        <v>92.5</v>
      </c>
      <c r="T487">
        <v>4.91</v>
      </c>
      <c r="V487">
        <v>4.79</v>
      </c>
      <c r="W487">
        <v>4.8600000000000003</v>
      </c>
      <c r="X487">
        <v>8.3000000000000007</v>
      </c>
    </row>
    <row r="488" spans="1:24" x14ac:dyDescent="0.45">
      <c r="A488">
        <v>487</v>
      </c>
      <c r="B488">
        <v>2008</v>
      </c>
      <c r="C488" t="s">
        <v>62</v>
      </c>
      <c r="D488" t="str">
        <f t="shared" si="7"/>
        <v>KCR2008</v>
      </c>
      <c r="E488">
        <v>162</v>
      </c>
      <c r="F488">
        <v>75</v>
      </c>
      <c r="G488">
        <v>87</v>
      </c>
      <c r="H488">
        <v>44</v>
      </c>
      <c r="I488">
        <v>601</v>
      </c>
      <c r="J488">
        <v>162</v>
      </c>
      <c r="K488">
        <v>1445.2</v>
      </c>
      <c r="L488">
        <v>6.75</v>
      </c>
      <c r="M488">
        <v>3.21</v>
      </c>
      <c r="N488">
        <v>0.99</v>
      </c>
      <c r="O488">
        <v>0.29799999999999999</v>
      </c>
      <c r="P488" s="5">
        <v>0.69099999999999995</v>
      </c>
      <c r="Q488" s="5">
        <v>0.41899999999999998</v>
      </c>
      <c r="R488" s="5">
        <v>9.1999999999999998E-2</v>
      </c>
      <c r="S488">
        <v>92.3</v>
      </c>
      <c r="T488">
        <v>4.5</v>
      </c>
      <c r="V488">
        <v>4.21</v>
      </c>
      <c r="W488">
        <v>4.3600000000000003</v>
      </c>
      <c r="X488">
        <v>16.7</v>
      </c>
    </row>
    <row r="489" spans="1:24" x14ac:dyDescent="0.45">
      <c r="A489">
        <v>488</v>
      </c>
      <c r="B489">
        <v>2008</v>
      </c>
      <c r="C489" t="s">
        <v>54</v>
      </c>
      <c r="D489" t="str">
        <f t="shared" si="7"/>
        <v>MIN2008</v>
      </c>
      <c r="E489">
        <v>163</v>
      </c>
      <c r="F489">
        <v>88</v>
      </c>
      <c r="G489">
        <v>75</v>
      </c>
      <c r="H489">
        <v>42</v>
      </c>
      <c r="I489">
        <v>648</v>
      </c>
      <c r="J489">
        <v>163</v>
      </c>
      <c r="K489">
        <v>1459</v>
      </c>
      <c r="L489">
        <v>6.14</v>
      </c>
      <c r="M489">
        <v>2.5</v>
      </c>
      <c r="N489">
        <v>1.1299999999999999</v>
      </c>
      <c r="O489">
        <v>0.30099999999999999</v>
      </c>
      <c r="P489" s="5">
        <v>0.72</v>
      </c>
      <c r="Q489" s="5">
        <v>0.42</v>
      </c>
      <c r="R489" s="5">
        <v>0.10199999999999999</v>
      </c>
      <c r="S489">
        <v>92.2</v>
      </c>
      <c r="T489">
        <v>4.18</v>
      </c>
      <c r="V489">
        <v>4.3</v>
      </c>
      <c r="W489">
        <v>4.29</v>
      </c>
      <c r="X489">
        <v>12.8</v>
      </c>
    </row>
    <row r="490" spans="1:24" x14ac:dyDescent="0.45">
      <c r="A490">
        <v>489</v>
      </c>
      <c r="B490">
        <v>2008</v>
      </c>
      <c r="C490" t="s">
        <v>73</v>
      </c>
      <c r="D490" t="str">
        <f t="shared" si="7"/>
        <v>NYY2008</v>
      </c>
      <c r="E490">
        <v>162</v>
      </c>
      <c r="F490">
        <v>89</v>
      </c>
      <c r="G490">
        <v>73</v>
      </c>
      <c r="H490">
        <v>42</v>
      </c>
      <c r="I490">
        <v>637</v>
      </c>
      <c r="J490">
        <v>162</v>
      </c>
      <c r="K490">
        <v>1441.2</v>
      </c>
      <c r="L490">
        <v>7.12</v>
      </c>
      <c r="M490">
        <v>3.05</v>
      </c>
      <c r="N490">
        <v>0.89</v>
      </c>
      <c r="O490">
        <v>0.307</v>
      </c>
      <c r="P490" s="5">
        <v>0.71</v>
      </c>
      <c r="Q490" s="5">
        <v>0.45700000000000002</v>
      </c>
      <c r="R490" s="5">
        <v>9.2999999999999999E-2</v>
      </c>
      <c r="S490">
        <v>91.7</v>
      </c>
      <c r="T490">
        <v>4.28</v>
      </c>
      <c r="V490">
        <v>3.96</v>
      </c>
      <c r="W490">
        <v>4.08</v>
      </c>
      <c r="X490">
        <v>16.899999999999999</v>
      </c>
    </row>
    <row r="491" spans="1:24" x14ac:dyDescent="0.45">
      <c r="A491">
        <v>490</v>
      </c>
      <c r="B491">
        <v>2008</v>
      </c>
      <c r="C491" t="s">
        <v>56</v>
      </c>
      <c r="D491" t="str">
        <f t="shared" si="7"/>
        <v>OAK2008</v>
      </c>
      <c r="E491">
        <v>161</v>
      </c>
      <c r="F491">
        <v>75</v>
      </c>
      <c r="G491">
        <v>86</v>
      </c>
      <c r="H491">
        <v>33</v>
      </c>
      <c r="I491">
        <v>602</v>
      </c>
      <c r="J491">
        <v>161</v>
      </c>
      <c r="K491">
        <v>1435</v>
      </c>
      <c r="L491">
        <v>6.65</v>
      </c>
      <c r="M491">
        <v>3.61</v>
      </c>
      <c r="N491">
        <v>0.85</v>
      </c>
      <c r="O491">
        <v>0.28699999999999998</v>
      </c>
      <c r="P491" s="5">
        <v>0.72199999999999998</v>
      </c>
      <c r="Q491" s="5">
        <v>0.41199999999999998</v>
      </c>
      <c r="R491" s="5">
        <v>0.08</v>
      </c>
      <c r="S491">
        <v>90.7</v>
      </c>
      <c r="T491">
        <v>4.01</v>
      </c>
      <c r="V491">
        <v>4.1900000000000004</v>
      </c>
      <c r="W491">
        <v>4.53</v>
      </c>
      <c r="X491">
        <v>14.6</v>
      </c>
    </row>
    <row r="492" spans="1:24" x14ac:dyDescent="0.45">
      <c r="A492">
        <v>491</v>
      </c>
      <c r="B492">
        <v>2008</v>
      </c>
      <c r="C492" t="s">
        <v>49</v>
      </c>
      <c r="D492" t="str">
        <f t="shared" si="7"/>
        <v>SEA2008</v>
      </c>
      <c r="E492">
        <v>162</v>
      </c>
      <c r="F492">
        <v>61</v>
      </c>
      <c r="G492">
        <v>101</v>
      </c>
      <c r="H492">
        <v>36</v>
      </c>
      <c r="I492">
        <v>631</v>
      </c>
      <c r="J492">
        <v>162</v>
      </c>
      <c r="K492">
        <v>1435.1</v>
      </c>
      <c r="L492">
        <v>6.37</v>
      </c>
      <c r="M492">
        <v>3.93</v>
      </c>
      <c r="N492">
        <v>1.01</v>
      </c>
      <c r="O492">
        <v>0.307</v>
      </c>
      <c r="P492" s="5">
        <v>0.70699999999999996</v>
      </c>
      <c r="Q492" s="5">
        <v>0.44700000000000001</v>
      </c>
      <c r="R492" s="5">
        <v>9.8000000000000004E-2</v>
      </c>
      <c r="S492">
        <v>91.5</v>
      </c>
      <c r="T492">
        <v>4.7300000000000004</v>
      </c>
      <c r="V492">
        <v>4.59</v>
      </c>
      <c r="W492">
        <v>4.6500000000000004</v>
      </c>
      <c r="X492">
        <v>9.4</v>
      </c>
    </row>
    <row r="493" spans="1:24" x14ac:dyDescent="0.45">
      <c r="A493">
        <v>492</v>
      </c>
      <c r="B493">
        <v>2008</v>
      </c>
      <c r="C493" t="s">
        <v>101</v>
      </c>
      <c r="D493" t="str">
        <f t="shared" si="7"/>
        <v>TBR2008</v>
      </c>
      <c r="E493">
        <v>162</v>
      </c>
      <c r="F493">
        <v>97</v>
      </c>
      <c r="G493">
        <v>65</v>
      </c>
      <c r="H493">
        <v>52</v>
      </c>
      <c r="I493">
        <v>610</v>
      </c>
      <c r="J493">
        <v>162</v>
      </c>
      <c r="K493">
        <v>1457.2</v>
      </c>
      <c r="L493">
        <v>7.06</v>
      </c>
      <c r="M493">
        <v>3.25</v>
      </c>
      <c r="N493">
        <v>1.02</v>
      </c>
      <c r="O493">
        <v>0.27700000000000002</v>
      </c>
      <c r="P493" s="5">
        <v>0.74</v>
      </c>
      <c r="Q493" s="5">
        <v>0.40799999999999997</v>
      </c>
      <c r="R493" s="5">
        <v>9.2999999999999999E-2</v>
      </c>
      <c r="S493">
        <v>92.6</v>
      </c>
      <c r="T493">
        <v>3.82</v>
      </c>
      <c r="V493">
        <v>4.22</v>
      </c>
      <c r="W493">
        <v>4.3499999999999996</v>
      </c>
      <c r="X493">
        <v>19.2</v>
      </c>
    </row>
    <row r="494" spans="1:24" x14ac:dyDescent="0.45">
      <c r="A494">
        <v>493</v>
      </c>
      <c r="B494">
        <v>2008</v>
      </c>
      <c r="C494" t="s">
        <v>57</v>
      </c>
      <c r="D494" t="str">
        <f t="shared" si="7"/>
        <v>TEX2008</v>
      </c>
      <c r="E494">
        <v>162</v>
      </c>
      <c r="F494">
        <v>79</v>
      </c>
      <c r="G494">
        <v>83</v>
      </c>
      <c r="H494">
        <v>36</v>
      </c>
      <c r="I494">
        <v>619</v>
      </c>
      <c r="J494">
        <v>162</v>
      </c>
      <c r="K494">
        <v>1442</v>
      </c>
      <c r="L494">
        <v>6.01</v>
      </c>
      <c r="M494">
        <v>3.9</v>
      </c>
      <c r="N494">
        <v>1.1000000000000001</v>
      </c>
      <c r="O494">
        <v>0.315</v>
      </c>
      <c r="P494" s="5">
        <v>0.65600000000000003</v>
      </c>
      <c r="Q494" s="5">
        <v>0.432</v>
      </c>
      <c r="R494" s="5">
        <v>0.10199999999999999</v>
      </c>
      <c r="S494">
        <v>92.4</v>
      </c>
      <c r="T494">
        <v>5.37</v>
      </c>
      <c r="V494">
        <v>4.83</v>
      </c>
      <c r="W494">
        <v>4.82</v>
      </c>
      <c r="X494">
        <v>9.1999999999999993</v>
      </c>
    </row>
    <row r="495" spans="1:24" x14ac:dyDescent="0.45">
      <c r="A495">
        <v>494</v>
      </c>
      <c r="B495">
        <v>2008</v>
      </c>
      <c r="C495" t="s">
        <v>74</v>
      </c>
      <c r="D495" t="str">
        <f t="shared" si="7"/>
        <v>TOR2008</v>
      </c>
      <c r="E495">
        <v>162</v>
      </c>
      <c r="F495">
        <v>86</v>
      </c>
      <c r="G495">
        <v>76</v>
      </c>
      <c r="H495">
        <v>44</v>
      </c>
      <c r="I495">
        <v>583</v>
      </c>
      <c r="J495">
        <v>162</v>
      </c>
      <c r="K495">
        <v>1446.2</v>
      </c>
      <c r="L495">
        <v>7.37</v>
      </c>
      <c r="M495">
        <v>2.91</v>
      </c>
      <c r="N495">
        <v>0.83</v>
      </c>
      <c r="O495">
        <v>0.28399999999999997</v>
      </c>
      <c r="P495" s="5">
        <v>0.748</v>
      </c>
      <c r="Q495" s="5">
        <v>0.46600000000000003</v>
      </c>
      <c r="R495" s="5">
        <v>9.2999999999999999E-2</v>
      </c>
      <c r="S495">
        <v>92.5</v>
      </c>
      <c r="T495">
        <v>3.49</v>
      </c>
      <c r="V495">
        <v>3.81</v>
      </c>
      <c r="W495">
        <v>3.92</v>
      </c>
      <c r="X495">
        <v>22.3</v>
      </c>
    </row>
    <row r="496" spans="1:24" x14ac:dyDescent="0.45">
      <c r="A496">
        <v>495</v>
      </c>
      <c r="B496">
        <v>2008</v>
      </c>
      <c r="C496" t="s">
        <v>102</v>
      </c>
      <c r="D496" t="str">
        <f t="shared" si="7"/>
        <v>ARI2008</v>
      </c>
      <c r="E496">
        <v>162</v>
      </c>
      <c r="F496">
        <v>82</v>
      </c>
      <c r="G496">
        <v>80</v>
      </c>
      <c r="H496">
        <v>39</v>
      </c>
      <c r="I496">
        <v>606</v>
      </c>
      <c r="J496">
        <v>162</v>
      </c>
      <c r="K496">
        <v>1434.2</v>
      </c>
      <c r="L496">
        <v>7.71</v>
      </c>
      <c r="M496">
        <v>2.83</v>
      </c>
      <c r="N496">
        <v>0.92</v>
      </c>
      <c r="O496">
        <v>0.29699999999999999</v>
      </c>
      <c r="P496" s="5">
        <v>0.70899999999999996</v>
      </c>
      <c r="Q496" s="5">
        <v>0.45300000000000001</v>
      </c>
      <c r="R496" s="5">
        <v>9.9000000000000005E-2</v>
      </c>
      <c r="S496">
        <v>91.4</v>
      </c>
      <c r="T496">
        <v>3.99</v>
      </c>
      <c r="V496">
        <v>3.84</v>
      </c>
      <c r="W496">
        <v>3.87</v>
      </c>
      <c r="X496">
        <v>22.9</v>
      </c>
    </row>
    <row r="497" spans="1:24" x14ac:dyDescent="0.45">
      <c r="A497">
        <v>496</v>
      </c>
      <c r="B497">
        <v>2008</v>
      </c>
      <c r="C497" t="s">
        <v>50</v>
      </c>
      <c r="D497" t="str">
        <f t="shared" si="7"/>
        <v>ATL2008</v>
      </c>
      <c r="E497">
        <v>162</v>
      </c>
      <c r="F497">
        <v>72</v>
      </c>
      <c r="G497">
        <v>90</v>
      </c>
      <c r="H497">
        <v>26</v>
      </c>
      <c r="I497">
        <v>707</v>
      </c>
      <c r="J497">
        <v>162</v>
      </c>
      <c r="K497">
        <v>1440.2</v>
      </c>
      <c r="L497">
        <v>6.72</v>
      </c>
      <c r="M497">
        <v>3.66</v>
      </c>
      <c r="N497">
        <v>0.97</v>
      </c>
      <c r="O497">
        <v>0.29299999999999998</v>
      </c>
      <c r="P497" s="5">
        <v>0.69699999999999995</v>
      </c>
      <c r="Q497" s="5">
        <v>0.48299999999999998</v>
      </c>
      <c r="R497" s="5">
        <v>0.114</v>
      </c>
      <c r="S497">
        <v>90.8</v>
      </c>
      <c r="T497">
        <v>4.47</v>
      </c>
      <c r="V497">
        <v>4.3499999999999996</v>
      </c>
      <c r="W497">
        <v>4.2</v>
      </c>
      <c r="X497">
        <v>8</v>
      </c>
    </row>
    <row r="498" spans="1:24" x14ac:dyDescent="0.45">
      <c r="A498">
        <v>497</v>
      </c>
      <c r="B498">
        <v>2008</v>
      </c>
      <c r="C498" t="s">
        <v>51</v>
      </c>
      <c r="D498" t="str">
        <f t="shared" si="7"/>
        <v>CHC2008</v>
      </c>
      <c r="E498">
        <v>161</v>
      </c>
      <c r="F498">
        <v>97</v>
      </c>
      <c r="G498">
        <v>64</v>
      </c>
      <c r="H498">
        <v>44</v>
      </c>
      <c r="I498">
        <v>639</v>
      </c>
      <c r="J498">
        <v>161</v>
      </c>
      <c r="K498">
        <v>1450.2</v>
      </c>
      <c r="L498">
        <v>7.84</v>
      </c>
      <c r="M498">
        <v>3.4</v>
      </c>
      <c r="N498">
        <v>0.99</v>
      </c>
      <c r="O498">
        <v>0.28100000000000003</v>
      </c>
      <c r="P498" s="5">
        <v>0.74</v>
      </c>
      <c r="Q498" s="5">
        <v>0.41599999999999998</v>
      </c>
      <c r="R498" s="5">
        <v>9.8000000000000004E-2</v>
      </c>
      <c r="S498">
        <v>91.5</v>
      </c>
      <c r="T498">
        <v>3.87</v>
      </c>
      <c r="V498">
        <v>4.09</v>
      </c>
      <c r="W498">
        <v>4.1399999999999997</v>
      </c>
      <c r="X498">
        <v>20.6</v>
      </c>
    </row>
    <row r="499" spans="1:24" x14ac:dyDescent="0.45">
      <c r="A499">
        <v>498</v>
      </c>
      <c r="B499">
        <v>2008</v>
      </c>
      <c r="C499" t="s">
        <v>59</v>
      </c>
      <c r="D499" t="str">
        <f t="shared" si="7"/>
        <v>CIN2008</v>
      </c>
      <c r="E499">
        <v>162</v>
      </c>
      <c r="F499">
        <v>74</v>
      </c>
      <c r="G499">
        <v>88</v>
      </c>
      <c r="H499">
        <v>34</v>
      </c>
      <c r="I499">
        <v>669</v>
      </c>
      <c r="J499">
        <v>162</v>
      </c>
      <c r="K499">
        <v>1442.1</v>
      </c>
      <c r="L499">
        <v>7.66</v>
      </c>
      <c r="M499">
        <v>3.48</v>
      </c>
      <c r="N499">
        <v>1.25</v>
      </c>
      <c r="O499">
        <v>0.312</v>
      </c>
      <c r="P499" s="5">
        <v>0.72499999999999998</v>
      </c>
      <c r="Q499" s="5">
        <v>0.42699999999999999</v>
      </c>
      <c r="R499" s="5">
        <v>0.127</v>
      </c>
      <c r="S499">
        <v>92.2</v>
      </c>
      <c r="T499">
        <v>4.55</v>
      </c>
      <c r="V499">
        <v>4.54</v>
      </c>
      <c r="W499">
        <v>4.18</v>
      </c>
      <c r="X499">
        <v>9.1</v>
      </c>
    </row>
    <row r="500" spans="1:24" x14ac:dyDescent="0.45">
      <c r="A500">
        <v>499</v>
      </c>
      <c r="B500">
        <v>2008</v>
      </c>
      <c r="C500" t="s">
        <v>64</v>
      </c>
      <c r="D500" t="str">
        <f t="shared" si="7"/>
        <v>COL2008</v>
      </c>
      <c r="E500">
        <v>162</v>
      </c>
      <c r="F500">
        <v>74</v>
      </c>
      <c r="G500">
        <v>88</v>
      </c>
      <c r="H500">
        <v>36</v>
      </c>
      <c r="I500">
        <v>647</v>
      </c>
      <c r="J500">
        <v>162</v>
      </c>
      <c r="K500">
        <v>1446</v>
      </c>
      <c r="L500">
        <v>6.48</v>
      </c>
      <c r="M500">
        <v>3.5</v>
      </c>
      <c r="N500">
        <v>0.92</v>
      </c>
      <c r="O500">
        <v>0.309</v>
      </c>
      <c r="P500" s="5">
        <v>0.68500000000000005</v>
      </c>
      <c r="Q500" s="5">
        <v>0.46800000000000003</v>
      </c>
      <c r="R500" s="5">
        <v>0.1</v>
      </c>
      <c r="S500">
        <v>91.8</v>
      </c>
      <c r="T500">
        <v>4.7699999999999996</v>
      </c>
      <c r="V500">
        <v>4.3</v>
      </c>
      <c r="W500">
        <v>4.32</v>
      </c>
      <c r="X500">
        <v>19.5</v>
      </c>
    </row>
    <row r="501" spans="1:24" x14ac:dyDescent="0.45">
      <c r="A501">
        <v>500</v>
      </c>
      <c r="B501">
        <v>2008</v>
      </c>
      <c r="C501" t="s">
        <v>52</v>
      </c>
      <c r="D501" t="str">
        <f t="shared" si="7"/>
        <v>FLA2008</v>
      </c>
      <c r="E501">
        <v>161</v>
      </c>
      <c r="F501">
        <v>84</v>
      </c>
      <c r="G501">
        <v>77</v>
      </c>
      <c r="H501">
        <v>36</v>
      </c>
      <c r="I501">
        <v>672</v>
      </c>
      <c r="J501">
        <v>161</v>
      </c>
      <c r="K501">
        <v>1435.1</v>
      </c>
      <c r="L501">
        <v>7.07</v>
      </c>
      <c r="M501">
        <v>3.67</v>
      </c>
      <c r="N501">
        <v>1.01</v>
      </c>
      <c r="O501">
        <v>0.28999999999999998</v>
      </c>
      <c r="P501" s="5">
        <v>0.70599999999999996</v>
      </c>
      <c r="Q501" s="5">
        <v>0.41699999999999998</v>
      </c>
      <c r="R501" s="5">
        <v>9.8000000000000004E-2</v>
      </c>
      <c r="S501">
        <v>91.9</v>
      </c>
      <c r="T501">
        <v>4.4400000000000004</v>
      </c>
      <c r="V501">
        <v>4.37</v>
      </c>
      <c r="W501">
        <v>4.42</v>
      </c>
      <c r="X501">
        <v>15.1</v>
      </c>
    </row>
    <row r="502" spans="1:24" x14ac:dyDescent="0.45">
      <c r="A502">
        <v>501</v>
      </c>
      <c r="B502">
        <v>2008</v>
      </c>
      <c r="C502" t="s">
        <v>53</v>
      </c>
      <c r="D502" t="str">
        <f t="shared" si="7"/>
        <v>HOU2008</v>
      </c>
      <c r="E502">
        <v>161</v>
      </c>
      <c r="F502">
        <v>86</v>
      </c>
      <c r="G502">
        <v>75</v>
      </c>
      <c r="H502">
        <v>48</v>
      </c>
      <c r="I502">
        <v>649</v>
      </c>
      <c r="J502">
        <v>161</v>
      </c>
      <c r="K502">
        <v>1425.1</v>
      </c>
      <c r="L502">
        <v>6.91</v>
      </c>
      <c r="M502">
        <v>3.11</v>
      </c>
      <c r="N502">
        <v>1.24</v>
      </c>
      <c r="O502">
        <v>0.29299999999999998</v>
      </c>
      <c r="P502" s="5">
        <v>0.72799999999999998</v>
      </c>
      <c r="Q502" s="5">
        <v>0.433</v>
      </c>
      <c r="R502" s="5">
        <v>0.121</v>
      </c>
      <c r="S502">
        <v>91.6</v>
      </c>
      <c r="T502">
        <v>4.3899999999999997</v>
      </c>
      <c r="V502">
        <v>4.53</v>
      </c>
      <c r="W502">
        <v>4.24</v>
      </c>
      <c r="X502">
        <v>11.4</v>
      </c>
    </row>
    <row r="503" spans="1:24" x14ac:dyDescent="0.45">
      <c r="A503">
        <v>502</v>
      </c>
      <c r="B503">
        <v>2008</v>
      </c>
      <c r="C503" t="s">
        <v>65</v>
      </c>
      <c r="D503" t="str">
        <f t="shared" si="7"/>
        <v>LAD2008</v>
      </c>
      <c r="E503">
        <v>162</v>
      </c>
      <c r="F503">
        <v>84</v>
      </c>
      <c r="G503">
        <v>78</v>
      </c>
      <c r="H503">
        <v>35</v>
      </c>
      <c r="I503">
        <v>623</v>
      </c>
      <c r="J503">
        <v>162</v>
      </c>
      <c r="K503">
        <v>1447.1</v>
      </c>
      <c r="L503">
        <v>7.49</v>
      </c>
      <c r="M503">
        <v>2.98</v>
      </c>
      <c r="N503">
        <v>0.76</v>
      </c>
      <c r="O503">
        <v>0.29499999999999998</v>
      </c>
      <c r="P503" s="5">
        <v>0.72599999999999998</v>
      </c>
      <c r="Q503" s="5">
        <v>0.496</v>
      </c>
      <c r="R503" s="5">
        <v>9.2999999999999999E-2</v>
      </c>
      <c r="S503">
        <v>92.9</v>
      </c>
      <c r="T503">
        <v>3.68</v>
      </c>
      <c r="V503">
        <v>3.67</v>
      </c>
      <c r="W503">
        <v>3.77</v>
      </c>
      <c r="X503">
        <v>20</v>
      </c>
    </row>
    <row r="504" spans="1:24" x14ac:dyDescent="0.45">
      <c r="A504">
        <v>503</v>
      </c>
      <c r="B504">
        <v>2008</v>
      </c>
      <c r="C504" t="s">
        <v>72</v>
      </c>
      <c r="D504" t="str">
        <f t="shared" si="7"/>
        <v>MIL2008</v>
      </c>
      <c r="E504">
        <v>162</v>
      </c>
      <c r="F504">
        <v>90</v>
      </c>
      <c r="G504">
        <v>72</v>
      </c>
      <c r="H504">
        <v>45</v>
      </c>
      <c r="I504">
        <v>607</v>
      </c>
      <c r="J504">
        <v>162</v>
      </c>
      <c r="K504">
        <v>1455.2</v>
      </c>
      <c r="L504">
        <v>6.86</v>
      </c>
      <c r="M504">
        <v>3.26</v>
      </c>
      <c r="N504">
        <v>1.08</v>
      </c>
      <c r="O504">
        <v>0.28499999999999998</v>
      </c>
      <c r="P504" s="5">
        <v>0.745</v>
      </c>
      <c r="Q504" s="5">
        <v>0.45400000000000001</v>
      </c>
      <c r="R504" s="5">
        <v>0.11700000000000001</v>
      </c>
      <c r="S504">
        <v>92.2</v>
      </c>
      <c r="T504">
        <v>3.87</v>
      </c>
      <c r="V504">
        <v>4.34</v>
      </c>
      <c r="W504">
        <v>4.1399999999999997</v>
      </c>
      <c r="X504">
        <v>14.6</v>
      </c>
    </row>
    <row r="505" spans="1:24" x14ac:dyDescent="0.45">
      <c r="A505">
        <v>504</v>
      </c>
      <c r="B505">
        <v>2008</v>
      </c>
      <c r="C505" t="s">
        <v>104</v>
      </c>
      <c r="D505" t="str">
        <f t="shared" si="7"/>
        <v>WSN2008</v>
      </c>
      <c r="E505">
        <v>161</v>
      </c>
      <c r="F505">
        <v>59</v>
      </c>
      <c r="G505">
        <v>102</v>
      </c>
      <c r="H505">
        <v>28</v>
      </c>
      <c r="I505">
        <v>678</v>
      </c>
      <c r="J505">
        <v>161</v>
      </c>
      <c r="K505">
        <v>1434</v>
      </c>
      <c r="L505">
        <v>6.67</v>
      </c>
      <c r="M505">
        <v>3.69</v>
      </c>
      <c r="N505">
        <v>1.19</v>
      </c>
      <c r="O505">
        <v>0.29599999999999999</v>
      </c>
      <c r="P505" s="5">
        <v>0.70099999999999996</v>
      </c>
      <c r="Q505" s="5">
        <v>0.42399999999999999</v>
      </c>
      <c r="R505" s="5">
        <v>0.11600000000000001</v>
      </c>
      <c r="S505">
        <v>91.2</v>
      </c>
      <c r="T505">
        <v>4.66</v>
      </c>
      <c r="V505">
        <v>4.71</v>
      </c>
      <c r="W505">
        <v>4.49</v>
      </c>
      <c r="X505">
        <v>7.9</v>
      </c>
    </row>
    <row r="506" spans="1:24" x14ac:dyDescent="0.45">
      <c r="A506">
        <v>505</v>
      </c>
      <c r="B506">
        <v>2008</v>
      </c>
      <c r="C506" t="s">
        <v>55</v>
      </c>
      <c r="D506" t="str">
        <f t="shared" si="7"/>
        <v>NYM2008</v>
      </c>
      <c r="E506">
        <v>162</v>
      </c>
      <c r="F506">
        <v>89</v>
      </c>
      <c r="G506">
        <v>73</v>
      </c>
      <c r="H506">
        <v>43</v>
      </c>
      <c r="I506">
        <v>719</v>
      </c>
      <c r="J506">
        <v>162</v>
      </c>
      <c r="K506">
        <v>1464.1</v>
      </c>
      <c r="L506">
        <v>7.26</v>
      </c>
      <c r="M506">
        <v>3.63</v>
      </c>
      <c r="N506">
        <v>1</v>
      </c>
      <c r="O506">
        <v>0.28899999999999998</v>
      </c>
      <c r="P506" s="5">
        <v>0.73599999999999999</v>
      </c>
      <c r="Q506" s="5">
        <v>0.43099999999999999</v>
      </c>
      <c r="R506" s="5">
        <v>0.105</v>
      </c>
      <c r="S506">
        <v>92.2</v>
      </c>
      <c r="T506">
        <v>4.07</v>
      </c>
      <c r="V506">
        <v>4.32</v>
      </c>
      <c r="W506">
        <v>4.26</v>
      </c>
      <c r="X506">
        <v>13</v>
      </c>
    </row>
    <row r="507" spans="1:24" x14ac:dyDescent="0.45">
      <c r="A507">
        <v>506</v>
      </c>
      <c r="B507">
        <v>2008</v>
      </c>
      <c r="C507" t="s">
        <v>61</v>
      </c>
      <c r="D507" t="str">
        <f t="shared" si="7"/>
        <v>PHI2008</v>
      </c>
      <c r="E507">
        <v>162</v>
      </c>
      <c r="F507">
        <v>92</v>
      </c>
      <c r="G507">
        <v>70</v>
      </c>
      <c r="H507">
        <v>47</v>
      </c>
      <c r="I507">
        <v>630</v>
      </c>
      <c r="J507">
        <v>162</v>
      </c>
      <c r="K507">
        <v>1449.2</v>
      </c>
      <c r="L507">
        <v>6.71</v>
      </c>
      <c r="M507">
        <v>3.31</v>
      </c>
      <c r="N507">
        <v>0.99</v>
      </c>
      <c r="O507">
        <v>0.29199999999999998</v>
      </c>
      <c r="P507" s="5">
        <v>0.748</v>
      </c>
      <c r="Q507" s="5">
        <v>0.44800000000000001</v>
      </c>
      <c r="R507" s="5">
        <v>0.108</v>
      </c>
      <c r="S507">
        <v>91.2</v>
      </c>
      <c r="T507">
        <v>3.89</v>
      </c>
      <c r="V507">
        <v>4.3</v>
      </c>
      <c r="W507">
        <v>4.22</v>
      </c>
      <c r="X507">
        <v>14.9</v>
      </c>
    </row>
    <row r="508" spans="1:24" x14ac:dyDescent="0.45">
      <c r="A508">
        <v>507</v>
      </c>
      <c r="B508">
        <v>2008</v>
      </c>
      <c r="C508" t="s">
        <v>66</v>
      </c>
      <c r="D508" t="str">
        <f t="shared" si="7"/>
        <v>PIT2008</v>
      </c>
      <c r="E508">
        <v>162</v>
      </c>
      <c r="F508">
        <v>67</v>
      </c>
      <c r="G508">
        <v>95</v>
      </c>
      <c r="H508">
        <v>34</v>
      </c>
      <c r="I508">
        <v>659</v>
      </c>
      <c r="J508">
        <v>162</v>
      </c>
      <c r="K508">
        <v>1455</v>
      </c>
      <c r="L508">
        <v>5.96</v>
      </c>
      <c r="M508">
        <v>4.0599999999999996</v>
      </c>
      <c r="N508">
        <v>1.0900000000000001</v>
      </c>
      <c r="O508">
        <v>0.311</v>
      </c>
      <c r="P508" s="5">
        <v>0.69499999999999995</v>
      </c>
      <c r="Q508" s="5">
        <v>0.44</v>
      </c>
      <c r="R508" s="5">
        <v>0.108</v>
      </c>
      <c r="S508">
        <v>92.3</v>
      </c>
      <c r="T508">
        <v>5.0999999999999996</v>
      </c>
      <c r="V508">
        <v>4.84</v>
      </c>
      <c r="W508">
        <v>4.74</v>
      </c>
      <c r="X508">
        <v>10.4</v>
      </c>
    </row>
    <row r="509" spans="1:24" x14ac:dyDescent="0.45">
      <c r="A509">
        <v>508</v>
      </c>
      <c r="B509">
        <v>2008</v>
      </c>
      <c r="C509" t="s">
        <v>68</v>
      </c>
      <c r="D509" t="str">
        <f t="shared" si="7"/>
        <v>STL2008</v>
      </c>
      <c r="E509">
        <v>162</v>
      </c>
      <c r="F509">
        <v>86</v>
      </c>
      <c r="G509">
        <v>76</v>
      </c>
      <c r="H509">
        <v>42</v>
      </c>
      <c r="I509">
        <v>668</v>
      </c>
      <c r="J509">
        <v>162</v>
      </c>
      <c r="K509">
        <v>1454</v>
      </c>
      <c r="L509">
        <v>5.92</v>
      </c>
      <c r="M509">
        <v>3.07</v>
      </c>
      <c r="N509">
        <v>1.01</v>
      </c>
      <c r="O509">
        <v>0.29499999999999998</v>
      </c>
      <c r="P509" s="5">
        <v>0.72899999999999998</v>
      </c>
      <c r="Q509" s="5">
        <v>0.45300000000000001</v>
      </c>
      <c r="R509" s="5">
        <v>0.10299999999999999</v>
      </c>
      <c r="S509">
        <v>92.4</v>
      </c>
      <c r="T509">
        <v>4.2</v>
      </c>
      <c r="V509">
        <v>4.4000000000000004</v>
      </c>
      <c r="W509">
        <v>4.37</v>
      </c>
      <c r="X509">
        <v>9.1</v>
      </c>
    </row>
    <row r="510" spans="1:24" x14ac:dyDescent="0.45">
      <c r="A510">
        <v>509</v>
      </c>
      <c r="B510">
        <v>2008</v>
      </c>
      <c r="C510" t="s">
        <v>67</v>
      </c>
      <c r="D510" t="str">
        <f t="shared" si="7"/>
        <v>SDP2008</v>
      </c>
      <c r="E510">
        <v>162</v>
      </c>
      <c r="F510">
        <v>63</v>
      </c>
      <c r="G510">
        <v>99</v>
      </c>
      <c r="H510">
        <v>30</v>
      </c>
      <c r="I510">
        <v>653</v>
      </c>
      <c r="J510">
        <v>162</v>
      </c>
      <c r="K510">
        <v>1458.1</v>
      </c>
      <c r="L510">
        <v>6.79</v>
      </c>
      <c r="M510">
        <v>3.46</v>
      </c>
      <c r="N510">
        <v>1.02</v>
      </c>
      <c r="O510">
        <v>0.29399999999999998</v>
      </c>
      <c r="P510" s="5">
        <v>0.70899999999999996</v>
      </c>
      <c r="Q510" s="5">
        <v>0.42399999999999999</v>
      </c>
      <c r="R510" s="5">
        <v>0.10100000000000001</v>
      </c>
      <c r="S510">
        <v>90.3</v>
      </c>
      <c r="T510">
        <v>4.41</v>
      </c>
      <c r="V510">
        <v>4.33</v>
      </c>
      <c r="W510">
        <v>4.33</v>
      </c>
      <c r="X510">
        <v>12.7</v>
      </c>
    </row>
    <row r="511" spans="1:24" x14ac:dyDescent="0.45">
      <c r="A511">
        <v>510</v>
      </c>
      <c r="B511">
        <v>2008</v>
      </c>
      <c r="C511" t="s">
        <v>75</v>
      </c>
      <c r="D511" t="str">
        <f t="shared" si="7"/>
        <v>SFG2008</v>
      </c>
      <c r="E511">
        <v>162</v>
      </c>
      <c r="F511">
        <v>72</v>
      </c>
      <c r="G511">
        <v>90</v>
      </c>
      <c r="H511">
        <v>41</v>
      </c>
      <c r="I511">
        <v>640</v>
      </c>
      <c r="J511">
        <v>162</v>
      </c>
      <c r="K511">
        <v>1442</v>
      </c>
      <c r="L511">
        <v>7.74</v>
      </c>
      <c r="M511">
        <v>4.07</v>
      </c>
      <c r="N511">
        <v>0.92</v>
      </c>
      <c r="O511">
        <v>0.3</v>
      </c>
      <c r="P511" s="5">
        <v>0.71399999999999997</v>
      </c>
      <c r="Q511" s="5">
        <v>0.39200000000000002</v>
      </c>
      <c r="R511" s="5">
        <v>8.7999999999999995E-2</v>
      </c>
      <c r="S511">
        <v>91.9</v>
      </c>
      <c r="T511">
        <v>4.38</v>
      </c>
      <c r="V511">
        <v>4.24</v>
      </c>
      <c r="W511">
        <v>4.45</v>
      </c>
      <c r="X511">
        <v>14.8</v>
      </c>
    </row>
    <row r="512" spans="1:24" x14ac:dyDescent="0.45">
      <c r="A512">
        <v>511</v>
      </c>
      <c r="B512">
        <v>2007</v>
      </c>
      <c r="C512" t="s">
        <v>100</v>
      </c>
      <c r="D512" t="str">
        <f t="shared" si="7"/>
        <v>LAA2007</v>
      </c>
      <c r="E512">
        <v>162</v>
      </c>
      <c r="F512">
        <v>94</v>
      </c>
      <c r="G512">
        <v>68</v>
      </c>
      <c r="H512">
        <v>43</v>
      </c>
      <c r="I512">
        <v>558</v>
      </c>
      <c r="J512">
        <v>162</v>
      </c>
      <c r="K512">
        <v>1435</v>
      </c>
      <c r="L512">
        <v>7.25</v>
      </c>
      <c r="M512">
        <v>2.99</v>
      </c>
      <c r="N512">
        <v>0.95</v>
      </c>
      <c r="O512">
        <v>0.307</v>
      </c>
      <c r="P512" s="5">
        <v>0.71099999999999997</v>
      </c>
      <c r="Q512" s="5">
        <v>0.42199999999999999</v>
      </c>
      <c r="R512" s="5">
        <v>8.5999999999999993E-2</v>
      </c>
      <c r="S512">
        <v>92</v>
      </c>
      <c r="T512">
        <v>4.2300000000000004</v>
      </c>
      <c r="V512">
        <v>4.0999999999999996</v>
      </c>
      <c r="W512">
        <v>4.26</v>
      </c>
      <c r="X512">
        <v>20</v>
      </c>
    </row>
    <row r="513" spans="1:24" x14ac:dyDescent="0.45">
      <c r="A513">
        <v>512</v>
      </c>
      <c r="B513">
        <v>2007</v>
      </c>
      <c r="C513" t="s">
        <v>58</v>
      </c>
      <c r="D513" t="str">
        <f t="shared" si="7"/>
        <v>BAL2007</v>
      </c>
      <c r="E513">
        <v>162</v>
      </c>
      <c r="F513">
        <v>69</v>
      </c>
      <c r="G513">
        <v>93</v>
      </c>
      <c r="H513">
        <v>30</v>
      </c>
      <c r="I513">
        <v>652</v>
      </c>
      <c r="J513">
        <v>162</v>
      </c>
      <c r="K513">
        <v>1438.2</v>
      </c>
      <c r="L513">
        <v>6.8</v>
      </c>
      <c r="M513">
        <v>4.3499999999999996</v>
      </c>
      <c r="N513">
        <v>1.01</v>
      </c>
      <c r="O513">
        <v>0.30199999999999999</v>
      </c>
      <c r="P513" s="5">
        <v>0.68400000000000005</v>
      </c>
      <c r="Q513" s="5">
        <v>0.44900000000000001</v>
      </c>
      <c r="R513" s="5">
        <v>9.7000000000000003E-2</v>
      </c>
      <c r="S513">
        <v>90.4</v>
      </c>
      <c r="T513">
        <v>5.19</v>
      </c>
      <c r="V513">
        <v>4.78</v>
      </c>
      <c r="W513">
        <v>4.78</v>
      </c>
      <c r="X513">
        <v>11</v>
      </c>
    </row>
    <row r="514" spans="1:24" x14ac:dyDescent="0.45">
      <c r="A514">
        <v>513</v>
      </c>
      <c r="B514">
        <v>2007</v>
      </c>
      <c r="C514" t="s">
        <v>69</v>
      </c>
      <c r="D514" t="str">
        <f t="shared" si="7"/>
        <v>BOS2007</v>
      </c>
      <c r="E514">
        <v>162</v>
      </c>
      <c r="F514">
        <v>96</v>
      </c>
      <c r="G514">
        <v>66</v>
      </c>
      <c r="H514">
        <v>45</v>
      </c>
      <c r="I514">
        <v>613</v>
      </c>
      <c r="J514">
        <v>162</v>
      </c>
      <c r="K514">
        <v>1438.2</v>
      </c>
      <c r="L514">
        <v>7.19</v>
      </c>
      <c r="M514">
        <v>3.02</v>
      </c>
      <c r="N514">
        <v>0.94</v>
      </c>
      <c r="O514">
        <v>0.28399999999999997</v>
      </c>
      <c r="P514" s="5">
        <v>0.73499999999999999</v>
      </c>
      <c r="Q514" s="5">
        <v>0.42599999999999999</v>
      </c>
      <c r="R514" s="5">
        <v>8.6999999999999994E-2</v>
      </c>
      <c r="S514">
        <v>90.5</v>
      </c>
      <c r="T514">
        <v>3.87</v>
      </c>
      <c r="V514">
        <v>4.1399999999999997</v>
      </c>
      <c r="W514">
        <v>4.28</v>
      </c>
      <c r="X514">
        <v>18.399999999999999</v>
      </c>
    </row>
    <row r="515" spans="1:24" x14ac:dyDescent="0.45">
      <c r="A515">
        <v>514</v>
      </c>
      <c r="B515">
        <v>2007</v>
      </c>
      <c r="C515" t="s">
        <v>70</v>
      </c>
      <c r="D515" t="str">
        <f t="shared" ref="D515:D578" si="8">_xlfn.CONCAT(C515,B515)</f>
        <v>CHW2007</v>
      </c>
      <c r="E515">
        <v>162</v>
      </c>
      <c r="F515">
        <v>72</v>
      </c>
      <c r="G515">
        <v>90</v>
      </c>
      <c r="H515">
        <v>42</v>
      </c>
      <c r="I515">
        <v>625</v>
      </c>
      <c r="J515">
        <v>162</v>
      </c>
      <c r="K515">
        <v>1440.2</v>
      </c>
      <c r="L515">
        <v>6.34</v>
      </c>
      <c r="M515">
        <v>3.12</v>
      </c>
      <c r="N515">
        <v>1.0900000000000001</v>
      </c>
      <c r="O515">
        <v>0.30399999999999999</v>
      </c>
      <c r="P515" s="5">
        <v>0.68200000000000005</v>
      </c>
      <c r="Q515" s="5">
        <v>0.42899999999999999</v>
      </c>
      <c r="R515" s="5">
        <v>9.8000000000000004E-2</v>
      </c>
      <c r="S515">
        <v>91.2</v>
      </c>
      <c r="T515">
        <v>4.7699999999999996</v>
      </c>
      <c r="V515">
        <v>4.5599999999999996</v>
      </c>
      <c r="W515">
        <v>4.54</v>
      </c>
      <c r="X515">
        <v>17.2</v>
      </c>
    </row>
    <row r="516" spans="1:24" x14ac:dyDescent="0.45">
      <c r="A516">
        <v>515</v>
      </c>
      <c r="B516">
        <v>2007</v>
      </c>
      <c r="C516" t="s">
        <v>60</v>
      </c>
      <c r="D516" t="str">
        <f t="shared" si="8"/>
        <v>CLE2007</v>
      </c>
      <c r="E516">
        <v>162</v>
      </c>
      <c r="F516">
        <v>96</v>
      </c>
      <c r="G516">
        <v>66</v>
      </c>
      <c r="H516">
        <v>49</v>
      </c>
      <c r="I516">
        <v>557</v>
      </c>
      <c r="J516">
        <v>162</v>
      </c>
      <c r="K516">
        <v>1462.2</v>
      </c>
      <c r="L516">
        <v>6.44</v>
      </c>
      <c r="M516">
        <v>2.52</v>
      </c>
      <c r="N516">
        <v>0.9</v>
      </c>
      <c r="O516">
        <v>0.30199999999999999</v>
      </c>
      <c r="P516" s="5">
        <v>0.71899999999999997</v>
      </c>
      <c r="Q516" s="5">
        <v>0.45300000000000001</v>
      </c>
      <c r="R516" s="5">
        <v>8.6999999999999994E-2</v>
      </c>
      <c r="S516">
        <v>89.8</v>
      </c>
      <c r="T516">
        <v>4.05</v>
      </c>
      <c r="V516">
        <v>4.0599999999999996</v>
      </c>
      <c r="W516">
        <v>4.21</v>
      </c>
      <c r="X516">
        <v>20.5</v>
      </c>
    </row>
    <row r="517" spans="1:24" x14ac:dyDescent="0.45">
      <c r="A517">
        <v>516</v>
      </c>
      <c r="B517">
        <v>2007</v>
      </c>
      <c r="C517" t="s">
        <v>71</v>
      </c>
      <c r="D517" t="str">
        <f t="shared" si="8"/>
        <v>DET2007</v>
      </c>
      <c r="E517">
        <v>162</v>
      </c>
      <c r="F517">
        <v>88</v>
      </c>
      <c r="G517">
        <v>74</v>
      </c>
      <c r="H517">
        <v>44</v>
      </c>
      <c r="I517">
        <v>605</v>
      </c>
      <c r="J517">
        <v>162</v>
      </c>
      <c r="K517">
        <v>1447.1</v>
      </c>
      <c r="L517">
        <v>6.51</v>
      </c>
      <c r="M517">
        <v>3.52</v>
      </c>
      <c r="N517">
        <v>1.08</v>
      </c>
      <c r="O517">
        <v>0.29499999999999998</v>
      </c>
      <c r="P517" s="5">
        <v>0.70699999999999996</v>
      </c>
      <c r="Q517" s="5">
        <v>0.442</v>
      </c>
      <c r="R517" s="5">
        <v>0.10199999999999999</v>
      </c>
      <c r="S517">
        <v>92.5</v>
      </c>
      <c r="T517">
        <v>4.58</v>
      </c>
      <c r="V517">
        <v>4.67</v>
      </c>
      <c r="W517">
        <v>4.59</v>
      </c>
      <c r="X517">
        <v>11.1</v>
      </c>
    </row>
    <row r="518" spans="1:24" x14ac:dyDescent="0.45">
      <c r="A518">
        <v>517</v>
      </c>
      <c r="B518">
        <v>2007</v>
      </c>
      <c r="C518" t="s">
        <v>62</v>
      </c>
      <c r="D518" t="str">
        <f t="shared" si="8"/>
        <v>KCR2007</v>
      </c>
      <c r="E518">
        <v>162</v>
      </c>
      <c r="F518">
        <v>69</v>
      </c>
      <c r="G518">
        <v>93</v>
      </c>
      <c r="H518">
        <v>36</v>
      </c>
      <c r="I518">
        <v>610</v>
      </c>
      <c r="J518">
        <v>162</v>
      </c>
      <c r="K518">
        <v>1437.1</v>
      </c>
      <c r="L518">
        <v>6.22</v>
      </c>
      <c r="M518">
        <v>3.26</v>
      </c>
      <c r="N518">
        <v>1.05</v>
      </c>
      <c r="O518">
        <v>0.30399999999999999</v>
      </c>
      <c r="P518" s="5">
        <v>0.71</v>
      </c>
      <c r="Q518" s="5">
        <v>0.41099999999999998</v>
      </c>
      <c r="R518" s="5">
        <v>9.2999999999999999E-2</v>
      </c>
      <c r="S518">
        <v>91.5</v>
      </c>
      <c r="T518">
        <v>4.5</v>
      </c>
      <c r="V518">
        <v>4.55</v>
      </c>
      <c r="W518">
        <v>4.6100000000000003</v>
      </c>
      <c r="X518">
        <v>12.1</v>
      </c>
    </row>
    <row r="519" spans="1:24" x14ac:dyDescent="0.45">
      <c r="A519">
        <v>518</v>
      </c>
      <c r="B519">
        <v>2007</v>
      </c>
      <c r="C519" t="s">
        <v>54</v>
      </c>
      <c r="D519" t="str">
        <f t="shared" si="8"/>
        <v>MIN2007</v>
      </c>
      <c r="E519">
        <v>162</v>
      </c>
      <c r="F519">
        <v>79</v>
      </c>
      <c r="G519">
        <v>83</v>
      </c>
      <c r="H519">
        <v>38</v>
      </c>
      <c r="I519">
        <v>600</v>
      </c>
      <c r="J519">
        <v>162</v>
      </c>
      <c r="K519">
        <v>1436.2</v>
      </c>
      <c r="L519">
        <v>6.85</v>
      </c>
      <c r="M519">
        <v>2.63</v>
      </c>
      <c r="N519">
        <v>1.1599999999999999</v>
      </c>
      <c r="O519">
        <v>0.30099999999999999</v>
      </c>
      <c r="P519" s="5">
        <v>0.72899999999999998</v>
      </c>
      <c r="Q519" s="5">
        <v>0.42899999999999999</v>
      </c>
      <c r="R519" s="5">
        <v>0.106</v>
      </c>
      <c r="S519">
        <v>92.5</v>
      </c>
      <c r="T519">
        <v>4.18</v>
      </c>
      <c r="V519">
        <v>4.37</v>
      </c>
      <c r="W519">
        <v>4.22</v>
      </c>
      <c r="X519">
        <v>13.7</v>
      </c>
    </row>
    <row r="520" spans="1:24" x14ac:dyDescent="0.45">
      <c r="A520">
        <v>519</v>
      </c>
      <c r="B520">
        <v>2007</v>
      </c>
      <c r="C520" t="s">
        <v>73</v>
      </c>
      <c r="D520" t="str">
        <f t="shared" si="8"/>
        <v>NYY2007</v>
      </c>
      <c r="E520">
        <v>162</v>
      </c>
      <c r="F520">
        <v>94</v>
      </c>
      <c r="G520">
        <v>68</v>
      </c>
      <c r="H520">
        <v>34</v>
      </c>
      <c r="I520">
        <v>684</v>
      </c>
      <c r="J520">
        <v>162</v>
      </c>
      <c r="K520">
        <v>1450.2</v>
      </c>
      <c r="L520">
        <v>6.26</v>
      </c>
      <c r="M520">
        <v>3.59</v>
      </c>
      <c r="N520">
        <v>0.93</v>
      </c>
      <c r="O520">
        <v>0.29899999999999999</v>
      </c>
      <c r="P520" s="5">
        <v>0.70599999999999996</v>
      </c>
      <c r="Q520" s="5">
        <v>0.42799999999999999</v>
      </c>
      <c r="R520" s="5">
        <v>8.5000000000000006E-2</v>
      </c>
      <c r="S520">
        <v>91.6</v>
      </c>
      <c r="T520">
        <v>4.5</v>
      </c>
      <c r="V520">
        <v>4.51</v>
      </c>
      <c r="W520">
        <v>4.7</v>
      </c>
      <c r="X520">
        <v>13.5</v>
      </c>
    </row>
    <row r="521" spans="1:24" x14ac:dyDescent="0.45">
      <c r="A521">
        <v>520</v>
      </c>
      <c r="B521">
        <v>2007</v>
      </c>
      <c r="C521" t="s">
        <v>56</v>
      </c>
      <c r="D521" t="str">
        <f t="shared" si="8"/>
        <v>OAK2007</v>
      </c>
      <c r="E521">
        <v>162</v>
      </c>
      <c r="F521">
        <v>76</v>
      </c>
      <c r="G521">
        <v>86</v>
      </c>
      <c r="H521">
        <v>36</v>
      </c>
      <c r="I521">
        <v>608</v>
      </c>
      <c r="J521">
        <v>162</v>
      </c>
      <c r="K521">
        <v>1448</v>
      </c>
      <c r="L521">
        <v>6.44</v>
      </c>
      <c r="M521">
        <v>3.29</v>
      </c>
      <c r="N521">
        <v>0.86</v>
      </c>
      <c r="O521">
        <v>0.29599999999999999</v>
      </c>
      <c r="P521" s="5">
        <v>0.69399999999999995</v>
      </c>
      <c r="Q521" s="5">
        <v>0.44800000000000001</v>
      </c>
      <c r="R521" s="5">
        <v>8.3000000000000004E-2</v>
      </c>
      <c r="S521">
        <v>90.3</v>
      </c>
      <c r="T521">
        <v>4.3</v>
      </c>
      <c r="V521">
        <v>4.2300000000000004</v>
      </c>
      <c r="W521">
        <v>4.4400000000000004</v>
      </c>
      <c r="X521">
        <v>17</v>
      </c>
    </row>
    <row r="522" spans="1:24" x14ac:dyDescent="0.45">
      <c r="A522">
        <v>521</v>
      </c>
      <c r="B522">
        <v>2007</v>
      </c>
      <c r="C522" t="s">
        <v>49</v>
      </c>
      <c r="D522" t="str">
        <f t="shared" si="8"/>
        <v>SEA2007</v>
      </c>
      <c r="E522">
        <v>162</v>
      </c>
      <c r="F522">
        <v>88</v>
      </c>
      <c r="G522">
        <v>74</v>
      </c>
      <c r="H522">
        <v>43</v>
      </c>
      <c r="I522">
        <v>618</v>
      </c>
      <c r="J522">
        <v>162</v>
      </c>
      <c r="K522">
        <v>1434.1</v>
      </c>
      <c r="L522">
        <v>6.4</v>
      </c>
      <c r="M522">
        <v>3.43</v>
      </c>
      <c r="N522">
        <v>0.92</v>
      </c>
      <c r="O522">
        <v>0.315</v>
      </c>
      <c r="P522" s="5">
        <v>0.69299999999999995</v>
      </c>
      <c r="Q522" s="5">
        <v>0.436</v>
      </c>
      <c r="R522" s="5">
        <v>8.4000000000000005E-2</v>
      </c>
      <c r="S522">
        <v>90.3</v>
      </c>
      <c r="T522">
        <v>4.7699999999999996</v>
      </c>
      <c r="V522">
        <v>4.42</v>
      </c>
      <c r="W522">
        <v>4.62</v>
      </c>
      <c r="X522">
        <v>14.2</v>
      </c>
    </row>
    <row r="523" spans="1:24" x14ac:dyDescent="0.45">
      <c r="A523">
        <v>522</v>
      </c>
      <c r="B523">
        <v>2007</v>
      </c>
      <c r="C523" t="s">
        <v>105</v>
      </c>
      <c r="D523" t="str">
        <f t="shared" si="8"/>
        <v>TBD2007</v>
      </c>
      <c r="E523">
        <v>162</v>
      </c>
      <c r="F523">
        <v>66</v>
      </c>
      <c r="G523">
        <v>96</v>
      </c>
      <c r="H523">
        <v>28</v>
      </c>
      <c r="I523">
        <v>645</v>
      </c>
      <c r="J523">
        <v>162</v>
      </c>
      <c r="K523">
        <v>1429.2</v>
      </c>
      <c r="L523">
        <v>7.52</v>
      </c>
      <c r="M523">
        <v>3.58</v>
      </c>
      <c r="N523">
        <v>1.25</v>
      </c>
      <c r="O523">
        <v>0.33100000000000002</v>
      </c>
      <c r="P523" s="5">
        <v>0.66800000000000004</v>
      </c>
      <c r="Q523" s="5">
        <v>0.41799999999999998</v>
      </c>
      <c r="R523" s="5">
        <v>0.111</v>
      </c>
      <c r="S523">
        <v>92</v>
      </c>
      <c r="T523">
        <v>5.53</v>
      </c>
      <c r="V523">
        <v>4.7</v>
      </c>
      <c r="W523">
        <v>4.47</v>
      </c>
      <c r="X523">
        <v>9.1999999999999993</v>
      </c>
    </row>
    <row r="524" spans="1:24" x14ac:dyDescent="0.45">
      <c r="A524">
        <v>523</v>
      </c>
      <c r="B524">
        <v>2007</v>
      </c>
      <c r="C524" t="s">
        <v>57</v>
      </c>
      <c r="D524" t="str">
        <f t="shared" si="8"/>
        <v>TEX2007</v>
      </c>
      <c r="E524">
        <v>162</v>
      </c>
      <c r="F524">
        <v>75</v>
      </c>
      <c r="G524">
        <v>87</v>
      </c>
      <c r="H524">
        <v>42</v>
      </c>
      <c r="I524">
        <v>629</v>
      </c>
      <c r="J524">
        <v>162</v>
      </c>
      <c r="K524">
        <v>1430</v>
      </c>
      <c r="L524">
        <v>6.14</v>
      </c>
      <c r="M524">
        <v>4.2</v>
      </c>
      <c r="N524">
        <v>0.98</v>
      </c>
      <c r="O524">
        <v>0.30299999999999999</v>
      </c>
      <c r="P524" s="5">
        <v>0.69399999999999995</v>
      </c>
      <c r="Q524" s="5">
        <v>0.46500000000000002</v>
      </c>
      <c r="R524" s="5">
        <v>9.7000000000000003E-2</v>
      </c>
      <c r="S524">
        <v>91.5</v>
      </c>
      <c r="T524">
        <v>4.76</v>
      </c>
      <c r="V524">
        <v>4.83</v>
      </c>
      <c r="W524">
        <v>4.82</v>
      </c>
      <c r="X524">
        <v>9.1999999999999993</v>
      </c>
    </row>
    <row r="525" spans="1:24" x14ac:dyDescent="0.45">
      <c r="A525">
        <v>524</v>
      </c>
      <c r="B525">
        <v>2007</v>
      </c>
      <c r="C525" t="s">
        <v>74</v>
      </c>
      <c r="D525" t="str">
        <f t="shared" si="8"/>
        <v>TOR2007</v>
      </c>
      <c r="E525">
        <v>162</v>
      </c>
      <c r="F525">
        <v>83</v>
      </c>
      <c r="G525">
        <v>79</v>
      </c>
      <c r="H525">
        <v>44</v>
      </c>
      <c r="I525">
        <v>582</v>
      </c>
      <c r="J525">
        <v>162</v>
      </c>
      <c r="K525">
        <v>1448.2</v>
      </c>
      <c r="L525">
        <v>6.63</v>
      </c>
      <c r="M525">
        <v>2.98</v>
      </c>
      <c r="N525">
        <v>0.98</v>
      </c>
      <c r="O525">
        <v>0.28199999999999997</v>
      </c>
      <c r="P525" s="5">
        <v>0.71799999999999997</v>
      </c>
      <c r="Q525" s="5">
        <v>0.48699999999999999</v>
      </c>
      <c r="R525" s="5">
        <v>0.106</v>
      </c>
      <c r="S525">
        <v>91.9</v>
      </c>
      <c r="T525">
        <v>4</v>
      </c>
      <c r="V525">
        <v>4.28</v>
      </c>
      <c r="W525">
        <v>4.1500000000000004</v>
      </c>
      <c r="X525">
        <v>17.5</v>
      </c>
    </row>
    <row r="526" spans="1:24" x14ac:dyDescent="0.45">
      <c r="A526">
        <v>525</v>
      </c>
      <c r="B526">
        <v>2007</v>
      </c>
      <c r="C526" t="s">
        <v>102</v>
      </c>
      <c r="D526" t="str">
        <f t="shared" si="8"/>
        <v>ARI2007</v>
      </c>
      <c r="E526">
        <v>162</v>
      </c>
      <c r="F526">
        <v>90</v>
      </c>
      <c r="G526">
        <v>72</v>
      </c>
      <c r="H526">
        <v>51</v>
      </c>
      <c r="I526">
        <v>631</v>
      </c>
      <c r="J526">
        <v>162</v>
      </c>
      <c r="K526">
        <v>1441</v>
      </c>
      <c r="L526">
        <v>6.8</v>
      </c>
      <c r="M526">
        <v>3.41</v>
      </c>
      <c r="N526">
        <v>1.06</v>
      </c>
      <c r="O526">
        <v>0.29299999999999998</v>
      </c>
      <c r="P526" s="5">
        <v>0.72699999999999998</v>
      </c>
      <c r="Q526" s="5">
        <v>0.439</v>
      </c>
      <c r="R526" s="5">
        <v>0.10299999999999999</v>
      </c>
      <c r="S526">
        <v>90.2</v>
      </c>
      <c r="T526">
        <v>4.13</v>
      </c>
      <c r="V526">
        <v>4.5199999999999996</v>
      </c>
      <c r="W526">
        <v>4.42</v>
      </c>
      <c r="X526">
        <v>16</v>
      </c>
    </row>
    <row r="527" spans="1:24" x14ac:dyDescent="0.45">
      <c r="A527">
        <v>526</v>
      </c>
      <c r="B527">
        <v>2007</v>
      </c>
      <c r="C527" t="s">
        <v>50</v>
      </c>
      <c r="D527" t="str">
        <f t="shared" si="8"/>
        <v>ATL2007</v>
      </c>
      <c r="E527">
        <v>162</v>
      </c>
      <c r="F527">
        <v>84</v>
      </c>
      <c r="G527">
        <v>78</v>
      </c>
      <c r="H527">
        <v>36</v>
      </c>
      <c r="I527">
        <v>690</v>
      </c>
      <c r="J527">
        <v>162</v>
      </c>
      <c r="K527">
        <v>1456.1</v>
      </c>
      <c r="L527">
        <v>6.83</v>
      </c>
      <c r="M527">
        <v>3.32</v>
      </c>
      <c r="N527">
        <v>1.06</v>
      </c>
      <c r="O527">
        <v>0.28799999999999998</v>
      </c>
      <c r="P527" s="5">
        <v>0.72399999999999998</v>
      </c>
      <c r="Q527" s="5">
        <v>0.45300000000000001</v>
      </c>
      <c r="R527" s="5">
        <v>0.108</v>
      </c>
      <c r="S527">
        <v>91.3</v>
      </c>
      <c r="T527">
        <v>4.1100000000000003</v>
      </c>
      <c r="V527">
        <v>4.45</v>
      </c>
      <c r="W527">
        <v>4.29</v>
      </c>
      <c r="X527">
        <v>13.1</v>
      </c>
    </row>
    <row r="528" spans="1:24" x14ac:dyDescent="0.45">
      <c r="A528">
        <v>527</v>
      </c>
      <c r="B528">
        <v>2007</v>
      </c>
      <c r="C528" t="s">
        <v>51</v>
      </c>
      <c r="D528" t="str">
        <f t="shared" si="8"/>
        <v>CHC2007</v>
      </c>
      <c r="E528">
        <v>162</v>
      </c>
      <c r="F528">
        <v>85</v>
      </c>
      <c r="G528">
        <v>77</v>
      </c>
      <c r="H528">
        <v>39</v>
      </c>
      <c r="I528">
        <v>640</v>
      </c>
      <c r="J528">
        <v>162</v>
      </c>
      <c r="K528">
        <v>1446.2</v>
      </c>
      <c r="L528">
        <v>7.53</v>
      </c>
      <c r="M528">
        <v>3.56</v>
      </c>
      <c r="N528">
        <v>1.03</v>
      </c>
      <c r="O528">
        <v>0.28100000000000003</v>
      </c>
      <c r="P528" s="5">
        <v>0.73599999999999999</v>
      </c>
      <c r="Q528" s="5">
        <v>0.41299999999999998</v>
      </c>
      <c r="R528" s="5">
        <v>9.6000000000000002E-2</v>
      </c>
      <c r="S528">
        <v>91</v>
      </c>
      <c r="T528">
        <v>4.04</v>
      </c>
      <c r="V528">
        <v>4.3600000000000003</v>
      </c>
      <c r="W528">
        <v>4.3600000000000003</v>
      </c>
      <c r="X528">
        <v>17.7</v>
      </c>
    </row>
    <row r="529" spans="1:24" x14ac:dyDescent="0.45">
      <c r="A529">
        <v>528</v>
      </c>
      <c r="B529">
        <v>2007</v>
      </c>
      <c r="C529" t="s">
        <v>59</v>
      </c>
      <c r="D529" t="str">
        <f t="shared" si="8"/>
        <v>CIN2007</v>
      </c>
      <c r="E529">
        <v>162</v>
      </c>
      <c r="F529">
        <v>72</v>
      </c>
      <c r="G529">
        <v>90</v>
      </c>
      <c r="H529">
        <v>34</v>
      </c>
      <c r="I529">
        <v>684</v>
      </c>
      <c r="J529">
        <v>162</v>
      </c>
      <c r="K529">
        <v>1449.2</v>
      </c>
      <c r="L529">
        <v>6.63</v>
      </c>
      <c r="M529">
        <v>2.99</v>
      </c>
      <c r="N529">
        <v>1.23</v>
      </c>
      <c r="O529">
        <v>0.31</v>
      </c>
      <c r="P529" s="5">
        <v>0.69399999999999995</v>
      </c>
      <c r="Q529" s="5">
        <v>0.4</v>
      </c>
      <c r="R529" s="5">
        <v>0.107</v>
      </c>
      <c r="S529">
        <v>89.9</v>
      </c>
      <c r="T529">
        <v>4.95</v>
      </c>
      <c r="V529">
        <v>4.6900000000000004</v>
      </c>
      <c r="W529">
        <v>4.5199999999999996</v>
      </c>
      <c r="X529">
        <v>15</v>
      </c>
    </row>
    <row r="530" spans="1:24" x14ac:dyDescent="0.45">
      <c r="A530">
        <v>529</v>
      </c>
      <c r="B530">
        <v>2007</v>
      </c>
      <c r="C530" t="s">
        <v>64</v>
      </c>
      <c r="D530" t="str">
        <f t="shared" si="8"/>
        <v>COL2007</v>
      </c>
      <c r="E530">
        <v>163</v>
      </c>
      <c r="F530">
        <v>90</v>
      </c>
      <c r="G530">
        <v>73</v>
      </c>
      <c r="H530">
        <v>39</v>
      </c>
      <c r="I530">
        <v>692</v>
      </c>
      <c r="J530">
        <v>163</v>
      </c>
      <c r="K530">
        <v>1472</v>
      </c>
      <c r="L530">
        <v>5.91</v>
      </c>
      <c r="M530">
        <v>3.08</v>
      </c>
      <c r="N530">
        <v>1</v>
      </c>
      <c r="O530">
        <v>0.28999999999999998</v>
      </c>
      <c r="P530" s="5">
        <v>0.71099999999999997</v>
      </c>
      <c r="Q530" s="5">
        <v>0.46500000000000002</v>
      </c>
      <c r="R530" s="5">
        <v>9.9000000000000005E-2</v>
      </c>
      <c r="S530">
        <v>92</v>
      </c>
      <c r="T530">
        <v>4.32</v>
      </c>
      <c r="V530">
        <v>4.5199999999999996</v>
      </c>
      <c r="W530">
        <v>4.4800000000000004</v>
      </c>
      <c r="X530">
        <v>16.5</v>
      </c>
    </row>
    <row r="531" spans="1:24" x14ac:dyDescent="0.45">
      <c r="A531">
        <v>530</v>
      </c>
      <c r="B531">
        <v>2007</v>
      </c>
      <c r="C531" t="s">
        <v>52</v>
      </c>
      <c r="D531" t="str">
        <f t="shared" si="8"/>
        <v>FLA2007</v>
      </c>
      <c r="E531">
        <v>162</v>
      </c>
      <c r="F531">
        <v>71</v>
      </c>
      <c r="G531">
        <v>91</v>
      </c>
      <c r="H531">
        <v>40</v>
      </c>
      <c r="I531">
        <v>722</v>
      </c>
      <c r="J531">
        <v>162</v>
      </c>
      <c r="K531">
        <v>1443.2</v>
      </c>
      <c r="L531">
        <v>7.12</v>
      </c>
      <c r="M531">
        <v>4.12</v>
      </c>
      <c r="N531">
        <v>1.1000000000000001</v>
      </c>
      <c r="O531">
        <v>0.32100000000000001</v>
      </c>
      <c r="P531" s="5">
        <v>0.69399999999999995</v>
      </c>
      <c r="Q531" s="5">
        <v>0.41699999999999998</v>
      </c>
      <c r="R531" s="5">
        <v>0.10199999999999999</v>
      </c>
      <c r="S531">
        <v>91.3</v>
      </c>
      <c r="T531">
        <v>4.96</v>
      </c>
      <c r="V531">
        <v>4.7699999999999996</v>
      </c>
      <c r="W531">
        <v>4.6900000000000004</v>
      </c>
      <c r="X531">
        <v>8.3000000000000007</v>
      </c>
    </row>
    <row r="532" spans="1:24" x14ac:dyDescent="0.45">
      <c r="A532">
        <v>531</v>
      </c>
      <c r="B532">
        <v>2007</v>
      </c>
      <c r="C532" t="s">
        <v>53</v>
      </c>
      <c r="D532" t="str">
        <f t="shared" si="8"/>
        <v>HOU2007</v>
      </c>
      <c r="E532">
        <v>162</v>
      </c>
      <c r="F532">
        <v>73</v>
      </c>
      <c r="G532">
        <v>89</v>
      </c>
      <c r="H532">
        <v>38</v>
      </c>
      <c r="I532">
        <v>638</v>
      </c>
      <c r="J532">
        <v>162</v>
      </c>
      <c r="K532">
        <v>1464.2</v>
      </c>
      <c r="L532">
        <v>6.81</v>
      </c>
      <c r="M532">
        <v>3.13</v>
      </c>
      <c r="N532">
        <v>1.27</v>
      </c>
      <c r="O532">
        <v>0.3</v>
      </c>
      <c r="P532" s="5">
        <v>0.71699999999999997</v>
      </c>
      <c r="Q532" s="5">
        <v>0.44</v>
      </c>
      <c r="R532" s="5">
        <v>0.115</v>
      </c>
      <c r="S532">
        <v>90.8</v>
      </c>
      <c r="T532">
        <v>4.7</v>
      </c>
      <c r="V532">
        <v>4.7300000000000004</v>
      </c>
      <c r="W532">
        <v>4.4400000000000004</v>
      </c>
      <c r="X532">
        <v>11.8</v>
      </c>
    </row>
    <row r="533" spans="1:24" x14ac:dyDescent="0.45">
      <c r="A533">
        <v>532</v>
      </c>
      <c r="B533">
        <v>2007</v>
      </c>
      <c r="C533" t="s">
        <v>65</v>
      </c>
      <c r="D533" t="str">
        <f t="shared" si="8"/>
        <v>LAD2007</v>
      </c>
      <c r="E533">
        <v>162</v>
      </c>
      <c r="F533">
        <v>82</v>
      </c>
      <c r="G533">
        <v>80</v>
      </c>
      <c r="H533">
        <v>43</v>
      </c>
      <c r="I533">
        <v>645</v>
      </c>
      <c r="J533">
        <v>162</v>
      </c>
      <c r="K533">
        <v>1450</v>
      </c>
      <c r="L533">
        <v>7.35</v>
      </c>
      <c r="M533">
        <v>3.22</v>
      </c>
      <c r="N533">
        <v>0.91</v>
      </c>
      <c r="O533">
        <v>0.30099999999999999</v>
      </c>
      <c r="P533" s="5">
        <v>0.70899999999999996</v>
      </c>
      <c r="Q533" s="5">
        <v>0.45500000000000002</v>
      </c>
      <c r="R533" s="5">
        <v>9.6000000000000002E-2</v>
      </c>
      <c r="S533">
        <v>92</v>
      </c>
      <c r="T533">
        <v>4.2</v>
      </c>
      <c r="V533">
        <v>4.07</v>
      </c>
      <c r="W533">
        <v>4.07</v>
      </c>
      <c r="X533">
        <v>20</v>
      </c>
    </row>
    <row r="534" spans="1:24" x14ac:dyDescent="0.45">
      <c r="A534">
        <v>533</v>
      </c>
      <c r="B534">
        <v>2007</v>
      </c>
      <c r="C534" t="s">
        <v>72</v>
      </c>
      <c r="D534" t="str">
        <f t="shared" si="8"/>
        <v>MIL2007</v>
      </c>
      <c r="E534">
        <v>162</v>
      </c>
      <c r="F534">
        <v>83</v>
      </c>
      <c r="G534">
        <v>79</v>
      </c>
      <c r="H534">
        <v>49</v>
      </c>
      <c r="I534">
        <v>654</v>
      </c>
      <c r="J534">
        <v>162</v>
      </c>
      <c r="K534">
        <v>1444.1</v>
      </c>
      <c r="L534">
        <v>7.32</v>
      </c>
      <c r="M534">
        <v>3.16</v>
      </c>
      <c r="N534">
        <v>1</v>
      </c>
      <c r="O534">
        <v>0.308</v>
      </c>
      <c r="P534" s="5">
        <v>0.70199999999999996</v>
      </c>
      <c r="Q534" s="5">
        <v>0.41499999999999998</v>
      </c>
      <c r="R534" s="5">
        <v>9.1999999999999998E-2</v>
      </c>
      <c r="S534">
        <v>91.7</v>
      </c>
      <c r="T534">
        <v>4.4400000000000004</v>
      </c>
      <c r="V534">
        <v>4.22</v>
      </c>
      <c r="W534">
        <v>4.29</v>
      </c>
      <c r="X534">
        <v>18.8</v>
      </c>
    </row>
    <row r="535" spans="1:24" x14ac:dyDescent="0.45">
      <c r="A535">
        <v>534</v>
      </c>
      <c r="B535">
        <v>2007</v>
      </c>
      <c r="C535" t="s">
        <v>104</v>
      </c>
      <c r="D535" t="str">
        <f t="shared" si="8"/>
        <v>WSN2007</v>
      </c>
      <c r="E535">
        <v>162</v>
      </c>
      <c r="F535">
        <v>73</v>
      </c>
      <c r="G535">
        <v>89</v>
      </c>
      <c r="H535">
        <v>46</v>
      </c>
      <c r="I535">
        <v>750</v>
      </c>
      <c r="J535">
        <v>162</v>
      </c>
      <c r="K535">
        <v>1446.2</v>
      </c>
      <c r="L535">
        <v>5.79</v>
      </c>
      <c r="M535">
        <v>3.61</v>
      </c>
      <c r="N535">
        <v>1.1599999999999999</v>
      </c>
      <c r="O535">
        <v>0.28599999999999998</v>
      </c>
      <c r="P535" s="5">
        <v>0.72</v>
      </c>
      <c r="Q535" s="5">
        <v>0.39700000000000002</v>
      </c>
      <c r="R535" s="5">
        <v>9.6000000000000002E-2</v>
      </c>
      <c r="S535">
        <v>89.7</v>
      </c>
      <c r="T535">
        <v>4.58</v>
      </c>
      <c r="V535">
        <v>4.92</v>
      </c>
      <c r="W535">
        <v>4.93</v>
      </c>
      <c r="X535">
        <v>4.4000000000000004</v>
      </c>
    </row>
    <row r="536" spans="1:24" x14ac:dyDescent="0.45">
      <c r="A536">
        <v>535</v>
      </c>
      <c r="B536">
        <v>2007</v>
      </c>
      <c r="C536" t="s">
        <v>55</v>
      </c>
      <c r="D536" t="str">
        <f t="shared" si="8"/>
        <v>NYM2007</v>
      </c>
      <c r="E536">
        <v>162</v>
      </c>
      <c r="F536">
        <v>88</v>
      </c>
      <c r="G536">
        <v>74</v>
      </c>
      <c r="H536">
        <v>39</v>
      </c>
      <c r="I536">
        <v>661</v>
      </c>
      <c r="J536">
        <v>162</v>
      </c>
      <c r="K536">
        <v>1452.1</v>
      </c>
      <c r="L536">
        <v>7.03</v>
      </c>
      <c r="M536">
        <v>3.53</v>
      </c>
      <c r="N536">
        <v>1.02</v>
      </c>
      <c r="O536">
        <v>0.28699999999999998</v>
      </c>
      <c r="P536" s="5">
        <v>0.71399999999999997</v>
      </c>
      <c r="Q536" s="5">
        <v>0.40799999999999997</v>
      </c>
      <c r="R536" s="5">
        <v>9.1999999999999998E-2</v>
      </c>
      <c r="S536">
        <v>90.5</v>
      </c>
      <c r="T536">
        <v>4.2699999999999996</v>
      </c>
      <c r="V536">
        <v>4.46</v>
      </c>
      <c r="W536">
        <v>4.5199999999999996</v>
      </c>
      <c r="X536">
        <v>14.6</v>
      </c>
    </row>
    <row r="537" spans="1:24" x14ac:dyDescent="0.45">
      <c r="A537">
        <v>536</v>
      </c>
      <c r="B537">
        <v>2007</v>
      </c>
      <c r="C537" t="s">
        <v>61</v>
      </c>
      <c r="D537" t="str">
        <f t="shared" si="8"/>
        <v>PHI2007</v>
      </c>
      <c r="E537">
        <v>162</v>
      </c>
      <c r="F537">
        <v>89</v>
      </c>
      <c r="G537">
        <v>73</v>
      </c>
      <c r="H537">
        <v>42</v>
      </c>
      <c r="I537">
        <v>660</v>
      </c>
      <c r="J537">
        <v>162</v>
      </c>
      <c r="K537">
        <v>1458.1</v>
      </c>
      <c r="L537">
        <v>6.48</v>
      </c>
      <c r="M537">
        <v>3.44</v>
      </c>
      <c r="N537">
        <v>1.22</v>
      </c>
      <c r="O537">
        <v>0.30099999999999999</v>
      </c>
      <c r="P537" s="5">
        <v>0.71499999999999997</v>
      </c>
      <c r="Q537" s="5">
        <v>0.435</v>
      </c>
      <c r="R537" s="5">
        <v>0.11899999999999999</v>
      </c>
      <c r="S537">
        <v>90.8</v>
      </c>
      <c r="T537">
        <v>4.76</v>
      </c>
      <c r="V537">
        <v>4.8600000000000003</v>
      </c>
      <c r="W537">
        <v>4.5199999999999996</v>
      </c>
      <c r="X537">
        <v>9.9</v>
      </c>
    </row>
    <row r="538" spans="1:24" x14ac:dyDescent="0.45">
      <c r="A538">
        <v>537</v>
      </c>
      <c r="B538">
        <v>2007</v>
      </c>
      <c r="C538" t="s">
        <v>66</v>
      </c>
      <c r="D538" t="str">
        <f t="shared" si="8"/>
        <v>PIT2007</v>
      </c>
      <c r="E538">
        <v>162</v>
      </c>
      <c r="F538">
        <v>68</v>
      </c>
      <c r="G538">
        <v>94</v>
      </c>
      <c r="H538">
        <v>32</v>
      </c>
      <c r="I538">
        <v>657</v>
      </c>
      <c r="J538">
        <v>162</v>
      </c>
      <c r="K538">
        <v>1447.2</v>
      </c>
      <c r="L538">
        <v>6.2</v>
      </c>
      <c r="M538">
        <v>3.22</v>
      </c>
      <c r="N538">
        <v>1.08</v>
      </c>
      <c r="O538">
        <v>0.315</v>
      </c>
      <c r="P538" s="5">
        <v>0.69499999999999995</v>
      </c>
      <c r="Q538" s="5">
        <v>0.441</v>
      </c>
      <c r="R538" s="5">
        <v>0.1</v>
      </c>
      <c r="S538">
        <v>91.3</v>
      </c>
      <c r="T538">
        <v>4.9400000000000004</v>
      </c>
      <c r="V538">
        <v>4.66</v>
      </c>
      <c r="W538">
        <v>4.5999999999999996</v>
      </c>
      <c r="X538">
        <v>10.9</v>
      </c>
    </row>
    <row r="539" spans="1:24" x14ac:dyDescent="0.45">
      <c r="A539">
        <v>538</v>
      </c>
      <c r="B539">
        <v>2007</v>
      </c>
      <c r="C539" t="s">
        <v>68</v>
      </c>
      <c r="D539" t="str">
        <f t="shared" si="8"/>
        <v>STL2007</v>
      </c>
      <c r="E539">
        <v>162</v>
      </c>
      <c r="F539">
        <v>78</v>
      </c>
      <c r="G539">
        <v>84</v>
      </c>
      <c r="H539">
        <v>34</v>
      </c>
      <c r="I539">
        <v>678</v>
      </c>
      <c r="J539">
        <v>162</v>
      </c>
      <c r="K539">
        <v>1435.2</v>
      </c>
      <c r="L539">
        <v>5.92</v>
      </c>
      <c r="M539">
        <v>3.19</v>
      </c>
      <c r="N539">
        <v>1.05</v>
      </c>
      <c r="O539">
        <v>0.29299999999999998</v>
      </c>
      <c r="P539" s="5">
        <v>0.68100000000000005</v>
      </c>
      <c r="Q539" s="5">
        <v>0.435</v>
      </c>
      <c r="R539" s="5">
        <v>9.6000000000000002E-2</v>
      </c>
      <c r="S539">
        <v>91.2</v>
      </c>
      <c r="T539">
        <v>4.67</v>
      </c>
      <c r="V539">
        <v>4.66</v>
      </c>
      <c r="W539">
        <v>4.67</v>
      </c>
      <c r="X539">
        <v>9.8000000000000007</v>
      </c>
    </row>
    <row r="540" spans="1:24" x14ac:dyDescent="0.45">
      <c r="A540">
        <v>539</v>
      </c>
      <c r="B540">
        <v>2007</v>
      </c>
      <c r="C540" t="s">
        <v>67</v>
      </c>
      <c r="D540" t="str">
        <f t="shared" si="8"/>
        <v>SDP2007</v>
      </c>
      <c r="E540">
        <v>163</v>
      </c>
      <c r="F540">
        <v>89</v>
      </c>
      <c r="G540">
        <v>74</v>
      </c>
      <c r="H540">
        <v>45</v>
      </c>
      <c r="I540">
        <v>648</v>
      </c>
      <c r="J540">
        <v>163</v>
      </c>
      <c r="K540">
        <v>1484.2</v>
      </c>
      <c r="L540">
        <v>6.89</v>
      </c>
      <c r="M540">
        <v>2.87</v>
      </c>
      <c r="N540">
        <v>0.72</v>
      </c>
      <c r="O540">
        <v>0.28699999999999998</v>
      </c>
      <c r="P540" s="5">
        <v>0.71599999999999997</v>
      </c>
      <c r="Q540" s="5">
        <v>0.45800000000000002</v>
      </c>
      <c r="R540" s="5">
        <v>7.3999999999999996E-2</v>
      </c>
      <c r="S540">
        <v>90.1</v>
      </c>
      <c r="T540">
        <v>3.72</v>
      </c>
      <c r="V540">
        <v>3.81</v>
      </c>
      <c r="W540">
        <v>4.13</v>
      </c>
      <c r="X540">
        <v>22.7</v>
      </c>
    </row>
    <row r="541" spans="1:24" x14ac:dyDescent="0.45">
      <c r="A541">
        <v>540</v>
      </c>
      <c r="B541">
        <v>2007</v>
      </c>
      <c r="C541" t="s">
        <v>75</v>
      </c>
      <c r="D541" t="str">
        <f t="shared" si="8"/>
        <v>SFG2007</v>
      </c>
      <c r="E541">
        <v>162</v>
      </c>
      <c r="F541">
        <v>71</v>
      </c>
      <c r="G541">
        <v>91</v>
      </c>
      <c r="H541">
        <v>37</v>
      </c>
      <c r="I541">
        <v>658</v>
      </c>
      <c r="J541">
        <v>162</v>
      </c>
      <c r="K541">
        <v>1453.2</v>
      </c>
      <c r="L541">
        <v>6.54</v>
      </c>
      <c r="M541">
        <v>3.67</v>
      </c>
      <c r="N541">
        <v>0.82</v>
      </c>
      <c r="O541">
        <v>0.29299999999999998</v>
      </c>
      <c r="P541" s="5">
        <v>0.71799999999999997</v>
      </c>
      <c r="Q541" s="5">
        <v>0.43</v>
      </c>
      <c r="R541" s="5">
        <v>7.6999999999999999E-2</v>
      </c>
      <c r="S541">
        <v>90.2</v>
      </c>
      <c r="T541">
        <v>4.2</v>
      </c>
      <c r="V541">
        <v>4.3</v>
      </c>
      <c r="W541">
        <v>4.59</v>
      </c>
      <c r="X541">
        <v>16</v>
      </c>
    </row>
    <row r="542" spans="1:24" x14ac:dyDescent="0.45">
      <c r="A542">
        <v>541</v>
      </c>
      <c r="B542">
        <v>2006</v>
      </c>
      <c r="C542" t="s">
        <v>100</v>
      </c>
      <c r="D542" t="str">
        <f t="shared" si="8"/>
        <v>LAA2006</v>
      </c>
      <c r="E542">
        <v>162</v>
      </c>
      <c r="F542">
        <v>89</v>
      </c>
      <c r="G542">
        <v>73</v>
      </c>
      <c r="H542">
        <v>50</v>
      </c>
      <c r="I542">
        <v>542</v>
      </c>
      <c r="J542">
        <v>162</v>
      </c>
      <c r="K542">
        <v>1452.2</v>
      </c>
      <c r="L542">
        <v>7.21</v>
      </c>
      <c r="M542">
        <v>2.92</v>
      </c>
      <c r="N542">
        <v>0.98</v>
      </c>
      <c r="O542">
        <v>0.29099999999999998</v>
      </c>
      <c r="P542" s="5">
        <v>0.70099999999999996</v>
      </c>
      <c r="Q542" s="5">
        <v>0.42299999999999999</v>
      </c>
      <c r="R542" s="5">
        <v>9.1999999999999998E-2</v>
      </c>
      <c r="T542">
        <v>4.04</v>
      </c>
      <c r="V542">
        <v>4.03</v>
      </c>
      <c r="W542">
        <v>4.29</v>
      </c>
      <c r="X542">
        <v>21.3</v>
      </c>
    </row>
    <row r="543" spans="1:24" x14ac:dyDescent="0.45">
      <c r="A543">
        <v>542</v>
      </c>
      <c r="B543">
        <v>2006</v>
      </c>
      <c r="C543" t="s">
        <v>58</v>
      </c>
      <c r="D543" t="str">
        <f t="shared" si="8"/>
        <v>BAL2006</v>
      </c>
      <c r="E543">
        <v>162</v>
      </c>
      <c r="F543">
        <v>70</v>
      </c>
      <c r="G543">
        <v>92</v>
      </c>
      <c r="H543">
        <v>35</v>
      </c>
      <c r="I543">
        <v>634</v>
      </c>
      <c r="J543">
        <v>162</v>
      </c>
      <c r="K543">
        <v>1419</v>
      </c>
      <c r="L543">
        <v>6.44</v>
      </c>
      <c r="M543">
        <v>3.89</v>
      </c>
      <c r="N543">
        <v>1.37</v>
      </c>
      <c r="O543">
        <v>0.307</v>
      </c>
      <c r="P543" s="5">
        <v>0.69199999999999995</v>
      </c>
      <c r="Q543" s="5">
        <v>0.42299999999999999</v>
      </c>
      <c r="R543" s="5">
        <v>0.127</v>
      </c>
      <c r="T543">
        <v>5.35</v>
      </c>
      <c r="V543">
        <v>5.09</v>
      </c>
      <c r="W543">
        <v>4.8</v>
      </c>
      <c r="X543">
        <v>7.6</v>
      </c>
    </row>
    <row r="544" spans="1:24" x14ac:dyDescent="0.45">
      <c r="A544">
        <v>543</v>
      </c>
      <c r="B544">
        <v>2006</v>
      </c>
      <c r="C544" t="s">
        <v>69</v>
      </c>
      <c r="D544" t="str">
        <f t="shared" si="8"/>
        <v>BOS2006</v>
      </c>
      <c r="E544">
        <v>162</v>
      </c>
      <c r="F544">
        <v>86</v>
      </c>
      <c r="G544">
        <v>76</v>
      </c>
      <c r="H544">
        <v>46</v>
      </c>
      <c r="I544">
        <v>616</v>
      </c>
      <c r="J544">
        <v>162</v>
      </c>
      <c r="K544">
        <v>1441.1</v>
      </c>
      <c r="L544">
        <v>6.68</v>
      </c>
      <c r="M544">
        <v>3.18</v>
      </c>
      <c r="N544">
        <v>1.1299999999999999</v>
      </c>
      <c r="O544">
        <v>0.311</v>
      </c>
      <c r="P544" s="5">
        <v>0.69799999999999995</v>
      </c>
      <c r="Q544" s="5">
        <v>0.438</v>
      </c>
      <c r="R544" s="5">
        <v>0.108</v>
      </c>
      <c r="T544">
        <v>4.83</v>
      </c>
      <c r="V544">
        <v>4.5</v>
      </c>
      <c r="W544">
        <v>4.5</v>
      </c>
      <c r="X544">
        <v>13.4</v>
      </c>
    </row>
    <row r="545" spans="1:24" x14ac:dyDescent="0.45">
      <c r="A545">
        <v>544</v>
      </c>
      <c r="B545">
        <v>2006</v>
      </c>
      <c r="C545" t="s">
        <v>70</v>
      </c>
      <c r="D545" t="str">
        <f t="shared" si="8"/>
        <v>CHW2006</v>
      </c>
      <c r="E545">
        <v>162</v>
      </c>
      <c r="F545">
        <v>90</v>
      </c>
      <c r="G545">
        <v>72</v>
      </c>
      <c r="H545">
        <v>46</v>
      </c>
      <c r="I545">
        <v>560</v>
      </c>
      <c r="J545">
        <v>162</v>
      </c>
      <c r="K545">
        <v>1449</v>
      </c>
      <c r="L545">
        <v>6.29</v>
      </c>
      <c r="M545">
        <v>2.69</v>
      </c>
      <c r="N545">
        <v>1.24</v>
      </c>
      <c r="O545">
        <v>0.29499999999999998</v>
      </c>
      <c r="P545" s="5">
        <v>0.70499999999999996</v>
      </c>
      <c r="Q545" s="5">
        <v>0.42899999999999999</v>
      </c>
      <c r="R545" s="5">
        <v>0.112</v>
      </c>
      <c r="T545">
        <v>4.6100000000000003</v>
      </c>
      <c r="V545">
        <v>4.5599999999999996</v>
      </c>
      <c r="W545">
        <v>4.5</v>
      </c>
      <c r="X545">
        <v>19.2</v>
      </c>
    </row>
    <row r="546" spans="1:24" x14ac:dyDescent="0.45">
      <c r="A546">
        <v>545</v>
      </c>
      <c r="B546">
        <v>2006</v>
      </c>
      <c r="C546" t="s">
        <v>60</v>
      </c>
      <c r="D546" t="str">
        <f t="shared" si="8"/>
        <v>CLE2006</v>
      </c>
      <c r="E546">
        <v>162</v>
      </c>
      <c r="F546">
        <v>78</v>
      </c>
      <c r="G546">
        <v>84</v>
      </c>
      <c r="H546">
        <v>24</v>
      </c>
      <c r="I546">
        <v>539</v>
      </c>
      <c r="J546">
        <v>162</v>
      </c>
      <c r="K546">
        <v>1423.1</v>
      </c>
      <c r="L546">
        <v>5.99</v>
      </c>
      <c r="M546">
        <v>2.71</v>
      </c>
      <c r="N546">
        <v>1.05</v>
      </c>
      <c r="O546">
        <v>0.308</v>
      </c>
      <c r="P546" s="5">
        <v>0.7</v>
      </c>
      <c r="Q546" s="5">
        <v>0.44700000000000001</v>
      </c>
      <c r="R546" s="5">
        <v>0.1</v>
      </c>
      <c r="T546">
        <v>4.43</v>
      </c>
      <c r="V546">
        <v>4.34</v>
      </c>
      <c r="W546">
        <v>4.47</v>
      </c>
      <c r="X546">
        <v>16.399999999999999</v>
      </c>
    </row>
    <row r="547" spans="1:24" x14ac:dyDescent="0.45">
      <c r="A547">
        <v>546</v>
      </c>
      <c r="B547">
        <v>2006</v>
      </c>
      <c r="C547" t="s">
        <v>71</v>
      </c>
      <c r="D547" t="str">
        <f t="shared" si="8"/>
        <v>DET2006</v>
      </c>
      <c r="E547">
        <v>162</v>
      </c>
      <c r="F547">
        <v>95</v>
      </c>
      <c r="G547">
        <v>67</v>
      </c>
      <c r="H547">
        <v>46</v>
      </c>
      <c r="I547">
        <v>552</v>
      </c>
      <c r="J547">
        <v>162</v>
      </c>
      <c r="K547">
        <v>1448</v>
      </c>
      <c r="L547">
        <v>6.23</v>
      </c>
      <c r="M547">
        <v>3.04</v>
      </c>
      <c r="N547">
        <v>0.99</v>
      </c>
      <c r="O547">
        <v>0.28399999999999997</v>
      </c>
      <c r="P547" s="5">
        <v>0.74099999999999999</v>
      </c>
      <c r="Q547" s="5">
        <v>0.45500000000000002</v>
      </c>
      <c r="R547" s="5">
        <v>0.1</v>
      </c>
      <c r="T547">
        <v>3.85</v>
      </c>
      <c r="V547">
        <v>4.32</v>
      </c>
      <c r="W547">
        <v>4.4400000000000004</v>
      </c>
      <c r="X547">
        <v>18.5</v>
      </c>
    </row>
    <row r="548" spans="1:24" x14ac:dyDescent="0.45">
      <c r="A548">
        <v>547</v>
      </c>
      <c r="B548">
        <v>2006</v>
      </c>
      <c r="C548" t="s">
        <v>62</v>
      </c>
      <c r="D548" t="str">
        <f t="shared" si="8"/>
        <v>KCR2006</v>
      </c>
      <c r="E548">
        <v>162</v>
      </c>
      <c r="F548">
        <v>62</v>
      </c>
      <c r="G548">
        <v>100</v>
      </c>
      <c r="H548">
        <v>35</v>
      </c>
      <c r="I548">
        <v>635</v>
      </c>
      <c r="J548">
        <v>162</v>
      </c>
      <c r="K548">
        <v>1426.1</v>
      </c>
      <c r="L548">
        <v>5.7</v>
      </c>
      <c r="M548">
        <v>4.0199999999999996</v>
      </c>
      <c r="N548">
        <v>1.34</v>
      </c>
      <c r="O548">
        <v>0.311</v>
      </c>
      <c r="P548" s="5">
        <v>0.67100000000000004</v>
      </c>
      <c r="Q548" s="5">
        <v>0.42199999999999999</v>
      </c>
      <c r="R548" s="5">
        <v>0.121</v>
      </c>
      <c r="T548">
        <v>5.67</v>
      </c>
      <c r="V548">
        <v>5.29</v>
      </c>
      <c r="W548">
        <v>5.09</v>
      </c>
      <c r="X548">
        <v>0.5</v>
      </c>
    </row>
    <row r="549" spans="1:24" x14ac:dyDescent="0.45">
      <c r="A549">
        <v>548</v>
      </c>
      <c r="B549">
        <v>2006</v>
      </c>
      <c r="C549" t="s">
        <v>54</v>
      </c>
      <c r="D549" t="str">
        <f t="shared" si="8"/>
        <v>MIN2006</v>
      </c>
      <c r="E549">
        <v>162</v>
      </c>
      <c r="F549">
        <v>96</v>
      </c>
      <c r="G549">
        <v>66</v>
      </c>
      <c r="H549">
        <v>40</v>
      </c>
      <c r="I549">
        <v>583</v>
      </c>
      <c r="J549">
        <v>162</v>
      </c>
      <c r="K549">
        <v>1439.1</v>
      </c>
      <c r="L549">
        <v>7.28</v>
      </c>
      <c r="M549">
        <v>2.23</v>
      </c>
      <c r="N549">
        <v>1.1399999999999999</v>
      </c>
      <c r="O549">
        <v>0.30199999999999999</v>
      </c>
      <c r="P549" s="5">
        <v>0.73699999999999999</v>
      </c>
      <c r="Q549" s="5">
        <v>0.437</v>
      </c>
      <c r="R549" s="5">
        <v>0.113</v>
      </c>
      <c r="T549">
        <v>3.95</v>
      </c>
      <c r="V549">
        <v>3.99</v>
      </c>
      <c r="W549">
        <v>3.93</v>
      </c>
      <c r="X549">
        <v>20.6</v>
      </c>
    </row>
    <row r="550" spans="1:24" x14ac:dyDescent="0.45">
      <c r="A550">
        <v>549</v>
      </c>
      <c r="B550">
        <v>2006</v>
      </c>
      <c r="C550" t="s">
        <v>73</v>
      </c>
      <c r="D550" t="str">
        <f t="shared" si="8"/>
        <v>NYY2006</v>
      </c>
      <c r="E550">
        <v>162</v>
      </c>
      <c r="F550">
        <v>97</v>
      </c>
      <c r="G550">
        <v>65</v>
      </c>
      <c r="H550">
        <v>43</v>
      </c>
      <c r="I550">
        <v>651</v>
      </c>
      <c r="J550">
        <v>162</v>
      </c>
      <c r="K550">
        <v>1443.2</v>
      </c>
      <c r="L550">
        <v>6.35</v>
      </c>
      <c r="M550">
        <v>3.09</v>
      </c>
      <c r="N550">
        <v>1.06</v>
      </c>
      <c r="O550">
        <v>0.28899999999999998</v>
      </c>
      <c r="P550" s="5">
        <v>0.70299999999999996</v>
      </c>
      <c r="Q550" s="5">
        <v>0.433</v>
      </c>
      <c r="R550" s="5">
        <v>9.6000000000000002E-2</v>
      </c>
      <c r="T550">
        <v>4.43</v>
      </c>
      <c r="V550">
        <v>4.42</v>
      </c>
      <c r="W550">
        <v>4.6100000000000003</v>
      </c>
      <c r="X550">
        <v>17.3</v>
      </c>
    </row>
    <row r="551" spans="1:24" x14ac:dyDescent="0.45">
      <c r="A551">
        <v>550</v>
      </c>
      <c r="B551">
        <v>2006</v>
      </c>
      <c r="C551" t="s">
        <v>56</v>
      </c>
      <c r="D551" t="str">
        <f t="shared" si="8"/>
        <v>OAK2006</v>
      </c>
      <c r="E551">
        <v>162</v>
      </c>
      <c r="F551">
        <v>93</v>
      </c>
      <c r="G551">
        <v>69</v>
      </c>
      <c r="H551">
        <v>54</v>
      </c>
      <c r="I551">
        <v>606</v>
      </c>
      <c r="J551">
        <v>162</v>
      </c>
      <c r="K551">
        <v>1451.2</v>
      </c>
      <c r="L551">
        <v>6.22</v>
      </c>
      <c r="M551">
        <v>3.28</v>
      </c>
      <c r="N551">
        <v>1</v>
      </c>
      <c r="O551">
        <v>0.30099999999999999</v>
      </c>
      <c r="P551" s="5">
        <v>0.73399999999999999</v>
      </c>
      <c r="Q551" s="5">
        <v>0.42599999999999999</v>
      </c>
      <c r="R551" s="5">
        <v>9.1999999999999998E-2</v>
      </c>
      <c r="T551">
        <v>4.22</v>
      </c>
      <c r="V551">
        <v>4.42</v>
      </c>
      <c r="W551">
        <v>4.67</v>
      </c>
      <c r="X551">
        <v>17.2</v>
      </c>
    </row>
    <row r="552" spans="1:24" x14ac:dyDescent="0.45">
      <c r="A552">
        <v>551</v>
      </c>
      <c r="B552">
        <v>2006</v>
      </c>
      <c r="C552" t="s">
        <v>49</v>
      </c>
      <c r="D552" t="str">
        <f t="shared" si="8"/>
        <v>SEA2006</v>
      </c>
      <c r="E552">
        <v>162</v>
      </c>
      <c r="F552">
        <v>78</v>
      </c>
      <c r="G552">
        <v>84</v>
      </c>
      <c r="H552">
        <v>47</v>
      </c>
      <c r="I552">
        <v>591</v>
      </c>
      <c r="J552">
        <v>162</v>
      </c>
      <c r="K552">
        <v>1446.2</v>
      </c>
      <c r="L552">
        <v>6.64</v>
      </c>
      <c r="M552">
        <v>3.48</v>
      </c>
      <c r="N552">
        <v>1.1399999999999999</v>
      </c>
      <c r="O552">
        <v>0.29699999999999999</v>
      </c>
      <c r="P552" s="5">
        <v>0.71099999999999997</v>
      </c>
      <c r="Q552" s="5">
        <v>0.42899999999999999</v>
      </c>
      <c r="R552" s="5">
        <v>0.107</v>
      </c>
      <c r="T552">
        <v>4.5999999999999996</v>
      </c>
      <c r="V552">
        <v>4.59</v>
      </c>
      <c r="W552">
        <v>4.6100000000000003</v>
      </c>
      <c r="X552">
        <v>13.4</v>
      </c>
    </row>
    <row r="553" spans="1:24" x14ac:dyDescent="0.45">
      <c r="A553">
        <v>552</v>
      </c>
      <c r="B553">
        <v>2006</v>
      </c>
      <c r="C553" t="s">
        <v>105</v>
      </c>
      <c r="D553" t="str">
        <f t="shared" si="8"/>
        <v>TBD2006</v>
      </c>
      <c r="E553">
        <v>162</v>
      </c>
      <c r="F553">
        <v>61</v>
      </c>
      <c r="G553">
        <v>101</v>
      </c>
      <c r="H553">
        <v>33</v>
      </c>
      <c r="I553">
        <v>606</v>
      </c>
      <c r="J553">
        <v>162</v>
      </c>
      <c r="K553">
        <v>1420.1</v>
      </c>
      <c r="L553">
        <v>6.2</v>
      </c>
      <c r="M553">
        <v>3.84</v>
      </c>
      <c r="N553">
        <v>1.1399999999999999</v>
      </c>
      <c r="O553">
        <v>0.312</v>
      </c>
      <c r="P553" s="5">
        <v>0.70099999999999996</v>
      </c>
      <c r="Q553" s="5">
        <v>0.42499999999999999</v>
      </c>
      <c r="R553" s="5">
        <v>0.10299999999999999</v>
      </c>
      <c r="T553">
        <v>4.97</v>
      </c>
      <c r="V553">
        <v>4.83</v>
      </c>
      <c r="W553">
        <v>4.91</v>
      </c>
      <c r="X553">
        <v>8.8000000000000007</v>
      </c>
    </row>
    <row r="554" spans="1:24" x14ac:dyDescent="0.45">
      <c r="A554">
        <v>553</v>
      </c>
      <c r="B554">
        <v>2006</v>
      </c>
      <c r="C554" t="s">
        <v>57</v>
      </c>
      <c r="D554" t="str">
        <f t="shared" si="8"/>
        <v>TEX2006</v>
      </c>
      <c r="E554">
        <v>162</v>
      </c>
      <c r="F554">
        <v>80</v>
      </c>
      <c r="G554">
        <v>82</v>
      </c>
      <c r="H554">
        <v>42</v>
      </c>
      <c r="I554">
        <v>651</v>
      </c>
      <c r="J554">
        <v>162</v>
      </c>
      <c r="K554">
        <v>1431.1</v>
      </c>
      <c r="L554">
        <v>6.11</v>
      </c>
      <c r="M554">
        <v>3.12</v>
      </c>
      <c r="N554">
        <v>1.02</v>
      </c>
      <c r="O554">
        <v>0.307</v>
      </c>
      <c r="P554" s="5">
        <v>0.70599999999999996</v>
      </c>
      <c r="Q554" s="5">
        <v>0.46400000000000002</v>
      </c>
      <c r="R554" s="5">
        <v>0.104</v>
      </c>
      <c r="T554">
        <v>4.6100000000000003</v>
      </c>
      <c r="V554">
        <v>4.4400000000000004</v>
      </c>
      <c r="W554">
        <v>4.5</v>
      </c>
      <c r="X554">
        <v>15.8</v>
      </c>
    </row>
    <row r="555" spans="1:24" x14ac:dyDescent="0.45">
      <c r="A555">
        <v>554</v>
      </c>
      <c r="B555">
        <v>2006</v>
      </c>
      <c r="C555" t="s">
        <v>74</v>
      </c>
      <c r="D555" t="str">
        <f t="shared" si="8"/>
        <v>TOR2006</v>
      </c>
      <c r="E555">
        <v>162</v>
      </c>
      <c r="F555">
        <v>87</v>
      </c>
      <c r="G555">
        <v>75</v>
      </c>
      <c r="H555">
        <v>42</v>
      </c>
      <c r="I555">
        <v>644</v>
      </c>
      <c r="J555">
        <v>162</v>
      </c>
      <c r="K555">
        <v>1428.1</v>
      </c>
      <c r="L555">
        <v>6.78</v>
      </c>
      <c r="M555">
        <v>3.18</v>
      </c>
      <c r="N555">
        <v>1.17</v>
      </c>
      <c r="O555">
        <v>0.29199999999999998</v>
      </c>
      <c r="P555" s="5">
        <v>0.71699999999999997</v>
      </c>
      <c r="Q555" s="5">
        <v>0.46300000000000002</v>
      </c>
      <c r="R555" s="5">
        <v>0.123</v>
      </c>
      <c r="T555">
        <v>4.37</v>
      </c>
      <c r="V555">
        <v>4.51</v>
      </c>
      <c r="W555">
        <v>4.3099999999999996</v>
      </c>
      <c r="X555">
        <v>15.4</v>
      </c>
    </row>
    <row r="556" spans="1:24" x14ac:dyDescent="0.45">
      <c r="A556">
        <v>555</v>
      </c>
      <c r="B556">
        <v>2006</v>
      </c>
      <c r="C556" t="s">
        <v>102</v>
      </c>
      <c r="D556" t="str">
        <f t="shared" si="8"/>
        <v>ARI2006</v>
      </c>
      <c r="E556">
        <v>162</v>
      </c>
      <c r="F556">
        <v>76</v>
      </c>
      <c r="G556">
        <v>86</v>
      </c>
      <c r="H556">
        <v>34</v>
      </c>
      <c r="I556">
        <v>623</v>
      </c>
      <c r="J556">
        <v>162</v>
      </c>
      <c r="K556">
        <v>1459.2</v>
      </c>
      <c r="L556">
        <v>6.87</v>
      </c>
      <c r="M556">
        <v>3.3</v>
      </c>
      <c r="N556">
        <v>1.04</v>
      </c>
      <c r="O556">
        <v>0.29899999999999999</v>
      </c>
      <c r="P556" s="5">
        <v>0.70399999999999996</v>
      </c>
      <c r="Q556" s="5">
        <v>0.46800000000000003</v>
      </c>
      <c r="R556" s="5">
        <v>0.111</v>
      </c>
      <c r="T556">
        <v>4.49</v>
      </c>
      <c r="V556">
        <v>4.34</v>
      </c>
      <c r="W556">
        <v>4.3</v>
      </c>
      <c r="X556">
        <v>19</v>
      </c>
    </row>
    <row r="557" spans="1:24" x14ac:dyDescent="0.45">
      <c r="A557">
        <v>556</v>
      </c>
      <c r="B557">
        <v>2006</v>
      </c>
      <c r="C557" t="s">
        <v>50</v>
      </c>
      <c r="D557" t="str">
        <f t="shared" si="8"/>
        <v>ATL2006</v>
      </c>
      <c r="E557">
        <v>162</v>
      </c>
      <c r="F557">
        <v>79</v>
      </c>
      <c r="G557">
        <v>83</v>
      </c>
      <c r="H557">
        <v>38</v>
      </c>
      <c r="I557">
        <v>684</v>
      </c>
      <c r="J557">
        <v>162</v>
      </c>
      <c r="K557">
        <v>1441.1</v>
      </c>
      <c r="L557">
        <v>6.55</v>
      </c>
      <c r="M557">
        <v>3.57</v>
      </c>
      <c r="N557">
        <v>1.1399999999999999</v>
      </c>
      <c r="O557">
        <v>0.3</v>
      </c>
      <c r="P557" s="5">
        <v>0.71099999999999997</v>
      </c>
      <c r="Q557" s="5">
        <v>0.45</v>
      </c>
      <c r="R557" s="5">
        <v>0.11600000000000001</v>
      </c>
      <c r="T557">
        <v>4.5999999999999996</v>
      </c>
      <c r="V557">
        <v>4.6500000000000004</v>
      </c>
      <c r="W557">
        <v>4.53</v>
      </c>
      <c r="X557">
        <v>11</v>
      </c>
    </row>
    <row r="558" spans="1:24" x14ac:dyDescent="0.45">
      <c r="A558">
        <v>557</v>
      </c>
      <c r="B558">
        <v>2006</v>
      </c>
      <c r="C558" t="s">
        <v>51</v>
      </c>
      <c r="D558" t="str">
        <f t="shared" si="8"/>
        <v>CHC2006</v>
      </c>
      <c r="E558">
        <v>162</v>
      </c>
      <c r="F558">
        <v>66</v>
      </c>
      <c r="G558">
        <v>96</v>
      </c>
      <c r="H558">
        <v>29</v>
      </c>
      <c r="I558">
        <v>704</v>
      </c>
      <c r="J558">
        <v>162</v>
      </c>
      <c r="K558">
        <v>1439</v>
      </c>
      <c r="L558">
        <v>7.82</v>
      </c>
      <c r="M558">
        <v>4.3</v>
      </c>
      <c r="N558">
        <v>1.31</v>
      </c>
      <c r="O558">
        <v>0.28599999999999998</v>
      </c>
      <c r="P558" s="5">
        <v>0.70899999999999996</v>
      </c>
      <c r="Q558" s="5">
        <v>0.41599999999999998</v>
      </c>
      <c r="R558" s="5">
        <v>0.128</v>
      </c>
      <c r="T558">
        <v>4.74</v>
      </c>
      <c r="V558">
        <v>4.88</v>
      </c>
      <c r="W558">
        <v>4.58</v>
      </c>
      <c r="X558">
        <v>10.4</v>
      </c>
    </row>
    <row r="559" spans="1:24" x14ac:dyDescent="0.45">
      <c r="A559">
        <v>558</v>
      </c>
      <c r="B559">
        <v>2006</v>
      </c>
      <c r="C559" t="s">
        <v>59</v>
      </c>
      <c r="D559" t="str">
        <f t="shared" si="8"/>
        <v>CIN2006</v>
      </c>
      <c r="E559">
        <v>162</v>
      </c>
      <c r="F559">
        <v>80</v>
      </c>
      <c r="G559">
        <v>82</v>
      </c>
      <c r="H559">
        <v>36</v>
      </c>
      <c r="I559">
        <v>638</v>
      </c>
      <c r="J559">
        <v>162</v>
      </c>
      <c r="K559">
        <v>1445.2</v>
      </c>
      <c r="L559">
        <v>6.56</v>
      </c>
      <c r="M559">
        <v>2.89</v>
      </c>
      <c r="N559">
        <v>1.33</v>
      </c>
      <c r="O559">
        <v>0.30099999999999999</v>
      </c>
      <c r="P559" s="5">
        <v>0.72099999999999997</v>
      </c>
      <c r="Q559" s="5">
        <v>0.41499999999999998</v>
      </c>
      <c r="R559" s="5">
        <v>0.122</v>
      </c>
      <c r="T559">
        <v>4.53</v>
      </c>
      <c r="V559">
        <v>4.6900000000000004</v>
      </c>
      <c r="W559">
        <v>4.47</v>
      </c>
      <c r="X559">
        <v>14.7</v>
      </c>
    </row>
    <row r="560" spans="1:24" x14ac:dyDescent="0.45">
      <c r="A560">
        <v>559</v>
      </c>
      <c r="B560">
        <v>2006</v>
      </c>
      <c r="C560" t="s">
        <v>64</v>
      </c>
      <c r="D560" t="str">
        <f t="shared" si="8"/>
        <v>COL2006</v>
      </c>
      <c r="E560">
        <v>162</v>
      </c>
      <c r="F560">
        <v>76</v>
      </c>
      <c r="G560">
        <v>86</v>
      </c>
      <c r="H560">
        <v>34</v>
      </c>
      <c r="I560">
        <v>661</v>
      </c>
      <c r="J560">
        <v>162</v>
      </c>
      <c r="K560">
        <v>1447.1</v>
      </c>
      <c r="L560">
        <v>5.92</v>
      </c>
      <c r="M560">
        <v>3.44</v>
      </c>
      <c r="N560">
        <v>0.96</v>
      </c>
      <c r="O560">
        <v>0.30399999999999999</v>
      </c>
      <c r="P560" s="5">
        <v>0.69499999999999995</v>
      </c>
      <c r="Q560" s="5">
        <v>0.45700000000000002</v>
      </c>
      <c r="R560" s="5">
        <v>9.6000000000000002E-2</v>
      </c>
      <c r="T560">
        <v>4.66</v>
      </c>
      <c r="V560">
        <v>4.51</v>
      </c>
      <c r="W560">
        <v>4.68</v>
      </c>
      <c r="X560">
        <v>17.3</v>
      </c>
    </row>
    <row r="561" spans="1:24" x14ac:dyDescent="0.45">
      <c r="A561">
        <v>560</v>
      </c>
      <c r="B561">
        <v>2006</v>
      </c>
      <c r="C561" t="s">
        <v>52</v>
      </c>
      <c r="D561" t="str">
        <f t="shared" si="8"/>
        <v>FLA2006</v>
      </c>
      <c r="E561">
        <v>162</v>
      </c>
      <c r="F561">
        <v>78</v>
      </c>
      <c r="G561">
        <v>84</v>
      </c>
      <c r="H561">
        <v>41</v>
      </c>
      <c r="I561">
        <v>600</v>
      </c>
      <c r="J561">
        <v>162</v>
      </c>
      <c r="K561">
        <v>1433.1</v>
      </c>
      <c r="L561">
        <v>6.83</v>
      </c>
      <c r="M561">
        <v>3.91</v>
      </c>
      <c r="N561">
        <v>1.04</v>
      </c>
      <c r="O561">
        <v>0.29899999999999999</v>
      </c>
      <c r="P561" s="5">
        <v>0.72</v>
      </c>
      <c r="Q561" s="5">
        <v>0.42699999999999999</v>
      </c>
      <c r="R561" s="5">
        <v>0.1</v>
      </c>
      <c r="T561">
        <v>4.37</v>
      </c>
      <c r="V561">
        <v>4.59</v>
      </c>
      <c r="W561">
        <v>4.72</v>
      </c>
      <c r="X561">
        <v>12.2</v>
      </c>
    </row>
    <row r="562" spans="1:24" x14ac:dyDescent="0.45">
      <c r="A562">
        <v>561</v>
      </c>
      <c r="B562">
        <v>2006</v>
      </c>
      <c r="C562" t="s">
        <v>53</v>
      </c>
      <c r="D562" t="str">
        <f t="shared" si="8"/>
        <v>HOU2006</v>
      </c>
      <c r="E562">
        <v>162</v>
      </c>
      <c r="F562">
        <v>82</v>
      </c>
      <c r="G562">
        <v>80</v>
      </c>
      <c r="H562">
        <v>42</v>
      </c>
      <c r="I562">
        <v>659</v>
      </c>
      <c r="J562">
        <v>162</v>
      </c>
      <c r="K562">
        <v>1468.2</v>
      </c>
      <c r="L562">
        <v>7.11</v>
      </c>
      <c r="M562">
        <v>2.94</v>
      </c>
      <c r="N562">
        <v>1.1200000000000001</v>
      </c>
      <c r="O562">
        <v>0.28599999999999998</v>
      </c>
      <c r="P562" s="5">
        <v>0.72799999999999998</v>
      </c>
      <c r="Q562" s="5">
        <v>0.45200000000000001</v>
      </c>
      <c r="R562" s="5">
        <v>0.11600000000000001</v>
      </c>
      <c r="T562">
        <v>4.09</v>
      </c>
      <c r="V562">
        <v>4.2699999999999996</v>
      </c>
      <c r="W562">
        <v>4.16</v>
      </c>
      <c r="X562">
        <v>19.2</v>
      </c>
    </row>
    <row r="563" spans="1:24" x14ac:dyDescent="0.45">
      <c r="A563">
        <v>562</v>
      </c>
      <c r="B563">
        <v>2006</v>
      </c>
      <c r="C563" t="s">
        <v>65</v>
      </c>
      <c r="D563" t="str">
        <f t="shared" si="8"/>
        <v>LAD2006</v>
      </c>
      <c r="E563">
        <v>162</v>
      </c>
      <c r="F563">
        <v>88</v>
      </c>
      <c r="G563">
        <v>74</v>
      </c>
      <c r="H563">
        <v>40</v>
      </c>
      <c r="I563">
        <v>616</v>
      </c>
      <c r="J563">
        <v>162</v>
      </c>
      <c r="K563">
        <v>1460.1</v>
      </c>
      <c r="L563">
        <v>6.58</v>
      </c>
      <c r="M563">
        <v>3.03</v>
      </c>
      <c r="N563">
        <v>0.94</v>
      </c>
      <c r="O563">
        <v>0.30199999999999999</v>
      </c>
      <c r="P563" s="5">
        <v>0.70799999999999996</v>
      </c>
      <c r="Q563" s="5">
        <v>0.47799999999999998</v>
      </c>
      <c r="R563" s="5">
        <v>9.7000000000000003E-2</v>
      </c>
      <c r="T563">
        <v>4.2300000000000004</v>
      </c>
      <c r="V563">
        <v>4.13</v>
      </c>
      <c r="W563">
        <v>4.29</v>
      </c>
      <c r="X563">
        <v>19.7</v>
      </c>
    </row>
    <row r="564" spans="1:24" x14ac:dyDescent="0.45">
      <c r="A564">
        <v>563</v>
      </c>
      <c r="B564">
        <v>2006</v>
      </c>
      <c r="C564" t="s">
        <v>72</v>
      </c>
      <c r="D564" t="str">
        <f t="shared" si="8"/>
        <v>MIL2006</v>
      </c>
      <c r="E564">
        <v>162</v>
      </c>
      <c r="F564">
        <v>75</v>
      </c>
      <c r="G564">
        <v>87</v>
      </c>
      <c r="H564">
        <v>43</v>
      </c>
      <c r="I564">
        <v>589</v>
      </c>
      <c r="J564">
        <v>162</v>
      </c>
      <c r="K564">
        <v>1425.2</v>
      </c>
      <c r="L564">
        <v>7.23</v>
      </c>
      <c r="M564">
        <v>3.24</v>
      </c>
      <c r="N564">
        <v>1.1200000000000001</v>
      </c>
      <c r="O564">
        <v>0.29699999999999999</v>
      </c>
      <c r="P564" s="5">
        <v>0.67400000000000004</v>
      </c>
      <c r="Q564" s="5">
        <v>0.42099999999999999</v>
      </c>
      <c r="R564" s="5">
        <v>0.108</v>
      </c>
      <c r="T564">
        <v>4.83</v>
      </c>
      <c r="V564">
        <v>4.3899999999999997</v>
      </c>
      <c r="W564">
        <v>4.4000000000000004</v>
      </c>
      <c r="X564">
        <v>16.2</v>
      </c>
    </row>
    <row r="565" spans="1:24" x14ac:dyDescent="0.45">
      <c r="A565">
        <v>564</v>
      </c>
      <c r="B565">
        <v>2006</v>
      </c>
      <c r="C565" t="s">
        <v>104</v>
      </c>
      <c r="D565" t="str">
        <f t="shared" si="8"/>
        <v>WSN2006</v>
      </c>
      <c r="E565">
        <v>162</v>
      </c>
      <c r="F565">
        <v>71</v>
      </c>
      <c r="G565">
        <v>91</v>
      </c>
      <c r="H565">
        <v>32</v>
      </c>
      <c r="I565">
        <v>679</v>
      </c>
      <c r="J565">
        <v>162</v>
      </c>
      <c r="K565">
        <v>1436.1</v>
      </c>
      <c r="L565">
        <v>6.02</v>
      </c>
      <c r="M565">
        <v>3.66</v>
      </c>
      <c r="N565">
        <v>1.21</v>
      </c>
      <c r="O565">
        <v>0.29199999999999998</v>
      </c>
      <c r="P565" s="5">
        <v>0.69</v>
      </c>
      <c r="Q565" s="5">
        <v>0.39600000000000002</v>
      </c>
      <c r="R565" s="5">
        <v>0.10199999999999999</v>
      </c>
      <c r="T565">
        <v>5.03</v>
      </c>
      <c r="V565">
        <v>4.97</v>
      </c>
      <c r="W565">
        <v>5.08</v>
      </c>
      <c r="X565">
        <v>4.5999999999999996</v>
      </c>
    </row>
    <row r="566" spans="1:24" x14ac:dyDescent="0.45">
      <c r="A566">
        <v>565</v>
      </c>
      <c r="B566">
        <v>2006</v>
      </c>
      <c r="C566" t="s">
        <v>55</v>
      </c>
      <c r="D566" t="str">
        <f t="shared" si="8"/>
        <v>NYM2006</v>
      </c>
      <c r="E566">
        <v>162</v>
      </c>
      <c r="F566">
        <v>97</v>
      </c>
      <c r="G566">
        <v>65</v>
      </c>
      <c r="H566">
        <v>43</v>
      </c>
      <c r="I566">
        <v>636</v>
      </c>
      <c r="J566">
        <v>162</v>
      </c>
      <c r="K566">
        <v>1461.1</v>
      </c>
      <c r="L566">
        <v>7.15</v>
      </c>
      <c r="M566">
        <v>3.25</v>
      </c>
      <c r="N566">
        <v>1.1100000000000001</v>
      </c>
      <c r="O566">
        <v>0.28399999999999997</v>
      </c>
      <c r="P566" s="5">
        <v>0.72499999999999998</v>
      </c>
      <c r="Q566" s="5">
        <v>0.433</v>
      </c>
      <c r="R566" s="5">
        <v>0.11</v>
      </c>
      <c r="T566">
        <v>4.16</v>
      </c>
      <c r="V566">
        <v>4.37</v>
      </c>
      <c r="W566">
        <v>4.34</v>
      </c>
      <c r="X566">
        <v>16.2</v>
      </c>
    </row>
    <row r="567" spans="1:24" x14ac:dyDescent="0.45">
      <c r="A567">
        <v>566</v>
      </c>
      <c r="B567">
        <v>2006</v>
      </c>
      <c r="C567" t="s">
        <v>61</v>
      </c>
      <c r="D567" t="str">
        <f t="shared" si="8"/>
        <v>PHI2006</v>
      </c>
      <c r="E567">
        <v>162</v>
      </c>
      <c r="F567">
        <v>85</v>
      </c>
      <c r="G567">
        <v>77</v>
      </c>
      <c r="H567">
        <v>42</v>
      </c>
      <c r="I567">
        <v>662</v>
      </c>
      <c r="J567">
        <v>162</v>
      </c>
      <c r="K567">
        <v>1460.1</v>
      </c>
      <c r="L567">
        <v>7.01</v>
      </c>
      <c r="M567">
        <v>3.16</v>
      </c>
      <c r="N567">
        <v>1.3</v>
      </c>
      <c r="O567">
        <v>0.30399999999999999</v>
      </c>
      <c r="P567" s="5">
        <v>0.71899999999999997</v>
      </c>
      <c r="Q567" s="5">
        <v>0.437</v>
      </c>
      <c r="R567" s="5">
        <v>0.13</v>
      </c>
      <c r="T567">
        <v>4.6100000000000003</v>
      </c>
      <c r="V567">
        <v>4.6500000000000004</v>
      </c>
      <c r="W567">
        <v>4.33</v>
      </c>
      <c r="X567">
        <v>14.2</v>
      </c>
    </row>
    <row r="568" spans="1:24" x14ac:dyDescent="0.45">
      <c r="A568">
        <v>567</v>
      </c>
      <c r="B568">
        <v>2006</v>
      </c>
      <c r="C568" t="s">
        <v>66</v>
      </c>
      <c r="D568" t="str">
        <f t="shared" si="8"/>
        <v>PIT2006</v>
      </c>
      <c r="E568">
        <v>162</v>
      </c>
      <c r="F568">
        <v>67</v>
      </c>
      <c r="G568">
        <v>95</v>
      </c>
      <c r="H568">
        <v>39</v>
      </c>
      <c r="I568">
        <v>667</v>
      </c>
      <c r="J568">
        <v>162</v>
      </c>
      <c r="K568">
        <v>1435</v>
      </c>
      <c r="L568">
        <v>6.65</v>
      </c>
      <c r="M568">
        <v>3.89</v>
      </c>
      <c r="N568">
        <v>0.98</v>
      </c>
      <c r="O568">
        <v>0.312</v>
      </c>
      <c r="P568" s="5">
        <v>0.71299999999999997</v>
      </c>
      <c r="Q568" s="5">
        <v>0.45500000000000002</v>
      </c>
      <c r="R568" s="5">
        <v>0.104</v>
      </c>
      <c r="T568">
        <v>4.55</v>
      </c>
      <c r="V568">
        <v>4.53</v>
      </c>
      <c r="W568">
        <v>4.59</v>
      </c>
      <c r="X568">
        <v>12.5</v>
      </c>
    </row>
    <row r="569" spans="1:24" x14ac:dyDescent="0.45">
      <c r="A569">
        <v>568</v>
      </c>
      <c r="B569">
        <v>2006</v>
      </c>
      <c r="C569" t="s">
        <v>68</v>
      </c>
      <c r="D569" t="str">
        <f t="shared" si="8"/>
        <v>STL2006</v>
      </c>
      <c r="E569">
        <v>161</v>
      </c>
      <c r="F569">
        <v>83</v>
      </c>
      <c r="G569">
        <v>78</v>
      </c>
      <c r="H569">
        <v>38</v>
      </c>
      <c r="I569">
        <v>630</v>
      </c>
      <c r="J569">
        <v>161</v>
      </c>
      <c r="K569">
        <v>1429.2</v>
      </c>
      <c r="L569">
        <v>6.11</v>
      </c>
      <c r="M569">
        <v>3.17</v>
      </c>
      <c r="N569">
        <v>1.21</v>
      </c>
      <c r="O569">
        <v>0.28799999999999998</v>
      </c>
      <c r="P569" s="5">
        <v>0.72499999999999998</v>
      </c>
      <c r="Q569" s="5">
        <v>0.46200000000000002</v>
      </c>
      <c r="R569" s="5">
        <v>0.125</v>
      </c>
      <c r="T569">
        <v>4.54</v>
      </c>
      <c r="V569">
        <v>4.7699999999999996</v>
      </c>
      <c r="W569">
        <v>4.54</v>
      </c>
      <c r="X569">
        <v>7.8</v>
      </c>
    </row>
    <row r="570" spans="1:24" x14ac:dyDescent="0.45">
      <c r="A570">
        <v>569</v>
      </c>
      <c r="B570">
        <v>2006</v>
      </c>
      <c r="C570" t="s">
        <v>67</v>
      </c>
      <c r="D570" t="str">
        <f t="shared" si="8"/>
        <v>SDP2006</v>
      </c>
      <c r="E570">
        <v>162</v>
      </c>
      <c r="F570">
        <v>88</v>
      </c>
      <c r="G570">
        <v>74</v>
      </c>
      <c r="H570">
        <v>50</v>
      </c>
      <c r="I570">
        <v>637</v>
      </c>
      <c r="J570">
        <v>162</v>
      </c>
      <c r="K570">
        <v>1463.2</v>
      </c>
      <c r="L570">
        <v>6.75</v>
      </c>
      <c r="M570">
        <v>2.88</v>
      </c>
      <c r="N570">
        <v>1.08</v>
      </c>
      <c r="O570">
        <v>0.27600000000000002</v>
      </c>
      <c r="P570" s="5">
        <v>0.73899999999999999</v>
      </c>
      <c r="Q570" s="5">
        <v>0.41499999999999998</v>
      </c>
      <c r="R570" s="5">
        <v>0.10100000000000001</v>
      </c>
      <c r="T570">
        <v>3.88</v>
      </c>
      <c r="V570">
        <v>4.2699999999999996</v>
      </c>
      <c r="W570">
        <v>4.3899999999999997</v>
      </c>
      <c r="X570">
        <v>16.399999999999999</v>
      </c>
    </row>
    <row r="571" spans="1:24" x14ac:dyDescent="0.45">
      <c r="A571">
        <v>570</v>
      </c>
      <c r="B571">
        <v>2006</v>
      </c>
      <c r="C571" t="s">
        <v>75</v>
      </c>
      <c r="D571" t="str">
        <f t="shared" si="8"/>
        <v>SFG2006</v>
      </c>
      <c r="E571">
        <v>161</v>
      </c>
      <c r="F571">
        <v>76</v>
      </c>
      <c r="G571">
        <v>85</v>
      </c>
      <c r="H571">
        <v>37</v>
      </c>
      <c r="I571">
        <v>599</v>
      </c>
      <c r="J571">
        <v>161</v>
      </c>
      <c r="K571">
        <v>1429.2</v>
      </c>
      <c r="L571">
        <v>6.24</v>
      </c>
      <c r="M571">
        <v>3.68</v>
      </c>
      <c r="N571">
        <v>0.96</v>
      </c>
      <c r="O571">
        <v>0.28699999999999998</v>
      </c>
      <c r="P571" s="5">
        <v>0.69099999999999995</v>
      </c>
      <c r="Q571" s="5">
        <v>0.41899999999999998</v>
      </c>
      <c r="R571" s="5">
        <v>8.8999999999999996E-2</v>
      </c>
      <c r="T571">
        <v>4.6399999999999997</v>
      </c>
      <c r="V571">
        <v>4.5199999999999996</v>
      </c>
      <c r="W571">
        <v>4.83</v>
      </c>
      <c r="X571">
        <v>13</v>
      </c>
    </row>
    <row r="572" spans="1:24" x14ac:dyDescent="0.45">
      <c r="A572">
        <v>571</v>
      </c>
      <c r="B572">
        <v>2005</v>
      </c>
      <c r="C572" t="s">
        <v>100</v>
      </c>
      <c r="D572" t="str">
        <f t="shared" si="8"/>
        <v>LAA2005</v>
      </c>
      <c r="E572">
        <v>162</v>
      </c>
      <c r="F572">
        <v>95</v>
      </c>
      <c r="G572">
        <v>67</v>
      </c>
      <c r="H572">
        <v>54</v>
      </c>
      <c r="I572">
        <v>541</v>
      </c>
      <c r="J572">
        <v>162</v>
      </c>
      <c r="K572">
        <v>1464.1</v>
      </c>
      <c r="L572">
        <v>6.92</v>
      </c>
      <c r="M572">
        <v>2.72</v>
      </c>
      <c r="N572">
        <v>0.97</v>
      </c>
      <c r="O572">
        <v>0.28799999999999998</v>
      </c>
      <c r="P572" s="5">
        <v>0.75</v>
      </c>
      <c r="Q572" s="5">
        <v>0.41199999999999998</v>
      </c>
      <c r="R572" s="5">
        <v>9.1999999999999998E-2</v>
      </c>
      <c r="T572">
        <v>3.68</v>
      </c>
      <c r="V572">
        <v>3.89</v>
      </c>
      <c r="W572">
        <v>4.1100000000000003</v>
      </c>
      <c r="X572">
        <v>21.4</v>
      </c>
    </row>
    <row r="573" spans="1:24" x14ac:dyDescent="0.45">
      <c r="A573">
        <v>572</v>
      </c>
      <c r="B573">
        <v>2005</v>
      </c>
      <c r="C573" t="s">
        <v>58</v>
      </c>
      <c r="D573" t="str">
        <f t="shared" si="8"/>
        <v>BAL2005</v>
      </c>
      <c r="E573">
        <v>162</v>
      </c>
      <c r="F573">
        <v>74</v>
      </c>
      <c r="G573">
        <v>88</v>
      </c>
      <c r="H573">
        <v>38</v>
      </c>
      <c r="I573">
        <v>636</v>
      </c>
      <c r="J573">
        <v>162</v>
      </c>
      <c r="K573">
        <v>1427.2</v>
      </c>
      <c r="L573">
        <v>6.63</v>
      </c>
      <c r="M573">
        <v>3.66</v>
      </c>
      <c r="N573">
        <v>1.1299999999999999</v>
      </c>
      <c r="O573">
        <v>0.29199999999999998</v>
      </c>
      <c r="P573" s="5">
        <v>0.70199999999999996</v>
      </c>
      <c r="Q573" s="5">
        <v>0.45500000000000002</v>
      </c>
      <c r="R573" s="5">
        <v>0.11899999999999999</v>
      </c>
      <c r="T573">
        <v>4.5599999999999996</v>
      </c>
      <c r="V573">
        <v>4.51</v>
      </c>
      <c r="W573">
        <v>4.34</v>
      </c>
      <c r="X573">
        <v>12.4</v>
      </c>
    </row>
    <row r="574" spans="1:24" x14ac:dyDescent="0.45">
      <c r="A574">
        <v>573</v>
      </c>
      <c r="B574">
        <v>2005</v>
      </c>
      <c r="C574" t="s">
        <v>69</v>
      </c>
      <c r="D574" t="str">
        <f t="shared" si="8"/>
        <v>BOS2005</v>
      </c>
      <c r="E574">
        <v>162</v>
      </c>
      <c r="F574">
        <v>95</v>
      </c>
      <c r="G574">
        <v>67</v>
      </c>
      <c r="H574">
        <v>38</v>
      </c>
      <c r="I574">
        <v>604</v>
      </c>
      <c r="J574">
        <v>162</v>
      </c>
      <c r="K574">
        <v>1429</v>
      </c>
      <c r="L574">
        <v>6.04</v>
      </c>
      <c r="M574">
        <v>2.77</v>
      </c>
      <c r="N574">
        <v>1.03</v>
      </c>
      <c r="O574">
        <v>0.30299999999999999</v>
      </c>
      <c r="P574" s="5">
        <v>0.68899999999999995</v>
      </c>
      <c r="Q574" s="5">
        <v>0.42399999999999999</v>
      </c>
      <c r="R574" s="5">
        <v>9.6000000000000002E-2</v>
      </c>
      <c r="T574">
        <v>4.74</v>
      </c>
      <c r="V574">
        <v>4.28</v>
      </c>
      <c r="W574">
        <v>4.4400000000000004</v>
      </c>
      <c r="X574">
        <v>13.9</v>
      </c>
    </row>
    <row r="575" spans="1:24" x14ac:dyDescent="0.45">
      <c r="A575">
        <v>574</v>
      </c>
      <c r="B575">
        <v>2005</v>
      </c>
      <c r="C575" t="s">
        <v>70</v>
      </c>
      <c r="D575" t="str">
        <f t="shared" si="8"/>
        <v>CHW2005</v>
      </c>
      <c r="E575">
        <v>162</v>
      </c>
      <c r="F575">
        <v>99</v>
      </c>
      <c r="G575">
        <v>63</v>
      </c>
      <c r="H575">
        <v>54</v>
      </c>
      <c r="I575">
        <v>574</v>
      </c>
      <c r="J575">
        <v>162</v>
      </c>
      <c r="K575">
        <v>1475.2</v>
      </c>
      <c r="L575">
        <v>6.34</v>
      </c>
      <c r="M575">
        <v>2.8</v>
      </c>
      <c r="N575">
        <v>1.02</v>
      </c>
      <c r="O575">
        <v>0.27500000000000002</v>
      </c>
      <c r="P575" s="5">
        <v>0.754</v>
      </c>
      <c r="Q575" s="5">
        <v>0.436</v>
      </c>
      <c r="R575" s="5">
        <v>0.105</v>
      </c>
      <c r="T575">
        <v>3.61</v>
      </c>
      <c r="V575">
        <v>4.12</v>
      </c>
      <c r="W575">
        <v>4.1399999999999997</v>
      </c>
      <c r="X575">
        <v>23</v>
      </c>
    </row>
    <row r="576" spans="1:24" x14ac:dyDescent="0.45">
      <c r="A576">
        <v>575</v>
      </c>
      <c r="B576">
        <v>2005</v>
      </c>
      <c r="C576" t="s">
        <v>60</v>
      </c>
      <c r="D576" t="str">
        <f t="shared" si="8"/>
        <v>CLE2005</v>
      </c>
      <c r="E576">
        <v>162</v>
      </c>
      <c r="F576">
        <v>93</v>
      </c>
      <c r="G576">
        <v>69</v>
      </c>
      <c r="H576">
        <v>51</v>
      </c>
      <c r="I576">
        <v>571</v>
      </c>
      <c r="J576">
        <v>162</v>
      </c>
      <c r="K576">
        <v>1452.2</v>
      </c>
      <c r="L576">
        <v>6.51</v>
      </c>
      <c r="M576">
        <v>2.56</v>
      </c>
      <c r="N576">
        <v>0.97</v>
      </c>
      <c r="O576">
        <v>0.27500000000000002</v>
      </c>
      <c r="P576" s="5">
        <v>0.73599999999999999</v>
      </c>
      <c r="Q576" s="5">
        <v>0.44800000000000001</v>
      </c>
      <c r="R576" s="5">
        <v>0.10199999999999999</v>
      </c>
      <c r="T576">
        <v>3.61</v>
      </c>
      <c r="V576">
        <v>3.92</v>
      </c>
      <c r="W576">
        <v>3.97</v>
      </c>
      <c r="X576">
        <v>19.2</v>
      </c>
    </row>
    <row r="577" spans="1:24" x14ac:dyDescent="0.45">
      <c r="A577">
        <v>576</v>
      </c>
      <c r="B577">
        <v>2005</v>
      </c>
      <c r="C577" t="s">
        <v>71</v>
      </c>
      <c r="D577" t="str">
        <f t="shared" si="8"/>
        <v>DET2005</v>
      </c>
      <c r="E577">
        <v>162</v>
      </c>
      <c r="F577">
        <v>71</v>
      </c>
      <c r="G577">
        <v>91</v>
      </c>
      <c r="H577">
        <v>37</v>
      </c>
      <c r="I577">
        <v>587</v>
      </c>
      <c r="J577">
        <v>162</v>
      </c>
      <c r="K577">
        <v>1435.2</v>
      </c>
      <c r="L577">
        <v>5.69</v>
      </c>
      <c r="M577">
        <v>2.89</v>
      </c>
      <c r="N577">
        <v>1.21</v>
      </c>
      <c r="O577">
        <v>0.28999999999999998</v>
      </c>
      <c r="P577" s="5">
        <v>0.70399999999999996</v>
      </c>
      <c r="Q577" s="5">
        <v>0.45700000000000002</v>
      </c>
      <c r="R577" s="5">
        <v>0.11899999999999999</v>
      </c>
      <c r="T577">
        <v>4.5199999999999996</v>
      </c>
      <c r="V577">
        <v>4.57</v>
      </c>
      <c r="W577">
        <v>4.38</v>
      </c>
      <c r="X577">
        <v>9.6999999999999993</v>
      </c>
    </row>
    <row r="578" spans="1:24" x14ac:dyDescent="0.45">
      <c r="A578">
        <v>577</v>
      </c>
      <c r="B578">
        <v>2005</v>
      </c>
      <c r="C578" t="s">
        <v>62</v>
      </c>
      <c r="D578" t="str">
        <f t="shared" si="8"/>
        <v>KCR2005</v>
      </c>
      <c r="E578">
        <v>162</v>
      </c>
      <c r="F578">
        <v>56</v>
      </c>
      <c r="G578">
        <v>106</v>
      </c>
      <c r="H578">
        <v>25</v>
      </c>
      <c r="I578">
        <v>605</v>
      </c>
      <c r="J578">
        <v>162</v>
      </c>
      <c r="K578">
        <v>1413.1</v>
      </c>
      <c r="L578">
        <v>5.88</v>
      </c>
      <c r="M578">
        <v>3.69</v>
      </c>
      <c r="N578">
        <v>1.1299999999999999</v>
      </c>
      <c r="O578">
        <v>0.317</v>
      </c>
      <c r="P578" s="5">
        <v>0.66500000000000004</v>
      </c>
      <c r="Q578" s="5">
        <v>0.44400000000000001</v>
      </c>
      <c r="R578" s="5">
        <v>0.107</v>
      </c>
      <c r="T578">
        <v>5.56</v>
      </c>
      <c r="V578">
        <v>4.74</v>
      </c>
      <c r="W578">
        <v>4.72</v>
      </c>
      <c r="X578">
        <v>6.1</v>
      </c>
    </row>
    <row r="579" spans="1:24" x14ac:dyDescent="0.45">
      <c r="A579">
        <v>578</v>
      </c>
      <c r="B579">
        <v>2005</v>
      </c>
      <c r="C579" t="s">
        <v>54</v>
      </c>
      <c r="D579" t="str">
        <f t="shared" ref="D579:D642" si="9">_xlfn.CONCAT(C579,B579)</f>
        <v>MIN2005</v>
      </c>
      <c r="E579">
        <v>162</v>
      </c>
      <c r="F579">
        <v>83</v>
      </c>
      <c r="G579">
        <v>79</v>
      </c>
      <c r="H579">
        <v>44</v>
      </c>
      <c r="I579">
        <v>558</v>
      </c>
      <c r="J579">
        <v>162</v>
      </c>
      <c r="K579">
        <v>1464.1</v>
      </c>
      <c r="L579">
        <v>5.93</v>
      </c>
      <c r="M579">
        <v>2.14</v>
      </c>
      <c r="N579">
        <v>1.04</v>
      </c>
      <c r="O579">
        <v>0.28299999999999997</v>
      </c>
      <c r="P579" s="5">
        <v>0.73599999999999999</v>
      </c>
      <c r="Q579" s="5">
        <v>0.45100000000000001</v>
      </c>
      <c r="R579" s="5">
        <v>0.10299999999999999</v>
      </c>
      <c r="T579">
        <v>3.72</v>
      </c>
      <c r="V579">
        <v>4</v>
      </c>
      <c r="W579">
        <v>4.04</v>
      </c>
      <c r="X579">
        <v>19</v>
      </c>
    </row>
    <row r="580" spans="1:24" x14ac:dyDescent="0.45">
      <c r="A580">
        <v>579</v>
      </c>
      <c r="B580">
        <v>2005</v>
      </c>
      <c r="C580" t="s">
        <v>73</v>
      </c>
      <c r="D580" t="str">
        <f t="shared" si="9"/>
        <v>NYY2005</v>
      </c>
      <c r="E580">
        <v>162</v>
      </c>
      <c r="F580">
        <v>95</v>
      </c>
      <c r="G580">
        <v>67</v>
      </c>
      <c r="H580">
        <v>46</v>
      </c>
      <c r="I580">
        <v>580</v>
      </c>
      <c r="J580">
        <v>162</v>
      </c>
      <c r="K580">
        <v>1430.2</v>
      </c>
      <c r="L580">
        <v>6.2</v>
      </c>
      <c r="M580">
        <v>2.91</v>
      </c>
      <c r="N580">
        <v>1.03</v>
      </c>
      <c r="O580">
        <v>0.29699999999999999</v>
      </c>
      <c r="P580" s="5">
        <v>0.69099999999999995</v>
      </c>
      <c r="Q580" s="5">
        <v>0.47</v>
      </c>
      <c r="R580" s="5">
        <v>0.10100000000000001</v>
      </c>
      <c r="T580">
        <v>4.54</v>
      </c>
      <c r="V580">
        <v>4.28</v>
      </c>
      <c r="W580">
        <v>4.3600000000000003</v>
      </c>
      <c r="X580">
        <v>15.2</v>
      </c>
    </row>
    <row r="581" spans="1:24" x14ac:dyDescent="0.45">
      <c r="A581">
        <v>580</v>
      </c>
      <c r="B581">
        <v>2005</v>
      </c>
      <c r="C581" t="s">
        <v>56</v>
      </c>
      <c r="D581" t="str">
        <f t="shared" si="9"/>
        <v>OAK2005</v>
      </c>
      <c r="E581">
        <v>162</v>
      </c>
      <c r="F581">
        <v>88</v>
      </c>
      <c r="G581">
        <v>74</v>
      </c>
      <c r="H581">
        <v>38</v>
      </c>
      <c r="I581">
        <v>572</v>
      </c>
      <c r="J581">
        <v>162</v>
      </c>
      <c r="K581">
        <v>1450.1</v>
      </c>
      <c r="L581">
        <v>6.67</v>
      </c>
      <c r="M581">
        <v>3.13</v>
      </c>
      <c r="N581">
        <v>0.96</v>
      </c>
      <c r="O581">
        <v>0.27100000000000002</v>
      </c>
      <c r="P581" s="5">
        <v>0.73399999999999999</v>
      </c>
      <c r="Q581" s="5">
        <v>0.44</v>
      </c>
      <c r="R581" s="5">
        <v>0.10199999999999999</v>
      </c>
      <c r="T581">
        <v>3.7</v>
      </c>
      <c r="V581">
        <v>4.08</v>
      </c>
      <c r="W581">
        <v>4.1399999999999997</v>
      </c>
      <c r="X581">
        <v>18.3</v>
      </c>
    </row>
    <row r="582" spans="1:24" x14ac:dyDescent="0.45">
      <c r="A582">
        <v>581</v>
      </c>
      <c r="B582">
        <v>2005</v>
      </c>
      <c r="C582" t="s">
        <v>49</v>
      </c>
      <c r="D582" t="str">
        <f t="shared" si="9"/>
        <v>SEA2005</v>
      </c>
      <c r="E582">
        <v>162</v>
      </c>
      <c r="F582">
        <v>69</v>
      </c>
      <c r="G582">
        <v>93</v>
      </c>
      <c r="H582">
        <v>39</v>
      </c>
      <c r="I582">
        <v>595</v>
      </c>
      <c r="J582">
        <v>162</v>
      </c>
      <c r="K582">
        <v>1427.2</v>
      </c>
      <c r="L582">
        <v>5.62</v>
      </c>
      <c r="M582">
        <v>3.13</v>
      </c>
      <c r="N582">
        <v>1.1299999999999999</v>
      </c>
      <c r="O582">
        <v>0.28699999999999998</v>
      </c>
      <c r="P582" s="5">
        <v>0.72</v>
      </c>
      <c r="Q582" s="5">
        <v>0.41399999999999998</v>
      </c>
      <c r="R582" s="5">
        <v>9.9000000000000005E-2</v>
      </c>
      <c r="T582">
        <v>4.49</v>
      </c>
      <c r="V582">
        <v>4.5599999999999996</v>
      </c>
      <c r="W582">
        <v>4.68</v>
      </c>
      <c r="X582">
        <v>9.3000000000000007</v>
      </c>
    </row>
    <row r="583" spans="1:24" x14ac:dyDescent="0.45">
      <c r="A583">
        <v>582</v>
      </c>
      <c r="B583">
        <v>2005</v>
      </c>
      <c r="C583" t="s">
        <v>105</v>
      </c>
      <c r="D583" t="str">
        <f t="shared" si="9"/>
        <v>TBD2005</v>
      </c>
      <c r="E583">
        <v>162</v>
      </c>
      <c r="F583">
        <v>67</v>
      </c>
      <c r="G583">
        <v>95</v>
      </c>
      <c r="H583">
        <v>43</v>
      </c>
      <c r="I583">
        <v>563</v>
      </c>
      <c r="J583">
        <v>162</v>
      </c>
      <c r="K583">
        <v>1421.2</v>
      </c>
      <c r="L583">
        <v>6.01</v>
      </c>
      <c r="M583">
        <v>3.89</v>
      </c>
      <c r="N583">
        <v>1.23</v>
      </c>
      <c r="O583">
        <v>0.30199999999999999</v>
      </c>
      <c r="P583" s="5">
        <v>0.66400000000000003</v>
      </c>
      <c r="Q583" s="5">
        <v>0.39300000000000002</v>
      </c>
      <c r="R583" s="5">
        <v>0.106</v>
      </c>
      <c r="T583">
        <v>5.4</v>
      </c>
      <c r="V583">
        <v>4.8899999999999997</v>
      </c>
      <c r="W583">
        <v>4.9000000000000004</v>
      </c>
      <c r="X583">
        <v>4.9000000000000004</v>
      </c>
    </row>
    <row r="584" spans="1:24" x14ac:dyDescent="0.45">
      <c r="A584">
        <v>583</v>
      </c>
      <c r="B584">
        <v>2005</v>
      </c>
      <c r="C584" t="s">
        <v>57</v>
      </c>
      <c r="D584" t="str">
        <f t="shared" si="9"/>
        <v>TEX2005</v>
      </c>
      <c r="E584">
        <v>162</v>
      </c>
      <c r="F584">
        <v>79</v>
      </c>
      <c r="G584">
        <v>83</v>
      </c>
      <c r="H584">
        <v>46</v>
      </c>
      <c r="I584">
        <v>616</v>
      </c>
      <c r="J584">
        <v>162</v>
      </c>
      <c r="K584">
        <v>1440</v>
      </c>
      <c r="L584">
        <v>5.83</v>
      </c>
      <c r="M584">
        <v>3.26</v>
      </c>
      <c r="N584">
        <v>0.99</v>
      </c>
      <c r="O584">
        <v>0.30399999999999999</v>
      </c>
      <c r="P584" s="5">
        <v>0.67400000000000004</v>
      </c>
      <c r="Q584" s="5">
        <v>0.46</v>
      </c>
      <c r="R584" s="5">
        <v>0.1</v>
      </c>
      <c r="T584">
        <v>4.97</v>
      </c>
      <c r="V584">
        <v>4.37</v>
      </c>
      <c r="W584">
        <v>4.46</v>
      </c>
      <c r="X584">
        <v>13.7</v>
      </c>
    </row>
    <row r="585" spans="1:24" x14ac:dyDescent="0.45">
      <c r="A585">
        <v>584</v>
      </c>
      <c r="B585">
        <v>2005</v>
      </c>
      <c r="C585" t="s">
        <v>74</v>
      </c>
      <c r="D585" t="str">
        <f t="shared" si="9"/>
        <v>TOR2005</v>
      </c>
      <c r="E585">
        <v>162</v>
      </c>
      <c r="F585">
        <v>80</v>
      </c>
      <c r="G585">
        <v>82</v>
      </c>
      <c r="H585">
        <v>35</v>
      </c>
      <c r="I585">
        <v>594</v>
      </c>
      <c r="J585">
        <v>162</v>
      </c>
      <c r="K585">
        <v>1447</v>
      </c>
      <c r="L585">
        <v>5.96</v>
      </c>
      <c r="M585">
        <v>2.76</v>
      </c>
      <c r="N585">
        <v>1.1499999999999999</v>
      </c>
      <c r="O585">
        <v>0.28599999999999998</v>
      </c>
      <c r="P585" s="5">
        <v>0.74199999999999999</v>
      </c>
      <c r="Q585" s="5">
        <v>0.45700000000000002</v>
      </c>
      <c r="R585" s="5">
        <v>0.11700000000000001</v>
      </c>
      <c r="T585">
        <v>4.0599999999999996</v>
      </c>
      <c r="V585">
        <v>4.42</v>
      </c>
      <c r="W585">
        <v>4.26</v>
      </c>
      <c r="X585">
        <v>14</v>
      </c>
    </row>
    <row r="586" spans="1:24" x14ac:dyDescent="0.45">
      <c r="A586">
        <v>585</v>
      </c>
      <c r="B586">
        <v>2005</v>
      </c>
      <c r="C586" t="s">
        <v>102</v>
      </c>
      <c r="D586" t="str">
        <f t="shared" si="9"/>
        <v>ARI2005</v>
      </c>
      <c r="E586">
        <v>162</v>
      </c>
      <c r="F586">
        <v>77</v>
      </c>
      <c r="G586">
        <v>85</v>
      </c>
      <c r="H586">
        <v>45</v>
      </c>
      <c r="I586">
        <v>620</v>
      </c>
      <c r="J586">
        <v>162</v>
      </c>
      <c r="K586">
        <v>1456.1</v>
      </c>
      <c r="L586">
        <v>6.41</v>
      </c>
      <c r="M586">
        <v>3.32</v>
      </c>
      <c r="N586">
        <v>1.19</v>
      </c>
      <c r="O586">
        <v>0.30299999999999999</v>
      </c>
      <c r="P586" s="5">
        <v>0.69299999999999995</v>
      </c>
      <c r="Q586" s="5">
        <v>0.45400000000000001</v>
      </c>
      <c r="R586" s="5">
        <v>0.129</v>
      </c>
      <c r="T586">
        <v>4.87</v>
      </c>
      <c r="V586">
        <v>4.55</v>
      </c>
      <c r="W586">
        <v>4.25</v>
      </c>
      <c r="X586">
        <v>11.9</v>
      </c>
    </row>
    <row r="587" spans="1:24" x14ac:dyDescent="0.45">
      <c r="A587">
        <v>586</v>
      </c>
      <c r="B587">
        <v>2005</v>
      </c>
      <c r="C587" t="s">
        <v>50</v>
      </c>
      <c r="D587" t="str">
        <f t="shared" si="9"/>
        <v>ATL2005</v>
      </c>
      <c r="E587">
        <v>162</v>
      </c>
      <c r="F587">
        <v>90</v>
      </c>
      <c r="G587">
        <v>72</v>
      </c>
      <c r="H587">
        <v>38</v>
      </c>
      <c r="I587">
        <v>646</v>
      </c>
      <c r="J587">
        <v>162</v>
      </c>
      <c r="K587">
        <v>1443.2</v>
      </c>
      <c r="L587">
        <v>5.79</v>
      </c>
      <c r="M587">
        <v>3.24</v>
      </c>
      <c r="N587">
        <v>0.9</v>
      </c>
      <c r="O587">
        <v>0.29399999999999998</v>
      </c>
      <c r="P587" s="5">
        <v>0.74299999999999999</v>
      </c>
      <c r="Q587" s="5">
        <v>0.46700000000000003</v>
      </c>
      <c r="R587" s="5">
        <v>0.10299999999999999</v>
      </c>
      <c r="T587">
        <v>3.98</v>
      </c>
      <c r="V587">
        <v>4.1900000000000004</v>
      </c>
      <c r="W587">
        <v>4.2300000000000004</v>
      </c>
      <c r="X587">
        <v>14.4</v>
      </c>
    </row>
    <row r="588" spans="1:24" x14ac:dyDescent="0.45">
      <c r="A588">
        <v>587</v>
      </c>
      <c r="B588">
        <v>2005</v>
      </c>
      <c r="C588" t="s">
        <v>51</v>
      </c>
      <c r="D588" t="str">
        <f t="shared" si="9"/>
        <v>CHC2005</v>
      </c>
      <c r="E588">
        <v>162</v>
      </c>
      <c r="F588">
        <v>79</v>
      </c>
      <c r="G588">
        <v>83</v>
      </c>
      <c r="H588">
        <v>39</v>
      </c>
      <c r="I588">
        <v>619</v>
      </c>
      <c r="J588">
        <v>162</v>
      </c>
      <c r="K588">
        <v>1440</v>
      </c>
      <c r="L588">
        <v>7.85</v>
      </c>
      <c r="M588">
        <v>3.6</v>
      </c>
      <c r="N588">
        <v>1.1599999999999999</v>
      </c>
      <c r="O588">
        <v>0.28399999999999997</v>
      </c>
      <c r="P588" s="5">
        <v>0.73699999999999999</v>
      </c>
      <c r="Q588" s="5">
        <v>0.46</v>
      </c>
      <c r="R588" s="5">
        <v>0.13500000000000001</v>
      </c>
      <c r="T588">
        <v>4.1900000000000004</v>
      </c>
      <c r="V588">
        <v>4.26</v>
      </c>
      <c r="W588">
        <v>3.9</v>
      </c>
      <c r="X588">
        <v>15.1</v>
      </c>
    </row>
    <row r="589" spans="1:24" x14ac:dyDescent="0.45">
      <c r="A589">
        <v>588</v>
      </c>
      <c r="B589">
        <v>2005</v>
      </c>
      <c r="C589" t="s">
        <v>59</v>
      </c>
      <c r="D589" t="str">
        <f t="shared" si="9"/>
        <v>CIN2005</v>
      </c>
      <c r="E589">
        <v>163</v>
      </c>
      <c r="F589">
        <v>73</v>
      </c>
      <c r="G589">
        <v>89</v>
      </c>
      <c r="H589">
        <v>31</v>
      </c>
      <c r="I589">
        <v>654</v>
      </c>
      <c r="J589">
        <v>163</v>
      </c>
      <c r="K589">
        <v>1433</v>
      </c>
      <c r="L589">
        <v>6</v>
      </c>
      <c r="M589">
        <v>3.09</v>
      </c>
      <c r="N589">
        <v>1.38</v>
      </c>
      <c r="O589">
        <v>0.309</v>
      </c>
      <c r="P589" s="5">
        <v>0.69699999999999995</v>
      </c>
      <c r="Q589" s="5">
        <v>0.41299999999999998</v>
      </c>
      <c r="R589" s="5">
        <v>0.123</v>
      </c>
      <c r="T589">
        <v>5.18</v>
      </c>
      <c r="V589">
        <v>4.87</v>
      </c>
      <c r="W589">
        <v>4.5999999999999996</v>
      </c>
      <c r="X589">
        <v>7</v>
      </c>
    </row>
    <row r="590" spans="1:24" x14ac:dyDescent="0.45">
      <c r="A590">
        <v>589</v>
      </c>
      <c r="B590">
        <v>2005</v>
      </c>
      <c r="C590" t="s">
        <v>64</v>
      </c>
      <c r="D590" t="str">
        <f t="shared" si="9"/>
        <v>COL2005</v>
      </c>
      <c r="E590">
        <v>162</v>
      </c>
      <c r="F590">
        <v>67</v>
      </c>
      <c r="G590">
        <v>95</v>
      </c>
      <c r="H590">
        <v>37</v>
      </c>
      <c r="I590">
        <v>621</v>
      </c>
      <c r="J590">
        <v>162</v>
      </c>
      <c r="K590">
        <v>1418.2</v>
      </c>
      <c r="L590">
        <v>6.22</v>
      </c>
      <c r="M590">
        <v>3.83</v>
      </c>
      <c r="N590">
        <v>1.1100000000000001</v>
      </c>
      <c r="O590">
        <v>0.314</v>
      </c>
      <c r="P590" s="5">
        <v>0.69799999999999995</v>
      </c>
      <c r="Q590" s="5">
        <v>0.442</v>
      </c>
      <c r="R590" s="5">
        <v>0.113</v>
      </c>
      <c r="T590">
        <v>5.14</v>
      </c>
      <c r="V590">
        <v>4.7</v>
      </c>
      <c r="W590">
        <v>4.59</v>
      </c>
      <c r="X590">
        <v>10.199999999999999</v>
      </c>
    </row>
    <row r="591" spans="1:24" x14ac:dyDescent="0.45">
      <c r="A591">
        <v>590</v>
      </c>
      <c r="B591">
        <v>2005</v>
      </c>
      <c r="C591" t="s">
        <v>52</v>
      </c>
      <c r="D591" t="str">
        <f t="shared" si="9"/>
        <v>FLA2005</v>
      </c>
      <c r="E591">
        <v>162</v>
      </c>
      <c r="F591">
        <v>83</v>
      </c>
      <c r="G591">
        <v>79</v>
      </c>
      <c r="H591">
        <v>42</v>
      </c>
      <c r="I591">
        <v>611</v>
      </c>
      <c r="J591">
        <v>162</v>
      </c>
      <c r="K591">
        <v>1442.1</v>
      </c>
      <c r="L591">
        <v>7.02</v>
      </c>
      <c r="M591">
        <v>3.51</v>
      </c>
      <c r="N591">
        <v>0.72</v>
      </c>
      <c r="O591">
        <v>0.308</v>
      </c>
      <c r="P591" s="5">
        <v>0.70399999999999996</v>
      </c>
      <c r="Q591" s="5">
        <v>0.45200000000000001</v>
      </c>
      <c r="R591" s="5">
        <v>8.2000000000000003E-2</v>
      </c>
      <c r="T591">
        <v>4.1900000000000004</v>
      </c>
      <c r="V591">
        <v>3.81</v>
      </c>
      <c r="W591">
        <v>4.13</v>
      </c>
      <c r="X591">
        <v>21.2</v>
      </c>
    </row>
    <row r="592" spans="1:24" x14ac:dyDescent="0.45">
      <c r="A592">
        <v>591</v>
      </c>
      <c r="B592">
        <v>2005</v>
      </c>
      <c r="C592" t="s">
        <v>53</v>
      </c>
      <c r="D592" t="str">
        <f t="shared" si="9"/>
        <v>HOU2005</v>
      </c>
      <c r="E592">
        <v>163</v>
      </c>
      <c r="F592">
        <v>89</v>
      </c>
      <c r="G592">
        <v>73</v>
      </c>
      <c r="H592">
        <v>45</v>
      </c>
      <c r="I592">
        <v>597</v>
      </c>
      <c r="J592">
        <v>163</v>
      </c>
      <c r="K592">
        <v>1443</v>
      </c>
      <c r="L592">
        <v>7.26</v>
      </c>
      <c r="M592">
        <v>2.74</v>
      </c>
      <c r="N592">
        <v>0.97</v>
      </c>
      <c r="O592">
        <v>0.28100000000000003</v>
      </c>
      <c r="P592" s="5">
        <v>0.75800000000000001</v>
      </c>
      <c r="Q592" s="5">
        <v>0.46400000000000002</v>
      </c>
      <c r="R592" s="5">
        <v>0.113</v>
      </c>
      <c r="T592">
        <v>3.52</v>
      </c>
      <c r="V592">
        <v>3.84</v>
      </c>
      <c r="W592">
        <v>3.75</v>
      </c>
      <c r="X592">
        <v>22.6</v>
      </c>
    </row>
    <row r="593" spans="1:24" x14ac:dyDescent="0.45">
      <c r="A593">
        <v>592</v>
      </c>
      <c r="B593">
        <v>2005</v>
      </c>
      <c r="C593" t="s">
        <v>65</v>
      </c>
      <c r="D593" t="str">
        <f t="shared" si="9"/>
        <v>LAD2005</v>
      </c>
      <c r="E593">
        <v>162</v>
      </c>
      <c r="F593">
        <v>71</v>
      </c>
      <c r="G593">
        <v>91</v>
      </c>
      <c r="H593">
        <v>40</v>
      </c>
      <c r="I593">
        <v>620</v>
      </c>
      <c r="J593">
        <v>162</v>
      </c>
      <c r="K593">
        <v>1427.1</v>
      </c>
      <c r="L593">
        <v>6.33</v>
      </c>
      <c r="M593">
        <v>2.97</v>
      </c>
      <c r="N593">
        <v>1.1499999999999999</v>
      </c>
      <c r="O593">
        <v>0.28499999999999998</v>
      </c>
      <c r="P593" s="5">
        <v>0.70799999999999996</v>
      </c>
      <c r="Q593" s="5">
        <v>0.45900000000000002</v>
      </c>
      <c r="R593" s="5">
        <v>0.12</v>
      </c>
      <c r="T593">
        <v>4.38</v>
      </c>
      <c r="V593">
        <v>4.4000000000000004</v>
      </c>
      <c r="W593">
        <v>4.2</v>
      </c>
      <c r="X593">
        <v>11.3</v>
      </c>
    </row>
    <row r="594" spans="1:24" x14ac:dyDescent="0.45">
      <c r="A594">
        <v>593</v>
      </c>
      <c r="B594">
        <v>2005</v>
      </c>
      <c r="C594" t="s">
        <v>72</v>
      </c>
      <c r="D594" t="str">
        <f t="shared" si="9"/>
        <v>MIL2005</v>
      </c>
      <c r="E594">
        <v>162</v>
      </c>
      <c r="F594">
        <v>81</v>
      </c>
      <c r="G594">
        <v>81</v>
      </c>
      <c r="H594">
        <v>46</v>
      </c>
      <c r="I594">
        <v>557</v>
      </c>
      <c r="J594">
        <v>162</v>
      </c>
      <c r="K594">
        <v>1438</v>
      </c>
      <c r="L594">
        <v>7.34</v>
      </c>
      <c r="M594">
        <v>3.56</v>
      </c>
      <c r="N594">
        <v>1.06</v>
      </c>
      <c r="O594">
        <v>0.28499999999999998</v>
      </c>
      <c r="P594" s="5">
        <v>0.73799999999999999</v>
      </c>
      <c r="Q594" s="5">
        <v>0.41399999999999998</v>
      </c>
      <c r="R594" s="5">
        <v>0.105</v>
      </c>
      <c r="T594">
        <v>3.98</v>
      </c>
      <c r="V594">
        <v>4.2</v>
      </c>
      <c r="W594">
        <v>4.22</v>
      </c>
      <c r="X594">
        <v>16.5</v>
      </c>
    </row>
    <row r="595" spans="1:24" x14ac:dyDescent="0.45">
      <c r="A595">
        <v>594</v>
      </c>
      <c r="B595">
        <v>2005</v>
      </c>
      <c r="C595" t="s">
        <v>104</v>
      </c>
      <c r="D595" t="str">
        <f t="shared" si="9"/>
        <v>WSN2005</v>
      </c>
      <c r="E595">
        <v>162</v>
      </c>
      <c r="F595">
        <v>81</v>
      </c>
      <c r="G595">
        <v>81</v>
      </c>
      <c r="H595">
        <v>51</v>
      </c>
      <c r="I595">
        <v>632</v>
      </c>
      <c r="J595">
        <v>162</v>
      </c>
      <c r="K595">
        <v>1458</v>
      </c>
      <c r="L595">
        <v>6.15</v>
      </c>
      <c r="M595">
        <v>3.33</v>
      </c>
      <c r="N595">
        <v>0.86</v>
      </c>
      <c r="O595">
        <v>0.28999999999999998</v>
      </c>
      <c r="P595" s="5">
        <v>0.745</v>
      </c>
      <c r="Q595" s="5">
        <v>0.40200000000000002</v>
      </c>
      <c r="R595" s="5">
        <v>8.3000000000000004E-2</v>
      </c>
      <c r="T595">
        <v>3.87</v>
      </c>
      <c r="V595">
        <v>4.16</v>
      </c>
      <c r="W595">
        <v>4.51</v>
      </c>
      <c r="X595">
        <v>14.5</v>
      </c>
    </row>
    <row r="596" spans="1:24" x14ac:dyDescent="0.45">
      <c r="A596">
        <v>595</v>
      </c>
      <c r="B596">
        <v>2005</v>
      </c>
      <c r="C596" t="s">
        <v>55</v>
      </c>
      <c r="D596" t="str">
        <f t="shared" si="9"/>
        <v>NYM2005</v>
      </c>
      <c r="E596">
        <v>162</v>
      </c>
      <c r="F596">
        <v>83</v>
      </c>
      <c r="G596">
        <v>79</v>
      </c>
      <c r="H596">
        <v>38</v>
      </c>
      <c r="I596">
        <v>554</v>
      </c>
      <c r="J596">
        <v>162</v>
      </c>
      <c r="K596">
        <v>1435.2</v>
      </c>
      <c r="L596">
        <v>6.34</v>
      </c>
      <c r="M596">
        <v>3.08</v>
      </c>
      <c r="N596">
        <v>0.85</v>
      </c>
      <c r="O596">
        <v>0.28299999999999997</v>
      </c>
      <c r="P596" s="5">
        <v>0.73699999999999999</v>
      </c>
      <c r="Q596" s="5">
        <v>0.442</v>
      </c>
      <c r="R596" s="5">
        <v>8.7999999999999995E-2</v>
      </c>
      <c r="T596">
        <v>3.77</v>
      </c>
      <c r="V596">
        <v>3.98</v>
      </c>
      <c r="W596">
        <v>4.2300000000000004</v>
      </c>
      <c r="X596">
        <v>17.399999999999999</v>
      </c>
    </row>
    <row r="597" spans="1:24" x14ac:dyDescent="0.45">
      <c r="A597">
        <v>596</v>
      </c>
      <c r="B597">
        <v>2005</v>
      </c>
      <c r="C597" t="s">
        <v>61</v>
      </c>
      <c r="D597" t="str">
        <f t="shared" si="9"/>
        <v>PHI2005</v>
      </c>
      <c r="E597">
        <v>162</v>
      </c>
      <c r="F597">
        <v>88</v>
      </c>
      <c r="G597">
        <v>74</v>
      </c>
      <c r="H597">
        <v>40</v>
      </c>
      <c r="I597">
        <v>604</v>
      </c>
      <c r="J597">
        <v>162</v>
      </c>
      <c r="K597">
        <v>1435</v>
      </c>
      <c r="L597">
        <v>7.27</v>
      </c>
      <c r="M597">
        <v>3.05</v>
      </c>
      <c r="N597">
        <v>1.19</v>
      </c>
      <c r="O597">
        <v>0.28299999999999997</v>
      </c>
      <c r="P597" s="5">
        <v>0.72399999999999998</v>
      </c>
      <c r="Q597" s="5">
        <v>0.44400000000000001</v>
      </c>
      <c r="R597" s="5">
        <v>0.13300000000000001</v>
      </c>
      <c r="T597">
        <v>4.21</v>
      </c>
      <c r="V597">
        <v>4.29</v>
      </c>
      <c r="W597">
        <v>3.94</v>
      </c>
      <c r="X597">
        <v>16</v>
      </c>
    </row>
    <row r="598" spans="1:24" x14ac:dyDescent="0.45">
      <c r="A598">
        <v>597</v>
      </c>
      <c r="B598">
        <v>2005</v>
      </c>
      <c r="C598" t="s">
        <v>66</v>
      </c>
      <c r="D598" t="str">
        <f t="shared" si="9"/>
        <v>PIT2005</v>
      </c>
      <c r="E598">
        <v>162</v>
      </c>
      <c r="F598">
        <v>67</v>
      </c>
      <c r="G598">
        <v>95</v>
      </c>
      <c r="H598">
        <v>35</v>
      </c>
      <c r="I598">
        <v>613</v>
      </c>
      <c r="J598">
        <v>162</v>
      </c>
      <c r="K598">
        <v>1436</v>
      </c>
      <c r="L598">
        <v>6</v>
      </c>
      <c r="M598">
        <v>3.84</v>
      </c>
      <c r="N598">
        <v>1.02</v>
      </c>
      <c r="O598">
        <v>0.28999999999999998</v>
      </c>
      <c r="P598" s="5">
        <v>0.71599999999999997</v>
      </c>
      <c r="Q598" s="5">
        <v>0.439</v>
      </c>
      <c r="R598" s="5">
        <v>0.10299999999999999</v>
      </c>
      <c r="T598">
        <v>4.4400000000000004</v>
      </c>
      <c r="V598">
        <v>4.57</v>
      </c>
      <c r="W598">
        <v>4.5999999999999996</v>
      </c>
      <c r="X598">
        <v>7.2</v>
      </c>
    </row>
    <row r="599" spans="1:24" x14ac:dyDescent="0.45">
      <c r="A599">
        <v>598</v>
      </c>
      <c r="B599">
        <v>2005</v>
      </c>
      <c r="C599" t="s">
        <v>68</v>
      </c>
      <c r="D599" t="str">
        <f t="shared" si="9"/>
        <v>STL2005</v>
      </c>
      <c r="E599">
        <v>162</v>
      </c>
      <c r="F599">
        <v>100</v>
      </c>
      <c r="G599">
        <v>62</v>
      </c>
      <c r="H599">
        <v>48</v>
      </c>
      <c r="I599">
        <v>598</v>
      </c>
      <c r="J599">
        <v>162</v>
      </c>
      <c r="K599">
        <v>1445.2</v>
      </c>
      <c r="L599">
        <v>6.06</v>
      </c>
      <c r="M599">
        <v>2.76</v>
      </c>
      <c r="N599">
        <v>0.95</v>
      </c>
      <c r="O599">
        <v>0.28199999999999997</v>
      </c>
      <c r="P599" s="5">
        <v>0.751</v>
      </c>
      <c r="Q599" s="5">
        <v>0.50700000000000001</v>
      </c>
      <c r="R599" s="5">
        <v>0.11600000000000001</v>
      </c>
      <c r="T599">
        <v>3.49</v>
      </c>
      <c r="V599">
        <v>4.09</v>
      </c>
      <c r="W599">
        <v>3.98</v>
      </c>
      <c r="X599">
        <v>15.5</v>
      </c>
    </row>
    <row r="600" spans="1:24" x14ac:dyDescent="0.45">
      <c r="A600">
        <v>599</v>
      </c>
      <c r="B600">
        <v>2005</v>
      </c>
      <c r="C600" t="s">
        <v>67</v>
      </c>
      <c r="D600" t="str">
        <f t="shared" si="9"/>
        <v>SDP2005</v>
      </c>
      <c r="E600">
        <v>162</v>
      </c>
      <c r="F600">
        <v>82</v>
      </c>
      <c r="G600">
        <v>80</v>
      </c>
      <c r="H600">
        <v>45</v>
      </c>
      <c r="I600">
        <v>618</v>
      </c>
      <c r="J600">
        <v>162</v>
      </c>
      <c r="K600">
        <v>1455.1</v>
      </c>
      <c r="L600">
        <v>7.01</v>
      </c>
      <c r="M600">
        <v>3.11</v>
      </c>
      <c r="N600">
        <v>0.9</v>
      </c>
      <c r="O600">
        <v>0.29499999999999998</v>
      </c>
      <c r="P600" s="5">
        <v>0.71</v>
      </c>
      <c r="Q600" s="5">
        <v>0.43</v>
      </c>
      <c r="R600" s="5">
        <v>9.1999999999999998E-2</v>
      </c>
      <c r="T600">
        <v>4.13</v>
      </c>
      <c r="V600">
        <v>3.9</v>
      </c>
      <c r="W600">
        <v>4.0999999999999996</v>
      </c>
      <c r="X600">
        <v>17.399999999999999</v>
      </c>
    </row>
    <row r="601" spans="1:24" x14ac:dyDescent="0.45">
      <c r="A601">
        <v>600</v>
      </c>
      <c r="B601">
        <v>2005</v>
      </c>
      <c r="C601" t="s">
        <v>75</v>
      </c>
      <c r="D601" t="str">
        <f t="shared" si="9"/>
        <v>SFG2005</v>
      </c>
      <c r="E601">
        <v>162</v>
      </c>
      <c r="F601">
        <v>75</v>
      </c>
      <c r="G601">
        <v>87</v>
      </c>
      <c r="H601">
        <v>46</v>
      </c>
      <c r="I601">
        <v>673</v>
      </c>
      <c r="J601">
        <v>162</v>
      </c>
      <c r="K601">
        <v>1444.1</v>
      </c>
      <c r="L601">
        <v>6.06</v>
      </c>
      <c r="M601">
        <v>3.69</v>
      </c>
      <c r="N601">
        <v>0.94</v>
      </c>
      <c r="O601">
        <v>0.28899999999999998</v>
      </c>
      <c r="P601" s="5">
        <v>0.71599999999999997</v>
      </c>
      <c r="Q601" s="5">
        <v>0.42199999999999999</v>
      </c>
      <c r="R601" s="5">
        <v>0.09</v>
      </c>
      <c r="T601">
        <v>4.3499999999999996</v>
      </c>
      <c r="V601">
        <v>4.3499999999999996</v>
      </c>
      <c r="W601">
        <v>4.59</v>
      </c>
      <c r="X601">
        <v>11.7</v>
      </c>
    </row>
    <row r="602" spans="1:24" x14ac:dyDescent="0.45">
      <c r="A602">
        <v>601</v>
      </c>
      <c r="B602">
        <v>2004</v>
      </c>
      <c r="C602" t="s">
        <v>106</v>
      </c>
      <c r="D602" t="str">
        <f t="shared" si="9"/>
        <v>ANA2004</v>
      </c>
      <c r="E602">
        <v>162</v>
      </c>
      <c r="F602">
        <v>92</v>
      </c>
      <c r="G602">
        <v>70</v>
      </c>
      <c r="H602">
        <v>50</v>
      </c>
      <c r="I602">
        <v>505</v>
      </c>
      <c r="J602">
        <v>162</v>
      </c>
      <c r="K602">
        <v>1454.1</v>
      </c>
      <c r="L602">
        <v>7.2</v>
      </c>
      <c r="M602">
        <v>3.11</v>
      </c>
      <c r="N602">
        <v>1.05</v>
      </c>
      <c r="O602">
        <v>0.29899999999999999</v>
      </c>
      <c r="P602" s="5">
        <v>0.72199999999999998</v>
      </c>
      <c r="Q602" s="5">
        <v>0.41899999999999998</v>
      </c>
      <c r="R602" s="5">
        <v>9.7000000000000003E-2</v>
      </c>
      <c r="T602">
        <v>4.28</v>
      </c>
      <c r="V602">
        <v>4.09</v>
      </c>
      <c r="W602">
        <v>4.34</v>
      </c>
      <c r="X602">
        <v>19.600000000000001</v>
      </c>
    </row>
    <row r="603" spans="1:24" x14ac:dyDescent="0.45">
      <c r="A603">
        <v>602</v>
      </c>
      <c r="B603">
        <v>2004</v>
      </c>
      <c r="C603" t="s">
        <v>58</v>
      </c>
      <c r="D603" t="str">
        <f t="shared" si="9"/>
        <v>BAL2004</v>
      </c>
      <c r="E603">
        <v>162</v>
      </c>
      <c r="F603">
        <v>78</v>
      </c>
      <c r="G603">
        <v>84</v>
      </c>
      <c r="H603">
        <v>27</v>
      </c>
      <c r="I603">
        <v>614</v>
      </c>
      <c r="J603">
        <v>162</v>
      </c>
      <c r="K603">
        <v>1455.1</v>
      </c>
      <c r="L603">
        <v>6.74</v>
      </c>
      <c r="M603">
        <v>4.25</v>
      </c>
      <c r="N603">
        <v>0.98</v>
      </c>
      <c r="O603">
        <v>0.29799999999999999</v>
      </c>
      <c r="P603" s="5">
        <v>0.69799999999999995</v>
      </c>
      <c r="Q603" s="5">
        <v>0.45600000000000002</v>
      </c>
      <c r="R603" s="5">
        <v>9.9000000000000005E-2</v>
      </c>
      <c r="T603">
        <v>4.71</v>
      </c>
      <c r="V603">
        <v>4.5199999999999996</v>
      </c>
      <c r="W603">
        <v>4.71</v>
      </c>
      <c r="X603">
        <v>15.7</v>
      </c>
    </row>
    <row r="604" spans="1:24" x14ac:dyDescent="0.45">
      <c r="A604">
        <v>603</v>
      </c>
      <c r="B604">
        <v>2004</v>
      </c>
      <c r="C604" t="s">
        <v>69</v>
      </c>
      <c r="D604" t="str">
        <f t="shared" si="9"/>
        <v>BOS2004</v>
      </c>
      <c r="E604">
        <v>162</v>
      </c>
      <c r="F604">
        <v>98</v>
      </c>
      <c r="G604">
        <v>64</v>
      </c>
      <c r="H604">
        <v>36</v>
      </c>
      <c r="I604">
        <v>599</v>
      </c>
      <c r="J604">
        <v>162</v>
      </c>
      <c r="K604">
        <v>1451.1</v>
      </c>
      <c r="L604">
        <v>7.02</v>
      </c>
      <c r="M604">
        <v>2.77</v>
      </c>
      <c r="N604">
        <v>0.99</v>
      </c>
      <c r="O604">
        <v>0.28899999999999998</v>
      </c>
      <c r="P604" s="5">
        <v>0.68799999999999994</v>
      </c>
      <c r="Q604" s="5">
        <v>0.45400000000000001</v>
      </c>
      <c r="R604" s="5">
        <v>9.9000000000000005E-2</v>
      </c>
      <c r="T604">
        <v>4.1900000000000004</v>
      </c>
      <c r="V604">
        <v>4.03</v>
      </c>
      <c r="W604">
        <v>4.21</v>
      </c>
      <c r="X604">
        <v>20.7</v>
      </c>
    </row>
    <row r="605" spans="1:24" x14ac:dyDescent="0.45">
      <c r="A605">
        <v>604</v>
      </c>
      <c r="B605">
        <v>2004</v>
      </c>
      <c r="C605" t="s">
        <v>70</v>
      </c>
      <c r="D605" t="str">
        <f t="shared" si="9"/>
        <v>CHW2004</v>
      </c>
      <c r="E605">
        <v>162</v>
      </c>
      <c r="F605">
        <v>83</v>
      </c>
      <c r="G605">
        <v>79</v>
      </c>
      <c r="H605">
        <v>34</v>
      </c>
      <c r="I605">
        <v>561</v>
      </c>
      <c r="J605">
        <v>162</v>
      </c>
      <c r="K605">
        <v>1432.1</v>
      </c>
      <c r="L605">
        <v>6.37</v>
      </c>
      <c r="M605">
        <v>3.31</v>
      </c>
      <c r="N605">
        <v>1.41</v>
      </c>
      <c r="O605">
        <v>0.29299999999999998</v>
      </c>
      <c r="P605" s="5">
        <v>0.70699999999999996</v>
      </c>
      <c r="Q605" s="5">
        <v>0.435</v>
      </c>
      <c r="R605" s="5">
        <v>0.13800000000000001</v>
      </c>
      <c r="T605">
        <v>4.91</v>
      </c>
      <c r="V605">
        <v>4.87</v>
      </c>
      <c r="W605">
        <v>4.5</v>
      </c>
      <c r="X605">
        <v>13</v>
      </c>
    </row>
    <row r="606" spans="1:24" x14ac:dyDescent="0.45">
      <c r="A606">
        <v>605</v>
      </c>
      <c r="B606">
        <v>2004</v>
      </c>
      <c r="C606" t="s">
        <v>60</v>
      </c>
      <c r="D606" t="str">
        <f t="shared" si="9"/>
        <v>CLE2004</v>
      </c>
      <c r="E606">
        <v>162</v>
      </c>
      <c r="F606">
        <v>80</v>
      </c>
      <c r="G606">
        <v>82</v>
      </c>
      <c r="H606">
        <v>32</v>
      </c>
      <c r="I606">
        <v>641</v>
      </c>
      <c r="J606">
        <v>162</v>
      </c>
      <c r="K606">
        <v>1466.2</v>
      </c>
      <c r="L606">
        <v>6.84</v>
      </c>
      <c r="M606">
        <v>3.55</v>
      </c>
      <c r="N606">
        <v>1.23</v>
      </c>
      <c r="O606">
        <v>0.30099999999999999</v>
      </c>
      <c r="P606" s="5">
        <v>0.69899999999999995</v>
      </c>
      <c r="Q606" s="5">
        <v>0.438</v>
      </c>
      <c r="R606" s="5">
        <v>0.123</v>
      </c>
      <c r="T606">
        <v>4.82</v>
      </c>
      <c r="V606">
        <v>4.62</v>
      </c>
      <c r="W606">
        <v>4.47</v>
      </c>
      <c r="X606">
        <v>9.4</v>
      </c>
    </row>
    <row r="607" spans="1:24" x14ac:dyDescent="0.45">
      <c r="A607">
        <v>606</v>
      </c>
      <c r="B607">
        <v>2004</v>
      </c>
      <c r="C607" t="s">
        <v>71</v>
      </c>
      <c r="D607" t="str">
        <f t="shared" si="9"/>
        <v>DET2004</v>
      </c>
      <c r="E607">
        <v>162</v>
      </c>
      <c r="F607">
        <v>72</v>
      </c>
      <c r="G607">
        <v>90</v>
      </c>
      <c r="H607">
        <v>35</v>
      </c>
      <c r="I607">
        <v>594</v>
      </c>
      <c r="J607">
        <v>162</v>
      </c>
      <c r="K607">
        <v>1439.2</v>
      </c>
      <c r="L607">
        <v>6.22</v>
      </c>
      <c r="M607">
        <v>3.31</v>
      </c>
      <c r="N607">
        <v>1.19</v>
      </c>
      <c r="O607">
        <v>0.29899999999999999</v>
      </c>
      <c r="P607" s="5">
        <v>0.68899999999999995</v>
      </c>
      <c r="Q607" s="5">
        <v>0.45900000000000002</v>
      </c>
      <c r="R607" s="5">
        <v>0.11700000000000001</v>
      </c>
      <c r="T607">
        <v>4.93</v>
      </c>
      <c r="V607">
        <v>4.5999999999999996</v>
      </c>
      <c r="W607">
        <v>4.5199999999999996</v>
      </c>
      <c r="X607">
        <v>10.9</v>
      </c>
    </row>
    <row r="608" spans="1:24" x14ac:dyDescent="0.45">
      <c r="A608">
        <v>607</v>
      </c>
      <c r="B608">
        <v>2004</v>
      </c>
      <c r="C608" t="s">
        <v>62</v>
      </c>
      <c r="D608" t="str">
        <f t="shared" si="9"/>
        <v>KCR2004</v>
      </c>
      <c r="E608">
        <v>162</v>
      </c>
      <c r="F608">
        <v>58</v>
      </c>
      <c r="G608">
        <v>104</v>
      </c>
      <c r="H608">
        <v>25</v>
      </c>
      <c r="I608">
        <v>571</v>
      </c>
      <c r="J608">
        <v>162</v>
      </c>
      <c r="K608">
        <v>1420.1</v>
      </c>
      <c r="L608">
        <v>5.62</v>
      </c>
      <c r="M608">
        <v>3.28</v>
      </c>
      <c r="N608">
        <v>1.32</v>
      </c>
      <c r="O608">
        <v>0.307</v>
      </c>
      <c r="P608" s="5">
        <v>0.68</v>
      </c>
      <c r="Q608" s="5">
        <v>0.41</v>
      </c>
      <c r="R608" s="5">
        <v>0.113</v>
      </c>
      <c r="T608">
        <v>5.16</v>
      </c>
      <c r="V608">
        <v>4.92</v>
      </c>
      <c r="W608">
        <v>4.9000000000000004</v>
      </c>
      <c r="X608">
        <v>9</v>
      </c>
    </row>
    <row r="609" spans="1:24" x14ac:dyDescent="0.45">
      <c r="A609">
        <v>608</v>
      </c>
      <c r="B609">
        <v>2004</v>
      </c>
      <c r="C609" t="s">
        <v>54</v>
      </c>
      <c r="D609" t="str">
        <f t="shared" si="9"/>
        <v>MIN2004</v>
      </c>
      <c r="E609">
        <v>162</v>
      </c>
      <c r="F609">
        <v>92</v>
      </c>
      <c r="G609">
        <v>70</v>
      </c>
      <c r="H609">
        <v>48</v>
      </c>
      <c r="I609">
        <v>597</v>
      </c>
      <c r="J609">
        <v>162</v>
      </c>
      <c r="K609">
        <v>1476</v>
      </c>
      <c r="L609">
        <v>6.85</v>
      </c>
      <c r="M609">
        <v>2.63</v>
      </c>
      <c r="N609">
        <v>1.02</v>
      </c>
      <c r="O609">
        <v>0.30199999999999999</v>
      </c>
      <c r="P609" s="5">
        <v>0.72899999999999998</v>
      </c>
      <c r="Q609" s="5">
        <v>0.44600000000000001</v>
      </c>
      <c r="R609" s="5">
        <v>0.10199999999999999</v>
      </c>
      <c r="T609">
        <v>4.04</v>
      </c>
      <c r="V609">
        <v>3.98</v>
      </c>
      <c r="W609">
        <v>4.1399999999999997</v>
      </c>
      <c r="X609">
        <v>22.4</v>
      </c>
    </row>
    <row r="610" spans="1:24" x14ac:dyDescent="0.45">
      <c r="A610">
        <v>609</v>
      </c>
      <c r="B610">
        <v>2004</v>
      </c>
      <c r="C610" t="s">
        <v>73</v>
      </c>
      <c r="D610" t="str">
        <f t="shared" si="9"/>
        <v>NYY2004</v>
      </c>
      <c r="E610">
        <v>162</v>
      </c>
      <c r="F610">
        <v>101</v>
      </c>
      <c r="G610">
        <v>61</v>
      </c>
      <c r="H610">
        <v>59</v>
      </c>
      <c r="I610">
        <v>598</v>
      </c>
      <c r="J610">
        <v>162</v>
      </c>
      <c r="K610">
        <v>1443.2</v>
      </c>
      <c r="L610">
        <v>6.6</v>
      </c>
      <c r="M610">
        <v>2.77</v>
      </c>
      <c r="N610">
        <v>1.1299999999999999</v>
      </c>
      <c r="O610">
        <v>0.3</v>
      </c>
      <c r="P610" s="5">
        <v>0.69</v>
      </c>
      <c r="Q610" s="5">
        <v>0.43099999999999999</v>
      </c>
      <c r="R610" s="5">
        <v>0.105</v>
      </c>
      <c r="T610">
        <v>4.6900000000000004</v>
      </c>
      <c r="V610">
        <v>4.2699999999999996</v>
      </c>
      <c r="W610">
        <v>4.38</v>
      </c>
      <c r="X610">
        <v>18.600000000000001</v>
      </c>
    </row>
    <row r="611" spans="1:24" x14ac:dyDescent="0.45">
      <c r="A611">
        <v>610</v>
      </c>
      <c r="B611">
        <v>2004</v>
      </c>
      <c r="C611" t="s">
        <v>56</v>
      </c>
      <c r="D611" t="str">
        <f t="shared" si="9"/>
        <v>OAK2004</v>
      </c>
      <c r="E611">
        <v>162</v>
      </c>
      <c r="F611">
        <v>91</v>
      </c>
      <c r="G611">
        <v>71</v>
      </c>
      <c r="H611">
        <v>35</v>
      </c>
      <c r="I611">
        <v>576</v>
      </c>
      <c r="J611">
        <v>162</v>
      </c>
      <c r="K611">
        <v>1471.1</v>
      </c>
      <c r="L611">
        <v>6.32</v>
      </c>
      <c r="M611">
        <v>3.33</v>
      </c>
      <c r="N611">
        <v>1</v>
      </c>
      <c r="O611">
        <v>0.28899999999999998</v>
      </c>
      <c r="P611" s="5">
        <v>0.72299999999999998</v>
      </c>
      <c r="Q611" s="5">
        <v>0.46899999999999997</v>
      </c>
      <c r="R611" s="5">
        <v>0.105</v>
      </c>
      <c r="T611">
        <v>4.17</v>
      </c>
      <c r="V611">
        <v>4.34</v>
      </c>
      <c r="W611">
        <v>4.43</v>
      </c>
      <c r="X611">
        <v>17.7</v>
      </c>
    </row>
    <row r="612" spans="1:24" x14ac:dyDescent="0.45">
      <c r="A612">
        <v>611</v>
      </c>
      <c r="B612">
        <v>2004</v>
      </c>
      <c r="C612" t="s">
        <v>49</v>
      </c>
      <c r="D612" t="str">
        <f t="shared" si="9"/>
        <v>SEA2004</v>
      </c>
      <c r="E612">
        <v>162</v>
      </c>
      <c r="F612">
        <v>63</v>
      </c>
      <c r="G612">
        <v>99</v>
      </c>
      <c r="H612">
        <v>28</v>
      </c>
      <c r="I612">
        <v>576</v>
      </c>
      <c r="J612">
        <v>162</v>
      </c>
      <c r="K612">
        <v>1459.1</v>
      </c>
      <c r="L612">
        <v>6.39</v>
      </c>
      <c r="M612">
        <v>3.55</v>
      </c>
      <c r="N612">
        <v>1.31</v>
      </c>
      <c r="O612">
        <v>0.28599999999999998</v>
      </c>
      <c r="P612" s="5">
        <v>0.71499999999999997</v>
      </c>
      <c r="Q612" s="5">
        <v>0.39300000000000002</v>
      </c>
      <c r="R612" s="5">
        <v>0.113</v>
      </c>
      <c r="T612">
        <v>4.76</v>
      </c>
      <c r="V612">
        <v>4.8499999999999996</v>
      </c>
      <c r="W612">
        <v>4.84</v>
      </c>
      <c r="X612">
        <v>8.9</v>
      </c>
    </row>
    <row r="613" spans="1:24" x14ac:dyDescent="0.45">
      <c r="A613">
        <v>612</v>
      </c>
      <c r="B613">
        <v>2004</v>
      </c>
      <c r="C613" t="s">
        <v>105</v>
      </c>
      <c r="D613" t="str">
        <f t="shared" si="9"/>
        <v>TBD2004</v>
      </c>
      <c r="E613">
        <v>161</v>
      </c>
      <c r="F613">
        <v>70</v>
      </c>
      <c r="G613">
        <v>91</v>
      </c>
      <c r="H613">
        <v>35</v>
      </c>
      <c r="I613">
        <v>562</v>
      </c>
      <c r="J613">
        <v>161</v>
      </c>
      <c r="K613">
        <v>1417</v>
      </c>
      <c r="L613">
        <v>5.86</v>
      </c>
      <c r="M613">
        <v>3.68</v>
      </c>
      <c r="N613">
        <v>1.22</v>
      </c>
      <c r="O613">
        <v>0.28299999999999997</v>
      </c>
      <c r="P613" s="5">
        <v>0.69199999999999995</v>
      </c>
      <c r="Q613" s="5">
        <v>0.40899999999999997</v>
      </c>
      <c r="R613" s="5">
        <v>0.107</v>
      </c>
      <c r="T613">
        <v>4.82</v>
      </c>
      <c r="V613">
        <v>4.93</v>
      </c>
      <c r="W613">
        <v>5.0199999999999996</v>
      </c>
      <c r="X613">
        <v>7.2</v>
      </c>
    </row>
    <row r="614" spans="1:24" x14ac:dyDescent="0.45">
      <c r="A614">
        <v>613</v>
      </c>
      <c r="B614">
        <v>2004</v>
      </c>
      <c r="C614" t="s">
        <v>57</v>
      </c>
      <c r="D614" t="str">
        <f t="shared" si="9"/>
        <v>TEX2004</v>
      </c>
      <c r="E614">
        <v>162</v>
      </c>
      <c r="F614">
        <v>89</v>
      </c>
      <c r="G614">
        <v>73</v>
      </c>
      <c r="H614">
        <v>52</v>
      </c>
      <c r="I614">
        <v>630</v>
      </c>
      <c r="J614">
        <v>162</v>
      </c>
      <c r="K614">
        <v>1439.2</v>
      </c>
      <c r="L614">
        <v>6.12</v>
      </c>
      <c r="M614">
        <v>3.42</v>
      </c>
      <c r="N614">
        <v>1.1399999999999999</v>
      </c>
      <c r="O614">
        <v>0.29699999999999999</v>
      </c>
      <c r="P614" s="5">
        <v>0.71799999999999997</v>
      </c>
      <c r="Q614" s="5">
        <v>0.44500000000000001</v>
      </c>
      <c r="R614" s="5">
        <v>0.11</v>
      </c>
      <c r="T614">
        <v>4.54</v>
      </c>
      <c r="V614">
        <v>4.6399999999999997</v>
      </c>
      <c r="W614">
        <v>4.67</v>
      </c>
      <c r="X614">
        <v>14.9</v>
      </c>
    </row>
    <row r="615" spans="1:24" x14ac:dyDescent="0.45">
      <c r="A615">
        <v>614</v>
      </c>
      <c r="B615">
        <v>2004</v>
      </c>
      <c r="C615" t="s">
        <v>74</v>
      </c>
      <c r="D615" t="str">
        <f t="shared" si="9"/>
        <v>TOR2004</v>
      </c>
      <c r="E615">
        <v>161</v>
      </c>
      <c r="F615">
        <v>67</v>
      </c>
      <c r="G615">
        <v>94</v>
      </c>
      <c r="H615">
        <v>37</v>
      </c>
      <c r="I615">
        <v>592</v>
      </c>
      <c r="J615">
        <v>161</v>
      </c>
      <c r="K615">
        <v>1421</v>
      </c>
      <c r="L615">
        <v>6.05</v>
      </c>
      <c r="M615">
        <v>3.85</v>
      </c>
      <c r="N615">
        <v>1.1499999999999999</v>
      </c>
      <c r="O615">
        <v>0.29599999999999999</v>
      </c>
      <c r="P615" s="5">
        <v>0.70299999999999996</v>
      </c>
      <c r="Q615" s="5">
        <v>0.44700000000000001</v>
      </c>
      <c r="R615" s="5">
        <v>0.112</v>
      </c>
      <c r="T615">
        <v>4.93</v>
      </c>
      <c r="V615">
        <v>4.7699999999999996</v>
      </c>
      <c r="W615">
        <v>4.7699999999999996</v>
      </c>
      <c r="X615">
        <v>11.7</v>
      </c>
    </row>
    <row r="616" spans="1:24" x14ac:dyDescent="0.45">
      <c r="A616">
        <v>615</v>
      </c>
      <c r="B616">
        <v>2004</v>
      </c>
      <c r="C616" t="s">
        <v>102</v>
      </c>
      <c r="D616" t="str">
        <f t="shared" si="9"/>
        <v>ARI2004</v>
      </c>
      <c r="E616">
        <v>162</v>
      </c>
      <c r="F616">
        <v>51</v>
      </c>
      <c r="G616">
        <v>111</v>
      </c>
      <c r="H616">
        <v>33</v>
      </c>
      <c r="I616">
        <v>633</v>
      </c>
      <c r="J616">
        <v>162</v>
      </c>
      <c r="K616">
        <v>1436</v>
      </c>
      <c r="L616">
        <v>7.23</v>
      </c>
      <c r="M616">
        <v>4.1900000000000004</v>
      </c>
      <c r="N616">
        <v>1.23</v>
      </c>
      <c r="O616">
        <v>0.29699999999999999</v>
      </c>
      <c r="P616" s="5">
        <v>0.68</v>
      </c>
      <c r="Q616" s="5">
        <v>0.46100000000000002</v>
      </c>
      <c r="R616" s="5">
        <v>0.13500000000000001</v>
      </c>
      <c r="T616">
        <v>4.9800000000000004</v>
      </c>
      <c r="V616">
        <v>4.78</v>
      </c>
      <c r="W616">
        <v>4.47</v>
      </c>
      <c r="X616">
        <v>10.6</v>
      </c>
    </row>
    <row r="617" spans="1:24" x14ac:dyDescent="0.45">
      <c r="A617">
        <v>616</v>
      </c>
      <c r="B617">
        <v>2004</v>
      </c>
      <c r="C617" t="s">
        <v>50</v>
      </c>
      <c r="D617" t="str">
        <f t="shared" si="9"/>
        <v>ATL2004</v>
      </c>
      <c r="E617">
        <v>162</v>
      </c>
      <c r="F617">
        <v>96</v>
      </c>
      <c r="G617">
        <v>66</v>
      </c>
      <c r="H617">
        <v>48</v>
      </c>
      <c r="I617">
        <v>645</v>
      </c>
      <c r="J617">
        <v>162</v>
      </c>
      <c r="K617">
        <v>1450</v>
      </c>
      <c r="L617">
        <v>6.36</v>
      </c>
      <c r="M617">
        <v>3.25</v>
      </c>
      <c r="N617">
        <v>0.96</v>
      </c>
      <c r="O617">
        <v>0.29399999999999998</v>
      </c>
      <c r="P617" s="5">
        <v>0.75</v>
      </c>
      <c r="Q617" s="5">
        <v>0.47099999999999997</v>
      </c>
      <c r="R617" s="5">
        <v>0.107</v>
      </c>
      <c r="T617">
        <v>3.75</v>
      </c>
      <c r="V617">
        <v>4.1500000000000004</v>
      </c>
      <c r="W617">
        <v>4.22</v>
      </c>
      <c r="X617">
        <v>16.100000000000001</v>
      </c>
    </row>
    <row r="618" spans="1:24" x14ac:dyDescent="0.45">
      <c r="A618">
        <v>617</v>
      </c>
      <c r="B618">
        <v>2004</v>
      </c>
      <c r="C618" t="s">
        <v>51</v>
      </c>
      <c r="D618" t="str">
        <f t="shared" si="9"/>
        <v>CHC2004</v>
      </c>
      <c r="E618">
        <v>162</v>
      </c>
      <c r="F618">
        <v>89</v>
      </c>
      <c r="G618">
        <v>73</v>
      </c>
      <c r="H618">
        <v>42</v>
      </c>
      <c r="I618">
        <v>622</v>
      </c>
      <c r="J618">
        <v>162</v>
      </c>
      <c r="K618">
        <v>1465.1</v>
      </c>
      <c r="L618">
        <v>8.27</v>
      </c>
      <c r="M618">
        <v>3.35</v>
      </c>
      <c r="N618">
        <v>1.04</v>
      </c>
      <c r="O618">
        <v>0.28899999999999998</v>
      </c>
      <c r="P618" s="5">
        <v>0.755</v>
      </c>
      <c r="Q618" s="5">
        <v>0.44800000000000001</v>
      </c>
      <c r="R618" s="5">
        <v>0.11700000000000001</v>
      </c>
      <c r="T618">
        <v>3.83</v>
      </c>
      <c r="V618">
        <v>3.98</v>
      </c>
      <c r="W618">
        <v>3.92</v>
      </c>
      <c r="X618">
        <v>22.3</v>
      </c>
    </row>
    <row r="619" spans="1:24" x14ac:dyDescent="0.45">
      <c r="A619">
        <v>618</v>
      </c>
      <c r="B619">
        <v>2004</v>
      </c>
      <c r="C619" t="s">
        <v>59</v>
      </c>
      <c r="D619" t="str">
        <f t="shared" si="9"/>
        <v>CIN2004</v>
      </c>
      <c r="E619">
        <v>162</v>
      </c>
      <c r="F619">
        <v>76</v>
      </c>
      <c r="G619">
        <v>86</v>
      </c>
      <c r="H619">
        <v>47</v>
      </c>
      <c r="I619">
        <v>659</v>
      </c>
      <c r="J619">
        <v>162</v>
      </c>
      <c r="K619">
        <v>1443.2</v>
      </c>
      <c r="L619">
        <v>6.18</v>
      </c>
      <c r="M619">
        <v>3.57</v>
      </c>
      <c r="N619">
        <v>1.47</v>
      </c>
      <c r="O619">
        <v>0.29599999999999999</v>
      </c>
      <c r="P619" s="5">
        <v>0.69499999999999995</v>
      </c>
      <c r="Q619" s="5">
        <v>0.42499999999999999</v>
      </c>
      <c r="R619" s="5">
        <v>0.13700000000000001</v>
      </c>
      <c r="T619">
        <v>5.21</v>
      </c>
      <c r="V619">
        <v>5.0999999999999996</v>
      </c>
      <c r="W619">
        <v>4.71</v>
      </c>
      <c r="X619">
        <v>5.6</v>
      </c>
    </row>
    <row r="620" spans="1:24" x14ac:dyDescent="0.45">
      <c r="A620">
        <v>619</v>
      </c>
      <c r="B620">
        <v>2004</v>
      </c>
      <c r="C620" t="s">
        <v>64</v>
      </c>
      <c r="D620" t="str">
        <f t="shared" si="9"/>
        <v>COL2004</v>
      </c>
      <c r="E620">
        <v>162</v>
      </c>
      <c r="F620">
        <v>68</v>
      </c>
      <c r="G620">
        <v>94</v>
      </c>
      <c r="H620">
        <v>36</v>
      </c>
      <c r="I620">
        <v>635</v>
      </c>
      <c r="J620">
        <v>162</v>
      </c>
      <c r="K620">
        <v>1435.1</v>
      </c>
      <c r="L620">
        <v>5.94</v>
      </c>
      <c r="M620">
        <v>4.37</v>
      </c>
      <c r="N620">
        <v>1.24</v>
      </c>
      <c r="O620">
        <v>0.311</v>
      </c>
      <c r="P620" s="5">
        <v>0.69599999999999995</v>
      </c>
      <c r="Q620" s="5">
        <v>0.45300000000000001</v>
      </c>
      <c r="R620" s="5">
        <v>0.123</v>
      </c>
      <c r="T620">
        <v>5.54</v>
      </c>
      <c r="V620">
        <v>5.13</v>
      </c>
      <c r="W620">
        <v>4.97</v>
      </c>
      <c r="X620">
        <v>7.2</v>
      </c>
    </row>
    <row r="621" spans="1:24" x14ac:dyDescent="0.45">
      <c r="A621">
        <v>620</v>
      </c>
      <c r="B621">
        <v>2004</v>
      </c>
      <c r="C621" t="s">
        <v>52</v>
      </c>
      <c r="D621" t="str">
        <f t="shared" si="9"/>
        <v>FLA2004</v>
      </c>
      <c r="E621">
        <v>162</v>
      </c>
      <c r="F621">
        <v>83</v>
      </c>
      <c r="G621">
        <v>79</v>
      </c>
      <c r="H621">
        <v>53</v>
      </c>
      <c r="I621">
        <v>566</v>
      </c>
      <c r="J621">
        <v>162</v>
      </c>
      <c r="K621">
        <v>1439</v>
      </c>
      <c r="L621">
        <v>6.98</v>
      </c>
      <c r="M621">
        <v>3.21</v>
      </c>
      <c r="N621">
        <v>1.04</v>
      </c>
      <c r="O621">
        <v>0.28799999999999998</v>
      </c>
      <c r="P621" s="5">
        <v>0.72899999999999998</v>
      </c>
      <c r="Q621" s="5">
        <v>0.437</v>
      </c>
      <c r="R621" s="5">
        <v>0.107</v>
      </c>
      <c r="T621">
        <v>4.0999999999999996</v>
      </c>
      <c r="V621">
        <v>4.17</v>
      </c>
      <c r="W621">
        <v>4.25</v>
      </c>
      <c r="X621">
        <v>16.600000000000001</v>
      </c>
    </row>
    <row r="622" spans="1:24" x14ac:dyDescent="0.45">
      <c r="A622">
        <v>621</v>
      </c>
      <c r="B622">
        <v>2004</v>
      </c>
      <c r="C622" t="s">
        <v>53</v>
      </c>
      <c r="D622" t="str">
        <f t="shared" si="9"/>
        <v>HOU2004</v>
      </c>
      <c r="E622">
        <v>162</v>
      </c>
      <c r="F622">
        <v>92</v>
      </c>
      <c r="G622">
        <v>70</v>
      </c>
      <c r="H622">
        <v>47</v>
      </c>
      <c r="I622">
        <v>655</v>
      </c>
      <c r="J622">
        <v>162</v>
      </c>
      <c r="K622">
        <v>1443</v>
      </c>
      <c r="L622">
        <v>8</v>
      </c>
      <c r="M622">
        <v>3.27</v>
      </c>
      <c r="N622">
        <v>1.0900000000000001</v>
      </c>
      <c r="O622">
        <v>0.29899999999999999</v>
      </c>
      <c r="P622" s="5">
        <v>0.74299999999999999</v>
      </c>
      <c r="Q622" s="5">
        <v>0.442</v>
      </c>
      <c r="R622" s="5">
        <v>0.11899999999999999</v>
      </c>
      <c r="T622">
        <v>4.05</v>
      </c>
      <c r="V622">
        <v>4.07</v>
      </c>
      <c r="W622">
        <v>3.98</v>
      </c>
      <c r="X622">
        <v>20.7</v>
      </c>
    </row>
    <row r="623" spans="1:24" x14ac:dyDescent="0.45">
      <c r="A623">
        <v>622</v>
      </c>
      <c r="B623">
        <v>2004</v>
      </c>
      <c r="C623" t="s">
        <v>65</v>
      </c>
      <c r="D623" t="str">
        <f t="shared" si="9"/>
        <v>LAD2004</v>
      </c>
      <c r="E623">
        <v>162</v>
      </c>
      <c r="F623">
        <v>93</v>
      </c>
      <c r="G623">
        <v>69</v>
      </c>
      <c r="H623">
        <v>51</v>
      </c>
      <c r="I623">
        <v>621</v>
      </c>
      <c r="J623">
        <v>162</v>
      </c>
      <c r="K623">
        <v>1453.1</v>
      </c>
      <c r="L623">
        <v>6.6</v>
      </c>
      <c r="M623">
        <v>3.23</v>
      </c>
      <c r="N623">
        <v>1.1000000000000001</v>
      </c>
      <c r="O623">
        <v>0.27900000000000003</v>
      </c>
      <c r="P623" s="5">
        <v>0.746</v>
      </c>
      <c r="Q623" s="5">
        <v>0.41399999999999998</v>
      </c>
      <c r="R623" s="5">
        <v>0.107</v>
      </c>
      <c r="T623">
        <v>4.01</v>
      </c>
      <c r="V623">
        <v>4.3600000000000003</v>
      </c>
      <c r="W623">
        <v>4.4400000000000004</v>
      </c>
      <c r="X623">
        <v>16.2</v>
      </c>
    </row>
    <row r="624" spans="1:24" x14ac:dyDescent="0.45">
      <c r="A624">
        <v>623</v>
      </c>
      <c r="B624">
        <v>2004</v>
      </c>
      <c r="C624" t="s">
        <v>72</v>
      </c>
      <c r="D624" t="str">
        <f t="shared" si="9"/>
        <v>MIL2004</v>
      </c>
      <c r="E624">
        <v>161</v>
      </c>
      <c r="F624">
        <v>67</v>
      </c>
      <c r="G624">
        <v>94</v>
      </c>
      <c r="H624">
        <v>42</v>
      </c>
      <c r="I624">
        <v>584</v>
      </c>
      <c r="J624">
        <v>161</v>
      </c>
      <c r="K624">
        <v>1442</v>
      </c>
      <c r="L624">
        <v>6.85</v>
      </c>
      <c r="M624">
        <v>2.97</v>
      </c>
      <c r="N624">
        <v>1.02</v>
      </c>
      <c r="O624">
        <v>0.28899999999999998</v>
      </c>
      <c r="P624" s="5">
        <v>0.69599999999999995</v>
      </c>
      <c r="Q624" s="5">
        <v>0.44</v>
      </c>
      <c r="R624" s="5">
        <v>0.10100000000000001</v>
      </c>
      <c r="T624">
        <v>4.26</v>
      </c>
      <c r="V624">
        <v>4.0999999999999996</v>
      </c>
      <c r="W624">
        <v>4.26</v>
      </c>
      <c r="X624">
        <v>19</v>
      </c>
    </row>
    <row r="625" spans="1:24" x14ac:dyDescent="0.45">
      <c r="A625">
        <v>624</v>
      </c>
      <c r="B625">
        <v>2004</v>
      </c>
      <c r="C625" t="s">
        <v>63</v>
      </c>
      <c r="D625" t="str">
        <f t="shared" si="9"/>
        <v>MON2004</v>
      </c>
      <c r="E625">
        <v>162</v>
      </c>
      <c r="F625">
        <v>67</v>
      </c>
      <c r="G625">
        <v>95</v>
      </c>
      <c r="H625">
        <v>31</v>
      </c>
      <c r="I625">
        <v>624</v>
      </c>
      <c r="J625">
        <v>162</v>
      </c>
      <c r="K625">
        <v>1447</v>
      </c>
      <c r="L625">
        <v>6.42</v>
      </c>
      <c r="M625">
        <v>3.62</v>
      </c>
      <c r="N625">
        <v>1.19</v>
      </c>
      <c r="O625">
        <v>0.29099999999999998</v>
      </c>
      <c r="P625" s="5">
        <v>0.73199999999999998</v>
      </c>
      <c r="Q625" s="5">
        <v>0.44600000000000001</v>
      </c>
      <c r="R625" s="5">
        <v>0.121</v>
      </c>
      <c r="T625">
        <v>4.33</v>
      </c>
      <c r="V625">
        <v>4.71</v>
      </c>
      <c r="W625">
        <v>4.58</v>
      </c>
      <c r="X625">
        <v>9.6999999999999993</v>
      </c>
    </row>
    <row r="626" spans="1:24" x14ac:dyDescent="0.45">
      <c r="A626">
        <v>625</v>
      </c>
      <c r="B626">
        <v>2004</v>
      </c>
      <c r="C626" t="s">
        <v>55</v>
      </c>
      <c r="D626" t="str">
        <f t="shared" si="9"/>
        <v>NYM2004</v>
      </c>
      <c r="E626">
        <v>162</v>
      </c>
      <c r="F626">
        <v>71</v>
      </c>
      <c r="G626">
        <v>91</v>
      </c>
      <c r="H626">
        <v>31</v>
      </c>
      <c r="I626">
        <v>636</v>
      </c>
      <c r="J626">
        <v>162</v>
      </c>
      <c r="K626">
        <v>1449</v>
      </c>
      <c r="L626">
        <v>6.07</v>
      </c>
      <c r="M626">
        <v>3.68</v>
      </c>
      <c r="N626">
        <v>0.97</v>
      </c>
      <c r="O626">
        <v>0.28399999999999997</v>
      </c>
      <c r="P626" s="5">
        <v>0.72699999999999998</v>
      </c>
      <c r="Q626" s="5">
        <v>0.45700000000000002</v>
      </c>
      <c r="R626" s="5">
        <v>9.9000000000000005E-2</v>
      </c>
      <c r="T626">
        <v>4.0999999999999996</v>
      </c>
      <c r="V626">
        <v>4.43</v>
      </c>
      <c r="W626">
        <v>4.6100000000000003</v>
      </c>
      <c r="X626">
        <v>12.3</v>
      </c>
    </row>
    <row r="627" spans="1:24" x14ac:dyDescent="0.45">
      <c r="A627">
        <v>626</v>
      </c>
      <c r="B627">
        <v>2004</v>
      </c>
      <c r="C627" t="s">
        <v>61</v>
      </c>
      <c r="D627" t="str">
        <f t="shared" si="9"/>
        <v>PHI2004</v>
      </c>
      <c r="E627">
        <v>162</v>
      </c>
      <c r="F627">
        <v>86</v>
      </c>
      <c r="G627">
        <v>76</v>
      </c>
      <c r="H627">
        <v>43</v>
      </c>
      <c r="I627">
        <v>638</v>
      </c>
      <c r="J627">
        <v>162</v>
      </c>
      <c r="K627">
        <v>1462.2</v>
      </c>
      <c r="L627">
        <v>6.58</v>
      </c>
      <c r="M627">
        <v>3.09</v>
      </c>
      <c r="N627">
        <v>1.32</v>
      </c>
      <c r="O627">
        <v>0.28599999999999998</v>
      </c>
      <c r="P627" s="5">
        <v>0.72599999999999998</v>
      </c>
      <c r="Q627" s="5">
        <v>0.42399999999999999</v>
      </c>
      <c r="R627" s="5">
        <v>0.123</v>
      </c>
      <c r="T627">
        <v>4.47</v>
      </c>
      <c r="V627">
        <v>4.6500000000000004</v>
      </c>
      <c r="W627">
        <v>4.4800000000000004</v>
      </c>
      <c r="X627">
        <v>13.4</v>
      </c>
    </row>
    <row r="628" spans="1:24" x14ac:dyDescent="0.45">
      <c r="A628">
        <v>627</v>
      </c>
      <c r="B628">
        <v>2004</v>
      </c>
      <c r="C628" t="s">
        <v>66</v>
      </c>
      <c r="D628" t="str">
        <f t="shared" si="9"/>
        <v>PIT2004</v>
      </c>
      <c r="E628">
        <v>161</v>
      </c>
      <c r="F628">
        <v>72</v>
      </c>
      <c r="G628">
        <v>89</v>
      </c>
      <c r="H628">
        <v>46</v>
      </c>
      <c r="I628">
        <v>625</v>
      </c>
      <c r="J628">
        <v>161</v>
      </c>
      <c r="K628">
        <v>1428</v>
      </c>
      <c r="L628">
        <v>6.8</v>
      </c>
      <c r="M628">
        <v>3.63</v>
      </c>
      <c r="N628">
        <v>0.94</v>
      </c>
      <c r="O628">
        <v>0.30099999999999999</v>
      </c>
      <c r="P628" s="5">
        <v>0.71499999999999997</v>
      </c>
      <c r="Q628" s="5">
        <v>0.45</v>
      </c>
      <c r="R628" s="5">
        <v>9.9000000000000005E-2</v>
      </c>
      <c r="T628">
        <v>4.3099999999999996</v>
      </c>
      <c r="V628">
        <v>4.24</v>
      </c>
      <c r="W628">
        <v>4.42</v>
      </c>
      <c r="X628">
        <v>15.7</v>
      </c>
    </row>
    <row r="629" spans="1:24" x14ac:dyDescent="0.45">
      <c r="A629">
        <v>628</v>
      </c>
      <c r="B629">
        <v>2004</v>
      </c>
      <c r="C629" t="s">
        <v>68</v>
      </c>
      <c r="D629" t="str">
        <f t="shared" si="9"/>
        <v>STL2004</v>
      </c>
      <c r="E629">
        <v>162</v>
      </c>
      <c r="F629">
        <v>105</v>
      </c>
      <c r="G629">
        <v>57</v>
      </c>
      <c r="H629">
        <v>57</v>
      </c>
      <c r="I629">
        <v>631</v>
      </c>
      <c r="J629">
        <v>162</v>
      </c>
      <c r="K629">
        <v>1453.2</v>
      </c>
      <c r="L629">
        <v>6.45</v>
      </c>
      <c r="M629">
        <v>2.72</v>
      </c>
      <c r="N629">
        <v>1.05</v>
      </c>
      <c r="O629">
        <v>0.27600000000000002</v>
      </c>
      <c r="P629" s="5">
        <v>0.74399999999999999</v>
      </c>
      <c r="Q629" s="5">
        <v>0.48</v>
      </c>
      <c r="R629" s="5">
        <v>0.11899999999999999</v>
      </c>
      <c r="T629">
        <v>3.75</v>
      </c>
      <c r="V629">
        <v>4.17</v>
      </c>
      <c r="W629">
        <v>4.09</v>
      </c>
      <c r="X629">
        <v>16.399999999999999</v>
      </c>
    </row>
    <row r="630" spans="1:24" x14ac:dyDescent="0.45">
      <c r="A630">
        <v>629</v>
      </c>
      <c r="B630">
        <v>2004</v>
      </c>
      <c r="C630" t="s">
        <v>67</v>
      </c>
      <c r="D630" t="str">
        <f t="shared" si="9"/>
        <v>SDP2004</v>
      </c>
      <c r="E630">
        <v>162</v>
      </c>
      <c r="F630">
        <v>87</v>
      </c>
      <c r="G630">
        <v>75</v>
      </c>
      <c r="H630">
        <v>44</v>
      </c>
      <c r="I630">
        <v>599</v>
      </c>
      <c r="J630">
        <v>162</v>
      </c>
      <c r="K630">
        <v>1441</v>
      </c>
      <c r="L630">
        <v>6.74</v>
      </c>
      <c r="M630">
        <v>2.64</v>
      </c>
      <c r="N630">
        <v>1.1499999999999999</v>
      </c>
      <c r="O630">
        <v>0.28999999999999998</v>
      </c>
      <c r="P630" s="5">
        <v>0.73199999999999998</v>
      </c>
      <c r="Q630" s="5">
        <v>0.42899999999999999</v>
      </c>
      <c r="R630" s="5">
        <v>0.112</v>
      </c>
      <c r="T630">
        <v>4.03</v>
      </c>
      <c r="V630">
        <v>4.1900000000000004</v>
      </c>
      <c r="W630">
        <v>4.1900000000000004</v>
      </c>
      <c r="X630">
        <v>15.6</v>
      </c>
    </row>
    <row r="631" spans="1:24" x14ac:dyDescent="0.45">
      <c r="A631">
        <v>630</v>
      </c>
      <c r="B631">
        <v>2004</v>
      </c>
      <c r="C631" t="s">
        <v>75</v>
      </c>
      <c r="D631" t="str">
        <f t="shared" si="9"/>
        <v>SFG2004</v>
      </c>
      <c r="E631">
        <v>162</v>
      </c>
      <c r="F631">
        <v>91</v>
      </c>
      <c r="G631">
        <v>71</v>
      </c>
      <c r="H631">
        <v>46</v>
      </c>
      <c r="I631">
        <v>683</v>
      </c>
      <c r="J631">
        <v>162</v>
      </c>
      <c r="K631">
        <v>1457</v>
      </c>
      <c r="L631">
        <v>6.3</v>
      </c>
      <c r="M631">
        <v>3.39</v>
      </c>
      <c r="N631">
        <v>0.99</v>
      </c>
      <c r="O631">
        <v>0.28999999999999998</v>
      </c>
      <c r="P631" s="5">
        <v>0.70599999999999996</v>
      </c>
      <c r="Q631" s="5">
        <v>0.44900000000000001</v>
      </c>
      <c r="R631" s="5">
        <v>0.1</v>
      </c>
      <c r="T631">
        <v>4.34</v>
      </c>
      <c r="V631">
        <v>4.3099999999999996</v>
      </c>
      <c r="W631">
        <v>4.49</v>
      </c>
      <c r="X631">
        <v>12.7</v>
      </c>
    </row>
    <row r="632" spans="1:24" x14ac:dyDescent="0.45">
      <c r="A632">
        <v>631</v>
      </c>
      <c r="B632">
        <v>2003</v>
      </c>
      <c r="C632" t="s">
        <v>106</v>
      </c>
      <c r="D632" t="str">
        <f t="shared" si="9"/>
        <v>ANA2003</v>
      </c>
      <c r="E632">
        <v>162</v>
      </c>
      <c r="F632">
        <v>77</v>
      </c>
      <c r="G632">
        <v>85</v>
      </c>
      <c r="H632">
        <v>39</v>
      </c>
      <c r="I632">
        <v>537</v>
      </c>
      <c r="J632">
        <v>162</v>
      </c>
      <c r="K632">
        <v>1431.1</v>
      </c>
      <c r="L632">
        <v>6.16</v>
      </c>
      <c r="M632">
        <v>3.06</v>
      </c>
      <c r="N632">
        <v>1.19</v>
      </c>
      <c r="O632">
        <v>0.28299999999999997</v>
      </c>
      <c r="P632" s="5">
        <v>0.72599999999999998</v>
      </c>
      <c r="Q632" s="5">
        <v>0.39400000000000002</v>
      </c>
      <c r="R632" s="5">
        <v>0.111</v>
      </c>
      <c r="T632">
        <v>4.28</v>
      </c>
      <c r="V632">
        <v>4.57</v>
      </c>
      <c r="W632">
        <v>4.58</v>
      </c>
      <c r="X632">
        <v>11.3</v>
      </c>
    </row>
    <row r="633" spans="1:24" x14ac:dyDescent="0.45">
      <c r="A633">
        <v>632</v>
      </c>
      <c r="B633">
        <v>2003</v>
      </c>
      <c r="C633" t="s">
        <v>58</v>
      </c>
      <c r="D633" t="str">
        <f t="shared" si="9"/>
        <v>BAL2003</v>
      </c>
      <c r="E633">
        <v>163</v>
      </c>
      <c r="F633">
        <v>71</v>
      </c>
      <c r="G633">
        <v>91</v>
      </c>
      <c r="H633">
        <v>41</v>
      </c>
      <c r="I633">
        <v>588</v>
      </c>
      <c r="J633">
        <v>163</v>
      </c>
      <c r="K633">
        <v>1449.2</v>
      </c>
      <c r="L633">
        <v>6.09</v>
      </c>
      <c r="M633">
        <v>3.27</v>
      </c>
      <c r="N633">
        <v>1.23</v>
      </c>
      <c r="O633">
        <v>0.30099999999999999</v>
      </c>
      <c r="P633" s="5">
        <v>0.71499999999999997</v>
      </c>
      <c r="Q633" s="5">
        <v>0.42399999999999999</v>
      </c>
      <c r="R633" s="5">
        <v>0.124</v>
      </c>
      <c r="T633">
        <v>4.76</v>
      </c>
      <c r="V633">
        <v>4.71</v>
      </c>
      <c r="W633">
        <v>4.54</v>
      </c>
      <c r="X633">
        <v>11.8</v>
      </c>
    </row>
    <row r="634" spans="1:24" x14ac:dyDescent="0.45">
      <c r="A634">
        <v>633</v>
      </c>
      <c r="B634">
        <v>2003</v>
      </c>
      <c r="C634" t="s">
        <v>69</v>
      </c>
      <c r="D634" t="str">
        <f t="shared" si="9"/>
        <v>BOS2003</v>
      </c>
      <c r="E634">
        <v>162</v>
      </c>
      <c r="F634">
        <v>95</v>
      </c>
      <c r="G634">
        <v>67</v>
      </c>
      <c r="H634">
        <v>36</v>
      </c>
      <c r="I634">
        <v>599</v>
      </c>
      <c r="J634">
        <v>162</v>
      </c>
      <c r="K634">
        <v>1464.2</v>
      </c>
      <c r="L634">
        <v>7.01</v>
      </c>
      <c r="M634">
        <v>3</v>
      </c>
      <c r="N634">
        <v>0.94</v>
      </c>
      <c r="O634">
        <v>0.3</v>
      </c>
      <c r="P634" s="5">
        <v>0.67900000000000005</v>
      </c>
      <c r="Q634" s="5">
        <v>0.44900000000000001</v>
      </c>
      <c r="R634" s="5">
        <v>0.104</v>
      </c>
      <c r="T634">
        <v>4.49</v>
      </c>
      <c r="V634">
        <v>3.99</v>
      </c>
      <c r="W634">
        <v>4.09</v>
      </c>
      <c r="X634">
        <v>21.5</v>
      </c>
    </row>
    <row r="635" spans="1:24" x14ac:dyDescent="0.45">
      <c r="A635">
        <v>634</v>
      </c>
      <c r="B635">
        <v>2003</v>
      </c>
      <c r="C635" t="s">
        <v>70</v>
      </c>
      <c r="D635" t="str">
        <f t="shared" si="9"/>
        <v>CHW2003</v>
      </c>
      <c r="E635">
        <v>162</v>
      </c>
      <c r="F635">
        <v>86</v>
      </c>
      <c r="G635">
        <v>76</v>
      </c>
      <c r="H635">
        <v>36</v>
      </c>
      <c r="I635">
        <v>523</v>
      </c>
      <c r="J635">
        <v>162</v>
      </c>
      <c r="K635">
        <v>1431</v>
      </c>
      <c r="L635">
        <v>6.64</v>
      </c>
      <c r="M635">
        <v>3.26</v>
      </c>
      <c r="N635">
        <v>1.02</v>
      </c>
      <c r="O635">
        <v>0.28100000000000003</v>
      </c>
      <c r="P635" s="5">
        <v>0.71399999999999997</v>
      </c>
      <c r="Q635" s="5">
        <v>0.42099999999999999</v>
      </c>
      <c r="R635" s="5">
        <v>0.105</v>
      </c>
      <c r="T635">
        <v>4.17</v>
      </c>
      <c r="V635">
        <v>4.22</v>
      </c>
      <c r="W635">
        <v>4.32</v>
      </c>
      <c r="X635">
        <v>22.5</v>
      </c>
    </row>
    <row r="636" spans="1:24" x14ac:dyDescent="0.45">
      <c r="A636">
        <v>635</v>
      </c>
      <c r="B636">
        <v>2003</v>
      </c>
      <c r="C636" t="s">
        <v>60</v>
      </c>
      <c r="D636" t="str">
        <f t="shared" si="9"/>
        <v>CLE2003</v>
      </c>
      <c r="E636">
        <v>162</v>
      </c>
      <c r="F636">
        <v>68</v>
      </c>
      <c r="G636">
        <v>94</v>
      </c>
      <c r="H636">
        <v>34</v>
      </c>
      <c r="I636">
        <v>590</v>
      </c>
      <c r="J636">
        <v>162</v>
      </c>
      <c r="K636">
        <v>1459.1</v>
      </c>
      <c r="L636">
        <v>5.82</v>
      </c>
      <c r="M636">
        <v>3.09</v>
      </c>
      <c r="N636">
        <v>1.1000000000000001</v>
      </c>
      <c r="O636">
        <v>0.28399999999999997</v>
      </c>
      <c r="P636" s="5">
        <v>0.70599999999999996</v>
      </c>
      <c r="Q636" s="5">
        <v>0.44</v>
      </c>
      <c r="R636" s="5">
        <v>0.11700000000000001</v>
      </c>
      <c r="T636">
        <v>4.21</v>
      </c>
      <c r="V636">
        <v>4.5</v>
      </c>
      <c r="W636">
        <v>4.43</v>
      </c>
      <c r="X636">
        <v>12.1</v>
      </c>
    </row>
    <row r="637" spans="1:24" x14ac:dyDescent="0.45">
      <c r="A637">
        <v>636</v>
      </c>
      <c r="B637">
        <v>2003</v>
      </c>
      <c r="C637" t="s">
        <v>71</v>
      </c>
      <c r="D637" t="str">
        <f t="shared" si="9"/>
        <v>DET2003</v>
      </c>
      <c r="E637">
        <v>162</v>
      </c>
      <c r="F637">
        <v>43</v>
      </c>
      <c r="G637">
        <v>119</v>
      </c>
      <c r="H637">
        <v>27</v>
      </c>
      <c r="I637">
        <v>613</v>
      </c>
      <c r="J637">
        <v>162</v>
      </c>
      <c r="K637">
        <v>1438.2</v>
      </c>
      <c r="L637">
        <v>4.78</v>
      </c>
      <c r="M637">
        <v>3.48</v>
      </c>
      <c r="N637">
        <v>1.22</v>
      </c>
      <c r="O637">
        <v>0.29599999999999999</v>
      </c>
      <c r="P637" s="5">
        <v>0.66500000000000004</v>
      </c>
      <c r="Q637" s="5">
        <v>0.42499999999999999</v>
      </c>
      <c r="R637" s="5">
        <v>0.11600000000000001</v>
      </c>
      <c r="T637">
        <v>5.32</v>
      </c>
      <c r="V637">
        <v>5.01</v>
      </c>
      <c r="W637">
        <v>4.95</v>
      </c>
      <c r="X637">
        <v>2.9</v>
      </c>
    </row>
    <row r="638" spans="1:24" x14ac:dyDescent="0.45">
      <c r="A638">
        <v>637</v>
      </c>
      <c r="B638">
        <v>2003</v>
      </c>
      <c r="C638" t="s">
        <v>62</v>
      </c>
      <c r="D638" t="str">
        <f t="shared" si="9"/>
        <v>KCR2003</v>
      </c>
      <c r="E638">
        <v>162</v>
      </c>
      <c r="F638">
        <v>83</v>
      </c>
      <c r="G638">
        <v>79</v>
      </c>
      <c r="H638">
        <v>36</v>
      </c>
      <c r="I638">
        <v>570</v>
      </c>
      <c r="J638">
        <v>162</v>
      </c>
      <c r="K638">
        <v>1438.2</v>
      </c>
      <c r="L638">
        <v>5.41</v>
      </c>
      <c r="M638">
        <v>3.54</v>
      </c>
      <c r="N638">
        <v>1.19</v>
      </c>
      <c r="O638">
        <v>0.29499999999999998</v>
      </c>
      <c r="P638" s="5">
        <v>0.68899999999999995</v>
      </c>
      <c r="Q638" s="5">
        <v>0.41599999999999998</v>
      </c>
      <c r="R638" s="5">
        <v>0.11</v>
      </c>
      <c r="T638">
        <v>5.07</v>
      </c>
      <c r="V638">
        <v>4.8600000000000003</v>
      </c>
      <c r="W638">
        <v>4.9000000000000004</v>
      </c>
      <c r="X638">
        <v>9.6999999999999993</v>
      </c>
    </row>
    <row r="639" spans="1:24" x14ac:dyDescent="0.45">
      <c r="A639">
        <v>638</v>
      </c>
      <c r="B639">
        <v>2003</v>
      </c>
      <c r="C639" t="s">
        <v>54</v>
      </c>
      <c r="D639" t="str">
        <f t="shared" si="9"/>
        <v>MIN2003</v>
      </c>
      <c r="E639">
        <v>162</v>
      </c>
      <c r="F639">
        <v>90</v>
      </c>
      <c r="G639">
        <v>72</v>
      </c>
      <c r="H639">
        <v>45</v>
      </c>
      <c r="I639">
        <v>561</v>
      </c>
      <c r="J639">
        <v>162</v>
      </c>
      <c r="K639">
        <v>1461.2</v>
      </c>
      <c r="L639">
        <v>6.14</v>
      </c>
      <c r="M639">
        <v>2.48</v>
      </c>
      <c r="N639">
        <v>1.1499999999999999</v>
      </c>
      <c r="O639">
        <v>0.28999999999999998</v>
      </c>
      <c r="P639" s="5">
        <v>0.71099999999999997</v>
      </c>
      <c r="Q639" s="5">
        <v>0.38600000000000001</v>
      </c>
      <c r="R639" s="5">
        <v>0.104</v>
      </c>
      <c r="T639">
        <v>4.41</v>
      </c>
      <c r="V639">
        <v>4.26</v>
      </c>
      <c r="W639">
        <v>4.38</v>
      </c>
      <c r="X639">
        <v>16.8</v>
      </c>
    </row>
    <row r="640" spans="1:24" x14ac:dyDescent="0.45">
      <c r="A640">
        <v>639</v>
      </c>
      <c r="B640">
        <v>2003</v>
      </c>
      <c r="C640" t="s">
        <v>73</v>
      </c>
      <c r="D640" t="str">
        <f t="shared" si="9"/>
        <v>NYY2003</v>
      </c>
      <c r="E640">
        <v>163</v>
      </c>
      <c r="F640">
        <v>101</v>
      </c>
      <c r="G640">
        <v>61</v>
      </c>
      <c r="H640">
        <v>49</v>
      </c>
      <c r="I640">
        <v>530</v>
      </c>
      <c r="J640">
        <v>163</v>
      </c>
      <c r="K640">
        <v>1462</v>
      </c>
      <c r="L640">
        <v>6.89</v>
      </c>
      <c r="M640">
        <v>2.31</v>
      </c>
      <c r="N640">
        <v>0.89</v>
      </c>
      <c r="O640">
        <v>0.30199999999999999</v>
      </c>
      <c r="P640" s="5">
        <v>0.70399999999999996</v>
      </c>
      <c r="Q640" s="5">
        <v>0.42699999999999999</v>
      </c>
      <c r="R640" s="5">
        <v>9.2999999999999999E-2</v>
      </c>
      <c r="T640">
        <v>4.03</v>
      </c>
      <c r="V640">
        <v>3.66</v>
      </c>
      <c r="W640">
        <v>3.92</v>
      </c>
      <c r="X640">
        <v>28.6</v>
      </c>
    </row>
    <row r="641" spans="1:24" x14ac:dyDescent="0.45">
      <c r="A641">
        <v>640</v>
      </c>
      <c r="B641">
        <v>2003</v>
      </c>
      <c r="C641" t="s">
        <v>56</v>
      </c>
      <c r="D641" t="str">
        <f t="shared" si="9"/>
        <v>OAK2003</v>
      </c>
      <c r="E641">
        <v>162</v>
      </c>
      <c r="F641">
        <v>96</v>
      </c>
      <c r="G641">
        <v>66</v>
      </c>
      <c r="H641">
        <v>48</v>
      </c>
      <c r="I641">
        <v>526</v>
      </c>
      <c r="J641">
        <v>162</v>
      </c>
      <c r="K641">
        <v>1441.2</v>
      </c>
      <c r="L641">
        <v>6.36</v>
      </c>
      <c r="M641">
        <v>3.12</v>
      </c>
      <c r="N641">
        <v>0.87</v>
      </c>
      <c r="O641">
        <v>0.27400000000000002</v>
      </c>
      <c r="P641" s="5">
        <v>0.73599999999999999</v>
      </c>
      <c r="Q641" s="5">
        <v>0.46600000000000003</v>
      </c>
      <c r="R641" s="5">
        <v>9.8000000000000004E-2</v>
      </c>
      <c r="T641">
        <v>3.63</v>
      </c>
      <c r="V641">
        <v>4.03</v>
      </c>
      <c r="W641">
        <v>4.21</v>
      </c>
      <c r="X641">
        <v>22.4</v>
      </c>
    </row>
    <row r="642" spans="1:24" x14ac:dyDescent="0.45">
      <c r="A642">
        <v>641</v>
      </c>
      <c r="B642">
        <v>2003</v>
      </c>
      <c r="C642" t="s">
        <v>49</v>
      </c>
      <c r="D642" t="str">
        <f t="shared" si="9"/>
        <v>SEA2003</v>
      </c>
      <c r="E642">
        <v>162</v>
      </c>
      <c r="F642">
        <v>93</v>
      </c>
      <c r="G642">
        <v>69</v>
      </c>
      <c r="H642">
        <v>38</v>
      </c>
      <c r="I642">
        <v>528</v>
      </c>
      <c r="J642">
        <v>162</v>
      </c>
      <c r="K642">
        <v>1441</v>
      </c>
      <c r="L642">
        <v>6.25</v>
      </c>
      <c r="M642">
        <v>2.91</v>
      </c>
      <c r="N642">
        <v>1.08</v>
      </c>
      <c r="O642">
        <v>0.26900000000000002</v>
      </c>
      <c r="P642" s="5">
        <v>0.75600000000000001</v>
      </c>
      <c r="Q642" s="5">
        <v>0.39200000000000002</v>
      </c>
      <c r="R642" s="5">
        <v>9.9000000000000005E-2</v>
      </c>
      <c r="T642">
        <v>3.76</v>
      </c>
      <c r="V642">
        <v>4.29</v>
      </c>
      <c r="W642">
        <v>4.49</v>
      </c>
      <c r="X642">
        <v>16.100000000000001</v>
      </c>
    </row>
    <row r="643" spans="1:24" x14ac:dyDescent="0.45">
      <c r="A643">
        <v>642</v>
      </c>
      <c r="B643">
        <v>2003</v>
      </c>
      <c r="C643" t="s">
        <v>105</v>
      </c>
      <c r="D643" t="str">
        <f t="shared" ref="D643:D706" si="10">_xlfn.CONCAT(C643,B643)</f>
        <v>TBD2003</v>
      </c>
      <c r="E643">
        <v>162</v>
      </c>
      <c r="F643">
        <v>63</v>
      </c>
      <c r="G643">
        <v>99</v>
      </c>
      <c r="H643">
        <v>30</v>
      </c>
      <c r="I643">
        <v>534</v>
      </c>
      <c r="J643">
        <v>162</v>
      </c>
      <c r="K643">
        <v>1436.2</v>
      </c>
      <c r="L643">
        <v>5.49</v>
      </c>
      <c r="M643">
        <v>4</v>
      </c>
      <c r="N643">
        <v>1.23</v>
      </c>
      <c r="O643">
        <v>0.27800000000000002</v>
      </c>
      <c r="P643" s="5">
        <v>0.69799999999999995</v>
      </c>
      <c r="Q643" s="5">
        <v>0.40100000000000002</v>
      </c>
      <c r="R643" s="5">
        <v>0.111</v>
      </c>
      <c r="T643">
        <v>4.93</v>
      </c>
      <c r="V643">
        <v>5.12</v>
      </c>
      <c r="W643">
        <v>5.13</v>
      </c>
      <c r="X643">
        <v>3.1</v>
      </c>
    </row>
    <row r="644" spans="1:24" x14ac:dyDescent="0.45">
      <c r="A644">
        <v>643</v>
      </c>
      <c r="B644">
        <v>2003</v>
      </c>
      <c r="C644" t="s">
        <v>57</v>
      </c>
      <c r="D644" t="str">
        <f t="shared" si="10"/>
        <v>TEX2003</v>
      </c>
      <c r="E644">
        <v>162</v>
      </c>
      <c r="F644">
        <v>71</v>
      </c>
      <c r="G644">
        <v>91</v>
      </c>
      <c r="H644">
        <v>43</v>
      </c>
      <c r="I644">
        <v>656</v>
      </c>
      <c r="J644">
        <v>162</v>
      </c>
      <c r="K644">
        <v>1433.1</v>
      </c>
      <c r="L644">
        <v>6.34</v>
      </c>
      <c r="M644">
        <v>3.79</v>
      </c>
      <c r="N644">
        <v>1.31</v>
      </c>
      <c r="O644">
        <v>0.313</v>
      </c>
      <c r="P644" s="5">
        <v>0.66100000000000003</v>
      </c>
      <c r="Q644" s="5">
        <v>0.40899999999999997</v>
      </c>
      <c r="R644" s="5">
        <v>0.13900000000000001</v>
      </c>
      <c r="T644">
        <v>5.69</v>
      </c>
      <c r="V644">
        <v>4.9000000000000004</v>
      </c>
      <c r="W644">
        <v>4.54</v>
      </c>
      <c r="X644">
        <v>8.9</v>
      </c>
    </row>
    <row r="645" spans="1:24" x14ac:dyDescent="0.45">
      <c r="A645">
        <v>644</v>
      </c>
      <c r="B645">
        <v>2003</v>
      </c>
      <c r="C645" t="s">
        <v>74</v>
      </c>
      <c r="D645" t="str">
        <f t="shared" si="10"/>
        <v>TOR2003</v>
      </c>
      <c r="E645">
        <v>162</v>
      </c>
      <c r="F645">
        <v>86</v>
      </c>
      <c r="G645">
        <v>76</v>
      </c>
      <c r="H645">
        <v>35</v>
      </c>
      <c r="I645">
        <v>605</v>
      </c>
      <c r="J645">
        <v>162</v>
      </c>
      <c r="K645">
        <v>1435</v>
      </c>
      <c r="L645">
        <v>6.17</v>
      </c>
      <c r="M645">
        <v>3.04</v>
      </c>
      <c r="N645">
        <v>1.1499999999999999</v>
      </c>
      <c r="O645">
        <v>0.30199999999999999</v>
      </c>
      <c r="P645" s="5">
        <v>0.69199999999999995</v>
      </c>
      <c r="Q645" s="5">
        <v>0.46400000000000002</v>
      </c>
      <c r="R645" s="5">
        <v>0.127</v>
      </c>
      <c r="T645">
        <v>4.6900000000000004</v>
      </c>
      <c r="V645">
        <v>4.46</v>
      </c>
      <c r="W645">
        <v>4.26</v>
      </c>
      <c r="X645">
        <v>15.1</v>
      </c>
    </row>
    <row r="646" spans="1:24" x14ac:dyDescent="0.45">
      <c r="A646">
        <v>645</v>
      </c>
      <c r="B646">
        <v>2003</v>
      </c>
      <c r="C646" t="s">
        <v>102</v>
      </c>
      <c r="D646" t="str">
        <f t="shared" si="10"/>
        <v>ARI2003</v>
      </c>
      <c r="E646">
        <v>162</v>
      </c>
      <c r="F646">
        <v>84</v>
      </c>
      <c r="G646">
        <v>78</v>
      </c>
      <c r="H646">
        <v>42</v>
      </c>
      <c r="I646">
        <v>614</v>
      </c>
      <c r="J646">
        <v>162</v>
      </c>
      <c r="K646">
        <v>1455</v>
      </c>
      <c r="L646">
        <v>7.99</v>
      </c>
      <c r="M646">
        <v>3.25</v>
      </c>
      <c r="N646">
        <v>0.93</v>
      </c>
      <c r="O646">
        <v>0.29299999999999998</v>
      </c>
      <c r="P646" s="5">
        <v>0.73099999999999998</v>
      </c>
      <c r="Q646" s="5">
        <v>0.47299999999999998</v>
      </c>
      <c r="R646" s="5">
        <v>0.114</v>
      </c>
      <c r="T646">
        <v>3.84</v>
      </c>
      <c r="V646">
        <v>3.83</v>
      </c>
      <c r="W646">
        <v>3.81</v>
      </c>
      <c r="X646">
        <v>24.6</v>
      </c>
    </row>
    <row r="647" spans="1:24" x14ac:dyDescent="0.45">
      <c r="A647">
        <v>646</v>
      </c>
      <c r="B647">
        <v>2003</v>
      </c>
      <c r="C647" t="s">
        <v>50</v>
      </c>
      <c r="D647" t="str">
        <f t="shared" si="10"/>
        <v>ATL2003</v>
      </c>
      <c r="E647">
        <v>162</v>
      </c>
      <c r="F647">
        <v>101</v>
      </c>
      <c r="G647">
        <v>61</v>
      </c>
      <c r="H647">
        <v>51</v>
      </c>
      <c r="I647">
        <v>651</v>
      </c>
      <c r="J647">
        <v>162</v>
      </c>
      <c r="K647">
        <v>1456.1</v>
      </c>
      <c r="L647">
        <v>6.13</v>
      </c>
      <c r="M647">
        <v>3.43</v>
      </c>
      <c r="N647">
        <v>0.91</v>
      </c>
      <c r="O647">
        <v>0.28299999999999997</v>
      </c>
      <c r="P647" s="5">
        <v>0.70599999999999996</v>
      </c>
      <c r="Q647" s="5">
        <v>0.47599999999999998</v>
      </c>
      <c r="R647" s="5">
        <v>0.11</v>
      </c>
      <c r="T647">
        <v>4.0999999999999996</v>
      </c>
      <c r="V647">
        <v>4.21</v>
      </c>
      <c r="W647">
        <v>4.24</v>
      </c>
      <c r="X647">
        <v>15.2</v>
      </c>
    </row>
    <row r="648" spans="1:24" x14ac:dyDescent="0.45">
      <c r="A648">
        <v>647</v>
      </c>
      <c r="B648">
        <v>2003</v>
      </c>
      <c r="C648" t="s">
        <v>51</v>
      </c>
      <c r="D648" t="str">
        <f t="shared" si="10"/>
        <v>CHC2003</v>
      </c>
      <c r="E648">
        <v>162</v>
      </c>
      <c r="F648">
        <v>88</v>
      </c>
      <c r="G648">
        <v>74</v>
      </c>
      <c r="H648">
        <v>36</v>
      </c>
      <c r="I648">
        <v>582</v>
      </c>
      <c r="J648">
        <v>162</v>
      </c>
      <c r="K648">
        <v>1456.1</v>
      </c>
      <c r="L648">
        <v>8.68</v>
      </c>
      <c r="M648">
        <v>3.81</v>
      </c>
      <c r="N648">
        <v>0.88</v>
      </c>
      <c r="O648">
        <v>0.29099999999999998</v>
      </c>
      <c r="P648" s="5">
        <v>0.73099999999999998</v>
      </c>
      <c r="Q648" s="5">
        <v>0.47099999999999997</v>
      </c>
      <c r="R648" s="5">
        <v>0.11600000000000001</v>
      </c>
      <c r="T648">
        <v>3.83</v>
      </c>
      <c r="V648">
        <v>3.8</v>
      </c>
      <c r="W648">
        <v>3.75</v>
      </c>
      <c r="X648">
        <v>24.1</v>
      </c>
    </row>
    <row r="649" spans="1:24" x14ac:dyDescent="0.45">
      <c r="A649">
        <v>648</v>
      </c>
      <c r="B649">
        <v>2003</v>
      </c>
      <c r="C649" t="s">
        <v>59</v>
      </c>
      <c r="D649" t="str">
        <f t="shared" si="10"/>
        <v>CIN2003</v>
      </c>
      <c r="E649">
        <v>162</v>
      </c>
      <c r="F649">
        <v>69</v>
      </c>
      <c r="G649">
        <v>93</v>
      </c>
      <c r="H649">
        <v>38</v>
      </c>
      <c r="I649">
        <v>637</v>
      </c>
      <c r="J649">
        <v>162</v>
      </c>
      <c r="K649">
        <v>1446.1</v>
      </c>
      <c r="L649">
        <v>5.8</v>
      </c>
      <c r="M649">
        <v>3.67</v>
      </c>
      <c r="N649">
        <v>1.3</v>
      </c>
      <c r="O649">
        <v>0.29499999999999998</v>
      </c>
      <c r="P649" s="5">
        <v>0.69099999999999995</v>
      </c>
      <c r="Q649" s="5">
        <v>0.42599999999999999</v>
      </c>
      <c r="R649" s="5">
        <v>0.129</v>
      </c>
      <c r="T649">
        <v>5.09</v>
      </c>
      <c r="V649">
        <v>4.9400000000000004</v>
      </c>
      <c r="W649">
        <v>4.7</v>
      </c>
      <c r="X649">
        <v>6.6</v>
      </c>
    </row>
    <row r="650" spans="1:24" x14ac:dyDescent="0.45">
      <c r="A650">
        <v>649</v>
      </c>
      <c r="B650">
        <v>2003</v>
      </c>
      <c r="C650" t="s">
        <v>64</v>
      </c>
      <c r="D650" t="str">
        <f t="shared" si="10"/>
        <v>COL2003</v>
      </c>
      <c r="E650">
        <v>162</v>
      </c>
      <c r="F650">
        <v>74</v>
      </c>
      <c r="G650">
        <v>88</v>
      </c>
      <c r="H650">
        <v>34</v>
      </c>
      <c r="I650">
        <v>662</v>
      </c>
      <c r="J650">
        <v>162</v>
      </c>
      <c r="K650">
        <v>1420</v>
      </c>
      <c r="L650">
        <v>5.49</v>
      </c>
      <c r="M650">
        <v>3.5</v>
      </c>
      <c r="N650">
        <v>1.27</v>
      </c>
      <c r="O650">
        <v>0.307</v>
      </c>
      <c r="P650" s="5">
        <v>0.69199999999999995</v>
      </c>
      <c r="Q650" s="5">
        <v>0.437</v>
      </c>
      <c r="R650" s="5">
        <v>0.129</v>
      </c>
      <c r="T650">
        <v>5.24</v>
      </c>
      <c r="V650">
        <v>4.99</v>
      </c>
      <c r="W650">
        <v>4.74</v>
      </c>
      <c r="X650">
        <v>8.8000000000000007</v>
      </c>
    </row>
    <row r="651" spans="1:24" x14ac:dyDescent="0.45">
      <c r="A651">
        <v>650</v>
      </c>
      <c r="B651">
        <v>2003</v>
      </c>
      <c r="C651" t="s">
        <v>52</v>
      </c>
      <c r="D651" t="str">
        <f t="shared" si="10"/>
        <v>FLA2003</v>
      </c>
      <c r="E651">
        <v>162</v>
      </c>
      <c r="F651">
        <v>91</v>
      </c>
      <c r="G651">
        <v>71</v>
      </c>
      <c r="H651">
        <v>36</v>
      </c>
      <c r="I651">
        <v>557</v>
      </c>
      <c r="J651">
        <v>162</v>
      </c>
      <c r="K651">
        <v>1445.1</v>
      </c>
      <c r="L651">
        <v>7.05</v>
      </c>
      <c r="M651">
        <v>3.3</v>
      </c>
      <c r="N651">
        <v>0.8</v>
      </c>
      <c r="O651">
        <v>0.29699999999999999</v>
      </c>
      <c r="P651" s="5">
        <v>0.71599999999999997</v>
      </c>
      <c r="Q651" s="5">
        <v>0.42099999999999999</v>
      </c>
      <c r="R651" s="5">
        <v>8.3000000000000004E-2</v>
      </c>
      <c r="T651">
        <v>4.04</v>
      </c>
      <c r="V651">
        <v>3.8</v>
      </c>
      <c r="W651">
        <v>4.21</v>
      </c>
      <c r="X651">
        <v>21.3</v>
      </c>
    </row>
    <row r="652" spans="1:24" x14ac:dyDescent="0.45">
      <c r="A652">
        <v>651</v>
      </c>
      <c r="B652">
        <v>2003</v>
      </c>
      <c r="C652" t="s">
        <v>53</v>
      </c>
      <c r="D652" t="str">
        <f t="shared" si="10"/>
        <v>HOU2003</v>
      </c>
      <c r="E652">
        <v>162</v>
      </c>
      <c r="F652">
        <v>87</v>
      </c>
      <c r="G652">
        <v>75</v>
      </c>
      <c r="H652">
        <v>50</v>
      </c>
      <c r="I652">
        <v>664</v>
      </c>
      <c r="J652">
        <v>162</v>
      </c>
      <c r="K652">
        <v>1450</v>
      </c>
      <c r="L652">
        <v>7.07</v>
      </c>
      <c r="M652">
        <v>3.51</v>
      </c>
      <c r="N652">
        <v>1</v>
      </c>
      <c r="O652">
        <v>0.28100000000000003</v>
      </c>
      <c r="P652" s="5">
        <v>0.74399999999999999</v>
      </c>
      <c r="Q652" s="5">
        <v>0.438</v>
      </c>
      <c r="R652" s="5">
        <v>0.107</v>
      </c>
      <c r="T652">
        <v>3.87</v>
      </c>
      <c r="V652">
        <v>4.2300000000000004</v>
      </c>
      <c r="W652">
        <v>4.29</v>
      </c>
      <c r="X652">
        <v>16.399999999999999</v>
      </c>
    </row>
    <row r="653" spans="1:24" x14ac:dyDescent="0.45">
      <c r="A653">
        <v>652</v>
      </c>
      <c r="B653">
        <v>2003</v>
      </c>
      <c r="C653" t="s">
        <v>65</v>
      </c>
      <c r="D653" t="str">
        <f t="shared" si="10"/>
        <v>LAD2003</v>
      </c>
      <c r="E653">
        <v>162</v>
      </c>
      <c r="F653">
        <v>85</v>
      </c>
      <c r="G653">
        <v>77</v>
      </c>
      <c r="H653">
        <v>58</v>
      </c>
      <c r="I653">
        <v>600</v>
      </c>
      <c r="J653">
        <v>162</v>
      </c>
      <c r="K653">
        <v>1457.2</v>
      </c>
      <c r="L653">
        <v>7.96</v>
      </c>
      <c r="M653">
        <v>3.25</v>
      </c>
      <c r="N653">
        <v>0.78</v>
      </c>
      <c r="O653">
        <v>0.28000000000000003</v>
      </c>
      <c r="P653" s="5">
        <v>0.77</v>
      </c>
      <c r="Q653" s="5">
        <v>0.48</v>
      </c>
      <c r="R653" s="5">
        <v>0.105</v>
      </c>
      <c r="T653">
        <v>3.16</v>
      </c>
      <c r="V653">
        <v>3.56</v>
      </c>
      <c r="W653">
        <v>3.63</v>
      </c>
      <c r="X653">
        <v>27</v>
      </c>
    </row>
    <row r="654" spans="1:24" x14ac:dyDescent="0.45">
      <c r="A654">
        <v>653</v>
      </c>
      <c r="B654">
        <v>2003</v>
      </c>
      <c r="C654" t="s">
        <v>72</v>
      </c>
      <c r="D654" t="str">
        <f t="shared" si="10"/>
        <v>MIL2003</v>
      </c>
      <c r="E654">
        <v>162</v>
      </c>
      <c r="F654">
        <v>68</v>
      </c>
      <c r="G654">
        <v>94</v>
      </c>
      <c r="H654">
        <v>44</v>
      </c>
      <c r="I654">
        <v>622</v>
      </c>
      <c r="J654">
        <v>162</v>
      </c>
      <c r="K654">
        <v>1452</v>
      </c>
      <c r="L654">
        <v>6.41</v>
      </c>
      <c r="M654">
        <v>3.56</v>
      </c>
      <c r="N654">
        <v>1.36</v>
      </c>
      <c r="O654">
        <v>0.3</v>
      </c>
      <c r="P654" s="5">
        <v>0.70499999999999996</v>
      </c>
      <c r="Q654" s="5">
        <v>0.40899999999999997</v>
      </c>
      <c r="R654" s="5">
        <v>0.125</v>
      </c>
      <c r="T654">
        <v>5.03</v>
      </c>
      <c r="V654">
        <v>4.88</v>
      </c>
      <c r="W654">
        <v>4.68</v>
      </c>
      <c r="X654">
        <v>6.8</v>
      </c>
    </row>
    <row r="655" spans="1:24" x14ac:dyDescent="0.45">
      <c r="A655">
        <v>654</v>
      </c>
      <c r="B655">
        <v>2003</v>
      </c>
      <c r="C655" t="s">
        <v>63</v>
      </c>
      <c r="D655" t="str">
        <f t="shared" si="10"/>
        <v>MON2003</v>
      </c>
      <c r="E655">
        <v>162</v>
      </c>
      <c r="F655">
        <v>83</v>
      </c>
      <c r="G655">
        <v>79</v>
      </c>
      <c r="H655">
        <v>42</v>
      </c>
      <c r="I655">
        <v>599</v>
      </c>
      <c r="J655">
        <v>162</v>
      </c>
      <c r="K655">
        <v>1437.2</v>
      </c>
      <c r="L655">
        <v>6.44</v>
      </c>
      <c r="M655">
        <v>2.9</v>
      </c>
      <c r="N655">
        <v>1.1299999999999999</v>
      </c>
      <c r="O655">
        <v>0.28999999999999998</v>
      </c>
      <c r="P655" s="5">
        <v>0.73499999999999999</v>
      </c>
      <c r="Q655" s="5">
        <v>0.44600000000000001</v>
      </c>
      <c r="R655" s="5">
        <v>0.122</v>
      </c>
      <c r="T655">
        <v>4.01</v>
      </c>
      <c r="V655">
        <v>4.3499999999999996</v>
      </c>
      <c r="W655">
        <v>4.22</v>
      </c>
      <c r="X655">
        <v>15.5</v>
      </c>
    </row>
    <row r="656" spans="1:24" x14ac:dyDescent="0.45">
      <c r="A656">
        <v>655</v>
      </c>
      <c r="B656">
        <v>2003</v>
      </c>
      <c r="C656" t="s">
        <v>55</v>
      </c>
      <c r="D656" t="str">
        <f t="shared" si="10"/>
        <v>NYM2003</v>
      </c>
      <c r="E656">
        <v>161</v>
      </c>
      <c r="F656">
        <v>66</v>
      </c>
      <c r="G656">
        <v>95</v>
      </c>
      <c r="H656">
        <v>38</v>
      </c>
      <c r="I656">
        <v>573</v>
      </c>
      <c r="J656">
        <v>161</v>
      </c>
      <c r="K656">
        <v>1413.1</v>
      </c>
      <c r="L656">
        <v>5.78</v>
      </c>
      <c r="M656">
        <v>3.67</v>
      </c>
      <c r="N656">
        <v>1.07</v>
      </c>
      <c r="O656">
        <v>0.29499999999999998</v>
      </c>
      <c r="P656" s="5">
        <v>0.72399999999999998</v>
      </c>
      <c r="Q656" s="5">
        <v>0.42099999999999999</v>
      </c>
      <c r="R656" s="5">
        <v>0.10100000000000001</v>
      </c>
      <c r="T656">
        <v>4.5</v>
      </c>
      <c r="V656">
        <v>4.6100000000000003</v>
      </c>
      <c r="W656">
        <v>4.78</v>
      </c>
      <c r="X656">
        <v>8.3000000000000007</v>
      </c>
    </row>
    <row r="657" spans="1:24" x14ac:dyDescent="0.45">
      <c r="A657">
        <v>656</v>
      </c>
      <c r="B657">
        <v>2003</v>
      </c>
      <c r="C657" t="s">
        <v>61</v>
      </c>
      <c r="D657" t="str">
        <f t="shared" si="10"/>
        <v>PHI2003</v>
      </c>
      <c r="E657">
        <v>162</v>
      </c>
      <c r="F657">
        <v>86</v>
      </c>
      <c r="G657">
        <v>76</v>
      </c>
      <c r="H657">
        <v>33</v>
      </c>
      <c r="I657">
        <v>599</v>
      </c>
      <c r="J657">
        <v>162</v>
      </c>
      <c r="K657">
        <v>1443.2</v>
      </c>
      <c r="L657">
        <v>6.61</v>
      </c>
      <c r="M657">
        <v>3.34</v>
      </c>
      <c r="N657">
        <v>0.89</v>
      </c>
      <c r="O657">
        <v>0.28399999999999997</v>
      </c>
      <c r="P657" s="5">
        <v>0.72299999999999998</v>
      </c>
      <c r="Q657" s="5">
        <v>0.45300000000000001</v>
      </c>
      <c r="R657" s="5">
        <v>9.7000000000000003E-2</v>
      </c>
      <c r="T657">
        <v>4.0599999999999996</v>
      </c>
      <c r="V657">
        <v>4.12</v>
      </c>
      <c r="W657">
        <v>4.32</v>
      </c>
      <c r="X657">
        <v>16.600000000000001</v>
      </c>
    </row>
    <row r="658" spans="1:24" x14ac:dyDescent="0.45">
      <c r="A658">
        <v>657</v>
      </c>
      <c r="B658">
        <v>2003</v>
      </c>
      <c r="C658" t="s">
        <v>66</v>
      </c>
      <c r="D658" t="str">
        <f t="shared" si="10"/>
        <v>PIT2003</v>
      </c>
      <c r="E658">
        <v>162</v>
      </c>
      <c r="F658">
        <v>75</v>
      </c>
      <c r="G658">
        <v>87</v>
      </c>
      <c r="H658">
        <v>44</v>
      </c>
      <c r="I658">
        <v>619</v>
      </c>
      <c r="J658">
        <v>162</v>
      </c>
      <c r="K658">
        <v>1444.1</v>
      </c>
      <c r="L658">
        <v>5.77</v>
      </c>
      <c r="M658">
        <v>3.13</v>
      </c>
      <c r="N658">
        <v>1.1100000000000001</v>
      </c>
      <c r="O658">
        <v>0.29199999999999998</v>
      </c>
      <c r="P658" s="5">
        <v>0.7</v>
      </c>
      <c r="Q658" s="5">
        <v>0.45200000000000001</v>
      </c>
      <c r="R658" s="5">
        <v>0.11799999999999999</v>
      </c>
      <c r="T658">
        <v>4.6500000000000004</v>
      </c>
      <c r="V658">
        <v>4.5199999999999996</v>
      </c>
      <c r="W658">
        <v>4.4400000000000004</v>
      </c>
      <c r="X658">
        <v>9.1</v>
      </c>
    </row>
    <row r="659" spans="1:24" x14ac:dyDescent="0.45">
      <c r="A659">
        <v>658</v>
      </c>
      <c r="B659">
        <v>2003</v>
      </c>
      <c r="C659" t="s">
        <v>68</v>
      </c>
      <c r="D659" t="str">
        <f t="shared" si="10"/>
        <v>STL2003</v>
      </c>
      <c r="E659">
        <v>162</v>
      </c>
      <c r="F659">
        <v>85</v>
      </c>
      <c r="G659">
        <v>77</v>
      </c>
      <c r="H659">
        <v>41</v>
      </c>
      <c r="I659">
        <v>622</v>
      </c>
      <c r="J659">
        <v>162</v>
      </c>
      <c r="K659">
        <v>1463.2</v>
      </c>
      <c r="L659">
        <v>5.96</v>
      </c>
      <c r="M659">
        <v>3.12</v>
      </c>
      <c r="N659">
        <v>1.29</v>
      </c>
      <c r="O659">
        <v>0.28899999999999998</v>
      </c>
      <c r="P659" s="5">
        <v>0.72499999999999998</v>
      </c>
      <c r="Q659" s="5">
        <v>0.41099999999999998</v>
      </c>
      <c r="R659" s="5">
        <v>0.122</v>
      </c>
      <c r="T659">
        <v>4.62</v>
      </c>
      <c r="V659">
        <v>4.75</v>
      </c>
      <c r="W659">
        <v>4.5999999999999996</v>
      </c>
      <c r="X659">
        <v>7.3</v>
      </c>
    </row>
    <row r="660" spans="1:24" x14ac:dyDescent="0.45">
      <c r="A660">
        <v>659</v>
      </c>
      <c r="B660">
        <v>2003</v>
      </c>
      <c r="C660" t="s">
        <v>67</v>
      </c>
      <c r="D660" t="str">
        <f t="shared" si="10"/>
        <v>SDP2003</v>
      </c>
      <c r="E660">
        <v>162</v>
      </c>
      <c r="F660">
        <v>64</v>
      </c>
      <c r="G660">
        <v>98</v>
      </c>
      <c r="H660">
        <v>31</v>
      </c>
      <c r="I660">
        <v>635</v>
      </c>
      <c r="J660">
        <v>162</v>
      </c>
      <c r="K660">
        <v>1431.1</v>
      </c>
      <c r="L660">
        <v>6.86</v>
      </c>
      <c r="M660">
        <v>3.84</v>
      </c>
      <c r="N660">
        <v>1.31</v>
      </c>
      <c r="O660">
        <v>0.28899999999999998</v>
      </c>
      <c r="P660" s="5">
        <v>0.70699999999999996</v>
      </c>
      <c r="Q660" s="5">
        <v>0.439</v>
      </c>
      <c r="R660" s="5">
        <v>0.13700000000000001</v>
      </c>
      <c r="T660">
        <v>4.87</v>
      </c>
      <c r="V660">
        <v>4.8099999999999996</v>
      </c>
      <c r="W660">
        <v>4.47</v>
      </c>
      <c r="X660">
        <v>3.9</v>
      </c>
    </row>
    <row r="661" spans="1:24" x14ac:dyDescent="0.45">
      <c r="A661">
        <v>660</v>
      </c>
      <c r="B661">
        <v>2003</v>
      </c>
      <c r="C661" t="s">
        <v>75</v>
      </c>
      <c r="D661" t="str">
        <f t="shared" si="10"/>
        <v>SFG2003</v>
      </c>
      <c r="E661">
        <v>161</v>
      </c>
      <c r="F661">
        <v>100</v>
      </c>
      <c r="G661">
        <v>61</v>
      </c>
      <c r="H661">
        <v>43</v>
      </c>
      <c r="I661">
        <v>622</v>
      </c>
      <c r="J661">
        <v>161</v>
      </c>
      <c r="K661">
        <v>1437.1</v>
      </c>
      <c r="L661">
        <v>6.3</v>
      </c>
      <c r="M661">
        <v>3.42</v>
      </c>
      <c r="N661">
        <v>0.85</v>
      </c>
      <c r="O661">
        <v>0.27800000000000002</v>
      </c>
      <c r="P661" s="5">
        <v>0.74399999999999999</v>
      </c>
      <c r="Q661" s="5">
        <v>0.435</v>
      </c>
      <c r="R661" s="5">
        <v>8.8999999999999996E-2</v>
      </c>
      <c r="T661">
        <v>3.73</v>
      </c>
      <c r="V661">
        <v>4.09</v>
      </c>
      <c r="W661">
        <v>4.4000000000000004</v>
      </c>
      <c r="X661">
        <v>15.7</v>
      </c>
    </row>
    <row r="662" spans="1:24" x14ac:dyDescent="0.45">
      <c r="A662">
        <v>661</v>
      </c>
      <c r="B662">
        <v>2002</v>
      </c>
      <c r="C662" t="s">
        <v>106</v>
      </c>
      <c r="D662" t="str">
        <f t="shared" si="10"/>
        <v>ANA2002</v>
      </c>
      <c r="E662">
        <v>162</v>
      </c>
      <c r="F662">
        <v>99</v>
      </c>
      <c r="G662">
        <v>63</v>
      </c>
      <c r="H662">
        <v>54</v>
      </c>
      <c r="I662">
        <v>562</v>
      </c>
      <c r="J662">
        <v>162</v>
      </c>
      <c r="K662">
        <v>1452.1</v>
      </c>
      <c r="L662">
        <v>6.19</v>
      </c>
      <c r="M662">
        <v>3.15</v>
      </c>
      <c r="N662">
        <v>1.05</v>
      </c>
      <c r="O662">
        <v>0.26900000000000002</v>
      </c>
      <c r="P662" s="5">
        <v>0.75600000000000001</v>
      </c>
      <c r="Q662" s="5">
        <v>0.41</v>
      </c>
      <c r="R662" s="5">
        <v>9.9000000000000005E-2</v>
      </c>
      <c r="T662">
        <v>3.69</v>
      </c>
      <c r="V662">
        <v>4.25</v>
      </c>
      <c r="W662">
        <v>4.37</v>
      </c>
      <c r="X662">
        <v>16.100000000000001</v>
      </c>
    </row>
    <row r="663" spans="1:24" x14ac:dyDescent="0.45">
      <c r="A663">
        <v>662</v>
      </c>
      <c r="B663">
        <v>2002</v>
      </c>
      <c r="C663" t="s">
        <v>58</v>
      </c>
      <c r="D663" t="str">
        <f t="shared" si="10"/>
        <v>BAL2002</v>
      </c>
      <c r="E663">
        <v>162</v>
      </c>
      <c r="F663">
        <v>67</v>
      </c>
      <c r="G663">
        <v>95</v>
      </c>
      <c r="H663">
        <v>31</v>
      </c>
      <c r="I663">
        <v>569</v>
      </c>
      <c r="J663">
        <v>162</v>
      </c>
      <c r="K663">
        <v>1450.2</v>
      </c>
      <c r="L663">
        <v>6</v>
      </c>
      <c r="M663">
        <v>3.41</v>
      </c>
      <c r="N663">
        <v>1.29</v>
      </c>
      <c r="O663">
        <v>0.28599999999999998</v>
      </c>
      <c r="P663" s="5">
        <v>0.73299999999999998</v>
      </c>
      <c r="Q663" s="5">
        <v>0.45500000000000002</v>
      </c>
      <c r="R663" s="5">
        <v>0.13200000000000001</v>
      </c>
      <c r="T663">
        <v>4.46</v>
      </c>
      <c r="V663">
        <v>4.74</v>
      </c>
      <c r="W663">
        <v>4.38</v>
      </c>
      <c r="X663">
        <v>8.8000000000000007</v>
      </c>
    </row>
    <row r="664" spans="1:24" x14ac:dyDescent="0.45">
      <c r="A664">
        <v>663</v>
      </c>
      <c r="B664">
        <v>2002</v>
      </c>
      <c r="C664" t="s">
        <v>69</v>
      </c>
      <c r="D664" t="str">
        <f t="shared" si="10"/>
        <v>BOS2002</v>
      </c>
      <c r="E664">
        <v>162</v>
      </c>
      <c r="F664">
        <v>93</v>
      </c>
      <c r="G664">
        <v>69</v>
      </c>
      <c r="H664">
        <v>51</v>
      </c>
      <c r="I664">
        <v>500</v>
      </c>
      <c r="J664">
        <v>162</v>
      </c>
      <c r="K664">
        <v>1446</v>
      </c>
      <c r="L664">
        <v>7.2</v>
      </c>
      <c r="M664">
        <v>2.68</v>
      </c>
      <c r="N664">
        <v>0.91</v>
      </c>
      <c r="O664">
        <v>0.28199999999999997</v>
      </c>
      <c r="P664" s="5">
        <v>0.72099999999999997</v>
      </c>
      <c r="Q664" s="5">
        <v>0.45200000000000001</v>
      </c>
      <c r="R664" s="5">
        <v>9.7000000000000003E-2</v>
      </c>
      <c r="T664">
        <v>3.75</v>
      </c>
      <c r="V664">
        <v>3.74</v>
      </c>
      <c r="W664">
        <v>3.88</v>
      </c>
      <c r="X664">
        <v>22.6</v>
      </c>
    </row>
    <row r="665" spans="1:24" x14ac:dyDescent="0.45">
      <c r="A665">
        <v>664</v>
      </c>
      <c r="B665">
        <v>2002</v>
      </c>
      <c r="C665" t="s">
        <v>70</v>
      </c>
      <c r="D665" t="str">
        <f t="shared" si="10"/>
        <v>CHW2002</v>
      </c>
      <c r="E665">
        <v>162</v>
      </c>
      <c r="F665">
        <v>81</v>
      </c>
      <c r="G665">
        <v>81</v>
      </c>
      <c r="H665">
        <v>35</v>
      </c>
      <c r="I665">
        <v>585</v>
      </c>
      <c r="J665">
        <v>162</v>
      </c>
      <c r="K665">
        <v>1423</v>
      </c>
      <c r="L665">
        <v>5.98</v>
      </c>
      <c r="M665">
        <v>3.34</v>
      </c>
      <c r="N665">
        <v>1.2</v>
      </c>
      <c r="O665">
        <v>0.27900000000000003</v>
      </c>
      <c r="P665" s="5">
        <v>0.69499999999999995</v>
      </c>
      <c r="Q665" s="5">
        <v>0.42099999999999999</v>
      </c>
      <c r="R665" s="5">
        <v>0.113</v>
      </c>
      <c r="T665">
        <v>4.57</v>
      </c>
      <c r="V665">
        <v>4.6100000000000003</v>
      </c>
      <c r="W665">
        <v>4.5199999999999996</v>
      </c>
      <c r="X665">
        <v>14</v>
      </c>
    </row>
    <row r="666" spans="1:24" x14ac:dyDescent="0.45">
      <c r="A666">
        <v>665</v>
      </c>
      <c r="B666">
        <v>2002</v>
      </c>
      <c r="C666" t="s">
        <v>60</v>
      </c>
      <c r="D666" t="str">
        <f t="shared" si="10"/>
        <v>CLE2002</v>
      </c>
      <c r="E666">
        <v>162</v>
      </c>
      <c r="F666">
        <v>74</v>
      </c>
      <c r="G666">
        <v>88</v>
      </c>
      <c r="H666">
        <v>34</v>
      </c>
      <c r="I666">
        <v>583</v>
      </c>
      <c r="J666">
        <v>162</v>
      </c>
      <c r="K666">
        <v>1424.2</v>
      </c>
      <c r="L666">
        <v>6.68</v>
      </c>
      <c r="M666">
        <v>3.81</v>
      </c>
      <c r="N666">
        <v>0.9</v>
      </c>
      <c r="O666">
        <v>0.31</v>
      </c>
      <c r="P666" s="5">
        <v>0.67600000000000005</v>
      </c>
      <c r="Q666" s="5">
        <v>0.45400000000000001</v>
      </c>
      <c r="R666" s="5">
        <v>9.7000000000000003E-2</v>
      </c>
      <c r="T666">
        <v>4.91</v>
      </c>
      <c r="V666">
        <v>4.16</v>
      </c>
      <c r="W666">
        <v>4.29</v>
      </c>
      <c r="X666">
        <v>15.3</v>
      </c>
    </row>
    <row r="667" spans="1:24" x14ac:dyDescent="0.45">
      <c r="A667">
        <v>666</v>
      </c>
      <c r="B667">
        <v>2002</v>
      </c>
      <c r="C667" t="s">
        <v>71</v>
      </c>
      <c r="D667" t="str">
        <f t="shared" si="10"/>
        <v>DET2002</v>
      </c>
      <c r="E667">
        <v>161</v>
      </c>
      <c r="F667">
        <v>55</v>
      </c>
      <c r="G667">
        <v>106</v>
      </c>
      <c r="H667">
        <v>33</v>
      </c>
      <c r="I667">
        <v>533</v>
      </c>
      <c r="J667">
        <v>161</v>
      </c>
      <c r="K667">
        <v>1414</v>
      </c>
      <c r="L667">
        <v>5.05</v>
      </c>
      <c r="M667">
        <v>2.95</v>
      </c>
      <c r="N667">
        <v>1.04</v>
      </c>
      <c r="O667">
        <v>0.30199999999999999</v>
      </c>
      <c r="P667" s="5">
        <v>0.66400000000000003</v>
      </c>
      <c r="Q667" s="5">
        <v>0.42299999999999999</v>
      </c>
      <c r="R667" s="5">
        <v>9.2999999999999999E-2</v>
      </c>
      <c r="T667">
        <v>4.9400000000000004</v>
      </c>
      <c r="V667">
        <v>4.45</v>
      </c>
      <c r="W667">
        <v>4.68</v>
      </c>
      <c r="X667">
        <v>11.2</v>
      </c>
    </row>
    <row r="668" spans="1:24" x14ac:dyDescent="0.45">
      <c r="A668">
        <v>667</v>
      </c>
      <c r="B668">
        <v>2002</v>
      </c>
      <c r="C668" t="s">
        <v>62</v>
      </c>
      <c r="D668" t="str">
        <f t="shared" si="10"/>
        <v>KCR2002</v>
      </c>
      <c r="E668">
        <v>162</v>
      </c>
      <c r="F668">
        <v>62</v>
      </c>
      <c r="G668">
        <v>100</v>
      </c>
      <c r="H668">
        <v>30</v>
      </c>
      <c r="I668">
        <v>583</v>
      </c>
      <c r="J668">
        <v>162</v>
      </c>
      <c r="K668">
        <v>1441</v>
      </c>
      <c r="L668">
        <v>5.68</v>
      </c>
      <c r="M668">
        <v>3.57</v>
      </c>
      <c r="N668">
        <v>1.32</v>
      </c>
      <c r="O668">
        <v>0.29599999999999999</v>
      </c>
      <c r="P668" s="5">
        <v>0.69</v>
      </c>
      <c r="Q668" s="5">
        <v>0.43099999999999999</v>
      </c>
      <c r="R668" s="5">
        <v>0.126</v>
      </c>
      <c r="T668">
        <v>5.21</v>
      </c>
      <c r="V668">
        <v>4.91</v>
      </c>
      <c r="W668">
        <v>4.63</v>
      </c>
      <c r="X668">
        <v>7.5</v>
      </c>
    </row>
    <row r="669" spans="1:24" x14ac:dyDescent="0.45">
      <c r="A669">
        <v>668</v>
      </c>
      <c r="B669">
        <v>2002</v>
      </c>
      <c r="C669" t="s">
        <v>54</v>
      </c>
      <c r="D669" t="str">
        <f t="shared" si="10"/>
        <v>MIN2002</v>
      </c>
      <c r="E669">
        <v>161</v>
      </c>
      <c r="F669">
        <v>94</v>
      </c>
      <c r="G669">
        <v>67</v>
      </c>
      <c r="H669">
        <v>47</v>
      </c>
      <c r="I669">
        <v>596</v>
      </c>
      <c r="J669">
        <v>161</v>
      </c>
      <c r="K669">
        <v>1444.2</v>
      </c>
      <c r="L669">
        <v>6.39</v>
      </c>
      <c r="M669">
        <v>2.73</v>
      </c>
      <c r="N669">
        <v>1.1499999999999999</v>
      </c>
      <c r="O669">
        <v>0.28599999999999998</v>
      </c>
      <c r="P669" s="5">
        <v>0.73</v>
      </c>
      <c r="Q669" s="5">
        <v>0.38200000000000001</v>
      </c>
      <c r="R669" s="5">
        <v>0.1</v>
      </c>
      <c r="T669">
        <v>4.12</v>
      </c>
      <c r="V669">
        <v>4.2</v>
      </c>
      <c r="W669">
        <v>4.32</v>
      </c>
      <c r="X669">
        <v>16.2</v>
      </c>
    </row>
    <row r="670" spans="1:24" x14ac:dyDescent="0.45">
      <c r="A670">
        <v>669</v>
      </c>
      <c r="B670">
        <v>2002</v>
      </c>
      <c r="C670" t="s">
        <v>73</v>
      </c>
      <c r="D670" t="str">
        <f t="shared" si="10"/>
        <v>NYY2002</v>
      </c>
      <c r="E670">
        <v>161</v>
      </c>
      <c r="F670">
        <v>103</v>
      </c>
      <c r="G670">
        <v>58</v>
      </c>
      <c r="H670">
        <v>53</v>
      </c>
      <c r="I670">
        <v>495</v>
      </c>
      <c r="J670">
        <v>161</v>
      </c>
      <c r="K670">
        <v>1452</v>
      </c>
      <c r="L670">
        <v>7.04</v>
      </c>
      <c r="M670">
        <v>2.5</v>
      </c>
      <c r="N670">
        <v>0.89</v>
      </c>
      <c r="O670">
        <v>0.29299999999999998</v>
      </c>
      <c r="P670" s="5">
        <v>0.70699999999999996</v>
      </c>
      <c r="Q670" s="5">
        <v>0.42799999999999999</v>
      </c>
      <c r="R670" s="5">
        <v>0.09</v>
      </c>
      <c r="T670">
        <v>3.89</v>
      </c>
      <c r="V670">
        <v>3.62</v>
      </c>
      <c r="W670">
        <v>3.87</v>
      </c>
      <c r="X670">
        <v>28.2</v>
      </c>
    </row>
    <row r="671" spans="1:24" x14ac:dyDescent="0.45">
      <c r="A671">
        <v>670</v>
      </c>
      <c r="B671">
        <v>2002</v>
      </c>
      <c r="C671" t="s">
        <v>56</v>
      </c>
      <c r="D671" t="str">
        <f t="shared" si="10"/>
        <v>OAK2002</v>
      </c>
      <c r="E671">
        <v>162</v>
      </c>
      <c r="F671">
        <v>103</v>
      </c>
      <c r="G671">
        <v>59</v>
      </c>
      <c r="H671">
        <v>48</v>
      </c>
      <c r="I671">
        <v>570</v>
      </c>
      <c r="J671">
        <v>162</v>
      </c>
      <c r="K671">
        <v>1452</v>
      </c>
      <c r="L671">
        <v>6.33</v>
      </c>
      <c r="M671">
        <v>2.94</v>
      </c>
      <c r="N671">
        <v>0.84</v>
      </c>
      <c r="O671">
        <v>0.28100000000000003</v>
      </c>
      <c r="P671" s="5">
        <v>0.73199999999999998</v>
      </c>
      <c r="Q671" s="5">
        <v>0.46600000000000003</v>
      </c>
      <c r="R671" s="5">
        <v>0.09</v>
      </c>
      <c r="T671">
        <v>3.69</v>
      </c>
      <c r="V671">
        <v>3.87</v>
      </c>
      <c r="W671">
        <v>4.0999999999999996</v>
      </c>
      <c r="X671">
        <v>23.1</v>
      </c>
    </row>
    <row r="672" spans="1:24" x14ac:dyDescent="0.45">
      <c r="A672">
        <v>671</v>
      </c>
      <c r="B672">
        <v>2002</v>
      </c>
      <c r="C672" t="s">
        <v>49</v>
      </c>
      <c r="D672" t="str">
        <f t="shared" si="10"/>
        <v>SEA2002</v>
      </c>
      <c r="E672">
        <v>162</v>
      </c>
      <c r="F672">
        <v>93</v>
      </c>
      <c r="G672">
        <v>69</v>
      </c>
      <c r="H672">
        <v>43</v>
      </c>
      <c r="I672">
        <v>505</v>
      </c>
      <c r="J672">
        <v>162</v>
      </c>
      <c r="K672">
        <v>1445.1</v>
      </c>
      <c r="L672">
        <v>6.62</v>
      </c>
      <c r="M672">
        <v>2.75</v>
      </c>
      <c r="N672">
        <v>1.1100000000000001</v>
      </c>
      <c r="O672">
        <v>0.28399999999999997</v>
      </c>
      <c r="P672" s="5">
        <v>0.72899999999999998</v>
      </c>
      <c r="Q672" s="5">
        <v>0.40200000000000002</v>
      </c>
      <c r="R672" s="5">
        <v>0.10299999999999999</v>
      </c>
      <c r="T672">
        <v>4.07</v>
      </c>
      <c r="V672">
        <v>4.1100000000000003</v>
      </c>
      <c r="W672">
        <v>4.16</v>
      </c>
      <c r="X672">
        <v>18.3</v>
      </c>
    </row>
    <row r="673" spans="1:24" x14ac:dyDescent="0.45">
      <c r="A673">
        <v>672</v>
      </c>
      <c r="B673">
        <v>2002</v>
      </c>
      <c r="C673" t="s">
        <v>105</v>
      </c>
      <c r="D673" t="str">
        <f t="shared" si="10"/>
        <v>TBD2002</v>
      </c>
      <c r="E673">
        <v>161</v>
      </c>
      <c r="F673">
        <v>55</v>
      </c>
      <c r="G673">
        <v>106</v>
      </c>
      <c r="H673">
        <v>25</v>
      </c>
      <c r="I673">
        <v>467</v>
      </c>
      <c r="J673">
        <v>161</v>
      </c>
      <c r="K673">
        <v>1440.1</v>
      </c>
      <c r="L673">
        <v>5.78</v>
      </c>
      <c r="M673">
        <v>3.87</v>
      </c>
      <c r="N673">
        <v>1.34</v>
      </c>
      <c r="O673">
        <v>0.29599999999999999</v>
      </c>
      <c r="P673" s="5">
        <v>0.68799999999999994</v>
      </c>
      <c r="Q673" s="5">
        <v>0.38600000000000001</v>
      </c>
      <c r="R673" s="5">
        <v>0.11700000000000001</v>
      </c>
      <c r="T673">
        <v>5.29</v>
      </c>
      <c r="V673">
        <v>5.1100000000000003</v>
      </c>
      <c r="W673">
        <v>4.95</v>
      </c>
      <c r="X673">
        <v>2.7</v>
      </c>
    </row>
    <row r="674" spans="1:24" x14ac:dyDescent="0.45">
      <c r="A674">
        <v>673</v>
      </c>
      <c r="B674">
        <v>2002</v>
      </c>
      <c r="C674" t="s">
        <v>57</v>
      </c>
      <c r="D674" t="str">
        <f t="shared" si="10"/>
        <v>TEX2002</v>
      </c>
      <c r="E674">
        <v>162</v>
      </c>
      <c r="F674">
        <v>72</v>
      </c>
      <c r="G674">
        <v>90</v>
      </c>
      <c r="H674">
        <v>33</v>
      </c>
      <c r="I674">
        <v>649</v>
      </c>
      <c r="J674">
        <v>162</v>
      </c>
      <c r="K674">
        <v>1439.2</v>
      </c>
      <c r="L674">
        <v>6.44</v>
      </c>
      <c r="M674">
        <v>4.18</v>
      </c>
      <c r="N674">
        <v>1.21</v>
      </c>
      <c r="O674">
        <v>0.29799999999999999</v>
      </c>
      <c r="P674" s="5">
        <v>0.69499999999999995</v>
      </c>
      <c r="Q674" s="5">
        <v>0.432</v>
      </c>
      <c r="R674" s="5">
        <v>0.12</v>
      </c>
      <c r="T674">
        <v>5.16</v>
      </c>
      <c r="V674">
        <v>4.84</v>
      </c>
      <c r="W674">
        <v>4.6399999999999997</v>
      </c>
      <c r="X674">
        <v>7.6</v>
      </c>
    </row>
    <row r="675" spans="1:24" x14ac:dyDescent="0.45">
      <c r="A675">
        <v>674</v>
      </c>
      <c r="B675">
        <v>2002</v>
      </c>
      <c r="C675" t="s">
        <v>74</v>
      </c>
      <c r="D675" t="str">
        <f t="shared" si="10"/>
        <v>TOR2002</v>
      </c>
      <c r="E675">
        <v>162</v>
      </c>
      <c r="F675">
        <v>78</v>
      </c>
      <c r="G675">
        <v>84</v>
      </c>
      <c r="H675">
        <v>41</v>
      </c>
      <c r="I675">
        <v>623</v>
      </c>
      <c r="J675">
        <v>162</v>
      </c>
      <c r="K675">
        <v>1438.1</v>
      </c>
      <c r="L675">
        <v>6.2</v>
      </c>
      <c r="M675">
        <v>3.69</v>
      </c>
      <c r="N675">
        <v>1.1100000000000001</v>
      </c>
      <c r="O675">
        <v>0.29399999999999998</v>
      </c>
      <c r="P675" s="5">
        <v>0.69699999999999995</v>
      </c>
      <c r="Q675" s="5">
        <v>0.439</v>
      </c>
      <c r="R675" s="5">
        <v>0.109</v>
      </c>
      <c r="T675">
        <v>4.8099999999999996</v>
      </c>
      <c r="V675">
        <v>4.5599999999999996</v>
      </c>
      <c r="W675">
        <v>4.53</v>
      </c>
      <c r="X675">
        <v>12.2</v>
      </c>
    </row>
    <row r="676" spans="1:24" x14ac:dyDescent="0.45">
      <c r="A676">
        <v>675</v>
      </c>
      <c r="B676">
        <v>2002</v>
      </c>
      <c r="C676" t="s">
        <v>102</v>
      </c>
      <c r="D676" t="str">
        <f t="shared" si="10"/>
        <v>ARI2002</v>
      </c>
      <c r="E676">
        <v>162</v>
      </c>
      <c r="F676">
        <v>98</v>
      </c>
      <c r="G676">
        <v>64</v>
      </c>
      <c r="H676">
        <v>40</v>
      </c>
      <c r="I676">
        <v>584</v>
      </c>
      <c r="J676">
        <v>162</v>
      </c>
      <c r="K676">
        <v>1446.2</v>
      </c>
      <c r="L676">
        <v>8.11</v>
      </c>
      <c r="M676">
        <v>2.62</v>
      </c>
      <c r="N676">
        <v>1.06</v>
      </c>
      <c r="O676">
        <v>0.28899999999999998</v>
      </c>
      <c r="P676" s="5">
        <v>0.72699999999999998</v>
      </c>
      <c r="Q676" s="5">
        <v>0.436</v>
      </c>
      <c r="R676" s="5">
        <v>0.115</v>
      </c>
      <c r="T676">
        <v>3.93</v>
      </c>
      <c r="V676">
        <v>3.67</v>
      </c>
      <c r="W676">
        <v>3.57</v>
      </c>
      <c r="X676">
        <v>26.4</v>
      </c>
    </row>
    <row r="677" spans="1:24" x14ac:dyDescent="0.45">
      <c r="A677">
        <v>676</v>
      </c>
      <c r="B677">
        <v>2002</v>
      </c>
      <c r="C677" t="s">
        <v>50</v>
      </c>
      <c r="D677" t="str">
        <f t="shared" si="10"/>
        <v>ATL2002</v>
      </c>
      <c r="E677">
        <v>161</v>
      </c>
      <c r="F677">
        <v>101</v>
      </c>
      <c r="G677">
        <v>59</v>
      </c>
      <c r="H677">
        <v>57</v>
      </c>
      <c r="I677">
        <v>630</v>
      </c>
      <c r="J677">
        <v>161</v>
      </c>
      <c r="K677">
        <v>1467.1</v>
      </c>
      <c r="L677">
        <v>6.49</v>
      </c>
      <c r="M677">
        <v>3.4</v>
      </c>
      <c r="N677">
        <v>0.75</v>
      </c>
      <c r="O677">
        <v>0.27100000000000002</v>
      </c>
      <c r="P677" s="5">
        <v>0.77200000000000002</v>
      </c>
      <c r="Q677" s="5">
        <v>0.45700000000000002</v>
      </c>
      <c r="R677" s="5">
        <v>8.5000000000000006E-2</v>
      </c>
      <c r="T677">
        <v>3.13</v>
      </c>
      <c r="V677">
        <v>3.83</v>
      </c>
      <c r="W677">
        <v>4.1100000000000003</v>
      </c>
      <c r="X677">
        <v>19.8</v>
      </c>
    </row>
    <row r="678" spans="1:24" x14ac:dyDescent="0.45">
      <c r="A678">
        <v>677</v>
      </c>
      <c r="B678">
        <v>2002</v>
      </c>
      <c r="C678" t="s">
        <v>51</v>
      </c>
      <c r="D678" t="str">
        <f t="shared" si="10"/>
        <v>CHC2002</v>
      </c>
      <c r="E678">
        <v>162</v>
      </c>
      <c r="F678">
        <v>67</v>
      </c>
      <c r="G678">
        <v>95</v>
      </c>
      <c r="H678">
        <v>23</v>
      </c>
      <c r="I678">
        <v>552</v>
      </c>
      <c r="J678">
        <v>162</v>
      </c>
      <c r="K678">
        <v>1441.1</v>
      </c>
      <c r="L678">
        <v>8.32</v>
      </c>
      <c r="M678">
        <v>3.78</v>
      </c>
      <c r="N678">
        <v>1.04</v>
      </c>
      <c r="O678">
        <v>0.29599999999999999</v>
      </c>
      <c r="P678" s="5">
        <v>0.70899999999999996</v>
      </c>
      <c r="Q678" s="5">
        <v>0.42199999999999999</v>
      </c>
      <c r="R678" s="5">
        <v>0.114</v>
      </c>
      <c r="T678">
        <v>4.3</v>
      </c>
      <c r="V678">
        <v>4</v>
      </c>
      <c r="W678">
        <v>3.91</v>
      </c>
      <c r="X678">
        <v>17.5</v>
      </c>
    </row>
    <row r="679" spans="1:24" x14ac:dyDescent="0.45">
      <c r="A679">
        <v>678</v>
      </c>
      <c r="B679">
        <v>2002</v>
      </c>
      <c r="C679" t="s">
        <v>59</v>
      </c>
      <c r="D679" t="str">
        <f t="shared" si="10"/>
        <v>CIN2002</v>
      </c>
      <c r="E679">
        <v>162</v>
      </c>
      <c r="F679">
        <v>78</v>
      </c>
      <c r="G679">
        <v>84</v>
      </c>
      <c r="H679">
        <v>42</v>
      </c>
      <c r="I679">
        <v>624</v>
      </c>
      <c r="J679">
        <v>162</v>
      </c>
      <c r="K679">
        <v>1453.2</v>
      </c>
      <c r="L679">
        <v>6.07</v>
      </c>
      <c r="M679">
        <v>3.41</v>
      </c>
      <c r="N679">
        <v>1.07</v>
      </c>
      <c r="O679">
        <v>0.29299999999999998</v>
      </c>
      <c r="P679" s="5">
        <v>0.71499999999999997</v>
      </c>
      <c r="Q679" s="5">
        <v>0.45800000000000002</v>
      </c>
      <c r="R679" s="5">
        <v>0.115</v>
      </c>
      <c r="T679">
        <v>4.29</v>
      </c>
      <c r="V679">
        <v>4.41</v>
      </c>
      <c r="W679">
        <v>4.3099999999999996</v>
      </c>
      <c r="X679">
        <v>11.3</v>
      </c>
    </row>
    <row r="680" spans="1:24" x14ac:dyDescent="0.45">
      <c r="A680">
        <v>679</v>
      </c>
      <c r="B680">
        <v>2002</v>
      </c>
      <c r="C680" t="s">
        <v>64</v>
      </c>
      <c r="D680" t="str">
        <f t="shared" si="10"/>
        <v>COL2002</v>
      </c>
      <c r="E680">
        <v>162</v>
      </c>
      <c r="F680">
        <v>73</v>
      </c>
      <c r="G680">
        <v>89</v>
      </c>
      <c r="H680">
        <v>43</v>
      </c>
      <c r="I680">
        <v>668</v>
      </c>
      <c r="J680">
        <v>162</v>
      </c>
      <c r="K680">
        <v>1426.2</v>
      </c>
      <c r="L680">
        <v>5.8</v>
      </c>
      <c r="M680">
        <v>3.67</v>
      </c>
      <c r="N680">
        <v>1.42</v>
      </c>
      <c r="O680">
        <v>0.29199999999999998</v>
      </c>
      <c r="P680" s="5">
        <v>0.69099999999999995</v>
      </c>
      <c r="Q680" s="5">
        <v>0.436</v>
      </c>
      <c r="R680" s="5">
        <v>0.13900000000000001</v>
      </c>
      <c r="T680">
        <v>5.21</v>
      </c>
      <c r="V680">
        <v>5.08</v>
      </c>
      <c r="W680">
        <v>4.6100000000000003</v>
      </c>
      <c r="X680">
        <v>6.5</v>
      </c>
    </row>
    <row r="681" spans="1:24" x14ac:dyDescent="0.45">
      <c r="A681">
        <v>680</v>
      </c>
      <c r="B681">
        <v>2002</v>
      </c>
      <c r="C681" t="s">
        <v>52</v>
      </c>
      <c r="D681" t="str">
        <f t="shared" si="10"/>
        <v>FLA2002</v>
      </c>
      <c r="E681">
        <v>162</v>
      </c>
      <c r="F681">
        <v>79</v>
      </c>
      <c r="G681">
        <v>83</v>
      </c>
      <c r="H681">
        <v>36</v>
      </c>
      <c r="I681">
        <v>623</v>
      </c>
      <c r="J681">
        <v>162</v>
      </c>
      <c r="K681">
        <v>1456.1</v>
      </c>
      <c r="L681">
        <v>6.82</v>
      </c>
      <c r="M681">
        <v>3.9</v>
      </c>
      <c r="N681">
        <v>0.93</v>
      </c>
      <c r="O681">
        <v>0.29499999999999998</v>
      </c>
      <c r="P681" s="5">
        <v>0.71399999999999997</v>
      </c>
      <c r="Q681" s="5">
        <v>0.43099999999999999</v>
      </c>
      <c r="R681" s="5">
        <v>9.6000000000000002E-2</v>
      </c>
      <c r="T681">
        <v>4.3600000000000003</v>
      </c>
      <c r="V681">
        <v>4.21</v>
      </c>
      <c r="W681">
        <v>4.37</v>
      </c>
      <c r="X681">
        <v>11.8</v>
      </c>
    </row>
    <row r="682" spans="1:24" x14ac:dyDescent="0.45">
      <c r="A682">
        <v>681</v>
      </c>
      <c r="B682">
        <v>2002</v>
      </c>
      <c r="C682" t="s">
        <v>53</v>
      </c>
      <c r="D682" t="str">
        <f t="shared" si="10"/>
        <v>HOU2002</v>
      </c>
      <c r="E682">
        <v>162</v>
      </c>
      <c r="F682">
        <v>84</v>
      </c>
      <c r="G682">
        <v>78</v>
      </c>
      <c r="H682">
        <v>43</v>
      </c>
      <c r="I682">
        <v>642</v>
      </c>
      <c r="J682">
        <v>162</v>
      </c>
      <c r="K682">
        <v>1445</v>
      </c>
      <c r="L682">
        <v>7.59</v>
      </c>
      <c r="M682">
        <v>3.4</v>
      </c>
      <c r="N682">
        <v>0.94</v>
      </c>
      <c r="O682">
        <v>0.3</v>
      </c>
      <c r="P682" s="5">
        <v>0.73299999999999998</v>
      </c>
      <c r="Q682" s="5">
        <v>0.44600000000000001</v>
      </c>
      <c r="R682" s="5">
        <v>0.105</v>
      </c>
      <c r="T682">
        <v>4</v>
      </c>
      <c r="V682">
        <v>3.88</v>
      </c>
      <c r="W682">
        <v>3.91</v>
      </c>
      <c r="X682">
        <v>19.3</v>
      </c>
    </row>
    <row r="683" spans="1:24" x14ac:dyDescent="0.45">
      <c r="A683">
        <v>682</v>
      </c>
      <c r="B683">
        <v>2002</v>
      </c>
      <c r="C683" t="s">
        <v>65</v>
      </c>
      <c r="D683" t="str">
        <f t="shared" si="10"/>
        <v>LAD2002</v>
      </c>
      <c r="E683">
        <v>162</v>
      </c>
      <c r="F683">
        <v>92</v>
      </c>
      <c r="G683">
        <v>70</v>
      </c>
      <c r="H683">
        <v>56</v>
      </c>
      <c r="I683">
        <v>585</v>
      </c>
      <c r="J683">
        <v>162</v>
      </c>
      <c r="K683">
        <v>1457.2</v>
      </c>
      <c r="L683">
        <v>6.99</v>
      </c>
      <c r="M683">
        <v>3.43</v>
      </c>
      <c r="N683">
        <v>1.02</v>
      </c>
      <c r="O683">
        <v>0.27</v>
      </c>
      <c r="P683" s="5">
        <v>0.755</v>
      </c>
      <c r="Q683" s="5">
        <v>0.42499999999999999</v>
      </c>
      <c r="R683" s="5">
        <v>0.107</v>
      </c>
      <c r="T683">
        <v>3.69</v>
      </c>
      <c r="V683">
        <v>4.12</v>
      </c>
      <c r="W683">
        <v>4.1100000000000003</v>
      </c>
      <c r="X683">
        <v>16.399999999999999</v>
      </c>
    </row>
    <row r="684" spans="1:24" x14ac:dyDescent="0.45">
      <c r="A684">
        <v>683</v>
      </c>
      <c r="B684">
        <v>2002</v>
      </c>
      <c r="C684" t="s">
        <v>72</v>
      </c>
      <c r="D684" t="str">
        <f t="shared" si="10"/>
        <v>MIL2002</v>
      </c>
      <c r="E684">
        <v>162</v>
      </c>
      <c r="F684">
        <v>56</v>
      </c>
      <c r="G684">
        <v>106</v>
      </c>
      <c r="H684">
        <v>32</v>
      </c>
      <c r="I684">
        <v>608</v>
      </c>
      <c r="J684">
        <v>162</v>
      </c>
      <c r="K684">
        <v>1432.1</v>
      </c>
      <c r="L684">
        <v>6.45</v>
      </c>
      <c r="M684">
        <v>4.18</v>
      </c>
      <c r="N684">
        <v>1.25</v>
      </c>
      <c r="O684">
        <v>0.28899999999999998</v>
      </c>
      <c r="P684" s="5">
        <v>0.71699999999999997</v>
      </c>
      <c r="Q684" s="5">
        <v>0.42099999999999999</v>
      </c>
      <c r="R684" s="5">
        <v>0.124</v>
      </c>
      <c r="T684">
        <v>4.76</v>
      </c>
      <c r="V684">
        <v>4.8600000000000003</v>
      </c>
      <c r="W684">
        <v>4.62</v>
      </c>
      <c r="X684">
        <v>4.8</v>
      </c>
    </row>
    <row r="685" spans="1:24" x14ac:dyDescent="0.45">
      <c r="A685">
        <v>684</v>
      </c>
      <c r="B685">
        <v>2002</v>
      </c>
      <c r="C685" t="s">
        <v>63</v>
      </c>
      <c r="D685" t="str">
        <f t="shared" si="10"/>
        <v>MON2002</v>
      </c>
      <c r="E685">
        <v>162</v>
      </c>
      <c r="F685">
        <v>83</v>
      </c>
      <c r="G685">
        <v>79</v>
      </c>
      <c r="H685">
        <v>39</v>
      </c>
      <c r="I685">
        <v>599</v>
      </c>
      <c r="J685">
        <v>162</v>
      </c>
      <c r="K685">
        <v>1453</v>
      </c>
      <c r="L685">
        <v>6.74</v>
      </c>
      <c r="M685">
        <v>3.15</v>
      </c>
      <c r="N685">
        <v>1.02</v>
      </c>
      <c r="O685">
        <v>0.29499999999999998</v>
      </c>
      <c r="P685" s="5">
        <v>0.72899999999999998</v>
      </c>
      <c r="Q685" s="5">
        <v>0.47199999999999998</v>
      </c>
      <c r="R685" s="5">
        <v>0.115</v>
      </c>
      <c r="T685">
        <v>3.98</v>
      </c>
      <c r="V685">
        <v>4.08</v>
      </c>
      <c r="W685">
        <v>3.98</v>
      </c>
      <c r="X685">
        <v>16.600000000000001</v>
      </c>
    </row>
    <row r="686" spans="1:24" x14ac:dyDescent="0.45">
      <c r="A686">
        <v>685</v>
      </c>
      <c r="B686">
        <v>2002</v>
      </c>
      <c r="C686" t="s">
        <v>55</v>
      </c>
      <c r="D686" t="str">
        <f t="shared" si="10"/>
        <v>NYM2002</v>
      </c>
      <c r="E686">
        <v>161</v>
      </c>
      <c r="F686">
        <v>75</v>
      </c>
      <c r="G686">
        <v>86</v>
      </c>
      <c r="H686">
        <v>36</v>
      </c>
      <c r="I686">
        <v>612</v>
      </c>
      <c r="J686">
        <v>161</v>
      </c>
      <c r="K686">
        <v>1442.2</v>
      </c>
      <c r="L686">
        <v>6.91</v>
      </c>
      <c r="M686">
        <v>3.39</v>
      </c>
      <c r="N686">
        <v>1.02</v>
      </c>
      <c r="O686">
        <v>0.28699999999999998</v>
      </c>
      <c r="P686" s="5">
        <v>0.73299999999999998</v>
      </c>
      <c r="Q686" s="5">
        <v>0.42699999999999999</v>
      </c>
      <c r="R686" s="5">
        <v>0.10199999999999999</v>
      </c>
      <c r="T686">
        <v>3.91</v>
      </c>
      <c r="V686">
        <v>4.1399999999999997</v>
      </c>
      <c r="W686">
        <v>4.21</v>
      </c>
      <c r="X686">
        <v>13.4</v>
      </c>
    </row>
    <row r="687" spans="1:24" x14ac:dyDescent="0.45">
      <c r="A687">
        <v>686</v>
      </c>
      <c r="B687">
        <v>2002</v>
      </c>
      <c r="C687" t="s">
        <v>61</v>
      </c>
      <c r="D687" t="str">
        <f t="shared" si="10"/>
        <v>PHI2002</v>
      </c>
      <c r="E687">
        <v>161</v>
      </c>
      <c r="F687">
        <v>80</v>
      </c>
      <c r="G687">
        <v>81</v>
      </c>
      <c r="H687">
        <v>47</v>
      </c>
      <c r="I687">
        <v>611</v>
      </c>
      <c r="J687">
        <v>161</v>
      </c>
      <c r="K687">
        <v>1449.2</v>
      </c>
      <c r="L687">
        <v>6.67</v>
      </c>
      <c r="M687">
        <v>3.54</v>
      </c>
      <c r="N687">
        <v>0.95</v>
      </c>
      <c r="O687">
        <v>0.28199999999999997</v>
      </c>
      <c r="P687" s="5">
        <v>0.71799999999999997</v>
      </c>
      <c r="Q687" s="5">
        <v>0.46500000000000002</v>
      </c>
      <c r="R687" s="5">
        <v>0.104</v>
      </c>
      <c r="T687">
        <v>4.17</v>
      </c>
      <c r="V687">
        <v>4.18</v>
      </c>
      <c r="W687">
        <v>4.21</v>
      </c>
      <c r="X687">
        <v>13.1</v>
      </c>
    </row>
    <row r="688" spans="1:24" x14ac:dyDescent="0.45">
      <c r="A688">
        <v>687</v>
      </c>
      <c r="B688">
        <v>2002</v>
      </c>
      <c r="C688" t="s">
        <v>66</v>
      </c>
      <c r="D688" t="str">
        <f t="shared" si="10"/>
        <v>PIT2002</v>
      </c>
      <c r="E688">
        <v>161</v>
      </c>
      <c r="F688">
        <v>72</v>
      </c>
      <c r="G688">
        <v>89</v>
      </c>
      <c r="H688">
        <v>47</v>
      </c>
      <c r="I688">
        <v>619</v>
      </c>
      <c r="J688">
        <v>161</v>
      </c>
      <c r="K688">
        <v>1412.2</v>
      </c>
      <c r="L688">
        <v>5.86</v>
      </c>
      <c r="M688">
        <v>3.64</v>
      </c>
      <c r="N688">
        <v>1.04</v>
      </c>
      <c r="O688">
        <v>0.28999999999999998</v>
      </c>
      <c r="P688" s="5">
        <v>0.72799999999999998</v>
      </c>
      <c r="Q688" s="5">
        <v>0.47799999999999998</v>
      </c>
      <c r="R688" s="5">
        <v>0.12</v>
      </c>
      <c r="T688">
        <v>4.24</v>
      </c>
      <c r="V688">
        <v>4.49</v>
      </c>
      <c r="W688">
        <v>4.33</v>
      </c>
      <c r="X688">
        <v>7.1</v>
      </c>
    </row>
    <row r="689" spans="1:24" x14ac:dyDescent="0.45">
      <c r="A689">
        <v>688</v>
      </c>
      <c r="B689">
        <v>2002</v>
      </c>
      <c r="C689" t="s">
        <v>68</v>
      </c>
      <c r="D689" t="str">
        <f t="shared" si="10"/>
        <v>STL2002</v>
      </c>
      <c r="E689">
        <v>162</v>
      </c>
      <c r="F689">
        <v>97</v>
      </c>
      <c r="G689">
        <v>65</v>
      </c>
      <c r="H689">
        <v>42</v>
      </c>
      <c r="I689">
        <v>634</v>
      </c>
      <c r="J689">
        <v>162</v>
      </c>
      <c r="K689">
        <v>1446.1</v>
      </c>
      <c r="L689">
        <v>6.28</v>
      </c>
      <c r="M689">
        <v>3.4</v>
      </c>
      <c r="N689">
        <v>0.88</v>
      </c>
      <c r="O689">
        <v>0.27700000000000002</v>
      </c>
      <c r="P689" s="5">
        <v>0.745</v>
      </c>
      <c r="Q689" s="5">
        <v>0.437</v>
      </c>
      <c r="R689" s="5">
        <v>9.0999999999999998E-2</v>
      </c>
      <c r="T689">
        <v>3.7</v>
      </c>
      <c r="V689">
        <v>4.09</v>
      </c>
      <c r="W689">
        <v>4.3099999999999996</v>
      </c>
      <c r="X689">
        <v>14.2</v>
      </c>
    </row>
    <row r="690" spans="1:24" x14ac:dyDescent="0.45">
      <c r="A690">
        <v>689</v>
      </c>
      <c r="B690">
        <v>2002</v>
      </c>
      <c r="C690" t="s">
        <v>67</v>
      </c>
      <c r="D690" t="str">
        <f t="shared" si="10"/>
        <v>SDP2002</v>
      </c>
      <c r="E690">
        <v>162</v>
      </c>
      <c r="F690">
        <v>66</v>
      </c>
      <c r="G690">
        <v>96</v>
      </c>
      <c r="H690">
        <v>40</v>
      </c>
      <c r="I690">
        <v>622</v>
      </c>
      <c r="J690">
        <v>162</v>
      </c>
      <c r="K690">
        <v>1436.1</v>
      </c>
      <c r="L690">
        <v>6.94</v>
      </c>
      <c r="M690">
        <v>3.65</v>
      </c>
      <c r="N690">
        <v>1.1100000000000001</v>
      </c>
      <c r="O690">
        <v>0.30599999999999999</v>
      </c>
      <c r="P690" s="5">
        <v>0.70499999999999996</v>
      </c>
      <c r="Q690" s="5">
        <v>0.44400000000000001</v>
      </c>
      <c r="R690" s="5">
        <v>0.11799999999999999</v>
      </c>
      <c r="T690">
        <v>4.66</v>
      </c>
      <c r="V690">
        <v>4.37</v>
      </c>
      <c r="W690">
        <v>4.22</v>
      </c>
      <c r="X690">
        <v>8.9</v>
      </c>
    </row>
    <row r="691" spans="1:24" x14ac:dyDescent="0.45">
      <c r="A691">
        <v>690</v>
      </c>
      <c r="B691">
        <v>2002</v>
      </c>
      <c r="C691" t="s">
        <v>75</v>
      </c>
      <c r="D691" t="str">
        <f t="shared" si="10"/>
        <v>SFG2002</v>
      </c>
      <c r="E691">
        <v>162</v>
      </c>
      <c r="F691">
        <v>95</v>
      </c>
      <c r="G691">
        <v>66</v>
      </c>
      <c r="H691">
        <v>43</v>
      </c>
      <c r="I691">
        <v>579</v>
      </c>
      <c r="J691">
        <v>162</v>
      </c>
      <c r="K691">
        <v>1437.1</v>
      </c>
      <c r="L691">
        <v>6.21</v>
      </c>
      <c r="M691">
        <v>3.27</v>
      </c>
      <c r="N691">
        <v>0.73</v>
      </c>
      <c r="O691">
        <v>0.28100000000000003</v>
      </c>
      <c r="P691" s="5">
        <v>0.74</v>
      </c>
      <c r="Q691" s="5">
        <v>0.42299999999999999</v>
      </c>
      <c r="R691" s="5">
        <v>7.2999999999999995E-2</v>
      </c>
      <c r="T691">
        <v>3.55</v>
      </c>
      <c r="V691">
        <v>3.8</v>
      </c>
      <c r="W691">
        <v>4.28</v>
      </c>
      <c r="X691">
        <v>18.100000000000001</v>
      </c>
    </row>
    <row r="692" spans="1:24" x14ac:dyDescent="0.45">
      <c r="A692">
        <v>691</v>
      </c>
      <c r="B692">
        <v>2001</v>
      </c>
      <c r="C692" t="s">
        <v>106</v>
      </c>
      <c r="D692" t="str">
        <f t="shared" si="10"/>
        <v>ANA2001</v>
      </c>
      <c r="E692">
        <v>162</v>
      </c>
      <c r="F692">
        <v>75</v>
      </c>
      <c r="G692">
        <v>87</v>
      </c>
      <c r="H692">
        <v>43</v>
      </c>
      <c r="I692">
        <v>546</v>
      </c>
      <c r="J692">
        <v>162</v>
      </c>
      <c r="K692">
        <v>1437.2</v>
      </c>
      <c r="L692">
        <v>5.93</v>
      </c>
      <c r="M692">
        <v>3.29</v>
      </c>
      <c r="N692">
        <v>1.05</v>
      </c>
      <c r="O692">
        <v>0.28599999999999998</v>
      </c>
      <c r="P692" s="5">
        <v>0.72599999999999998</v>
      </c>
      <c r="T692">
        <v>4.2</v>
      </c>
      <c r="V692">
        <v>4.4800000000000004</v>
      </c>
      <c r="X692">
        <v>14</v>
      </c>
    </row>
    <row r="693" spans="1:24" x14ac:dyDescent="0.45">
      <c r="A693">
        <v>692</v>
      </c>
      <c r="B693">
        <v>2001</v>
      </c>
      <c r="C693" t="s">
        <v>58</v>
      </c>
      <c r="D693" t="str">
        <f t="shared" si="10"/>
        <v>BAL2001</v>
      </c>
      <c r="E693">
        <v>162</v>
      </c>
      <c r="F693">
        <v>63</v>
      </c>
      <c r="G693">
        <v>98</v>
      </c>
      <c r="H693">
        <v>31</v>
      </c>
      <c r="I693">
        <v>554</v>
      </c>
      <c r="J693">
        <v>162</v>
      </c>
      <c r="K693">
        <v>1432.1</v>
      </c>
      <c r="L693">
        <v>5.89</v>
      </c>
      <c r="M693">
        <v>3.32</v>
      </c>
      <c r="N693">
        <v>1.22</v>
      </c>
      <c r="O693">
        <v>0.28899999999999998</v>
      </c>
      <c r="P693" s="5">
        <v>0.69599999999999995</v>
      </c>
      <c r="T693">
        <v>4.7</v>
      </c>
      <c r="V693">
        <v>4.76</v>
      </c>
      <c r="X693">
        <v>9.9</v>
      </c>
    </row>
    <row r="694" spans="1:24" x14ac:dyDescent="0.45">
      <c r="A694">
        <v>693</v>
      </c>
      <c r="B694">
        <v>2001</v>
      </c>
      <c r="C694" t="s">
        <v>69</v>
      </c>
      <c r="D694" t="str">
        <f t="shared" si="10"/>
        <v>BOS2001</v>
      </c>
      <c r="E694">
        <v>161</v>
      </c>
      <c r="F694">
        <v>82</v>
      </c>
      <c r="G694">
        <v>79</v>
      </c>
      <c r="H694">
        <v>48</v>
      </c>
      <c r="I694">
        <v>585</v>
      </c>
      <c r="J694">
        <v>161</v>
      </c>
      <c r="K694">
        <v>1448</v>
      </c>
      <c r="L694">
        <v>7.83</v>
      </c>
      <c r="M694">
        <v>3.38</v>
      </c>
      <c r="N694">
        <v>0.91</v>
      </c>
      <c r="O694">
        <v>0.29899999999999999</v>
      </c>
      <c r="P694" s="5">
        <v>0.70699999999999996</v>
      </c>
      <c r="T694">
        <v>4.18</v>
      </c>
      <c r="V694">
        <v>3.94</v>
      </c>
      <c r="X694">
        <v>19.100000000000001</v>
      </c>
    </row>
    <row r="695" spans="1:24" x14ac:dyDescent="0.45">
      <c r="A695">
        <v>694</v>
      </c>
      <c r="B695">
        <v>2001</v>
      </c>
      <c r="C695" t="s">
        <v>70</v>
      </c>
      <c r="D695" t="str">
        <f t="shared" si="10"/>
        <v>CHW2001</v>
      </c>
      <c r="E695">
        <v>162</v>
      </c>
      <c r="F695">
        <v>83</v>
      </c>
      <c r="G695">
        <v>79</v>
      </c>
      <c r="H695">
        <v>51</v>
      </c>
      <c r="I695">
        <v>568</v>
      </c>
      <c r="J695">
        <v>162</v>
      </c>
      <c r="K695">
        <v>1433.1</v>
      </c>
      <c r="L695">
        <v>5.78</v>
      </c>
      <c r="M695">
        <v>3.14</v>
      </c>
      <c r="N695">
        <v>1.1399999999999999</v>
      </c>
      <c r="O695">
        <v>0.28499999999999998</v>
      </c>
      <c r="P695" s="5">
        <v>0.69899999999999995</v>
      </c>
      <c r="T695">
        <v>4.55</v>
      </c>
      <c r="V695">
        <v>4.6399999999999997</v>
      </c>
      <c r="X695">
        <v>13.4</v>
      </c>
    </row>
    <row r="696" spans="1:24" x14ac:dyDescent="0.45">
      <c r="A696">
        <v>695</v>
      </c>
      <c r="B696">
        <v>2001</v>
      </c>
      <c r="C696" t="s">
        <v>60</v>
      </c>
      <c r="D696" t="str">
        <f t="shared" si="10"/>
        <v>CLE2001</v>
      </c>
      <c r="E696">
        <v>162</v>
      </c>
      <c r="F696">
        <v>91</v>
      </c>
      <c r="G696">
        <v>71</v>
      </c>
      <c r="H696">
        <v>42</v>
      </c>
      <c r="I696">
        <v>645</v>
      </c>
      <c r="J696">
        <v>162</v>
      </c>
      <c r="K696">
        <v>1446.2</v>
      </c>
      <c r="L696">
        <v>7.58</v>
      </c>
      <c r="M696">
        <v>3.56</v>
      </c>
      <c r="N696">
        <v>0.92</v>
      </c>
      <c r="O696">
        <v>0.315</v>
      </c>
      <c r="P696" s="5">
        <v>0.68100000000000005</v>
      </c>
      <c r="T696">
        <v>4.6500000000000004</v>
      </c>
      <c r="V696">
        <v>3.99</v>
      </c>
      <c r="X696">
        <v>21.1</v>
      </c>
    </row>
    <row r="697" spans="1:24" x14ac:dyDescent="0.45">
      <c r="A697">
        <v>696</v>
      </c>
      <c r="B697">
        <v>2001</v>
      </c>
      <c r="C697" t="s">
        <v>71</v>
      </c>
      <c r="D697" t="str">
        <f t="shared" si="10"/>
        <v>DET2001</v>
      </c>
      <c r="E697">
        <v>162</v>
      </c>
      <c r="F697">
        <v>66</v>
      </c>
      <c r="G697">
        <v>96</v>
      </c>
      <c r="H697">
        <v>34</v>
      </c>
      <c r="I697">
        <v>553</v>
      </c>
      <c r="J697">
        <v>162</v>
      </c>
      <c r="K697">
        <v>1429.1</v>
      </c>
      <c r="L697">
        <v>5.41</v>
      </c>
      <c r="M697">
        <v>3.48</v>
      </c>
      <c r="N697">
        <v>1.1299999999999999</v>
      </c>
      <c r="O697">
        <v>0.307</v>
      </c>
      <c r="P697" s="5">
        <v>0.68799999999999994</v>
      </c>
      <c r="T697">
        <v>5.01</v>
      </c>
      <c r="V697">
        <v>4.8</v>
      </c>
      <c r="X697">
        <v>6.7</v>
      </c>
    </row>
    <row r="698" spans="1:24" x14ac:dyDescent="0.45">
      <c r="A698">
        <v>697</v>
      </c>
      <c r="B698">
        <v>2001</v>
      </c>
      <c r="C698" t="s">
        <v>62</v>
      </c>
      <c r="D698" t="str">
        <f t="shared" si="10"/>
        <v>KCR2001</v>
      </c>
      <c r="E698">
        <v>162</v>
      </c>
      <c r="F698">
        <v>65</v>
      </c>
      <c r="G698">
        <v>97</v>
      </c>
      <c r="H698">
        <v>30</v>
      </c>
      <c r="I698">
        <v>558</v>
      </c>
      <c r="J698">
        <v>162</v>
      </c>
      <c r="K698">
        <v>1440</v>
      </c>
      <c r="L698">
        <v>5.69</v>
      </c>
      <c r="M698">
        <v>3.6</v>
      </c>
      <c r="N698">
        <v>1.31</v>
      </c>
      <c r="O698">
        <v>0.29299999999999998</v>
      </c>
      <c r="P698" s="5">
        <v>0.69899999999999995</v>
      </c>
      <c r="T698">
        <v>4.87</v>
      </c>
      <c r="V698">
        <v>5</v>
      </c>
      <c r="X698">
        <v>7.6</v>
      </c>
    </row>
    <row r="699" spans="1:24" x14ac:dyDescent="0.45">
      <c r="A699">
        <v>698</v>
      </c>
      <c r="B699">
        <v>2001</v>
      </c>
      <c r="C699" t="s">
        <v>54</v>
      </c>
      <c r="D699" t="str">
        <f t="shared" si="10"/>
        <v>MIN2001</v>
      </c>
      <c r="E699">
        <v>162</v>
      </c>
      <c r="F699">
        <v>85</v>
      </c>
      <c r="G699">
        <v>77</v>
      </c>
      <c r="H699">
        <v>45</v>
      </c>
      <c r="I699">
        <v>564</v>
      </c>
      <c r="J699">
        <v>162</v>
      </c>
      <c r="K699">
        <v>1441.1</v>
      </c>
      <c r="L699">
        <v>6.03</v>
      </c>
      <c r="M699">
        <v>2.78</v>
      </c>
      <c r="N699">
        <v>1.2</v>
      </c>
      <c r="O699">
        <v>0.28699999999999998</v>
      </c>
      <c r="P699" s="5">
        <v>0.71199999999999997</v>
      </c>
      <c r="T699">
        <v>4.51</v>
      </c>
      <c r="V699">
        <v>4.4800000000000004</v>
      </c>
      <c r="X699">
        <v>11.7</v>
      </c>
    </row>
    <row r="700" spans="1:24" x14ac:dyDescent="0.45">
      <c r="A700">
        <v>699</v>
      </c>
      <c r="B700">
        <v>2001</v>
      </c>
      <c r="C700" t="s">
        <v>73</v>
      </c>
      <c r="D700" t="str">
        <f t="shared" si="10"/>
        <v>NYY2001</v>
      </c>
      <c r="E700">
        <v>161</v>
      </c>
      <c r="F700">
        <v>95</v>
      </c>
      <c r="G700">
        <v>65</v>
      </c>
      <c r="H700">
        <v>57</v>
      </c>
      <c r="I700">
        <v>523</v>
      </c>
      <c r="J700">
        <v>161</v>
      </c>
      <c r="K700">
        <v>1451.1</v>
      </c>
      <c r="L700">
        <v>7.85</v>
      </c>
      <c r="M700">
        <v>2.88</v>
      </c>
      <c r="N700">
        <v>0.98</v>
      </c>
      <c r="O700">
        <v>0.3</v>
      </c>
      <c r="P700" s="5">
        <v>0.71499999999999997</v>
      </c>
      <c r="T700">
        <v>4.04</v>
      </c>
      <c r="V700">
        <v>3.79</v>
      </c>
      <c r="X700">
        <v>26.1</v>
      </c>
    </row>
    <row r="701" spans="1:24" x14ac:dyDescent="0.45">
      <c r="A701">
        <v>700</v>
      </c>
      <c r="B701">
        <v>2001</v>
      </c>
      <c r="C701" t="s">
        <v>56</v>
      </c>
      <c r="D701" t="str">
        <f t="shared" si="10"/>
        <v>OAK2001</v>
      </c>
      <c r="E701">
        <v>162</v>
      </c>
      <c r="F701">
        <v>102</v>
      </c>
      <c r="G701">
        <v>60</v>
      </c>
      <c r="H701">
        <v>44</v>
      </c>
      <c r="I701">
        <v>578</v>
      </c>
      <c r="J701">
        <v>162</v>
      </c>
      <c r="K701">
        <v>1463.1</v>
      </c>
      <c r="L701">
        <v>6.87</v>
      </c>
      <c r="M701">
        <v>2.71</v>
      </c>
      <c r="N701">
        <v>0.94</v>
      </c>
      <c r="O701">
        <v>0.28199999999999997</v>
      </c>
      <c r="P701" s="5">
        <v>0.74</v>
      </c>
      <c r="T701">
        <v>3.59</v>
      </c>
      <c r="V701">
        <v>3.88</v>
      </c>
      <c r="X701">
        <v>23.9</v>
      </c>
    </row>
    <row r="702" spans="1:24" x14ac:dyDescent="0.45">
      <c r="A702">
        <v>701</v>
      </c>
      <c r="B702">
        <v>2001</v>
      </c>
      <c r="C702" t="s">
        <v>49</v>
      </c>
      <c r="D702" t="str">
        <f t="shared" si="10"/>
        <v>SEA2001</v>
      </c>
      <c r="E702">
        <v>162</v>
      </c>
      <c r="F702">
        <v>116</v>
      </c>
      <c r="G702">
        <v>46</v>
      </c>
      <c r="H702">
        <v>56</v>
      </c>
      <c r="I702">
        <v>553</v>
      </c>
      <c r="J702">
        <v>162</v>
      </c>
      <c r="K702">
        <v>1465</v>
      </c>
      <c r="L702">
        <v>6.46</v>
      </c>
      <c r="M702">
        <v>2.86</v>
      </c>
      <c r="N702">
        <v>0.98</v>
      </c>
      <c r="O702">
        <v>0.26</v>
      </c>
      <c r="P702" s="5">
        <v>0.748</v>
      </c>
      <c r="T702">
        <v>3.54</v>
      </c>
      <c r="V702">
        <v>4.12</v>
      </c>
      <c r="X702">
        <v>18.899999999999999</v>
      </c>
    </row>
    <row r="703" spans="1:24" x14ac:dyDescent="0.45">
      <c r="A703">
        <v>702</v>
      </c>
      <c r="B703">
        <v>2001</v>
      </c>
      <c r="C703" t="s">
        <v>105</v>
      </c>
      <c r="D703" t="str">
        <f t="shared" si="10"/>
        <v>TBD2001</v>
      </c>
      <c r="E703">
        <v>162</v>
      </c>
      <c r="F703">
        <v>62</v>
      </c>
      <c r="G703">
        <v>100</v>
      </c>
      <c r="H703">
        <v>30</v>
      </c>
      <c r="I703">
        <v>532</v>
      </c>
      <c r="J703">
        <v>162</v>
      </c>
      <c r="K703">
        <v>1423.2</v>
      </c>
      <c r="L703">
        <v>6.51</v>
      </c>
      <c r="M703">
        <v>3.6</v>
      </c>
      <c r="N703">
        <v>1.31</v>
      </c>
      <c r="O703">
        <v>0.29599999999999999</v>
      </c>
      <c r="P703" s="5">
        <v>0.68</v>
      </c>
      <c r="T703">
        <v>4.96</v>
      </c>
      <c r="V703">
        <v>4.8499999999999996</v>
      </c>
      <c r="X703">
        <v>6.5</v>
      </c>
    </row>
    <row r="704" spans="1:24" x14ac:dyDescent="0.45">
      <c r="A704">
        <v>703</v>
      </c>
      <c r="B704">
        <v>2001</v>
      </c>
      <c r="C704" t="s">
        <v>57</v>
      </c>
      <c r="D704" t="str">
        <f t="shared" si="10"/>
        <v>TEX2001</v>
      </c>
      <c r="E704">
        <v>162</v>
      </c>
      <c r="F704">
        <v>73</v>
      </c>
      <c r="G704">
        <v>89</v>
      </c>
      <c r="H704">
        <v>37</v>
      </c>
      <c r="I704">
        <v>572</v>
      </c>
      <c r="J704">
        <v>162</v>
      </c>
      <c r="K704">
        <v>1438.1</v>
      </c>
      <c r="L704">
        <v>5.95</v>
      </c>
      <c r="M704">
        <v>3.73</v>
      </c>
      <c r="N704">
        <v>1.39</v>
      </c>
      <c r="O704">
        <v>0.312</v>
      </c>
      <c r="P704" s="5">
        <v>0.67400000000000004</v>
      </c>
      <c r="T704">
        <v>5.71</v>
      </c>
      <c r="V704">
        <v>5.1100000000000003</v>
      </c>
      <c r="X704">
        <v>5.8</v>
      </c>
    </row>
    <row r="705" spans="1:24" x14ac:dyDescent="0.45">
      <c r="A705">
        <v>704</v>
      </c>
      <c r="B705">
        <v>2001</v>
      </c>
      <c r="C705" t="s">
        <v>74</v>
      </c>
      <c r="D705" t="str">
        <f t="shared" si="10"/>
        <v>TOR2001</v>
      </c>
      <c r="E705">
        <v>162</v>
      </c>
      <c r="F705">
        <v>80</v>
      </c>
      <c r="G705">
        <v>82</v>
      </c>
      <c r="H705">
        <v>41</v>
      </c>
      <c r="I705">
        <v>633</v>
      </c>
      <c r="J705">
        <v>162</v>
      </c>
      <c r="K705">
        <v>1462.2</v>
      </c>
      <c r="L705">
        <v>6.41</v>
      </c>
      <c r="M705">
        <v>3.02</v>
      </c>
      <c r="N705">
        <v>1.02</v>
      </c>
      <c r="O705">
        <v>0.30599999999999999</v>
      </c>
      <c r="P705" s="5">
        <v>0.72399999999999998</v>
      </c>
      <c r="T705">
        <v>4.28</v>
      </c>
      <c r="V705">
        <v>4.25</v>
      </c>
      <c r="X705">
        <v>18</v>
      </c>
    </row>
    <row r="706" spans="1:24" x14ac:dyDescent="0.45">
      <c r="A706">
        <v>705</v>
      </c>
      <c r="B706">
        <v>2001</v>
      </c>
      <c r="C706" t="s">
        <v>102</v>
      </c>
      <c r="D706" t="str">
        <f t="shared" si="10"/>
        <v>ARI2001</v>
      </c>
      <c r="E706">
        <v>162</v>
      </c>
      <c r="F706">
        <v>92</v>
      </c>
      <c r="G706">
        <v>70</v>
      </c>
      <c r="H706">
        <v>34</v>
      </c>
      <c r="I706">
        <v>583</v>
      </c>
      <c r="J706">
        <v>162</v>
      </c>
      <c r="K706">
        <v>1459.2</v>
      </c>
      <c r="L706">
        <v>8</v>
      </c>
      <c r="M706">
        <v>2.84</v>
      </c>
      <c r="N706">
        <v>1.2</v>
      </c>
      <c r="O706">
        <v>0.28399999999999997</v>
      </c>
      <c r="P706" s="5">
        <v>0.747</v>
      </c>
      <c r="T706">
        <v>3.88</v>
      </c>
      <c r="V706">
        <v>4.08</v>
      </c>
      <c r="X706">
        <v>21.8</v>
      </c>
    </row>
    <row r="707" spans="1:24" x14ac:dyDescent="0.45">
      <c r="A707">
        <v>706</v>
      </c>
      <c r="B707">
        <v>2001</v>
      </c>
      <c r="C707" t="s">
        <v>50</v>
      </c>
      <c r="D707" t="str">
        <f t="shared" ref="D707:D770" si="11">_xlfn.CONCAT(C707,B707)</f>
        <v>ATL2001</v>
      </c>
      <c r="E707">
        <v>162</v>
      </c>
      <c r="F707">
        <v>88</v>
      </c>
      <c r="G707">
        <v>74</v>
      </c>
      <c r="H707">
        <v>41</v>
      </c>
      <c r="I707">
        <v>573</v>
      </c>
      <c r="J707">
        <v>162</v>
      </c>
      <c r="K707">
        <v>1447.1</v>
      </c>
      <c r="L707">
        <v>7.05</v>
      </c>
      <c r="M707">
        <v>3.1</v>
      </c>
      <c r="N707">
        <v>0.95</v>
      </c>
      <c r="O707">
        <v>0.28299999999999997</v>
      </c>
      <c r="P707" s="5">
        <v>0.745</v>
      </c>
      <c r="T707">
        <v>3.59</v>
      </c>
      <c r="V707">
        <v>3.96</v>
      </c>
      <c r="X707">
        <v>21.1</v>
      </c>
    </row>
    <row r="708" spans="1:24" x14ac:dyDescent="0.45">
      <c r="A708">
        <v>707</v>
      </c>
      <c r="B708">
        <v>2001</v>
      </c>
      <c r="C708" t="s">
        <v>51</v>
      </c>
      <c r="D708" t="str">
        <f t="shared" si="11"/>
        <v>CHC2001</v>
      </c>
      <c r="E708">
        <v>162</v>
      </c>
      <c r="F708">
        <v>88</v>
      </c>
      <c r="G708">
        <v>74</v>
      </c>
      <c r="H708">
        <v>41</v>
      </c>
      <c r="I708">
        <v>614</v>
      </c>
      <c r="J708">
        <v>162</v>
      </c>
      <c r="K708">
        <v>1437</v>
      </c>
      <c r="L708">
        <v>8.42</v>
      </c>
      <c r="M708">
        <v>3.44</v>
      </c>
      <c r="N708">
        <v>1.03</v>
      </c>
      <c r="O708">
        <v>0.29399999999999998</v>
      </c>
      <c r="P708" s="5">
        <v>0.72699999999999998</v>
      </c>
      <c r="T708">
        <v>4.03</v>
      </c>
      <c r="V708">
        <v>3.91</v>
      </c>
      <c r="X708">
        <v>22.2</v>
      </c>
    </row>
    <row r="709" spans="1:24" x14ac:dyDescent="0.45">
      <c r="A709">
        <v>708</v>
      </c>
      <c r="B709">
        <v>2001</v>
      </c>
      <c r="C709" t="s">
        <v>59</v>
      </c>
      <c r="D709" t="str">
        <f t="shared" si="11"/>
        <v>CIN2001</v>
      </c>
      <c r="E709">
        <v>162</v>
      </c>
      <c r="F709">
        <v>66</v>
      </c>
      <c r="G709">
        <v>96</v>
      </c>
      <c r="H709">
        <v>35</v>
      </c>
      <c r="I709">
        <v>623</v>
      </c>
      <c r="J709">
        <v>162</v>
      </c>
      <c r="K709">
        <v>1442.2</v>
      </c>
      <c r="L709">
        <v>5.88</v>
      </c>
      <c r="M709">
        <v>3.21</v>
      </c>
      <c r="N709">
        <v>1.24</v>
      </c>
      <c r="O709">
        <v>0.29699999999999999</v>
      </c>
      <c r="P709" s="5">
        <v>0.69199999999999995</v>
      </c>
      <c r="T709">
        <v>4.78</v>
      </c>
      <c r="V709">
        <v>4.7</v>
      </c>
      <c r="X709">
        <v>10.1</v>
      </c>
    </row>
    <row r="710" spans="1:24" x14ac:dyDescent="0.45">
      <c r="A710">
        <v>709</v>
      </c>
      <c r="B710">
        <v>2001</v>
      </c>
      <c r="C710" t="s">
        <v>64</v>
      </c>
      <c r="D710" t="str">
        <f t="shared" si="11"/>
        <v>COL2001</v>
      </c>
      <c r="E710">
        <v>162</v>
      </c>
      <c r="F710">
        <v>73</v>
      </c>
      <c r="G710">
        <v>89</v>
      </c>
      <c r="H710">
        <v>26</v>
      </c>
      <c r="I710">
        <v>636</v>
      </c>
      <c r="J710">
        <v>162</v>
      </c>
      <c r="K710">
        <v>1430</v>
      </c>
      <c r="L710">
        <v>6.66</v>
      </c>
      <c r="M710">
        <v>3.76</v>
      </c>
      <c r="N710">
        <v>1.5</v>
      </c>
      <c r="O710">
        <v>0.29499999999999998</v>
      </c>
      <c r="P710" s="5">
        <v>0.69099999999999995</v>
      </c>
      <c r="T710">
        <v>5.29</v>
      </c>
      <c r="V710">
        <v>5.13</v>
      </c>
      <c r="X710">
        <v>10.4</v>
      </c>
    </row>
    <row r="711" spans="1:24" x14ac:dyDescent="0.45">
      <c r="A711">
        <v>710</v>
      </c>
      <c r="B711">
        <v>2001</v>
      </c>
      <c r="C711" t="s">
        <v>52</v>
      </c>
      <c r="D711" t="str">
        <f t="shared" si="11"/>
        <v>FLA2001</v>
      </c>
      <c r="E711">
        <v>162</v>
      </c>
      <c r="F711">
        <v>76</v>
      </c>
      <c r="G711">
        <v>86</v>
      </c>
      <c r="H711">
        <v>32</v>
      </c>
      <c r="I711">
        <v>592</v>
      </c>
      <c r="J711">
        <v>162</v>
      </c>
      <c r="K711">
        <v>1438</v>
      </c>
      <c r="L711">
        <v>7</v>
      </c>
      <c r="M711">
        <v>3.86</v>
      </c>
      <c r="N711">
        <v>0.95</v>
      </c>
      <c r="O711">
        <v>0.29199999999999998</v>
      </c>
      <c r="P711" s="5">
        <v>0.71599999999999997</v>
      </c>
      <c r="T711">
        <v>4.32</v>
      </c>
      <c r="V711">
        <v>4.29</v>
      </c>
      <c r="X711">
        <v>13.2</v>
      </c>
    </row>
    <row r="712" spans="1:24" x14ac:dyDescent="0.45">
      <c r="A712">
        <v>711</v>
      </c>
      <c r="B712">
        <v>2001</v>
      </c>
      <c r="C712" t="s">
        <v>53</v>
      </c>
      <c r="D712" t="str">
        <f t="shared" si="11"/>
        <v>HOU2001</v>
      </c>
      <c r="E712">
        <v>162</v>
      </c>
      <c r="F712">
        <v>93</v>
      </c>
      <c r="G712">
        <v>69</v>
      </c>
      <c r="H712">
        <v>48</v>
      </c>
      <c r="I712">
        <v>567</v>
      </c>
      <c r="J712">
        <v>162</v>
      </c>
      <c r="K712">
        <v>1454.2</v>
      </c>
      <c r="L712">
        <v>7.6</v>
      </c>
      <c r="M712">
        <v>3.01</v>
      </c>
      <c r="N712">
        <v>1.37</v>
      </c>
      <c r="O712">
        <v>0.29099999999999998</v>
      </c>
      <c r="P712" s="5">
        <v>0.73</v>
      </c>
      <c r="T712">
        <v>4.3899999999999997</v>
      </c>
      <c r="V712">
        <v>4.4800000000000004</v>
      </c>
      <c r="X712">
        <v>14.4</v>
      </c>
    </row>
    <row r="713" spans="1:24" x14ac:dyDescent="0.45">
      <c r="A713">
        <v>712</v>
      </c>
      <c r="B713">
        <v>2001</v>
      </c>
      <c r="C713" t="s">
        <v>65</v>
      </c>
      <c r="D713" t="str">
        <f t="shared" si="11"/>
        <v>LAD2001</v>
      </c>
      <c r="E713">
        <v>162</v>
      </c>
      <c r="F713">
        <v>86</v>
      </c>
      <c r="G713">
        <v>76</v>
      </c>
      <c r="H713">
        <v>46</v>
      </c>
      <c r="I713">
        <v>570</v>
      </c>
      <c r="J713">
        <v>162</v>
      </c>
      <c r="K713">
        <v>1450.2</v>
      </c>
      <c r="L713">
        <v>7.52</v>
      </c>
      <c r="M713">
        <v>3.25</v>
      </c>
      <c r="N713">
        <v>1.1399999999999999</v>
      </c>
      <c r="O713">
        <v>0.28599999999999998</v>
      </c>
      <c r="P713" s="5">
        <v>0.71799999999999997</v>
      </c>
      <c r="T713">
        <v>4.25</v>
      </c>
      <c r="V713">
        <v>4.26</v>
      </c>
      <c r="X713">
        <v>16.399999999999999</v>
      </c>
    </row>
    <row r="714" spans="1:24" x14ac:dyDescent="0.45">
      <c r="A714">
        <v>713</v>
      </c>
      <c r="B714">
        <v>2001</v>
      </c>
      <c r="C714" t="s">
        <v>72</v>
      </c>
      <c r="D714" t="str">
        <f t="shared" si="11"/>
        <v>MIL2001</v>
      </c>
      <c r="E714">
        <v>162</v>
      </c>
      <c r="F714">
        <v>68</v>
      </c>
      <c r="G714">
        <v>94</v>
      </c>
      <c r="H714">
        <v>28</v>
      </c>
      <c r="I714">
        <v>651</v>
      </c>
      <c r="J714">
        <v>162</v>
      </c>
      <c r="K714">
        <v>1436.1</v>
      </c>
      <c r="L714">
        <v>6.62</v>
      </c>
      <c r="M714">
        <v>4.18</v>
      </c>
      <c r="N714">
        <v>1.23</v>
      </c>
      <c r="O714">
        <v>0.28899999999999998</v>
      </c>
      <c r="P714" s="5">
        <v>0.72299999999999998</v>
      </c>
      <c r="T714">
        <v>4.6500000000000004</v>
      </c>
      <c r="V714">
        <v>4.9000000000000004</v>
      </c>
      <c r="X714">
        <v>6.7</v>
      </c>
    </row>
    <row r="715" spans="1:24" x14ac:dyDescent="0.45">
      <c r="A715">
        <v>714</v>
      </c>
      <c r="B715">
        <v>2001</v>
      </c>
      <c r="C715" t="s">
        <v>63</v>
      </c>
      <c r="D715" t="str">
        <f t="shared" si="11"/>
        <v>MON2001</v>
      </c>
      <c r="E715">
        <v>162</v>
      </c>
      <c r="F715">
        <v>68</v>
      </c>
      <c r="G715">
        <v>94</v>
      </c>
      <c r="H715">
        <v>28</v>
      </c>
      <c r="I715">
        <v>653</v>
      </c>
      <c r="J715">
        <v>162</v>
      </c>
      <c r="K715">
        <v>1431.1</v>
      </c>
      <c r="L715">
        <v>6.94</v>
      </c>
      <c r="M715">
        <v>3.3</v>
      </c>
      <c r="N715">
        <v>1.19</v>
      </c>
      <c r="O715">
        <v>0.30199999999999999</v>
      </c>
      <c r="P715" s="5">
        <v>0.70099999999999996</v>
      </c>
      <c r="T715">
        <v>4.6900000000000004</v>
      </c>
      <c r="V715">
        <v>4.46</v>
      </c>
      <c r="X715">
        <v>14</v>
      </c>
    </row>
    <row r="716" spans="1:24" x14ac:dyDescent="0.45">
      <c r="A716">
        <v>715</v>
      </c>
      <c r="B716">
        <v>2001</v>
      </c>
      <c r="C716" t="s">
        <v>55</v>
      </c>
      <c r="D716" t="str">
        <f t="shared" si="11"/>
        <v>NYM2001</v>
      </c>
      <c r="E716">
        <v>162</v>
      </c>
      <c r="F716">
        <v>82</v>
      </c>
      <c r="G716">
        <v>80</v>
      </c>
      <c r="H716">
        <v>48</v>
      </c>
      <c r="I716">
        <v>559</v>
      </c>
      <c r="J716">
        <v>162</v>
      </c>
      <c r="K716">
        <v>1445.2</v>
      </c>
      <c r="L716">
        <v>7.41</v>
      </c>
      <c r="M716">
        <v>2.73</v>
      </c>
      <c r="N716">
        <v>1.1599999999999999</v>
      </c>
      <c r="O716">
        <v>0.28999999999999998</v>
      </c>
      <c r="P716" s="5">
        <v>0.72399999999999998</v>
      </c>
      <c r="T716">
        <v>4.08</v>
      </c>
      <c r="V716">
        <v>4.07</v>
      </c>
      <c r="X716">
        <v>17.2</v>
      </c>
    </row>
    <row r="717" spans="1:24" x14ac:dyDescent="0.45">
      <c r="A717">
        <v>716</v>
      </c>
      <c r="B717">
        <v>2001</v>
      </c>
      <c r="C717" t="s">
        <v>61</v>
      </c>
      <c r="D717" t="str">
        <f t="shared" si="11"/>
        <v>PHI2001</v>
      </c>
      <c r="E717">
        <v>162</v>
      </c>
      <c r="F717">
        <v>86</v>
      </c>
      <c r="G717">
        <v>76</v>
      </c>
      <c r="H717">
        <v>47</v>
      </c>
      <c r="I717">
        <v>635</v>
      </c>
      <c r="J717">
        <v>162</v>
      </c>
      <c r="K717">
        <v>1445.1</v>
      </c>
      <c r="L717">
        <v>6.76</v>
      </c>
      <c r="M717">
        <v>3.28</v>
      </c>
      <c r="N717">
        <v>1.06</v>
      </c>
      <c r="O717">
        <v>0.28699999999999998</v>
      </c>
      <c r="P717" s="5">
        <v>0.72899999999999998</v>
      </c>
      <c r="T717">
        <v>4.16</v>
      </c>
      <c r="V717">
        <v>4.3099999999999996</v>
      </c>
      <c r="X717">
        <v>13.6</v>
      </c>
    </row>
    <row r="718" spans="1:24" x14ac:dyDescent="0.45">
      <c r="A718">
        <v>717</v>
      </c>
      <c r="B718">
        <v>2001</v>
      </c>
      <c r="C718" t="s">
        <v>66</v>
      </c>
      <c r="D718" t="str">
        <f t="shared" si="11"/>
        <v>PIT2001</v>
      </c>
      <c r="E718">
        <v>162</v>
      </c>
      <c r="F718">
        <v>62</v>
      </c>
      <c r="G718">
        <v>100</v>
      </c>
      <c r="H718">
        <v>36</v>
      </c>
      <c r="I718">
        <v>572</v>
      </c>
      <c r="J718">
        <v>162</v>
      </c>
      <c r="K718">
        <v>1416.1</v>
      </c>
      <c r="L718">
        <v>5.77</v>
      </c>
      <c r="M718">
        <v>3.49</v>
      </c>
      <c r="N718">
        <v>1.06</v>
      </c>
      <c r="O718">
        <v>0.29299999999999998</v>
      </c>
      <c r="P718" s="5">
        <v>0.66900000000000004</v>
      </c>
      <c r="T718">
        <v>5.05</v>
      </c>
      <c r="V718">
        <v>4.63</v>
      </c>
      <c r="X718">
        <v>9</v>
      </c>
    </row>
    <row r="719" spans="1:24" x14ac:dyDescent="0.45">
      <c r="A719">
        <v>718</v>
      </c>
      <c r="B719">
        <v>2001</v>
      </c>
      <c r="C719" t="s">
        <v>68</v>
      </c>
      <c r="D719" t="str">
        <f t="shared" si="11"/>
        <v>STL2001</v>
      </c>
      <c r="E719">
        <v>162</v>
      </c>
      <c r="F719">
        <v>93</v>
      </c>
      <c r="G719">
        <v>69</v>
      </c>
      <c r="H719">
        <v>38</v>
      </c>
      <c r="I719">
        <v>646</v>
      </c>
      <c r="J719">
        <v>162</v>
      </c>
      <c r="K719">
        <v>1435.1</v>
      </c>
      <c r="L719">
        <v>6.79</v>
      </c>
      <c r="M719">
        <v>3.3</v>
      </c>
      <c r="N719">
        <v>1.23</v>
      </c>
      <c r="O719">
        <v>0.28100000000000003</v>
      </c>
      <c r="P719" s="5">
        <v>0.76100000000000001</v>
      </c>
      <c r="T719">
        <v>3.96</v>
      </c>
      <c r="V719">
        <v>4.57</v>
      </c>
      <c r="X719">
        <v>12.2</v>
      </c>
    </row>
    <row r="720" spans="1:24" x14ac:dyDescent="0.45">
      <c r="A720">
        <v>719</v>
      </c>
      <c r="B720">
        <v>2001</v>
      </c>
      <c r="C720" t="s">
        <v>67</v>
      </c>
      <c r="D720" t="str">
        <f t="shared" si="11"/>
        <v>SDP2001</v>
      </c>
      <c r="E720">
        <v>162</v>
      </c>
      <c r="F720">
        <v>79</v>
      </c>
      <c r="G720">
        <v>83</v>
      </c>
      <c r="H720">
        <v>46</v>
      </c>
      <c r="I720">
        <v>584</v>
      </c>
      <c r="J720">
        <v>162</v>
      </c>
      <c r="K720">
        <v>1440.2</v>
      </c>
      <c r="L720">
        <v>6.8</v>
      </c>
      <c r="M720">
        <v>2.97</v>
      </c>
      <c r="N720">
        <v>1.37</v>
      </c>
      <c r="O720">
        <v>0.29299999999999998</v>
      </c>
      <c r="P720" s="5">
        <v>0.71</v>
      </c>
      <c r="T720">
        <v>4.5199999999999996</v>
      </c>
      <c r="V720">
        <v>4.62</v>
      </c>
      <c r="X720">
        <v>8.1</v>
      </c>
    </row>
    <row r="721" spans="1:24" x14ac:dyDescent="0.45">
      <c r="A721">
        <v>720</v>
      </c>
      <c r="B721">
        <v>2001</v>
      </c>
      <c r="C721" t="s">
        <v>75</v>
      </c>
      <c r="D721" t="str">
        <f t="shared" si="11"/>
        <v>SFG2001</v>
      </c>
      <c r="E721">
        <v>162</v>
      </c>
      <c r="F721">
        <v>90</v>
      </c>
      <c r="G721">
        <v>72</v>
      </c>
      <c r="H721">
        <v>47</v>
      </c>
      <c r="I721">
        <v>601</v>
      </c>
      <c r="J721">
        <v>162</v>
      </c>
      <c r="K721">
        <v>1463.1</v>
      </c>
      <c r="L721">
        <v>6.64</v>
      </c>
      <c r="M721">
        <v>3.56</v>
      </c>
      <c r="N721">
        <v>0.89</v>
      </c>
      <c r="O721">
        <v>0.28999999999999998</v>
      </c>
      <c r="P721" s="5">
        <v>0.70499999999999996</v>
      </c>
      <c r="T721">
        <v>4.1900000000000004</v>
      </c>
      <c r="V721">
        <v>4.12</v>
      </c>
      <c r="X721">
        <v>16.600000000000001</v>
      </c>
    </row>
    <row r="722" spans="1:24" x14ac:dyDescent="0.45">
      <c r="A722">
        <v>721</v>
      </c>
      <c r="B722">
        <v>2000</v>
      </c>
      <c r="C722" t="s">
        <v>106</v>
      </c>
      <c r="D722" t="str">
        <f t="shared" si="11"/>
        <v>ANA2000</v>
      </c>
      <c r="E722">
        <v>162</v>
      </c>
      <c r="F722">
        <v>82</v>
      </c>
      <c r="G722">
        <v>80</v>
      </c>
      <c r="H722">
        <v>46</v>
      </c>
      <c r="I722">
        <v>603</v>
      </c>
      <c r="J722">
        <v>162</v>
      </c>
      <c r="K722">
        <v>1448</v>
      </c>
      <c r="L722">
        <v>5.26</v>
      </c>
      <c r="M722">
        <v>4.1100000000000003</v>
      </c>
      <c r="N722">
        <v>1.42</v>
      </c>
      <c r="O722">
        <v>0.28199999999999997</v>
      </c>
      <c r="P722" s="5">
        <v>0.71299999999999997</v>
      </c>
      <c r="T722">
        <v>5.0199999999999996</v>
      </c>
      <c r="V722">
        <v>5.46</v>
      </c>
      <c r="X722">
        <v>4.9000000000000004</v>
      </c>
    </row>
    <row r="723" spans="1:24" x14ac:dyDescent="0.45">
      <c r="A723">
        <v>722</v>
      </c>
      <c r="B723">
        <v>2000</v>
      </c>
      <c r="C723" t="s">
        <v>58</v>
      </c>
      <c r="D723" t="str">
        <f t="shared" si="11"/>
        <v>BAL2000</v>
      </c>
      <c r="E723">
        <v>162</v>
      </c>
      <c r="F723">
        <v>74</v>
      </c>
      <c r="G723">
        <v>88</v>
      </c>
      <c r="H723">
        <v>33</v>
      </c>
      <c r="I723">
        <v>558</v>
      </c>
      <c r="J723">
        <v>162</v>
      </c>
      <c r="K723">
        <v>1433.1</v>
      </c>
      <c r="L723">
        <v>6.39</v>
      </c>
      <c r="M723">
        <v>4.18</v>
      </c>
      <c r="N723">
        <v>1.27</v>
      </c>
      <c r="O723">
        <v>0.29799999999999999</v>
      </c>
      <c r="P723" s="5">
        <v>0.67900000000000005</v>
      </c>
      <c r="T723">
        <v>5.37</v>
      </c>
      <c r="V723">
        <v>5.01</v>
      </c>
      <c r="X723">
        <v>12</v>
      </c>
    </row>
    <row r="724" spans="1:24" x14ac:dyDescent="0.45">
      <c r="A724">
        <v>723</v>
      </c>
      <c r="B724">
        <v>2000</v>
      </c>
      <c r="C724" t="s">
        <v>69</v>
      </c>
      <c r="D724" t="str">
        <f t="shared" si="11"/>
        <v>BOS2000</v>
      </c>
      <c r="E724">
        <v>162</v>
      </c>
      <c r="F724">
        <v>85</v>
      </c>
      <c r="G724">
        <v>77</v>
      </c>
      <c r="H724">
        <v>46</v>
      </c>
      <c r="I724">
        <v>587</v>
      </c>
      <c r="J724">
        <v>162</v>
      </c>
      <c r="K724">
        <v>1452.2</v>
      </c>
      <c r="L724">
        <v>6.95</v>
      </c>
      <c r="M724">
        <v>3.09</v>
      </c>
      <c r="N724">
        <v>1.07</v>
      </c>
      <c r="O724">
        <v>0.28799999999999998</v>
      </c>
      <c r="P724" s="5">
        <v>0.71199999999999997</v>
      </c>
      <c r="T724">
        <v>4.24</v>
      </c>
      <c r="V724">
        <v>4.29</v>
      </c>
      <c r="X724">
        <v>20.5</v>
      </c>
    </row>
    <row r="725" spans="1:24" x14ac:dyDescent="0.45">
      <c r="A725">
        <v>724</v>
      </c>
      <c r="B725">
        <v>2000</v>
      </c>
      <c r="C725" t="s">
        <v>70</v>
      </c>
      <c r="D725" t="str">
        <f t="shared" si="11"/>
        <v>CHW2000</v>
      </c>
      <c r="E725">
        <v>162</v>
      </c>
      <c r="F725">
        <v>95</v>
      </c>
      <c r="G725">
        <v>67</v>
      </c>
      <c r="H725">
        <v>43</v>
      </c>
      <c r="I725">
        <v>628</v>
      </c>
      <c r="J725">
        <v>162</v>
      </c>
      <c r="K725">
        <v>1450.1</v>
      </c>
      <c r="L725">
        <v>6.44</v>
      </c>
      <c r="M725">
        <v>3.81</v>
      </c>
      <c r="N725">
        <v>1.21</v>
      </c>
      <c r="O725">
        <v>0.29599999999999999</v>
      </c>
      <c r="P725" s="5">
        <v>0.70299999999999996</v>
      </c>
      <c r="T725">
        <v>4.67</v>
      </c>
      <c r="V725">
        <v>4.83</v>
      </c>
      <c r="X725">
        <v>16.5</v>
      </c>
    </row>
    <row r="726" spans="1:24" x14ac:dyDescent="0.45">
      <c r="A726">
        <v>725</v>
      </c>
      <c r="B726">
        <v>2000</v>
      </c>
      <c r="C726" t="s">
        <v>60</v>
      </c>
      <c r="D726" t="str">
        <f t="shared" si="11"/>
        <v>CLE2000</v>
      </c>
      <c r="E726">
        <v>162</v>
      </c>
      <c r="F726">
        <v>90</v>
      </c>
      <c r="G726">
        <v>72</v>
      </c>
      <c r="H726">
        <v>34</v>
      </c>
      <c r="I726">
        <v>624</v>
      </c>
      <c r="J726">
        <v>162</v>
      </c>
      <c r="K726">
        <v>1442.1</v>
      </c>
      <c r="L726">
        <v>7.57</v>
      </c>
      <c r="M726">
        <v>4.16</v>
      </c>
      <c r="N726">
        <v>1.08</v>
      </c>
      <c r="O726">
        <v>0.312</v>
      </c>
      <c r="P726" s="5">
        <v>0.71</v>
      </c>
      <c r="T726">
        <v>4.84</v>
      </c>
      <c r="V726">
        <v>4.4800000000000004</v>
      </c>
      <c r="X726">
        <v>20.399999999999999</v>
      </c>
    </row>
    <row r="727" spans="1:24" x14ac:dyDescent="0.45">
      <c r="A727">
        <v>726</v>
      </c>
      <c r="B727">
        <v>2000</v>
      </c>
      <c r="C727" t="s">
        <v>71</v>
      </c>
      <c r="D727" t="str">
        <f t="shared" si="11"/>
        <v>DET2000</v>
      </c>
      <c r="E727">
        <v>162</v>
      </c>
      <c r="F727">
        <v>79</v>
      </c>
      <c r="G727">
        <v>83</v>
      </c>
      <c r="H727">
        <v>44</v>
      </c>
      <c r="I727">
        <v>591</v>
      </c>
      <c r="J727">
        <v>162</v>
      </c>
      <c r="K727">
        <v>1443.1</v>
      </c>
      <c r="L727">
        <v>6.1</v>
      </c>
      <c r="M727">
        <v>3.09</v>
      </c>
      <c r="N727">
        <v>1.1000000000000001</v>
      </c>
      <c r="O727">
        <v>0.30599999999999999</v>
      </c>
      <c r="P727" s="5">
        <v>0.69199999999999995</v>
      </c>
      <c r="T727">
        <v>4.7300000000000004</v>
      </c>
      <c r="V727">
        <v>4.5</v>
      </c>
      <c r="X727">
        <v>17.3</v>
      </c>
    </row>
    <row r="728" spans="1:24" x14ac:dyDescent="0.45">
      <c r="A728">
        <v>727</v>
      </c>
      <c r="B728">
        <v>2000</v>
      </c>
      <c r="C728" t="s">
        <v>62</v>
      </c>
      <c r="D728" t="str">
        <f t="shared" si="11"/>
        <v>KCR2000</v>
      </c>
      <c r="E728">
        <v>162</v>
      </c>
      <c r="F728">
        <v>77</v>
      </c>
      <c r="G728">
        <v>85</v>
      </c>
      <c r="H728">
        <v>29</v>
      </c>
      <c r="I728">
        <v>491</v>
      </c>
      <c r="J728">
        <v>162</v>
      </c>
      <c r="K728">
        <v>1439.1</v>
      </c>
      <c r="L728">
        <v>5.8</v>
      </c>
      <c r="M728">
        <v>4.33</v>
      </c>
      <c r="N728">
        <v>1.49</v>
      </c>
      <c r="O728">
        <v>0.29599999999999999</v>
      </c>
      <c r="P728" s="5">
        <v>0.7</v>
      </c>
      <c r="T728">
        <v>5.48</v>
      </c>
      <c r="V728">
        <v>5.54</v>
      </c>
      <c r="X728">
        <v>6.7</v>
      </c>
    </row>
    <row r="729" spans="1:24" x14ac:dyDescent="0.45">
      <c r="A729">
        <v>728</v>
      </c>
      <c r="B729">
        <v>2000</v>
      </c>
      <c r="C729" t="s">
        <v>54</v>
      </c>
      <c r="D729" t="str">
        <f t="shared" si="11"/>
        <v>MIN2000</v>
      </c>
      <c r="E729">
        <v>162</v>
      </c>
      <c r="F729">
        <v>69</v>
      </c>
      <c r="G729">
        <v>93</v>
      </c>
      <c r="H729">
        <v>35</v>
      </c>
      <c r="I729">
        <v>574</v>
      </c>
      <c r="J729">
        <v>162</v>
      </c>
      <c r="K729">
        <v>1432.2</v>
      </c>
      <c r="L729">
        <v>6.55</v>
      </c>
      <c r="M729">
        <v>3.24</v>
      </c>
      <c r="N729">
        <v>1.33</v>
      </c>
      <c r="O729">
        <v>0.314</v>
      </c>
      <c r="P729" s="5">
        <v>0.69099999999999995</v>
      </c>
      <c r="T729">
        <v>5.16</v>
      </c>
      <c r="V729">
        <v>4.76</v>
      </c>
      <c r="X729">
        <v>13.3</v>
      </c>
    </row>
    <row r="730" spans="1:24" x14ac:dyDescent="0.45">
      <c r="A730">
        <v>729</v>
      </c>
      <c r="B730">
        <v>2000</v>
      </c>
      <c r="C730" t="s">
        <v>73</v>
      </c>
      <c r="D730" t="str">
        <f t="shared" si="11"/>
        <v>NYY2000</v>
      </c>
      <c r="E730">
        <v>161</v>
      </c>
      <c r="F730">
        <v>87</v>
      </c>
      <c r="G730">
        <v>74</v>
      </c>
      <c r="H730">
        <v>40</v>
      </c>
      <c r="I730">
        <v>543</v>
      </c>
      <c r="J730">
        <v>161</v>
      </c>
      <c r="K730">
        <v>1424.1</v>
      </c>
      <c r="L730">
        <v>6.57</v>
      </c>
      <c r="M730">
        <v>3.65</v>
      </c>
      <c r="N730">
        <v>1.1200000000000001</v>
      </c>
      <c r="O730">
        <v>0.28999999999999998</v>
      </c>
      <c r="P730" s="5">
        <v>0.69199999999999995</v>
      </c>
      <c r="T730">
        <v>4.76</v>
      </c>
      <c r="V730">
        <v>4.6100000000000003</v>
      </c>
      <c r="X730">
        <v>17.5</v>
      </c>
    </row>
    <row r="731" spans="1:24" x14ac:dyDescent="0.45">
      <c r="A731">
        <v>730</v>
      </c>
      <c r="B731">
        <v>2000</v>
      </c>
      <c r="C731" t="s">
        <v>56</v>
      </c>
      <c r="D731" t="str">
        <f t="shared" si="11"/>
        <v>OAK2000</v>
      </c>
      <c r="E731">
        <v>161</v>
      </c>
      <c r="F731">
        <v>91</v>
      </c>
      <c r="G731">
        <v>70</v>
      </c>
      <c r="H731">
        <v>43</v>
      </c>
      <c r="I731">
        <v>542</v>
      </c>
      <c r="J731">
        <v>161</v>
      </c>
      <c r="K731">
        <v>1435.1</v>
      </c>
      <c r="L731">
        <v>6.04</v>
      </c>
      <c r="M731">
        <v>3.86</v>
      </c>
      <c r="N731">
        <v>0.99</v>
      </c>
      <c r="O731">
        <v>0.30099999999999999</v>
      </c>
      <c r="P731" s="5">
        <v>0.70099999999999996</v>
      </c>
      <c r="T731">
        <v>4.58</v>
      </c>
      <c r="V731">
        <v>4.6100000000000003</v>
      </c>
      <c r="X731">
        <v>17.100000000000001</v>
      </c>
    </row>
    <row r="732" spans="1:24" x14ac:dyDescent="0.45">
      <c r="A732">
        <v>731</v>
      </c>
      <c r="B732">
        <v>2000</v>
      </c>
      <c r="C732" t="s">
        <v>49</v>
      </c>
      <c r="D732" t="str">
        <f t="shared" si="11"/>
        <v>SEA2000</v>
      </c>
      <c r="E732">
        <v>162</v>
      </c>
      <c r="F732">
        <v>91</v>
      </c>
      <c r="G732">
        <v>71</v>
      </c>
      <c r="H732">
        <v>44</v>
      </c>
      <c r="I732">
        <v>545</v>
      </c>
      <c r="J732">
        <v>162</v>
      </c>
      <c r="K732">
        <v>1441.2</v>
      </c>
      <c r="L732">
        <v>6.23</v>
      </c>
      <c r="M732">
        <v>3.96</v>
      </c>
      <c r="N732">
        <v>1.04</v>
      </c>
      <c r="O732">
        <v>0.28799999999999998</v>
      </c>
      <c r="P732" s="5">
        <v>0.70899999999999996</v>
      </c>
      <c r="T732">
        <v>4.53</v>
      </c>
      <c r="V732">
        <v>4.6500000000000004</v>
      </c>
      <c r="X732">
        <v>15.5</v>
      </c>
    </row>
    <row r="733" spans="1:24" x14ac:dyDescent="0.45">
      <c r="A733">
        <v>732</v>
      </c>
      <c r="B733">
        <v>2000</v>
      </c>
      <c r="C733" t="s">
        <v>105</v>
      </c>
      <c r="D733" t="str">
        <f t="shared" si="11"/>
        <v>TBD2000</v>
      </c>
      <c r="E733">
        <v>161</v>
      </c>
      <c r="F733">
        <v>69</v>
      </c>
      <c r="G733">
        <v>92</v>
      </c>
      <c r="H733">
        <v>38</v>
      </c>
      <c r="I733">
        <v>562</v>
      </c>
      <c r="J733">
        <v>161</v>
      </c>
      <c r="K733">
        <v>1431.1</v>
      </c>
      <c r="L733">
        <v>6</v>
      </c>
      <c r="M733">
        <v>3.35</v>
      </c>
      <c r="N733">
        <v>1.24</v>
      </c>
      <c r="O733">
        <v>0.29899999999999999</v>
      </c>
      <c r="P733" s="5">
        <v>0.69899999999999995</v>
      </c>
      <c r="T733">
        <v>4.8600000000000003</v>
      </c>
      <c r="V733">
        <v>4.8499999999999996</v>
      </c>
      <c r="X733">
        <v>13.6</v>
      </c>
    </row>
    <row r="734" spans="1:24" x14ac:dyDescent="0.45">
      <c r="A734">
        <v>733</v>
      </c>
      <c r="B734">
        <v>2000</v>
      </c>
      <c r="C734" t="s">
        <v>57</v>
      </c>
      <c r="D734" t="str">
        <f t="shared" si="11"/>
        <v>TEX2000</v>
      </c>
      <c r="E734">
        <v>162</v>
      </c>
      <c r="F734">
        <v>71</v>
      </c>
      <c r="G734">
        <v>91</v>
      </c>
      <c r="H734">
        <v>39</v>
      </c>
      <c r="I734">
        <v>577</v>
      </c>
      <c r="J734">
        <v>162</v>
      </c>
      <c r="K734">
        <v>1429</v>
      </c>
      <c r="L734">
        <v>5.78</v>
      </c>
      <c r="M734">
        <v>4.16</v>
      </c>
      <c r="N734">
        <v>1.27</v>
      </c>
      <c r="O734">
        <v>0.314</v>
      </c>
      <c r="P734" s="5">
        <v>0.67500000000000004</v>
      </c>
      <c r="T734">
        <v>5.52</v>
      </c>
      <c r="V734">
        <v>5.21</v>
      </c>
      <c r="X734">
        <v>11</v>
      </c>
    </row>
    <row r="735" spans="1:24" x14ac:dyDescent="0.45">
      <c r="A735">
        <v>734</v>
      </c>
      <c r="B735">
        <v>2000</v>
      </c>
      <c r="C735" t="s">
        <v>74</v>
      </c>
      <c r="D735" t="str">
        <f t="shared" si="11"/>
        <v>TOR2000</v>
      </c>
      <c r="E735">
        <v>162</v>
      </c>
      <c r="F735">
        <v>83</v>
      </c>
      <c r="G735">
        <v>79</v>
      </c>
      <c r="H735">
        <v>37</v>
      </c>
      <c r="I735">
        <v>550</v>
      </c>
      <c r="J735">
        <v>162</v>
      </c>
      <c r="K735">
        <v>1437.1</v>
      </c>
      <c r="L735">
        <v>6.12</v>
      </c>
      <c r="M735">
        <v>3.51</v>
      </c>
      <c r="N735">
        <v>1.22</v>
      </c>
      <c r="O735">
        <v>0.31</v>
      </c>
      <c r="P735" s="5">
        <v>0.67700000000000005</v>
      </c>
      <c r="T735">
        <v>5.17</v>
      </c>
      <c r="V735">
        <v>4.84</v>
      </c>
      <c r="X735">
        <v>14.1</v>
      </c>
    </row>
    <row r="736" spans="1:24" x14ac:dyDescent="0.45">
      <c r="A736">
        <v>735</v>
      </c>
      <c r="B736">
        <v>2000</v>
      </c>
      <c r="C736" t="s">
        <v>102</v>
      </c>
      <c r="D736" t="str">
        <f t="shared" si="11"/>
        <v>ARI2000</v>
      </c>
      <c r="E736">
        <v>162</v>
      </c>
      <c r="F736">
        <v>85</v>
      </c>
      <c r="G736">
        <v>77</v>
      </c>
      <c r="H736">
        <v>38</v>
      </c>
      <c r="I736">
        <v>552</v>
      </c>
      <c r="J736">
        <v>162</v>
      </c>
      <c r="K736">
        <v>1443.2</v>
      </c>
      <c r="L736">
        <v>7.61</v>
      </c>
      <c r="M736">
        <v>3.12</v>
      </c>
      <c r="N736">
        <v>1.18</v>
      </c>
      <c r="O736">
        <v>0.29699999999999999</v>
      </c>
      <c r="P736" s="5">
        <v>0.71599999999999997</v>
      </c>
      <c r="T736">
        <v>4.3600000000000003</v>
      </c>
      <c r="V736">
        <v>4.28</v>
      </c>
      <c r="X736">
        <v>22.1</v>
      </c>
    </row>
    <row r="737" spans="1:24" x14ac:dyDescent="0.45">
      <c r="A737">
        <v>736</v>
      </c>
      <c r="B737">
        <v>2000</v>
      </c>
      <c r="C737" t="s">
        <v>50</v>
      </c>
      <c r="D737" t="str">
        <f t="shared" si="11"/>
        <v>ATL2000</v>
      </c>
      <c r="E737">
        <v>162</v>
      </c>
      <c r="F737">
        <v>95</v>
      </c>
      <c r="G737">
        <v>67</v>
      </c>
      <c r="H737">
        <v>53</v>
      </c>
      <c r="I737">
        <v>538</v>
      </c>
      <c r="J737">
        <v>162</v>
      </c>
      <c r="K737">
        <v>1440.1</v>
      </c>
      <c r="L737">
        <v>6.83</v>
      </c>
      <c r="M737">
        <v>3.02</v>
      </c>
      <c r="N737">
        <v>1.03</v>
      </c>
      <c r="O737">
        <v>0.28799999999999998</v>
      </c>
      <c r="P737" s="5">
        <v>0.71899999999999997</v>
      </c>
      <c r="T737">
        <v>4.0599999999999996</v>
      </c>
      <c r="V737">
        <v>4.1900000000000004</v>
      </c>
      <c r="X737">
        <v>22.3</v>
      </c>
    </row>
    <row r="738" spans="1:24" x14ac:dyDescent="0.45">
      <c r="A738">
        <v>737</v>
      </c>
      <c r="B738">
        <v>2000</v>
      </c>
      <c r="C738" t="s">
        <v>51</v>
      </c>
      <c r="D738" t="str">
        <f t="shared" si="11"/>
        <v>CHC2000</v>
      </c>
      <c r="E738">
        <v>162</v>
      </c>
      <c r="F738">
        <v>65</v>
      </c>
      <c r="G738">
        <v>97</v>
      </c>
      <c r="H738">
        <v>39</v>
      </c>
      <c r="I738">
        <v>583</v>
      </c>
      <c r="J738">
        <v>162</v>
      </c>
      <c r="K738">
        <v>1454.2</v>
      </c>
      <c r="L738">
        <v>7.07</v>
      </c>
      <c r="M738">
        <v>4.07</v>
      </c>
      <c r="N738">
        <v>1.43</v>
      </c>
      <c r="O738">
        <v>0.29199999999999998</v>
      </c>
      <c r="P738" s="5">
        <v>0.69499999999999995</v>
      </c>
      <c r="T738">
        <v>5.26</v>
      </c>
      <c r="V738">
        <v>5.1100000000000003</v>
      </c>
      <c r="X738">
        <v>8.1</v>
      </c>
    </row>
    <row r="739" spans="1:24" x14ac:dyDescent="0.45">
      <c r="A739">
        <v>738</v>
      </c>
      <c r="B739">
        <v>2000</v>
      </c>
      <c r="C739" t="s">
        <v>59</v>
      </c>
      <c r="D739" t="str">
        <f t="shared" si="11"/>
        <v>CIN2000</v>
      </c>
      <c r="E739">
        <v>163</v>
      </c>
      <c r="F739">
        <v>85</v>
      </c>
      <c r="G739">
        <v>77</v>
      </c>
      <c r="H739">
        <v>42</v>
      </c>
      <c r="I739">
        <v>550</v>
      </c>
      <c r="J739">
        <v>163</v>
      </c>
      <c r="K739">
        <v>1456.1</v>
      </c>
      <c r="L739">
        <v>6.27</v>
      </c>
      <c r="M739">
        <v>4.07</v>
      </c>
      <c r="N739">
        <v>1.17</v>
      </c>
      <c r="O739">
        <v>0.28199999999999997</v>
      </c>
      <c r="P739" s="5">
        <v>0.73499999999999999</v>
      </c>
      <c r="T739">
        <v>4.33</v>
      </c>
      <c r="V739">
        <v>4.88</v>
      </c>
      <c r="X739">
        <v>13.8</v>
      </c>
    </row>
    <row r="740" spans="1:24" x14ac:dyDescent="0.45">
      <c r="A740">
        <v>739</v>
      </c>
      <c r="B740">
        <v>2000</v>
      </c>
      <c r="C740" t="s">
        <v>64</v>
      </c>
      <c r="D740" t="str">
        <f t="shared" si="11"/>
        <v>COL2000</v>
      </c>
      <c r="E740">
        <v>162</v>
      </c>
      <c r="F740">
        <v>82</v>
      </c>
      <c r="G740">
        <v>80</v>
      </c>
      <c r="H740">
        <v>33</v>
      </c>
      <c r="I740">
        <v>641</v>
      </c>
      <c r="J740">
        <v>162</v>
      </c>
      <c r="K740">
        <v>1430</v>
      </c>
      <c r="L740">
        <v>6.3</v>
      </c>
      <c r="M740">
        <v>3.7</v>
      </c>
      <c r="N740">
        <v>1.39</v>
      </c>
      <c r="O740">
        <v>0.30199999999999999</v>
      </c>
      <c r="P740" s="5">
        <v>0.69399999999999995</v>
      </c>
      <c r="T740">
        <v>5.29</v>
      </c>
      <c r="V740">
        <v>5.13</v>
      </c>
      <c r="X740">
        <v>16.399999999999999</v>
      </c>
    </row>
    <row r="741" spans="1:24" x14ac:dyDescent="0.45">
      <c r="A741">
        <v>740</v>
      </c>
      <c r="B741">
        <v>2000</v>
      </c>
      <c r="C741" t="s">
        <v>52</v>
      </c>
      <c r="D741" t="str">
        <f t="shared" si="11"/>
        <v>FLA2000</v>
      </c>
      <c r="E741">
        <v>161</v>
      </c>
      <c r="F741">
        <v>79</v>
      </c>
      <c r="G741">
        <v>82</v>
      </c>
      <c r="H741">
        <v>48</v>
      </c>
      <c r="I741">
        <v>590</v>
      </c>
      <c r="J741">
        <v>161</v>
      </c>
      <c r="K741">
        <v>1429.2</v>
      </c>
      <c r="L741">
        <v>6.62</v>
      </c>
      <c r="M741">
        <v>4.09</v>
      </c>
      <c r="N741">
        <v>1.06</v>
      </c>
      <c r="O741">
        <v>0.29799999999999999</v>
      </c>
      <c r="P741" s="5">
        <v>0.71</v>
      </c>
      <c r="T741">
        <v>4.59</v>
      </c>
      <c r="V741">
        <v>4.6500000000000004</v>
      </c>
      <c r="X741">
        <v>13.1</v>
      </c>
    </row>
    <row r="742" spans="1:24" x14ac:dyDescent="0.45">
      <c r="A742">
        <v>741</v>
      </c>
      <c r="B742">
        <v>2000</v>
      </c>
      <c r="C742" t="s">
        <v>53</v>
      </c>
      <c r="D742" t="str">
        <f t="shared" si="11"/>
        <v>HOU2000</v>
      </c>
      <c r="E742">
        <v>162</v>
      </c>
      <c r="F742">
        <v>72</v>
      </c>
      <c r="G742">
        <v>90</v>
      </c>
      <c r="H742">
        <v>30</v>
      </c>
      <c r="I742">
        <v>572</v>
      </c>
      <c r="J742">
        <v>162</v>
      </c>
      <c r="K742">
        <v>1437.2</v>
      </c>
      <c r="L742">
        <v>6.66</v>
      </c>
      <c r="M742">
        <v>3.74</v>
      </c>
      <c r="N742">
        <v>1.46</v>
      </c>
      <c r="O742">
        <v>0.30299999999999999</v>
      </c>
      <c r="P742" s="5">
        <v>0.68</v>
      </c>
      <c r="T742">
        <v>5.42</v>
      </c>
      <c r="V742">
        <v>5.14</v>
      </c>
      <c r="X742">
        <v>8.6999999999999993</v>
      </c>
    </row>
    <row r="743" spans="1:24" x14ac:dyDescent="0.45">
      <c r="A743">
        <v>742</v>
      </c>
      <c r="B743">
        <v>2000</v>
      </c>
      <c r="C743" t="s">
        <v>65</v>
      </c>
      <c r="D743" t="str">
        <f t="shared" si="11"/>
        <v>LAD2000</v>
      </c>
      <c r="E743">
        <v>162</v>
      </c>
      <c r="F743">
        <v>86</v>
      </c>
      <c r="G743">
        <v>76</v>
      </c>
      <c r="H743">
        <v>36</v>
      </c>
      <c r="I743">
        <v>533</v>
      </c>
      <c r="J743">
        <v>162</v>
      </c>
      <c r="K743">
        <v>1445</v>
      </c>
      <c r="L743">
        <v>7.19</v>
      </c>
      <c r="M743">
        <v>3.74</v>
      </c>
      <c r="N743">
        <v>1.1000000000000001</v>
      </c>
      <c r="O743">
        <v>0.28299999999999997</v>
      </c>
      <c r="P743" s="5">
        <v>0.73299999999999998</v>
      </c>
      <c r="T743">
        <v>4.0999999999999996</v>
      </c>
      <c r="V743">
        <v>4.5199999999999996</v>
      </c>
      <c r="X743">
        <v>16.5</v>
      </c>
    </row>
    <row r="744" spans="1:24" x14ac:dyDescent="0.45">
      <c r="A744">
        <v>743</v>
      </c>
      <c r="B744">
        <v>2000</v>
      </c>
      <c r="C744" t="s">
        <v>72</v>
      </c>
      <c r="D744" t="str">
        <f t="shared" si="11"/>
        <v>MIL2000</v>
      </c>
      <c r="E744">
        <v>163</v>
      </c>
      <c r="F744">
        <v>73</v>
      </c>
      <c r="G744">
        <v>89</v>
      </c>
      <c r="H744">
        <v>29</v>
      </c>
      <c r="I744">
        <v>596</v>
      </c>
      <c r="J744">
        <v>163</v>
      </c>
      <c r="K744">
        <v>1466.1</v>
      </c>
      <c r="L744">
        <v>5.94</v>
      </c>
      <c r="M744">
        <v>4.47</v>
      </c>
      <c r="N744">
        <v>1.07</v>
      </c>
      <c r="O744">
        <v>0.29099999999999998</v>
      </c>
      <c r="P744" s="5">
        <v>0.71599999999999997</v>
      </c>
      <c r="T744">
        <v>4.63</v>
      </c>
      <c r="V744">
        <v>4.9800000000000004</v>
      </c>
      <c r="X744">
        <v>10.3</v>
      </c>
    </row>
    <row r="745" spans="1:24" x14ac:dyDescent="0.45">
      <c r="A745">
        <v>744</v>
      </c>
      <c r="B745">
        <v>2000</v>
      </c>
      <c r="C745" t="s">
        <v>63</v>
      </c>
      <c r="D745" t="str">
        <f t="shared" si="11"/>
        <v>MON2000</v>
      </c>
      <c r="E745">
        <v>162</v>
      </c>
      <c r="F745">
        <v>67</v>
      </c>
      <c r="G745">
        <v>95</v>
      </c>
      <c r="H745">
        <v>39</v>
      </c>
      <c r="I745">
        <v>614</v>
      </c>
      <c r="J745">
        <v>162</v>
      </c>
      <c r="K745">
        <v>1424.2</v>
      </c>
      <c r="L745">
        <v>6.39</v>
      </c>
      <c r="M745">
        <v>3.66</v>
      </c>
      <c r="N745">
        <v>1.1399999999999999</v>
      </c>
      <c r="O745">
        <v>0.309</v>
      </c>
      <c r="P745" s="5">
        <v>0.66900000000000004</v>
      </c>
      <c r="T745">
        <v>5.14</v>
      </c>
      <c r="V745">
        <v>4.71</v>
      </c>
      <c r="X745">
        <v>13.8</v>
      </c>
    </row>
    <row r="746" spans="1:24" x14ac:dyDescent="0.45">
      <c r="A746">
        <v>745</v>
      </c>
      <c r="B746">
        <v>2000</v>
      </c>
      <c r="C746" t="s">
        <v>55</v>
      </c>
      <c r="D746" t="str">
        <f t="shared" si="11"/>
        <v>NYM2000</v>
      </c>
      <c r="E746">
        <v>162</v>
      </c>
      <c r="F746">
        <v>94</v>
      </c>
      <c r="G746">
        <v>68</v>
      </c>
      <c r="H746">
        <v>49</v>
      </c>
      <c r="I746">
        <v>573</v>
      </c>
      <c r="J746">
        <v>162</v>
      </c>
      <c r="K746">
        <v>1450</v>
      </c>
      <c r="L746">
        <v>7.22</v>
      </c>
      <c r="M746">
        <v>3.56</v>
      </c>
      <c r="N746">
        <v>1.02</v>
      </c>
      <c r="O746">
        <v>0.28599999999999998</v>
      </c>
      <c r="P746" s="5">
        <v>0.71799999999999997</v>
      </c>
      <c r="T746">
        <v>4.16</v>
      </c>
      <c r="V746">
        <v>4.3099999999999996</v>
      </c>
      <c r="X746">
        <v>19.100000000000001</v>
      </c>
    </row>
    <row r="747" spans="1:24" x14ac:dyDescent="0.45">
      <c r="A747">
        <v>746</v>
      </c>
      <c r="B747">
        <v>2000</v>
      </c>
      <c r="C747" t="s">
        <v>61</v>
      </c>
      <c r="D747" t="str">
        <f t="shared" si="11"/>
        <v>PHI2000</v>
      </c>
      <c r="E747">
        <v>162</v>
      </c>
      <c r="F747">
        <v>65</v>
      </c>
      <c r="G747">
        <v>97</v>
      </c>
      <c r="H747">
        <v>34</v>
      </c>
      <c r="I747">
        <v>575</v>
      </c>
      <c r="J747">
        <v>162</v>
      </c>
      <c r="K747">
        <v>1438.2</v>
      </c>
      <c r="L747">
        <v>7.03</v>
      </c>
      <c r="M747">
        <v>4</v>
      </c>
      <c r="N747">
        <v>1.26</v>
      </c>
      <c r="O747">
        <v>0.29199999999999998</v>
      </c>
      <c r="P747" s="5">
        <v>0.70499999999999996</v>
      </c>
      <c r="T747">
        <v>4.79</v>
      </c>
      <c r="V747">
        <v>4.8099999999999996</v>
      </c>
      <c r="X747">
        <v>10.9</v>
      </c>
    </row>
    <row r="748" spans="1:24" x14ac:dyDescent="0.45">
      <c r="A748">
        <v>747</v>
      </c>
      <c r="B748">
        <v>2000</v>
      </c>
      <c r="C748" t="s">
        <v>66</v>
      </c>
      <c r="D748" t="str">
        <f t="shared" si="11"/>
        <v>PIT2000</v>
      </c>
      <c r="E748">
        <v>162</v>
      </c>
      <c r="F748">
        <v>69</v>
      </c>
      <c r="G748">
        <v>93</v>
      </c>
      <c r="H748">
        <v>27</v>
      </c>
      <c r="I748">
        <v>628</v>
      </c>
      <c r="J748">
        <v>162</v>
      </c>
      <c r="K748">
        <v>1449</v>
      </c>
      <c r="L748">
        <v>6.65</v>
      </c>
      <c r="M748">
        <v>4.42</v>
      </c>
      <c r="N748">
        <v>1.01</v>
      </c>
      <c r="O748">
        <v>0.308</v>
      </c>
      <c r="P748" s="5">
        <v>0.68500000000000005</v>
      </c>
      <c r="T748">
        <v>4.9400000000000004</v>
      </c>
      <c r="V748">
        <v>4.72</v>
      </c>
      <c r="X748">
        <v>13.2</v>
      </c>
    </row>
    <row r="749" spans="1:24" x14ac:dyDescent="0.45">
      <c r="A749">
        <v>748</v>
      </c>
      <c r="B749">
        <v>2000</v>
      </c>
      <c r="C749" t="s">
        <v>68</v>
      </c>
      <c r="D749" t="str">
        <f t="shared" si="11"/>
        <v>STL2000</v>
      </c>
      <c r="E749">
        <v>162</v>
      </c>
      <c r="F749">
        <v>95</v>
      </c>
      <c r="G749">
        <v>67</v>
      </c>
      <c r="H749">
        <v>37</v>
      </c>
      <c r="I749">
        <v>548</v>
      </c>
      <c r="J749">
        <v>162</v>
      </c>
      <c r="K749">
        <v>1433.2</v>
      </c>
      <c r="L749">
        <v>6.91</v>
      </c>
      <c r="M749">
        <v>3.8</v>
      </c>
      <c r="N749">
        <v>1.23</v>
      </c>
      <c r="O749">
        <v>0.28499999999999998</v>
      </c>
      <c r="P749" s="5">
        <v>0.72399999999999998</v>
      </c>
      <c r="T749">
        <v>4.4000000000000004</v>
      </c>
      <c r="V749">
        <v>4.7699999999999996</v>
      </c>
      <c r="X749">
        <v>15</v>
      </c>
    </row>
    <row r="750" spans="1:24" x14ac:dyDescent="0.45">
      <c r="A750">
        <v>749</v>
      </c>
      <c r="B750">
        <v>2000</v>
      </c>
      <c r="C750" t="s">
        <v>67</v>
      </c>
      <c r="D750" t="str">
        <f t="shared" si="11"/>
        <v>SDP2000</v>
      </c>
      <c r="E750">
        <v>162</v>
      </c>
      <c r="F750">
        <v>76</v>
      </c>
      <c r="G750">
        <v>86</v>
      </c>
      <c r="H750">
        <v>46</v>
      </c>
      <c r="I750">
        <v>605</v>
      </c>
      <c r="J750">
        <v>162</v>
      </c>
      <c r="K750">
        <v>1459.1</v>
      </c>
      <c r="L750">
        <v>6.61</v>
      </c>
      <c r="M750">
        <v>4</v>
      </c>
      <c r="N750">
        <v>1.18</v>
      </c>
      <c r="O750">
        <v>0.28199999999999997</v>
      </c>
      <c r="P750" s="5">
        <v>0.71099999999999997</v>
      </c>
      <c r="T750">
        <v>4.5199999999999996</v>
      </c>
      <c r="V750">
        <v>4.84</v>
      </c>
      <c r="X750">
        <v>9.5</v>
      </c>
    </row>
    <row r="751" spans="1:24" x14ac:dyDescent="0.45">
      <c r="A751">
        <v>750</v>
      </c>
      <c r="B751">
        <v>2000</v>
      </c>
      <c r="C751" t="s">
        <v>75</v>
      </c>
      <c r="D751" t="str">
        <f t="shared" si="11"/>
        <v>SFG2000</v>
      </c>
      <c r="E751">
        <v>162</v>
      </c>
      <c r="F751">
        <v>97</v>
      </c>
      <c r="G751">
        <v>65</v>
      </c>
      <c r="H751">
        <v>47</v>
      </c>
      <c r="I751">
        <v>546</v>
      </c>
      <c r="J751">
        <v>162</v>
      </c>
      <c r="K751">
        <v>1444.1</v>
      </c>
      <c r="L751">
        <v>6.7</v>
      </c>
      <c r="M751">
        <v>3.88</v>
      </c>
      <c r="N751">
        <v>0.94</v>
      </c>
      <c r="O751">
        <v>0.29699999999999999</v>
      </c>
      <c r="P751" s="5">
        <v>0.71899999999999997</v>
      </c>
      <c r="T751">
        <v>4.21</v>
      </c>
      <c r="V751">
        <v>4.38</v>
      </c>
      <c r="X751">
        <v>16.399999999999999</v>
      </c>
    </row>
    <row r="752" spans="1:24" x14ac:dyDescent="0.45">
      <c r="A752">
        <v>751</v>
      </c>
      <c r="B752">
        <v>1999</v>
      </c>
      <c r="C752" t="s">
        <v>106</v>
      </c>
      <c r="D752" t="str">
        <f t="shared" si="11"/>
        <v>ANA1999</v>
      </c>
      <c r="E752">
        <v>162</v>
      </c>
      <c r="F752">
        <v>70</v>
      </c>
      <c r="G752">
        <v>92</v>
      </c>
      <c r="H752">
        <v>37</v>
      </c>
      <c r="I752">
        <v>562</v>
      </c>
      <c r="J752">
        <v>162</v>
      </c>
      <c r="K752">
        <v>1431.1</v>
      </c>
      <c r="L752">
        <v>5.51</v>
      </c>
      <c r="M752">
        <v>3.92</v>
      </c>
      <c r="N752">
        <v>1.1100000000000001</v>
      </c>
      <c r="O752">
        <v>0.28599999999999998</v>
      </c>
      <c r="P752" s="5">
        <v>0.69599999999999995</v>
      </c>
      <c r="T752">
        <v>4.79</v>
      </c>
      <c r="V752">
        <v>4.9400000000000004</v>
      </c>
      <c r="X752">
        <v>13.3</v>
      </c>
    </row>
    <row r="753" spans="1:24" x14ac:dyDescent="0.45">
      <c r="A753">
        <v>752</v>
      </c>
      <c r="B753">
        <v>1999</v>
      </c>
      <c r="C753" t="s">
        <v>58</v>
      </c>
      <c r="D753" t="str">
        <f t="shared" si="11"/>
        <v>BAL1999</v>
      </c>
      <c r="E753">
        <v>162</v>
      </c>
      <c r="F753">
        <v>78</v>
      </c>
      <c r="G753">
        <v>84</v>
      </c>
      <c r="H753">
        <v>33</v>
      </c>
      <c r="I753">
        <v>555</v>
      </c>
      <c r="J753">
        <v>162</v>
      </c>
      <c r="K753">
        <v>1435</v>
      </c>
      <c r="L753">
        <v>6.16</v>
      </c>
      <c r="M753">
        <v>4.0599999999999996</v>
      </c>
      <c r="N753">
        <v>1.24</v>
      </c>
      <c r="O753">
        <v>0.28999999999999998</v>
      </c>
      <c r="P753" s="5">
        <v>0.71499999999999997</v>
      </c>
      <c r="T753">
        <v>4.7699999999999996</v>
      </c>
      <c r="V753">
        <v>5.01</v>
      </c>
      <c r="X753">
        <v>11.7</v>
      </c>
    </row>
    <row r="754" spans="1:24" x14ac:dyDescent="0.45">
      <c r="A754">
        <v>753</v>
      </c>
      <c r="B754">
        <v>1999</v>
      </c>
      <c r="C754" t="s">
        <v>69</v>
      </c>
      <c r="D754" t="str">
        <f t="shared" si="11"/>
        <v>BOS1999</v>
      </c>
      <c r="E754">
        <v>162</v>
      </c>
      <c r="F754">
        <v>94</v>
      </c>
      <c r="G754">
        <v>68</v>
      </c>
      <c r="H754">
        <v>50</v>
      </c>
      <c r="I754">
        <v>574</v>
      </c>
      <c r="J754">
        <v>162</v>
      </c>
      <c r="K754">
        <v>1436.2</v>
      </c>
      <c r="L754">
        <v>7.09</v>
      </c>
      <c r="M754">
        <v>2.94</v>
      </c>
      <c r="N754">
        <v>1</v>
      </c>
      <c r="O754">
        <v>0.28699999999999998</v>
      </c>
      <c r="P754" s="5">
        <v>0.70899999999999996</v>
      </c>
      <c r="T754">
        <v>4</v>
      </c>
      <c r="V754">
        <v>4.0999999999999996</v>
      </c>
      <c r="X754">
        <v>23.5</v>
      </c>
    </row>
    <row r="755" spans="1:24" x14ac:dyDescent="0.45">
      <c r="A755">
        <v>754</v>
      </c>
      <c r="B755">
        <v>1999</v>
      </c>
      <c r="C755" t="s">
        <v>70</v>
      </c>
      <c r="D755" t="str">
        <f t="shared" si="11"/>
        <v>CHW1999</v>
      </c>
      <c r="E755">
        <v>162</v>
      </c>
      <c r="F755">
        <v>75</v>
      </c>
      <c r="G755">
        <v>86</v>
      </c>
      <c r="H755">
        <v>39</v>
      </c>
      <c r="I755">
        <v>571</v>
      </c>
      <c r="J755">
        <v>162</v>
      </c>
      <c r="K755">
        <v>1438.1</v>
      </c>
      <c r="L755">
        <v>6.06</v>
      </c>
      <c r="M755">
        <v>3.73</v>
      </c>
      <c r="N755">
        <v>1.31</v>
      </c>
      <c r="O755">
        <v>0.30299999999999999</v>
      </c>
      <c r="P755" s="5">
        <v>0.70799999999999996</v>
      </c>
      <c r="T755">
        <v>4.92</v>
      </c>
      <c r="V755">
        <v>5.0599999999999996</v>
      </c>
      <c r="X755">
        <v>11.3</v>
      </c>
    </row>
    <row r="756" spans="1:24" x14ac:dyDescent="0.45">
      <c r="A756">
        <v>755</v>
      </c>
      <c r="B756">
        <v>1999</v>
      </c>
      <c r="C756" t="s">
        <v>60</v>
      </c>
      <c r="D756" t="str">
        <f t="shared" si="11"/>
        <v>CLE1999</v>
      </c>
      <c r="E756">
        <v>162</v>
      </c>
      <c r="F756">
        <v>97</v>
      </c>
      <c r="G756">
        <v>65</v>
      </c>
      <c r="H756">
        <v>46</v>
      </c>
      <c r="I756">
        <v>628</v>
      </c>
      <c r="J756">
        <v>162</v>
      </c>
      <c r="K756">
        <v>1450.1</v>
      </c>
      <c r="L756">
        <v>6.95</v>
      </c>
      <c r="M756">
        <v>3.93</v>
      </c>
      <c r="N756">
        <v>1.22</v>
      </c>
      <c r="O756">
        <v>0.29899999999999999</v>
      </c>
      <c r="P756" s="5">
        <v>0.69499999999999995</v>
      </c>
      <c r="T756">
        <v>4.91</v>
      </c>
      <c r="V756">
        <v>4.78</v>
      </c>
      <c r="X756">
        <v>15.5</v>
      </c>
    </row>
    <row r="757" spans="1:24" x14ac:dyDescent="0.45">
      <c r="A757">
        <v>756</v>
      </c>
      <c r="B757">
        <v>1999</v>
      </c>
      <c r="C757" t="s">
        <v>71</v>
      </c>
      <c r="D757" t="str">
        <f t="shared" si="11"/>
        <v>DET1999</v>
      </c>
      <c r="E757">
        <v>161</v>
      </c>
      <c r="F757">
        <v>69</v>
      </c>
      <c r="G757">
        <v>92</v>
      </c>
      <c r="H757">
        <v>33</v>
      </c>
      <c r="I757">
        <v>581</v>
      </c>
      <c r="J757">
        <v>161</v>
      </c>
      <c r="K757">
        <v>1420.2</v>
      </c>
      <c r="L757">
        <v>6.18</v>
      </c>
      <c r="M757">
        <v>3.69</v>
      </c>
      <c r="N757">
        <v>1.32</v>
      </c>
      <c r="O757">
        <v>0.29699999999999999</v>
      </c>
      <c r="P757" s="5">
        <v>0.68799999999999994</v>
      </c>
      <c r="T757">
        <v>5.22</v>
      </c>
      <c r="V757">
        <v>5.05</v>
      </c>
      <c r="X757">
        <v>12.4</v>
      </c>
    </row>
    <row r="758" spans="1:24" x14ac:dyDescent="0.45">
      <c r="A758">
        <v>757</v>
      </c>
      <c r="B758">
        <v>1999</v>
      </c>
      <c r="C758" t="s">
        <v>62</v>
      </c>
      <c r="D758" t="str">
        <f t="shared" si="11"/>
        <v>KCR1999</v>
      </c>
      <c r="E758">
        <v>161</v>
      </c>
      <c r="F758">
        <v>64</v>
      </c>
      <c r="G758">
        <v>97</v>
      </c>
      <c r="H758">
        <v>29</v>
      </c>
      <c r="I758">
        <v>577</v>
      </c>
      <c r="J758">
        <v>161</v>
      </c>
      <c r="K758">
        <v>1420.2</v>
      </c>
      <c r="L758">
        <v>5.26</v>
      </c>
      <c r="M758">
        <v>4.07</v>
      </c>
      <c r="N758">
        <v>1.28</v>
      </c>
      <c r="O758">
        <v>0.30299999999999999</v>
      </c>
      <c r="P758" s="5">
        <v>0.68600000000000005</v>
      </c>
      <c r="T758">
        <v>5.35</v>
      </c>
      <c r="V758">
        <v>5.31</v>
      </c>
      <c r="X758">
        <v>7.4</v>
      </c>
    </row>
    <row r="759" spans="1:24" x14ac:dyDescent="0.45">
      <c r="A759">
        <v>758</v>
      </c>
      <c r="B759">
        <v>1999</v>
      </c>
      <c r="C759" t="s">
        <v>54</v>
      </c>
      <c r="D759" t="str">
        <f t="shared" si="11"/>
        <v>MIN1999</v>
      </c>
      <c r="E759">
        <v>161</v>
      </c>
      <c r="F759">
        <v>63</v>
      </c>
      <c r="G759">
        <v>97</v>
      </c>
      <c r="H759">
        <v>34</v>
      </c>
      <c r="I759">
        <v>578</v>
      </c>
      <c r="J759">
        <v>161</v>
      </c>
      <c r="K759">
        <v>1423.1</v>
      </c>
      <c r="L759">
        <v>5.86</v>
      </c>
      <c r="M759">
        <v>3.08</v>
      </c>
      <c r="N759">
        <v>1.32</v>
      </c>
      <c r="O759">
        <v>0.30299999999999999</v>
      </c>
      <c r="P759" s="5">
        <v>0.69499999999999995</v>
      </c>
      <c r="T759">
        <v>5.03</v>
      </c>
      <c r="V759">
        <v>4.82</v>
      </c>
      <c r="X759">
        <v>12.2</v>
      </c>
    </row>
    <row r="760" spans="1:24" x14ac:dyDescent="0.45">
      <c r="A760">
        <v>759</v>
      </c>
      <c r="B760">
        <v>1999</v>
      </c>
      <c r="C760" t="s">
        <v>73</v>
      </c>
      <c r="D760" t="str">
        <f t="shared" si="11"/>
        <v>NYY1999</v>
      </c>
      <c r="E760">
        <v>162</v>
      </c>
      <c r="F760">
        <v>98</v>
      </c>
      <c r="G760">
        <v>64</v>
      </c>
      <c r="H760">
        <v>50</v>
      </c>
      <c r="I760">
        <v>521</v>
      </c>
      <c r="J760">
        <v>162</v>
      </c>
      <c r="K760">
        <v>1439.2</v>
      </c>
      <c r="L760">
        <v>6.95</v>
      </c>
      <c r="M760">
        <v>3.63</v>
      </c>
      <c r="N760">
        <v>0.99</v>
      </c>
      <c r="O760">
        <v>0.28799999999999998</v>
      </c>
      <c r="P760" s="5">
        <v>0.72</v>
      </c>
      <c r="T760">
        <v>4.16</v>
      </c>
      <c r="V760">
        <v>4.3499999999999996</v>
      </c>
      <c r="X760">
        <v>21.2</v>
      </c>
    </row>
    <row r="761" spans="1:24" x14ac:dyDescent="0.45">
      <c r="A761">
        <v>760</v>
      </c>
      <c r="B761">
        <v>1999</v>
      </c>
      <c r="C761" t="s">
        <v>56</v>
      </c>
      <c r="D761" t="str">
        <f t="shared" si="11"/>
        <v>OAK1999</v>
      </c>
      <c r="E761">
        <v>162</v>
      </c>
      <c r="F761">
        <v>87</v>
      </c>
      <c r="G761">
        <v>75</v>
      </c>
      <c r="H761">
        <v>48</v>
      </c>
      <c r="I761">
        <v>568</v>
      </c>
      <c r="J761">
        <v>162</v>
      </c>
      <c r="K761">
        <v>1438.1</v>
      </c>
      <c r="L761">
        <v>6.05</v>
      </c>
      <c r="M761">
        <v>3.56</v>
      </c>
      <c r="N761">
        <v>1</v>
      </c>
      <c r="O761">
        <v>0.30199999999999999</v>
      </c>
      <c r="P761" s="5">
        <v>0.67900000000000005</v>
      </c>
      <c r="T761">
        <v>4.76</v>
      </c>
      <c r="V761">
        <v>4.53</v>
      </c>
      <c r="X761">
        <v>18.600000000000001</v>
      </c>
    </row>
    <row r="762" spans="1:24" x14ac:dyDescent="0.45">
      <c r="A762">
        <v>761</v>
      </c>
      <c r="B762">
        <v>1999</v>
      </c>
      <c r="C762" t="s">
        <v>49</v>
      </c>
      <c r="D762" t="str">
        <f t="shared" si="11"/>
        <v>SEA1999</v>
      </c>
      <c r="E762">
        <v>162</v>
      </c>
      <c r="F762">
        <v>79</v>
      </c>
      <c r="G762">
        <v>83</v>
      </c>
      <c r="H762">
        <v>40</v>
      </c>
      <c r="I762">
        <v>508</v>
      </c>
      <c r="J762">
        <v>162</v>
      </c>
      <c r="K762">
        <v>1433.2</v>
      </c>
      <c r="L762">
        <v>6.15</v>
      </c>
      <c r="M762">
        <v>4.29</v>
      </c>
      <c r="N762">
        <v>1.2</v>
      </c>
      <c r="O762">
        <v>0.313</v>
      </c>
      <c r="P762" s="5">
        <v>0.69599999999999995</v>
      </c>
      <c r="T762">
        <v>5.25</v>
      </c>
      <c r="V762">
        <v>5.08</v>
      </c>
      <c r="X762">
        <v>9.1</v>
      </c>
    </row>
    <row r="763" spans="1:24" x14ac:dyDescent="0.45">
      <c r="A763">
        <v>762</v>
      </c>
      <c r="B763">
        <v>1999</v>
      </c>
      <c r="C763" t="s">
        <v>105</v>
      </c>
      <c r="D763" t="str">
        <f t="shared" si="11"/>
        <v>TBD1999</v>
      </c>
      <c r="E763">
        <v>162</v>
      </c>
      <c r="F763">
        <v>69</v>
      </c>
      <c r="G763">
        <v>93</v>
      </c>
      <c r="H763">
        <v>45</v>
      </c>
      <c r="I763">
        <v>615</v>
      </c>
      <c r="J763">
        <v>162</v>
      </c>
      <c r="K763">
        <v>1433</v>
      </c>
      <c r="L763">
        <v>6.63</v>
      </c>
      <c r="M763">
        <v>4.3600000000000003</v>
      </c>
      <c r="N763">
        <v>1.08</v>
      </c>
      <c r="O763">
        <v>0.32</v>
      </c>
      <c r="P763" s="5">
        <v>0.68600000000000005</v>
      </c>
      <c r="T763">
        <v>5.0599999999999996</v>
      </c>
      <c r="V763">
        <v>4.84</v>
      </c>
      <c r="X763">
        <v>12.9</v>
      </c>
    </row>
    <row r="764" spans="1:24" x14ac:dyDescent="0.45">
      <c r="A764">
        <v>763</v>
      </c>
      <c r="B764">
        <v>1999</v>
      </c>
      <c r="C764" t="s">
        <v>57</v>
      </c>
      <c r="D764" t="str">
        <f t="shared" si="11"/>
        <v>TEX1999</v>
      </c>
      <c r="E764">
        <v>162</v>
      </c>
      <c r="F764">
        <v>95</v>
      </c>
      <c r="G764">
        <v>67</v>
      </c>
      <c r="H764">
        <v>47</v>
      </c>
      <c r="I764">
        <v>601</v>
      </c>
      <c r="J764">
        <v>162</v>
      </c>
      <c r="K764">
        <v>1436.1</v>
      </c>
      <c r="L764">
        <v>6.13</v>
      </c>
      <c r="M764">
        <v>3.19</v>
      </c>
      <c r="N764">
        <v>1.17</v>
      </c>
      <c r="O764">
        <v>0.313</v>
      </c>
      <c r="P764" s="5">
        <v>0.68700000000000006</v>
      </c>
      <c r="T764">
        <v>5.07</v>
      </c>
      <c r="V764">
        <v>4.5999999999999996</v>
      </c>
      <c r="X764">
        <v>18.399999999999999</v>
      </c>
    </row>
    <row r="765" spans="1:24" x14ac:dyDescent="0.45">
      <c r="A765">
        <v>764</v>
      </c>
      <c r="B765">
        <v>1999</v>
      </c>
      <c r="C765" t="s">
        <v>74</v>
      </c>
      <c r="D765" t="str">
        <f t="shared" si="11"/>
        <v>TOR1999</v>
      </c>
      <c r="E765">
        <v>162</v>
      </c>
      <c r="F765">
        <v>84</v>
      </c>
      <c r="G765">
        <v>78</v>
      </c>
      <c r="H765">
        <v>39</v>
      </c>
      <c r="I765">
        <v>539</v>
      </c>
      <c r="J765">
        <v>162</v>
      </c>
      <c r="K765">
        <v>1439</v>
      </c>
      <c r="L765">
        <v>6.31</v>
      </c>
      <c r="M765">
        <v>3.6</v>
      </c>
      <c r="N765">
        <v>1.19</v>
      </c>
      <c r="O765">
        <v>0.30599999999999999</v>
      </c>
      <c r="P765" s="5">
        <v>0.69399999999999995</v>
      </c>
      <c r="T765">
        <v>4.93</v>
      </c>
      <c r="V765">
        <v>4.7699999999999996</v>
      </c>
      <c r="X765">
        <v>13.9</v>
      </c>
    </row>
    <row r="766" spans="1:24" x14ac:dyDescent="0.45">
      <c r="A766">
        <v>765</v>
      </c>
      <c r="B766">
        <v>1999</v>
      </c>
      <c r="C766" t="s">
        <v>102</v>
      </c>
      <c r="D766" t="str">
        <f t="shared" si="11"/>
        <v>ARI1999</v>
      </c>
      <c r="E766">
        <v>162</v>
      </c>
      <c r="F766">
        <v>100</v>
      </c>
      <c r="G766">
        <v>62</v>
      </c>
      <c r="H766">
        <v>42</v>
      </c>
      <c r="I766">
        <v>544</v>
      </c>
      <c r="J766">
        <v>162</v>
      </c>
      <c r="K766">
        <v>1467.1</v>
      </c>
      <c r="L766">
        <v>7.35</v>
      </c>
      <c r="M766">
        <v>3.33</v>
      </c>
      <c r="N766">
        <v>1.08</v>
      </c>
      <c r="O766">
        <v>0.28399999999999997</v>
      </c>
      <c r="P766" s="5">
        <v>0.752</v>
      </c>
      <c r="T766">
        <v>3.77</v>
      </c>
      <c r="V766">
        <v>4.2699999999999996</v>
      </c>
      <c r="X766">
        <v>21.7</v>
      </c>
    </row>
    <row r="767" spans="1:24" x14ac:dyDescent="0.45">
      <c r="A767">
        <v>766</v>
      </c>
      <c r="B767">
        <v>1999</v>
      </c>
      <c r="C767" t="s">
        <v>50</v>
      </c>
      <c r="D767" t="str">
        <f t="shared" si="11"/>
        <v>ATL1999</v>
      </c>
      <c r="E767">
        <v>162</v>
      </c>
      <c r="F767">
        <v>103</v>
      </c>
      <c r="G767">
        <v>59</v>
      </c>
      <c r="H767">
        <v>45</v>
      </c>
      <c r="I767">
        <v>556</v>
      </c>
      <c r="J767">
        <v>162</v>
      </c>
      <c r="K767">
        <v>1471</v>
      </c>
      <c r="L767">
        <v>7.32</v>
      </c>
      <c r="M767">
        <v>3.1</v>
      </c>
      <c r="N767">
        <v>0.87</v>
      </c>
      <c r="O767">
        <v>0.28899999999999998</v>
      </c>
      <c r="P767" s="5">
        <v>0.73299999999999998</v>
      </c>
      <c r="T767">
        <v>3.65</v>
      </c>
      <c r="V767">
        <v>3.85</v>
      </c>
      <c r="X767">
        <v>27.8</v>
      </c>
    </row>
    <row r="768" spans="1:24" x14ac:dyDescent="0.45">
      <c r="A768">
        <v>767</v>
      </c>
      <c r="B768">
        <v>1999</v>
      </c>
      <c r="C768" t="s">
        <v>51</v>
      </c>
      <c r="D768" t="str">
        <f t="shared" si="11"/>
        <v>CHC1999</v>
      </c>
      <c r="E768">
        <v>162</v>
      </c>
      <c r="F768">
        <v>67</v>
      </c>
      <c r="G768">
        <v>95</v>
      </c>
      <c r="H768">
        <v>32</v>
      </c>
      <c r="I768">
        <v>602</v>
      </c>
      <c r="J768">
        <v>162</v>
      </c>
      <c r="K768">
        <v>1430.2</v>
      </c>
      <c r="L768">
        <v>6.16</v>
      </c>
      <c r="M768">
        <v>3.33</v>
      </c>
      <c r="N768">
        <v>1.39</v>
      </c>
      <c r="O768">
        <v>0.30399999999999999</v>
      </c>
      <c r="P768" s="5">
        <v>0.67300000000000004</v>
      </c>
      <c r="T768">
        <v>5.27</v>
      </c>
      <c r="V768">
        <v>4.9400000000000004</v>
      </c>
      <c r="X768">
        <v>9.5</v>
      </c>
    </row>
    <row r="769" spans="1:24" x14ac:dyDescent="0.45">
      <c r="A769">
        <v>768</v>
      </c>
      <c r="B769">
        <v>1999</v>
      </c>
      <c r="C769" t="s">
        <v>59</v>
      </c>
      <c r="D769" t="str">
        <f t="shared" si="11"/>
        <v>CIN1999</v>
      </c>
      <c r="E769">
        <v>163</v>
      </c>
      <c r="F769">
        <v>96</v>
      </c>
      <c r="G769">
        <v>67</v>
      </c>
      <c r="H769">
        <v>55</v>
      </c>
      <c r="I769">
        <v>544</v>
      </c>
      <c r="J769">
        <v>163</v>
      </c>
      <c r="K769">
        <v>1462</v>
      </c>
      <c r="L769">
        <v>6.65</v>
      </c>
      <c r="M769">
        <v>3.92</v>
      </c>
      <c r="N769">
        <v>1.17</v>
      </c>
      <c r="O769">
        <v>0.26200000000000001</v>
      </c>
      <c r="P769" s="5">
        <v>0.74199999999999999</v>
      </c>
      <c r="T769">
        <v>3.99</v>
      </c>
      <c r="V769">
        <v>4.74</v>
      </c>
      <c r="X769">
        <v>13.7</v>
      </c>
    </row>
    <row r="770" spans="1:24" x14ac:dyDescent="0.45">
      <c r="A770">
        <v>769</v>
      </c>
      <c r="B770">
        <v>1999</v>
      </c>
      <c r="C770" t="s">
        <v>64</v>
      </c>
      <c r="D770" t="str">
        <f t="shared" si="11"/>
        <v>COL1999</v>
      </c>
      <c r="E770">
        <v>162</v>
      </c>
      <c r="F770">
        <v>72</v>
      </c>
      <c r="G770">
        <v>90</v>
      </c>
      <c r="H770">
        <v>33</v>
      </c>
      <c r="I770">
        <v>582</v>
      </c>
      <c r="J770">
        <v>162</v>
      </c>
      <c r="K770">
        <v>1429</v>
      </c>
      <c r="L770">
        <v>6.5</v>
      </c>
      <c r="M770">
        <v>4.6399999999999997</v>
      </c>
      <c r="N770">
        <v>1.49</v>
      </c>
      <c r="O770">
        <v>0.32500000000000001</v>
      </c>
      <c r="P770" s="5">
        <v>0.67800000000000005</v>
      </c>
      <c r="T770">
        <v>6.03</v>
      </c>
      <c r="V770">
        <v>5.52</v>
      </c>
      <c r="X770">
        <v>8.4</v>
      </c>
    </row>
    <row r="771" spans="1:24" x14ac:dyDescent="0.45">
      <c r="A771">
        <v>770</v>
      </c>
      <c r="B771">
        <v>1999</v>
      </c>
      <c r="C771" t="s">
        <v>52</v>
      </c>
      <c r="D771" t="str">
        <f t="shared" ref="D771:D813" si="12">_xlfn.CONCAT(C771,B771)</f>
        <v>FLA1999</v>
      </c>
      <c r="E771">
        <v>162</v>
      </c>
      <c r="F771">
        <v>64</v>
      </c>
      <c r="G771">
        <v>98</v>
      </c>
      <c r="H771">
        <v>33</v>
      </c>
      <c r="I771">
        <v>614</v>
      </c>
      <c r="J771">
        <v>162</v>
      </c>
      <c r="K771">
        <v>1435.2</v>
      </c>
      <c r="L771">
        <v>5.91</v>
      </c>
      <c r="M771">
        <v>4.1100000000000003</v>
      </c>
      <c r="N771">
        <v>1.07</v>
      </c>
      <c r="O771">
        <v>0.30399999999999999</v>
      </c>
      <c r="P771" s="5">
        <v>0.69799999999999995</v>
      </c>
      <c r="T771">
        <v>4.9000000000000004</v>
      </c>
      <c r="V771">
        <v>4.8499999999999996</v>
      </c>
      <c r="X771">
        <v>9.1</v>
      </c>
    </row>
    <row r="772" spans="1:24" x14ac:dyDescent="0.45">
      <c r="A772">
        <v>771</v>
      </c>
      <c r="B772">
        <v>1999</v>
      </c>
      <c r="C772" t="s">
        <v>53</v>
      </c>
      <c r="D772" t="str">
        <f t="shared" si="12"/>
        <v>HOU1999</v>
      </c>
      <c r="E772">
        <v>162</v>
      </c>
      <c r="F772">
        <v>97</v>
      </c>
      <c r="G772">
        <v>65</v>
      </c>
      <c r="H772">
        <v>48</v>
      </c>
      <c r="I772">
        <v>501</v>
      </c>
      <c r="J772">
        <v>162</v>
      </c>
      <c r="K772">
        <v>1458.2</v>
      </c>
      <c r="L772">
        <v>7.43</v>
      </c>
      <c r="M772">
        <v>2.95</v>
      </c>
      <c r="N772">
        <v>0.79</v>
      </c>
      <c r="O772">
        <v>0.312</v>
      </c>
      <c r="P772" s="5">
        <v>0.72799999999999998</v>
      </c>
      <c r="T772">
        <v>3.84</v>
      </c>
      <c r="V772">
        <v>3.69</v>
      </c>
      <c r="X772">
        <v>26.7</v>
      </c>
    </row>
    <row r="773" spans="1:24" x14ac:dyDescent="0.45">
      <c r="A773">
        <v>772</v>
      </c>
      <c r="B773">
        <v>1999</v>
      </c>
      <c r="C773" t="s">
        <v>65</v>
      </c>
      <c r="D773" t="str">
        <f t="shared" si="12"/>
        <v>LAD1999</v>
      </c>
      <c r="E773">
        <v>162</v>
      </c>
      <c r="F773">
        <v>77</v>
      </c>
      <c r="G773">
        <v>85</v>
      </c>
      <c r="H773">
        <v>37</v>
      </c>
      <c r="I773">
        <v>561</v>
      </c>
      <c r="J773">
        <v>162</v>
      </c>
      <c r="K773">
        <v>1452.2</v>
      </c>
      <c r="L773">
        <v>6.67</v>
      </c>
      <c r="M773">
        <v>3.68</v>
      </c>
      <c r="N773">
        <v>1.19</v>
      </c>
      <c r="O773">
        <v>0.28399999999999997</v>
      </c>
      <c r="P773" s="5">
        <v>0.71599999999999997</v>
      </c>
      <c r="T773">
        <v>4.45</v>
      </c>
      <c r="V773">
        <v>4.72</v>
      </c>
      <c r="X773">
        <v>12.6</v>
      </c>
    </row>
    <row r="774" spans="1:24" x14ac:dyDescent="0.45">
      <c r="A774">
        <v>773</v>
      </c>
      <c r="B774">
        <v>1999</v>
      </c>
      <c r="C774" t="s">
        <v>72</v>
      </c>
      <c r="D774" t="str">
        <f t="shared" si="12"/>
        <v>MIL1999</v>
      </c>
      <c r="E774">
        <v>161</v>
      </c>
      <c r="F774">
        <v>74</v>
      </c>
      <c r="G774">
        <v>87</v>
      </c>
      <c r="H774">
        <v>40</v>
      </c>
      <c r="I774">
        <v>614</v>
      </c>
      <c r="J774">
        <v>161</v>
      </c>
      <c r="K774">
        <v>1442.2</v>
      </c>
      <c r="L774">
        <v>6.16</v>
      </c>
      <c r="M774">
        <v>3.84</v>
      </c>
      <c r="N774">
        <v>1.33</v>
      </c>
      <c r="O774">
        <v>0.30499999999999999</v>
      </c>
      <c r="P774" s="5">
        <v>0.70399999999999996</v>
      </c>
      <c r="T774">
        <v>5.08</v>
      </c>
      <c r="V774">
        <v>5.07</v>
      </c>
      <c r="X774">
        <v>7</v>
      </c>
    </row>
    <row r="775" spans="1:24" x14ac:dyDescent="0.45">
      <c r="A775">
        <v>774</v>
      </c>
      <c r="B775">
        <v>1999</v>
      </c>
      <c r="C775" t="s">
        <v>63</v>
      </c>
      <c r="D775" t="str">
        <f t="shared" si="12"/>
        <v>MON1999</v>
      </c>
      <c r="E775">
        <v>162</v>
      </c>
      <c r="F775">
        <v>68</v>
      </c>
      <c r="G775">
        <v>94</v>
      </c>
      <c r="H775">
        <v>44</v>
      </c>
      <c r="I775">
        <v>594</v>
      </c>
      <c r="J775">
        <v>162</v>
      </c>
      <c r="K775">
        <v>1434.1</v>
      </c>
      <c r="L775">
        <v>6.54</v>
      </c>
      <c r="M775">
        <v>3.59</v>
      </c>
      <c r="N775">
        <v>0.95</v>
      </c>
      <c r="O775">
        <v>0.30099999999999999</v>
      </c>
      <c r="P775" s="5">
        <v>0.66700000000000004</v>
      </c>
      <c r="T775">
        <v>4.6900000000000004</v>
      </c>
      <c r="V775">
        <v>4.38</v>
      </c>
      <c r="X775">
        <v>17.899999999999999</v>
      </c>
    </row>
    <row r="776" spans="1:24" x14ac:dyDescent="0.45">
      <c r="A776">
        <v>775</v>
      </c>
      <c r="B776">
        <v>1999</v>
      </c>
      <c r="C776" t="s">
        <v>55</v>
      </c>
      <c r="D776" t="str">
        <f t="shared" si="12"/>
        <v>NYM1999</v>
      </c>
      <c r="E776">
        <v>163</v>
      </c>
      <c r="F776">
        <v>97</v>
      </c>
      <c r="G776">
        <v>66</v>
      </c>
      <c r="H776">
        <v>49</v>
      </c>
      <c r="I776">
        <v>602</v>
      </c>
      <c r="J776">
        <v>163</v>
      </c>
      <c r="K776">
        <v>1456.2</v>
      </c>
      <c r="L776">
        <v>7.24</v>
      </c>
      <c r="M776">
        <v>3.81</v>
      </c>
      <c r="N776">
        <v>1.03</v>
      </c>
      <c r="O776">
        <v>0.28499999999999998</v>
      </c>
      <c r="P776" s="5">
        <v>0.73599999999999999</v>
      </c>
      <c r="T776">
        <v>4.2699999999999996</v>
      </c>
      <c r="V776">
        <v>4.3899999999999997</v>
      </c>
      <c r="X776">
        <v>15.9</v>
      </c>
    </row>
    <row r="777" spans="1:24" x14ac:dyDescent="0.45">
      <c r="A777">
        <v>776</v>
      </c>
      <c r="B777">
        <v>1999</v>
      </c>
      <c r="C777" t="s">
        <v>61</v>
      </c>
      <c r="D777" t="str">
        <f t="shared" si="12"/>
        <v>PHI1999</v>
      </c>
      <c r="E777">
        <v>162</v>
      </c>
      <c r="F777">
        <v>77</v>
      </c>
      <c r="G777">
        <v>85</v>
      </c>
      <c r="H777">
        <v>32</v>
      </c>
      <c r="I777">
        <v>603</v>
      </c>
      <c r="J777">
        <v>162</v>
      </c>
      <c r="K777">
        <v>1438.1</v>
      </c>
      <c r="L777">
        <v>6.44</v>
      </c>
      <c r="M777">
        <v>3.92</v>
      </c>
      <c r="N777">
        <v>1.33</v>
      </c>
      <c r="O777">
        <v>0.28999999999999998</v>
      </c>
      <c r="P777" s="5">
        <v>0.70799999999999996</v>
      </c>
      <c r="T777">
        <v>4.93</v>
      </c>
      <c r="V777">
        <v>5.05</v>
      </c>
      <c r="X777">
        <v>6.9</v>
      </c>
    </row>
    <row r="778" spans="1:24" x14ac:dyDescent="0.45">
      <c r="A778">
        <v>777</v>
      </c>
      <c r="B778">
        <v>1999</v>
      </c>
      <c r="C778" t="s">
        <v>66</v>
      </c>
      <c r="D778" t="str">
        <f t="shared" si="12"/>
        <v>PIT1999</v>
      </c>
      <c r="E778">
        <v>161</v>
      </c>
      <c r="F778">
        <v>78</v>
      </c>
      <c r="G778">
        <v>83</v>
      </c>
      <c r="H778">
        <v>34</v>
      </c>
      <c r="I778">
        <v>586</v>
      </c>
      <c r="J778">
        <v>161</v>
      </c>
      <c r="K778">
        <v>1433.1</v>
      </c>
      <c r="L778">
        <v>6.8</v>
      </c>
      <c r="M778">
        <v>3.97</v>
      </c>
      <c r="N778">
        <v>1</v>
      </c>
      <c r="O778">
        <v>0.29599999999999999</v>
      </c>
      <c r="P778" s="5">
        <v>0.70699999999999996</v>
      </c>
      <c r="T778">
        <v>4.3499999999999996</v>
      </c>
      <c r="V778">
        <v>4.51</v>
      </c>
      <c r="X778">
        <v>14.9</v>
      </c>
    </row>
    <row r="779" spans="1:24" x14ac:dyDescent="0.45">
      <c r="A779">
        <v>778</v>
      </c>
      <c r="B779">
        <v>1999</v>
      </c>
      <c r="C779" t="s">
        <v>68</v>
      </c>
      <c r="D779" t="str">
        <f t="shared" si="12"/>
        <v>STL1999</v>
      </c>
      <c r="E779">
        <v>161</v>
      </c>
      <c r="F779">
        <v>75</v>
      </c>
      <c r="G779">
        <v>86</v>
      </c>
      <c r="H779">
        <v>38</v>
      </c>
      <c r="I779">
        <v>615</v>
      </c>
      <c r="J779">
        <v>161</v>
      </c>
      <c r="K779">
        <v>1445.1</v>
      </c>
      <c r="L779">
        <v>6.38</v>
      </c>
      <c r="M779">
        <v>4.1500000000000004</v>
      </c>
      <c r="N779">
        <v>1</v>
      </c>
      <c r="O779">
        <v>0.30099999999999999</v>
      </c>
      <c r="P779" s="5">
        <v>0.69699999999999995</v>
      </c>
      <c r="T779">
        <v>4.76</v>
      </c>
      <c r="V779">
        <v>4.68</v>
      </c>
      <c r="X779">
        <v>14</v>
      </c>
    </row>
    <row r="780" spans="1:24" x14ac:dyDescent="0.45">
      <c r="A780">
        <v>779</v>
      </c>
      <c r="B780">
        <v>1999</v>
      </c>
      <c r="C780" t="s">
        <v>67</v>
      </c>
      <c r="D780" t="str">
        <f t="shared" si="12"/>
        <v>SDP1999</v>
      </c>
      <c r="E780">
        <v>162</v>
      </c>
      <c r="F780">
        <v>74</v>
      </c>
      <c r="G780">
        <v>88</v>
      </c>
      <c r="H780">
        <v>43</v>
      </c>
      <c r="I780">
        <v>564</v>
      </c>
      <c r="J780">
        <v>162</v>
      </c>
      <c r="K780">
        <v>1420.1</v>
      </c>
      <c r="L780">
        <v>6.83</v>
      </c>
      <c r="M780">
        <v>3.35</v>
      </c>
      <c r="N780">
        <v>1.22</v>
      </c>
      <c r="O780">
        <v>0.29199999999999998</v>
      </c>
      <c r="P780" s="5">
        <v>0.70799999999999996</v>
      </c>
      <c r="T780">
        <v>4.47</v>
      </c>
      <c r="V780">
        <v>4.57</v>
      </c>
      <c r="X780">
        <v>12</v>
      </c>
    </row>
    <row r="781" spans="1:24" x14ac:dyDescent="0.45">
      <c r="A781">
        <v>780</v>
      </c>
      <c r="B781">
        <v>1999</v>
      </c>
      <c r="C781" t="s">
        <v>75</v>
      </c>
      <c r="D781" t="str">
        <f t="shared" si="12"/>
        <v>SFG1999</v>
      </c>
      <c r="E781">
        <v>162</v>
      </c>
      <c r="F781">
        <v>86</v>
      </c>
      <c r="G781">
        <v>76</v>
      </c>
      <c r="H781">
        <v>42</v>
      </c>
      <c r="I781">
        <v>612</v>
      </c>
      <c r="J781">
        <v>162</v>
      </c>
      <c r="K781">
        <v>1456.1</v>
      </c>
      <c r="L781">
        <v>6.65</v>
      </c>
      <c r="M781">
        <v>4.05</v>
      </c>
      <c r="N781">
        <v>1.2</v>
      </c>
      <c r="O781">
        <v>0.28999999999999998</v>
      </c>
      <c r="P781" s="5">
        <v>0.70899999999999996</v>
      </c>
      <c r="T781">
        <v>4.71</v>
      </c>
      <c r="V781">
        <v>4.84</v>
      </c>
      <c r="X781">
        <v>9.8000000000000007</v>
      </c>
    </row>
    <row r="782" spans="1:24" x14ac:dyDescent="0.45">
      <c r="A782">
        <v>781</v>
      </c>
      <c r="B782">
        <v>1998</v>
      </c>
      <c r="C782" t="s">
        <v>106</v>
      </c>
      <c r="D782" t="str">
        <f t="shared" si="12"/>
        <v>ANA1998</v>
      </c>
      <c r="E782">
        <v>162</v>
      </c>
      <c r="F782">
        <v>85</v>
      </c>
      <c r="G782">
        <v>77</v>
      </c>
      <c r="H782">
        <v>52</v>
      </c>
      <c r="I782">
        <v>577</v>
      </c>
      <c r="J782">
        <v>162</v>
      </c>
      <c r="K782">
        <v>1444</v>
      </c>
      <c r="L782">
        <v>6.8</v>
      </c>
      <c r="M782">
        <v>3.93</v>
      </c>
      <c r="N782">
        <v>1.02</v>
      </c>
      <c r="O782">
        <v>0.3</v>
      </c>
      <c r="P782" s="5">
        <v>0.71299999999999997</v>
      </c>
      <c r="T782">
        <v>4.49</v>
      </c>
      <c r="V782">
        <v>4.51</v>
      </c>
      <c r="X782">
        <v>15.7</v>
      </c>
    </row>
    <row r="783" spans="1:24" x14ac:dyDescent="0.45">
      <c r="A783">
        <v>782</v>
      </c>
      <c r="B783">
        <v>1998</v>
      </c>
      <c r="C783" t="s">
        <v>58</v>
      </c>
      <c r="D783" t="str">
        <f t="shared" si="12"/>
        <v>BAL1998</v>
      </c>
      <c r="E783">
        <v>162</v>
      </c>
      <c r="F783">
        <v>79</v>
      </c>
      <c r="G783">
        <v>83</v>
      </c>
      <c r="H783">
        <v>37</v>
      </c>
      <c r="I783">
        <v>564</v>
      </c>
      <c r="J783">
        <v>162</v>
      </c>
      <c r="K783">
        <v>1431.1</v>
      </c>
      <c r="L783">
        <v>6.7</v>
      </c>
      <c r="M783">
        <v>3.36</v>
      </c>
      <c r="N783">
        <v>1.06</v>
      </c>
      <c r="O783">
        <v>0.30399999999999999</v>
      </c>
      <c r="P783" s="5">
        <v>0.70299999999999996</v>
      </c>
      <c r="T783">
        <v>4.74</v>
      </c>
      <c r="V783">
        <v>4.4000000000000004</v>
      </c>
      <c r="X783">
        <v>16.2</v>
      </c>
    </row>
    <row r="784" spans="1:24" x14ac:dyDescent="0.45">
      <c r="A784">
        <v>783</v>
      </c>
      <c r="B784">
        <v>1998</v>
      </c>
      <c r="C784" t="s">
        <v>69</v>
      </c>
      <c r="D784" t="str">
        <f t="shared" si="12"/>
        <v>BOS1998</v>
      </c>
      <c r="E784">
        <v>162</v>
      </c>
      <c r="F784">
        <v>92</v>
      </c>
      <c r="G784">
        <v>70</v>
      </c>
      <c r="H784">
        <v>53</v>
      </c>
      <c r="I784">
        <v>594</v>
      </c>
      <c r="J784">
        <v>162</v>
      </c>
      <c r="K784">
        <v>1436</v>
      </c>
      <c r="L784">
        <v>6.42</v>
      </c>
      <c r="M784">
        <v>3.16</v>
      </c>
      <c r="N784">
        <v>1.05</v>
      </c>
      <c r="O784">
        <v>0.28199999999999997</v>
      </c>
      <c r="P784" s="5">
        <v>0.71399999999999997</v>
      </c>
      <c r="T784">
        <v>4.1900000000000004</v>
      </c>
      <c r="V784">
        <v>4.4000000000000004</v>
      </c>
      <c r="X784">
        <v>15.5</v>
      </c>
    </row>
    <row r="785" spans="1:24" x14ac:dyDescent="0.45">
      <c r="A785">
        <v>784</v>
      </c>
      <c r="B785">
        <v>1998</v>
      </c>
      <c r="C785" t="s">
        <v>70</v>
      </c>
      <c r="D785" t="str">
        <f t="shared" si="12"/>
        <v>CHW1998</v>
      </c>
      <c r="E785">
        <v>163</v>
      </c>
      <c r="F785">
        <v>80</v>
      </c>
      <c r="G785">
        <v>82</v>
      </c>
      <c r="H785">
        <v>42</v>
      </c>
      <c r="I785">
        <v>568</v>
      </c>
      <c r="J785">
        <v>163</v>
      </c>
      <c r="K785">
        <v>1438.2</v>
      </c>
      <c r="L785">
        <v>5.7</v>
      </c>
      <c r="M785">
        <v>3.63</v>
      </c>
      <c r="N785">
        <v>1.32</v>
      </c>
      <c r="O785">
        <v>0.29399999999999998</v>
      </c>
      <c r="P785" s="5">
        <v>0.66700000000000004</v>
      </c>
      <c r="T785">
        <v>5.24</v>
      </c>
      <c r="V785">
        <v>5.0999999999999996</v>
      </c>
      <c r="X785">
        <v>5.5</v>
      </c>
    </row>
    <row r="786" spans="1:24" x14ac:dyDescent="0.45">
      <c r="A786">
        <v>785</v>
      </c>
      <c r="B786">
        <v>1998</v>
      </c>
      <c r="C786" t="s">
        <v>60</v>
      </c>
      <c r="D786" t="str">
        <f t="shared" si="12"/>
        <v>CLE1998</v>
      </c>
      <c r="E786">
        <v>162</v>
      </c>
      <c r="F786">
        <v>89</v>
      </c>
      <c r="G786">
        <v>73</v>
      </c>
      <c r="H786">
        <v>47</v>
      </c>
      <c r="I786">
        <v>585</v>
      </c>
      <c r="J786">
        <v>162</v>
      </c>
      <c r="K786">
        <v>1460</v>
      </c>
      <c r="L786">
        <v>6.39</v>
      </c>
      <c r="M786">
        <v>3.47</v>
      </c>
      <c r="N786">
        <v>1.05</v>
      </c>
      <c r="O786">
        <v>0.30299999999999999</v>
      </c>
      <c r="P786" s="5">
        <v>0.72199999999999998</v>
      </c>
      <c r="T786">
        <v>4.45</v>
      </c>
      <c r="V786">
        <v>4.54</v>
      </c>
      <c r="X786">
        <v>15.6</v>
      </c>
    </row>
    <row r="787" spans="1:24" x14ac:dyDescent="0.45">
      <c r="A787">
        <v>786</v>
      </c>
      <c r="B787">
        <v>1998</v>
      </c>
      <c r="C787" t="s">
        <v>71</v>
      </c>
      <c r="D787" t="str">
        <f t="shared" si="12"/>
        <v>DET1998</v>
      </c>
      <c r="E787">
        <v>162</v>
      </c>
      <c r="F787">
        <v>65</v>
      </c>
      <c r="G787">
        <v>97</v>
      </c>
      <c r="H787">
        <v>32</v>
      </c>
      <c r="I787">
        <v>608</v>
      </c>
      <c r="J787">
        <v>162</v>
      </c>
      <c r="K787">
        <v>1446.1</v>
      </c>
      <c r="L787">
        <v>5.89</v>
      </c>
      <c r="M787">
        <v>3.7</v>
      </c>
      <c r="N787">
        <v>1.1499999999999999</v>
      </c>
      <c r="O787">
        <v>0.3</v>
      </c>
      <c r="P787" s="5">
        <v>0.68700000000000006</v>
      </c>
      <c r="T787">
        <v>4.93</v>
      </c>
      <c r="V787">
        <v>4.8099999999999996</v>
      </c>
      <c r="X787">
        <v>12.8</v>
      </c>
    </row>
    <row r="788" spans="1:24" x14ac:dyDescent="0.45">
      <c r="A788">
        <v>787</v>
      </c>
      <c r="B788">
        <v>1998</v>
      </c>
      <c r="C788" t="s">
        <v>62</v>
      </c>
      <c r="D788" t="str">
        <f t="shared" si="12"/>
        <v>KCR1998</v>
      </c>
      <c r="E788">
        <v>161</v>
      </c>
      <c r="F788">
        <v>72</v>
      </c>
      <c r="G788">
        <v>89</v>
      </c>
      <c r="H788">
        <v>46</v>
      </c>
      <c r="I788">
        <v>549</v>
      </c>
      <c r="J788">
        <v>161</v>
      </c>
      <c r="K788">
        <v>1436.1</v>
      </c>
      <c r="L788">
        <v>6.26</v>
      </c>
      <c r="M788">
        <v>3.56</v>
      </c>
      <c r="N788">
        <v>1.23</v>
      </c>
      <c r="O788">
        <v>0.307</v>
      </c>
      <c r="P788" s="5">
        <v>0.67900000000000005</v>
      </c>
      <c r="T788">
        <v>5.16</v>
      </c>
      <c r="V788">
        <v>4.83</v>
      </c>
      <c r="X788">
        <v>11.3</v>
      </c>
    </row>
    <row r="789" spans="1:24" x14ac:dyDescent="0.45">
      <c r="A789">
        <v>788</v>
      </c>
      <c r="B789">
        <v>1998</v>
      </c>
      <c r="C789" t="s">
        <v>54</v>
      </c>
      <c r="D789" t="str">
        <f t="shared" si="12"/>
        <v>MIN1998</v>
      </c>
      <c r="E789">
        <v>162</v>
      </c>
      <c r="F789">
        <v>70</v>
      </c>
      <c r="G789">
        <v>92</v>
      </c>
      <c r="H789">
        <v>42</v>
      </c>
      <c r="I789">
        <v>594</v>
      </c>
      <c r="J789">
        <v>162</v>
      </c>
      <c r="K789">
        <v>1447.2</v>
      </c>
      <c r="L789">
        <v>5.92</v>
      </c>
      <c r="M789">
        <v>2.84</v>
      </c>
      <c r="N789">
        <v>1.1200000000000001</v>
      </c>
      <c r="O789">
        <v>0.308</v>
      </c>
      <c r="P789" s="5">
        <v>0.69699999999999995</v>
      </c>
      <c r="T789">
        <v>4.76</v>
      </c>
      <c r="V789">
        <v>4.4800000000000004</v>
      </c>
      <c r="X789">
        <v>14.3</v>
      </c>
    </row>
    <row r="790" spans="1:24" x14ac:dyDescent="0.45">
      <c r="A790">
        <v>789</v>
      </c>
      <c r="B790">
        <v>1998</v>
      </c>
      <c r="C790" t="s">
        <v>73</v>
      </c>
      <c r="D790" t="str">
        <f t="shared" si="12"/>
        <v>NYY1998</v>
      </c>
      <c r="E790">
        <v>162</v>
      </c>
      <c r="F790">
        <v>114</v>
      </c>
      <c r="G790">
        <v>48</v>
      </c>
      <c r="H790">
        <v>48</v>
      </c>
      <c r="I790">
        <v>496</v>
      </c>
      <c r="J790">
        <v>162</v>
      </c>
      <c r="K790">
        <v>1456.2</v>
      </c>
      <c r="L790">
        <v>6.67</v>
      </c>
      <c r="M790">
        <v>2.88</v>
      </c>
      <c r="N790">
        <v>0.96</v>
      </c>
      <c r="O790">
        <v>0.27700000000000002</v>
      </c>
      <c r="P790" s="5">
        <v>0.73799999999999999</v>
      </c>
      <c r="T790">
        <v>3.82</v>
      </c>
      <c r="V790">
        <v>4.1500000000000004</v>
      </c>
      <c r="X790">
        <v>21.2</v>
      </c>
    </row>
    <row r="791" spans="1:24" x14ac:dyDescent="0.45">
      <c r="A791">
        <v>790</v>
      </c>
      <c r="B791">
        <v>1998</v>
      </c>
      <c r="C791" t="s">
        <v>56</v>
      </c>
      <c r="D791" t="str">
        <f t="shared" si="12"/>
        <v>OAK1998</v>
      </c>
      <c r="E791">
        <v>162</v>
      </c>
      <c r="F791">
        <v>74</v>
      </c>
      <c r="G791">
        <v>88</v>
      </c>
      <c r="H791">
        <v>39</v>
      </c>
      <c r="I791">
        <v>570</v>
      </c>
      <c r="J791">
        <v>162</v>
      </c>
      <c r="K791">
        <v>1434</v>
      </c>
      <c r="L791">
        <v>5.79</v>
      </c>
      <c r="M791">
        <v>3.32</v>
      </c>
      <c r="N791">
        <v>1.1200000000000001</v>
      </c>
      <c r="O791">
        <v>0.29799999999999999</v>
      </c>
      <c r="P791" s="5">
        <v>0.67400000000000004</v>
      </c>
      <c r="T791">
        <v>4.83</v>
      </c>
      <c r="V791">
        <v>4.7</v>
      </c>
      <c r="X791">
        <v>11.9</v>
      </c>
    </row>
    <row r="792" spans="1:24" x14ac:dyDescent="0.45">
      <c r="A792">
        <v>791</v>
      </c>
      <c r="B792">
        <v>1998</v>
      </c>
      <c r="C792" t="s">
        <v>49</v>
      </c>
      <c r="D792" t="str">
        <f t="shared" si="12"/>
        <v>SEA1998</v>
      </c>
      <c r="E792">
        <v>161</v>
      </c>
      <c r="F792">
        <v>76</v>
      </c>
      <c r="G792">
        <v>85</v>
      </c>
      <c r="H792">
        <v>31</v>
      </c>
      <c r="I792">
        <v>529</v>
      </c>
      <c r="J792">
        <v>161</v>
      </c>
      <c r="K792">
        <v>1424.1</v>
      </c>
      <c r="L792">
        <v>7.3</v>
      </c>
      <c r="M792">
        <v>3.34</v>
      </c>
      <c r="N792">
        <v>1.24</v>
      </c>
      <c r="O792">
        <v>0.308</v>
      </c>
      <c r="P792" s="5">
        <v>0.68500000000000005</v>
      </c>
      <c r="T792">
        <v>4.95</v>
      </c>
      <c r="V792">
        <v>4.54</v>
      </c>
      <c r="X792">
        <v>15.8</v>
      </c>
    </row>
    <row r="793" spans="1:24" x14ac:dyDescent="0.45">
      <c r="A793">
        <v>792</v>
      </c>
      <c r="B793">
        <v>1998</v>
      </c>
      <c r="C793" t="s">
        <v>105</v>
      </c>
      <c r="D793" t="str">
        <f t="shared" si="12"/>
        <v>TBD1998</v>
      </c>
      <c r="E793">
        <v>162</v>
      </c>
      <c r="F793">
        <v>63</v>
      </c>
      <c r="G793">
        <v>99</v>
      </c>
      <c r="H793">
        <v>28</v>
      </c>
      <c r="I793">
        <v>572</v>
      </c>
      <c r="J793">
        <v>162</v>
      </c>
      <c r="K793">
        <v>1443</v>
      </c>
      <c r="L793">
        <v>6.29</v>
      </c>
      <c r="M793">
        <v>4.01</v>
      </c>
      <c r="N793">
        <v>1.07</v>
      </c>
      <c r="O793">
        <v>0.28699999999999998</v>
      </c>
      <c r="P793" s="5">
        <v>0.73199999999999998</v>
      </c>
      <c r="T793">
        <v>4.3499999999999996</v>
      </c>
      <c r="V793">
        <v>4.79</v>
      </c>
      <c r="X793">
        <v>10.8</v>
      </c>
    </row>
    <row r="794" spans="1:24" x14ac:dyDescent="0.45">
      <c r="A794">
        <v>793</v>
      </c>
      <c r="B794">
        <v>1998</v>
      </c>
      <c r="C794" t="s">
        <v>57</v>
      </c>
      <c r="D794" t="str">
        <f t="shared" si="12"/>
        <v>TEX1998</v>
      </c>
      <c r="E794">
        <v>162</v>
      </c>
      <c r="F794">
        <v>88</v>
      </c>
      <c r="G794">
        <v>74</v>
      </c>
      <c r="H794">
        <v>46</v>
      </c>
      <c r="I794">
        <v>564</v>
      </c>
      <c r="J794">
        <v>162</v>
      </c>
      <c r="K794">
        <v>1431.1</v>
      </c>
      <c r="L794">
        <v>6.25</v>
      </c>
      <c r="M794">
        <v>3.26</v>
      </c>
      <c r="N794">
        <v>1.03</v>
      </c>
      <c r="O794">
        <v>0.315</v>
      </c>
      <c r="P794" s="5">
        <v>0.67200000000000004</v>
      </c>
      <c r="T794">
        <v>5</v>
      </c>
      <c r="V794">
        <v>4.42</v>
      </c>
      <c r="X794">
        <v>17.899999999999999</v>
      </c>
    </row>
    <row r="795" spans="1:24" x14ac:dyDescent="0.45">
      <c r="A795">
        <v>794</v>
      </c>
      <c r="B795">
        <v>1998</v>
      </c>
      <c r="C795" t="s">
        <v>74</v>
      </c>
      <c r="D795" t="str">
        <f t="shared" si="12"/>
        <v>TOR1998</v>
      </c>
      <c r="E795">
        <v>163</v>
      </c>
      <c r="F795">
        <v>88</v>
      </c>
      <c r="G795">
        <v>74</v>
      </c>
      <c r="H795">
        <v>47</v>
      </c>
      <c r="I795">
        <v>547</v>
      </c>
      <c r="J795">
        <v>163</v>
      </c>
      <c r="K795">
        <v>1465</v>
      </c>
      <c r="L795">
        <v>7.09</v>
      </c>
      <c r="M795">
        <v>3.61</v>
      </c>
      <c r="N795">
        <v>1.04</v>
      </c>
      <c r="O795">
        <v>0.28999999999999998</v>
      </c>
      <c r="P795" s="5">
        <v>0.71099999999999997</v>
      </c>
      <c r="T795">
        <v>4.29</v>
      </c>
      <c r="V795">
        <v>4.3600000000000003</v>
      </c>
      <c r="X795">
        <v>18.5</v>
      </c>
    </row>
    <row r="796" spans="1:24" x14ac:dyDescent="0.45">
      <c r="A796">
        <v>795</v>
      </c>
      <c r="B796">
        <v>1998</v>
      </c>
      <c r="C796" t="s">
        <v>102</v>
      </c>
      <c r="D796" t="str">
        <f t="shared" si="12"/>
        <v>ARI1998</v>
      </c>
      <c r="E796">
        <v>162</v>
      </c>
      <c r="F796">
        <v>65</v>
      </c>
      <c r="G796">
        <v>97</v>
      </c>
      <c r="H796">
        <v>37</v>
      </c>
      <c r="I796">
        <v>530</v>
      </c>
      <c r="J796">
        <v>162</v>
      </c>
      <c r="K796">
        <v>1432.1</v>
      </c>
      <c r="L796">
        <v>5.71</v>
      </c>
      <c r="M796">
        <v>3.07</v>
      </c>
      <c r="N796">
        <v>1.18</v>
      </c>
      <c r="O796">
        <v>0.28199999999999997</v>
      </c>
      <c r="P796" s="5">
        <v>0.68300000000000005</v>
      </c>
      <c r="T796">
        <v>4.6399999999999997</v>
      </c>
      <c r="V796">
        <v>4.6900000000000004</v>
      </c>
      <c r="X796">
        <v>8.9</v>
      </c>
    </row>
    <row r="797" spans="1:24" x14ac:dyDescent="0.45">
      <c r="A797">
        <v>796</v>
      </c>
      <c r="B797">
        <v>1998</v>
      </c>
      <c r="C797" t="s">
        <v>50</v>
      </c>
      <c r="D797" t="str">
        <f t="shared" si="12"/>
        <v>ATL1998</v>
      </c>
      <c r="E797">
        <v>162</v>
      </c>
      <c r="F797">
        <v>106</v>
      </c>
      <c r="G797">
        <v>56</v>
      </c>
      <c r="H797">
        <v>45</v>
      </c>
      <c r="I797">
        <v>516</v>
      </c>
      <c r="J797">
        <v>162</v>
      </c>
      <c r="K797">
        <v>1438.2</v>
      </c>
      <c r="L797">
        <v>7.71</v>
      </c>
      <c r="M797">
        <v>2.92</v>
      </c>
      <c r="N797">
        <v>0.73</v>
      </c>
      <c r="O797">
        <v>0.28499999999999998</v>
      </c>
      <c r="P797" s="5">
        <v>0.74399999999999999</v>
      </c>
      <c r="T797">
        <v>3.25</v>
      </c>
      <c r="V797">
        <v>3.53</v>
      </c>
      <c r="X797">
        <v>27</v>
      </c>
    </row>
    <row r="798" spans="1:24" x14ac:dyDescent="0.45">
      <c r="A798">
        <v>797</v>
      </c>
      <c r="B798">
        <v>1998</v>
      </c>
      <c r="C798" t="s">
        <v>51</v>
      </c>
      <c r="D798" t="str">
        <f t="shared" si="12"/>
        <v>CHC1998</v>
      </c>
      <c r="E798">
        <v>163</v>
      </c>
      <c r="F798">
        <v>90</v>
      </c>
      <c r="G798">
        <v>73</v>
      </c>
      <c r="H798">
        <v>56</v>
      </c>
      <c r="I798">
        <v>612</v>
      </c>
      <c r="J798">
        <v>163</v>
      </c>
      <c r="K798">
        <v>1477.1</v>
      </c>
      <c r="L798">
        <v>7.35</v>
      </c>
      <c r="M798">
        <v>3.5</v>
      </c>
      <c r="N798">
        <v>1.1000000000000001</v>
      </c>
      <c r="O798">
        <v>0.30199999999999999</v>
      </c>
      <c r="P798" s="5">
        <v>0.71599999999999997</v>
      </c>
      <c r="T798">
        <v>4.5</v>
      </c>
      <c r="V798">
        <v>4.3499999999999996</v>
      </c>
      <c r="X798">
        <v>14.7</v>
      </c>
    </row>
    <row r="799" spans="1:24" x14ac:dyDescent="0.45">
      <c r="A799">
        <v>798</v>
      </c>
      <c r="B799">
        <v>1998</v>
      </c>
      <c r="C799" t="s">
        <v>59</v>
      </c>
      <c r="D799" t="str">
        <f t="shared" si="12"/>
        <v>CIN1998</v>
      </c>
      <c r="E799">
        <v>162</v>
      </c>
      <c r="F799">
        <v>77</v>
      </c>
      <c r="G799">
        <v>85</v>
      </c>
      <c r="H799">
        <v>42</v>
      </c>
      <c r="I799">
        <v>528</v>
      </c>
      <c r="J799">
        <v>162</v>
      </c>
      <c r="K799">
        <v>1441.1</v>
      </c>
      <c r="L799">
        <v>6.86</v>
      </c>
      <c r="M799">
        <v>3.58</v>
      </c>
      <c r="N799">
        <v>1.06</v>
      </c>
      <c r="O799">
        <v>0.28499999999999998</v>
      </c>
      <c r="P799" s="5">
        <v>0.70799999999999996</v>
      </c>
      <c r="T799">
        <v>4.4400000000000004</v>
      </c>
      <c r="V799">
        <v>4.45</v>
      </c>
      <c r="X799">
        <v>12.8</v>
      </c>
    </row>
    <row r="800" spans="1:24" x14ac:dyDescent="0.45">
      <c r="A800">
        <v>799</v>
      </c>
      <c r="B800">
        <v>1998</v>
      </c>
      <c r="C800" t="s">
        <v>64</v>
      </c>
      <c r="D800" t="str">
        <f t="shared" si="12"/>
        <v>COL1998</v>
      </c>
      <c r="E800">
        <v>162</v>
      </c>
      <c r="F800">
        <v>77</v>
      </c>
      <c r="G800">
        <v>85</v>
      </c>
      <c r="H800">
        <v>36</v>
      </c>
      <c r="I800">
        <v>568</v>
      </c>
      <c r="J800">
        <v>162</v>
      </c>
      <c r="K800">
        <v>1432.2</v>
      </c>
      <c r="L800">
        <v>5.97</v>
      </c>
      <c r="M800">
        <v>3.53</v>
      </c>
      <c r="N800">
        <v>1.0900000000000001</v>
      </c>
      <c r="O800">
        <v>0.311</v>
      </c>
      <c r="P800" s="5">
        <v>0.68899999999999995</v>
      </c>
      <c r="T800">
        <v>5</v>
      </c>
      <c r="V800">
        <v>4.7</v>
      </c>
      <c r="X800">
        <v>15.8</v>
      </c>
    </row>
    <row r="801" spans="1:24" x14ac:dyDescent="0.45">
      <c r="A801">
        <v>800</v>
      </c>
      <c r="B801">
        <v>1998</v>
      </c>
      <c r="C801" t="s">
        <v>52</v>
      </c>
      <c r="D801" t="str">
        <f t="shared" si="12"/>
        <v>FLA1998</v>
      </c>
      <c r="E801">
        <v>162</v>
      </c>
      <c r="F801">
        <v>54</v>
      </c>
      <c r="G801">
        <v>108</v>
      </c>
      <c r="H801">
        <v>24</v>
      </c>
      <c r="I801">
        <v>582</v>
      </c>
      <c r="J801">
        <v>162</v>
      </c>
      <c r="K801">
        <v>1449.2</v>
      </c>
      <c r="L801">
        <v>6.31</v>
      </c>
      <c r="M801">
        <v>4.4400000000000004</v>
      </c>
      <c r="N801">
        <v>1.1299999999999999</v>
      </c>
      <c r="O801">
        <v>0.313</v>
      </c>
      <c r="P801" s="5">
        <v>0.68700000000000006</v>
      </c>
      <c r="T801">
        <v>5.2</v>
      </c>
      <c r="V801">
        <v>4.97</v>
      </c>
      <c r="X801">
        <v>1.5</v>
      </c>
    </row>
    <row r="802" spans="1:24" x14ac:dyDescent="0.45">
      <c r="A802">
        <v>801</v>
      </c>
      <c r="B802">
        <v>1998</v>
      </c>
      <c r="C802" t="s">
        <v>53</v>
      </c>
      <c r="D802" t="str">
        <f t="shared" si="12"/>
        <v>HOU1998</v>
      </c>
      <c r="E802">
        <v>162</v>
      </c>
      <c r="F802">
        <v>102</v>
      </c>
      <c r="G802">
        <v>60</v>
      </c>
      <c r="H802">
        <v>44</v>
      </c>
      <c r="I802">
        <v>501</v>
      </c>
      <c r="J802">
        <v>162</v>
      </c>
      <c r="K802">
        <v>1471.1</v>
      </c>
      <c r="L802">
        <v>7.26</v>
      </c>
      <c r="M802">
        <v>2.84</v>
      </c>
      <c r="N802">
        <v>0.9</v>
      </c>
      <c r="O802">
        <v>0.29499999999999998</v>
      </c>
      <c r="P802" s="5">
        <v>0.76100000000000001</v>
      </c>
      <c r="T802">
        <v>3.5</v>
      </c>
      <c r="V802">
        <v>3.86</v>
      </c>
      <c r="X802">
        <v>18.399999999999999</v>
      </c>
    </row>
    <row r="803" spans="1:24" x14ac:dyDescent="0.45">
      <c r="A803">
        <v>802</v>
      </c>
      <c r="B803">
        <v>1998</v>
      </c>
      <c r="C803" t="s">
        <v>65</v>
      </c>
      <c r="D803" t="str">
        <f t="shared" si="12"/>
        <v>LAD1998</v>
      </c>
      <c r="E803">
        <v>162</v>
      </c>
      <c r="F803">
        <v>83</v>
      </c>
      <c r="G803">
        <v>79</v>
      </c>
      <c r="H803">
        <v>47</v>
      </c>
      <c r="I803">
        <v>504</v>
      </c>
      <c r="J803">
        <v>162</v>
      </c>
      <c r="K803">
        <v>1447.1</v>
      </c>
      <c r="L803">
        <v>7.33</v>
      </c>
      <c r="M803">
        <v>3.65</v>
      </c>
      <c r="N803">
        <v>0.84</v>
      </c>
      <c r="O803">
        <v>0.28399999999999997</v>
      </c>
      <c r="P803" s="5">
        <v>0.72599999999999998</v>
      </c>
      <c r="T803">
        <v>3.81</v>
      </c>
      <c r="V803">
        <v>4.0599999999999996</v>
      </c>
      <c r="X803">
        <v>17.5</v>
      </c>
    </row>
    <row r="804" spans="1:24" x14ac:dyDescent="0.45">
      <c r="A804">
        <v>803</v>
      </c>
      <c r="B804">
        <v>1998</v>
      </c>
      <c r="C804" t="s">
        <v>72</v>
      </c>
      <c r="D804" t="str">
        <f t="shared" si="12"/>
        <v>MIL1998</v>
      </c>
      <c r="E804">
        <v>162</v>
      </c>
      <c r="F804">
        <v>74</v>
      </c>
      <c r="G804">
        <v>88</v>
      </c>
      <c r="H804">
        <v>39</v>
      </c>
      <c r="I804">
        <v>577</v>
      </c>
      <c r="J804">
        <v>162</v>
      </c>
      <c r="K804">
        <v>1451</v>
      </c>
      <c r="L804">
        <v>6.59</v>
      </c>
      <c r="M804">
        <v>3.41</v>
      </c>
      <c r="N804">
        <v>1.17</v>
      </c>
      <c r="O804">
        <v>0.30199999999999999</v>
      </c>
      <c r="P804" s="5">
        <v>0.70899999999999996</v>
      </c>
      <c r="T804">
        <v>4.63</v>
      </c>
      <c r="V804">
        <v>4.62</v>
      </c>
      <c r="X804">
        <v>8.5</v>
      </c>
    </row>
    <row r="805" spans="1:24" x14ac:dyDescent="0.45">
      <c r="A805">
        <v>804</v>
      </c>
      <c r="B805">
        <v>1998</v>
      </c>
      <c r="C805" t="s">
        <v>63</v>
      </c>
      <c r="D805" t="str">
        <f t="shared" si="12"/>
        <v>MON1998</v>
      </c>
      <c r="E805">
        <v>162</v>
      </c>
      <c r="F805">
        <v>65</v>
      </c>
      <c r="G805">
        <v>97</v>
      </c>
      <c r="H805">
        <v>39</v>
      </c>
      <c r="I805">
        <v>605</v>
      </c>
      <c r="J805">
        <v>162</v>
      </c>
      <c r="K805">
        <v>1427</v>
      </c>
      <c r="L805">
        <v>6.41</v>
      </c>
      <c r="M805">
        <v>3.36</v>
      </c>
      <c r="N805">
        <v>0.98</v>
      </c>
      <c r="O805">
        <v>0.29099999999999998</v>
      </c>
      <c r="P805" s="5">
        <v>0.69</v>
      </c>
      <c r="T805">
        <v>4.3899999999999997</v>
      </c>
      <c r="V805">
        <v>4.38</v>
      </c>
      <c r="X805">
        <v>12.2</v>
      </c>
    </row>
    <row r="806" spans="1:24" x14ac:dyDescent="0.45">
      <c r="A806">
        <v>805</v>
      </c>
      <c r="B806">
        <v>1998</v>
      </c>
      <c r="C806" t="s">
        <v>55</v>
      </c>
      <c r="D806" t="str">
        <f t="shared" si="12"/>
        <v>NYM1998</v>
      </c>
      <c r="E806">
        <v>162</v>
      </c>
      <c r="F806">
        <v>88</v>
      </c>
      <c r="G806">
        <v>74</v>
      </c>
      <c r="H806">
        <v>46</v>
      </c>
      <c r="I806">
        <v>561</v>
      </c>
      <c r="J806">
        <v>162</v>
      </c>
      <c r="K806">
        <v>1458</v>
      </c>
      <c r="L806">
        <v>6.97</v>
      </c>
      <c r="M806">
        <v>3.28</v>
      </c>
      <c r="N806">
        <v>0.94</v>
      </c>
      <c r="O806">
        <v>0.28699999999999998</v>
      </c>
      <c r="P806" s="5">
        <v>0.75600000000000001</v>
      </c>
      <c r="T806">
        <v>3.77</v>
      </c>
      <c r="V806">
        <v>4.18</v>
      </c>
      <c r="X806">
        <v>14.6</v>
      </c>
    </row>
    <row r="807" spans="1:24" x14ac:dyDescent="0.45">
      <c r="A807">
        <v>806</v>
      </c>
      <c r="B807">
        <v>1998</v>
      </c>
      <c r="C807" t="s">
        <v>61</v>
      </c>
      <c r="D807" t="str">
        <f t="shared" si="12"/>
        <v>PHI1998</v>
      </c>
      <c r="E807">
        <v>162</v>
      </c>
      <c r="F807">
        <v>75</v>
      </c>
      <c r="G807">
        <v>87</v>
      </c>
      <c r="H807">
        <v>32</v>
      </c>
      <c r="I807">
        <v>547</v>
      </c>
      <c r="J807">
        <v>162</v>
      </c>
      <c r="K807">
        <v>1463</v>
      </c>
      <c r="L807">
        <v>7.23</v>
      </c>
      <c r="M807">
        <v>3.35</v>
      </c>
      <c r="N807">
        <v>1.1599999999999999</v>
      </c>
      <c r="O807">
        <v>0.29399999999999998</v>
      </c>
      <c r="P807" s="5">
        <v>0.69899999999999995</v>
      </c>
      <c r="T807">
        <v>4.6399999999999997</v>
      </c>
      <c r="V807">
        <v>4.43</v>
      </c>
      <c r="X807">
        <v>11.8</v>
      </c>
    </row>
    <row r="808" spans="1:24" x14ac:dyDescent="0.45">
      <c r="A808">
        <v>807</v>
      </c>
      <c r="B808">
        <v>1998</v>
      </c>
      <c r="C808" t="s">
        <v>66</v>
      </c>
      <c r="D808" t="str">
        <f t="shared" si="12"/>
        <v>PIT1998</v>
      </c>
      <c r="E808">
        <v>163</v>
      </c>
      <c r="F808">
        <v>69</v>
      </c>
      <c r="G808">
        <v>93</v>
      </c>
      <c r="H808">
        <v>41</v>
      </c>
      <c r="I808">
        <v>558</v>
      </c>
      <c r="J808">
        <v>163</v>
      </c>
      <c r="K808">
        <v>1449</v>
      </c>
      <c r="L808">
        <v>6.91</v>
      </c>
      <c r="M808">
        <v>3.29</v>
      </c>
      <c r="N808">
        <v>0.91</v>
      </c>
      <c r="O808">
        <v>0.29199999999999998</v>
      </c>
      <c r="P808" s="5">
        <v>0.71399999999999997</v>
      </c>
      <c r="T808">
        <v>3.91</v>
      </c>
      <c r="V808">
        <v>4.08</v>
      </c>
      <c r="X808">
        <v>17.5</v>
      </c>
    </row>
    <row r="809" spans="1:24" x14ac:dyDescent="0.45">
      <c r="A809">
        <v>808</v>
      </c>
      <c r="B809">
        <v>1998</v>
      </c>
      <c r="C809" t="s">
        <v>68</v>
      </c>
      <c r="D809" t="str">
        <f t="shared" si="12"/>
        <v>STL1998</v>
      </c>
      <c r="E809">
        <v>163</v>
      </c>
      <c r="F809">
        <v>83</v>
      </c>
      <c r="G809">
        <v>79</v>
      </c>
      <c r="H809">
        <v>44</v>
      </c>
      <c r="I809">
        <v>591</v>
      </c>
      <c r="J809">
        <v>163</v>
      </c>
      <c r="K809">
        <v>1469.2</v>
      </c>
      <c r="L809">
        <v>5.95</v>
      </c>
      <c r="M809">
        <v>3.42</v>
      </c>
      <c r="N809">
        <v>0.92</v>
      </c>
      <c r="O809">
        <v>0.29199999999999998</v>
      </c>
      <c r="P809" s="5">
        <v>0.70199999999999996</v>
      </c>
      <c r="T809">
        <v>4.32</v>
      </c>
      <c r="V809">
        <v>4.4000000000000004</v>
      </c>
      <c r="X809">
        <v>12.5</v>
      </c>
    </row>
    <row r="810" spans="1:24" x14ac:dyDescent="0.45">
      <c r="A810">
        <v>809</v>
      </c>
      <c r="B810">
        <v>1998</v>
      </c>
      <c r="C810" t="s">
        <v>67</v>
      </c>
      <c r="D810" t="str">
        <f t="shared" si="12"/>
        <v>SDP1998</v>
      </c>
      <c r="E810">
        <v>162</v>
      </c>
      <c r="F810">
        <v>98</v>
      </c>
      <c r="G810">
        <v>64</v>
      </c>
      <c r="H810">
        <v>59</v>
      </c>
      <c r="I810">
        <v>531</v>
      </c>
      <c r="J810">
        <v>162</v>
      </c>
      <c r="K810">
        <v>1454.2</v>
      </c>
      <c r="L810">
        <v>7.53</v>
      </c>
      <c r="M810">
        <v>3.1</v>
      </c>
      <c r="N810">
        <v>0.86</v>
      </c>
      <c r="O810">
        <v>0.29299999999999998</v>
      </c>
      <c r="P810" s="5">
        <v>0.747</v>
      </c>
      <c r="T810">
        <v>3.63</v>
      </c>
      <c r="V810">
        <v>3.84</v>
      </c>
      <c r="X810">
        <v>21.4</v>
      </c>
    </row>
    <row r="811" spans="1:24" x14ac:dyDescent="0.45">
      <c r="A811">
        <v>810</v>
      </c>
      <c r="B811">
        <v>1998</v>
      </c>
      <c r="C811" t="s">
        <v>75</v>
      </c>
      <c r="D811" t="str">
        <f t="shared" si="12"/>
        <v>SFG1998</v>
      </c>
      <c r="E811">
        <v>163</v>
      </c>
      <c r="F811">
        <v>89</v>
      </c>
      <c r="G811">
        <v>74</v>
      </c>
      <c r="H811">
        <v>44</v>
      </c>
      <c r="I811">
        <v>596</v>
      </c>
      <c r="J811">
        <v>163</v>
      </c>
      <c r="K811">
        <v>1477</v>
      </c>
      <c r="L811">
        <v>6.64</v>
      </c>
      <c r="M811">
        <v>3.42</v>
      </c>
      <c r="N811">
        <v>1.04</v>
      </c>
      <c r="O811">
        <v>0.28699999999999998</v>
      </c>
      <c r="P811" s="5">
        <v>0.72699999999999998</v>
      </c>
      <c r="T811">
        <v>4.1900000000000004</v>
      </c>
      <c r="V811">
        <v>4.42</v>
      </c>
      <c r="X811">
        <v>12</v>
      </c>
    </row>
    <row r="812" spans="1:24" x14ac:dyDescent="0.45">
      <c r="A812" t="s">
        <v>107</v>
      </c>
      <c r="D812" t="str">
        <f t="shared" si="12"/>
        <v/>
      </c>
    </row>
    <row r="813" spans="1:24" x14ac:dyDescent="0.45">
      <c r="A813" t="s">
        <v>108</v>
      </c>
      <c r="D813" t="str">
        <f t="shared" si="1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578A-57DE-4A4F-B735-24E9B18CB327}">
  <dimension ref="A1:C37"/>
  <sheetViews>
    <sheetView workbookViewId="0">
      <selection activeCell="C2" sqref="C2"/>
    </sheetView>
  </sheetViews>
  <sheetFormatPr defaultRowHeight="14.25" x14ac:dyDescent="0.45"/>
  <cols>
    <col min="1" max="2" width="23.86328125" customWidth="1"/>
    <col min="3" max="3" width="12.6640625" customWidth="1"/>
  </cols>
  <sheetData>
    <row r="1" spans="1:3" x14ac:dyDescent="0.45">
      <c r="A1" t="s">
        <v>109</v>
      </c>
      <c r="B1" t="s">
        <v>110</v>
      </c>
      <c r="C1" t="s">
        <v>109</v>
      </c>
    </row>
    <row r="2" spans="1:3" x14ac:dyDescent="0.45">
      <c r="A2" t="s">
        <v>12</v>
      </c>
      <c r="B2" t="s">
        <v>102</v>
      </c>
      <c r="C2" t="str">
        <f>A2</f>
        <v>Arizona Diamondbacks</v>
      </c>
    </row>
    <row r="3" spans="1:3" x14ac:dyDescent="0.45">
      <c r="A3" t="s">
        <v>13</v>
      </c>
      <c r="B3" t="s">
        <v>50</v>
      </c>
      <c r="C3" t="str">
        <f t="shared" ref="C3:C37" si="0">A3</f>
        <v>Atlanta Braves</v>
      </c>
    </row>
    <row r="4" spans="1:3" x14ac:dyDescent="0.45">
      <c r="A4" t="s">
        <v>14</v>
      </c>
      <c r="B4" t="s">
        <v>58</v>
      </c>
      <c r="C4" t="str">
        <f t="shared" si="0"/>
        <v>Baltimore Orioles</v>
      </c>
    </row>
    <row r="5" spans="1:3" x14ac:dyDescent="0.45">
      <c r="A5" t="s">
        <v>15</v>
      </c>
      <c r="B5" t="s">
        <v>69</v>
      </c>
      <c r="C5" t="str">
        <f t="shared" si="0"/>
        <v>Boston Red Sox</v>
      </c>
    </row>
    <row r="6" spans="1:3" x14ac:dyDescent="0.45">
      <c r="A6" t="s">
        <v>16</v>
      </c>
      <c r="B6" t="s">
        <v>51</v>
      </c>
      <c r="C6" t="str">
        <f t="shared" si="0"/>
        <v>Chicago Cubs</v>
      </c>
    </row>
    <row r="7" spans="1:3" x14ac:dyDescent="0.45">
      <c r="A7" t="s">
        <v>17</v>
      </c>
      <c r="B7" t="s">
        <v>70</v>
      </c>
      <c r="C7" t="str">
        <f t="shared" si="0"/>
        <v>Chicago White Sox</v>
      </c>
    </row>
    <row r="8" spans="1:3" x14ac:dyDescent="0.45">
      <c r="A8" t="s">
        <v>18</v>
      </c>
      <c r="B8" t="s">
        <v>59</v>
      </c>
      <c r="C8" t="str">
        <f t="shared" si="0"/>
        <v>Cincinnati Reds</v>
      </c>
    </row>
    <row r="9" spans="1:3" x14ac:dyDescent="0.45">
      <c r="A9" t="s">
        <v>19</v>
      </c>
      <c r="B9" t="s">
        <v>60</v>
      </c>
      <c r="C9" t="str">
        <f t="shared" si="0"/>
        <v>Cleveland Guardians</v>
      </c>
    </row>
    <row r="10" spans="1:3" x14ac:dyDescent="0.45">
      <c r="A10" t="s">
        <v>20</v>
      </c>
      <c r="B10" t="s">
        <v>64</v>
      </c>
      <c r="C10" t="str">
        <f t="shared" si="0"/>
        <v>Colorado Rockies</v>
      </c>
    </row>
    <row r="11" spans="1:3" x14ac:dyDescent="0.45">
      <c r="A11" t="s">
        <v>21</v>
      </c>
      <c r="B11" t="s">
        <v>71</v>
      </c>
      <c r="C11" t="str">
        <f t="shared" si="0"/>
        <v>Detroit Tigers</v>
      </c>
    </row>
    <row r="12" spans="1:3" x14ac:dyDescent="0.45">
      <c r="A12" t="s">
        <v>22</v>
      </c>
      <c r="B12" t="s">
        <v>53</v>
      </c>
      <c r="C12" t="str">
        <f t="shared" si="0"/>
        <v>Houston Astros</v>
      </c>
    </row>
    <row r="13" spans="1:3" x14ac:dyDescent="0.45">
      <c r="A13" t="s">
        <v>23</v>
      </c>
      <c r="B13" t="s">
        <v>62</v>
      </c>
      <c r="C13" t="str">
        <f t="shared" si="0"/>
        <v>Kansas City Royals</v>
      </c>
    </row>
    <row r="14" spans="1:3" x14ac:dyDescent="0.45">
      <c r="A14" t="s">
        <v>24</v>
      </c>
      <c r="B14" t="s">
        <v>100</v>
      </c>
      <c r="C14" t="str">
        <f t="shared" si="0"/>
        <v>Los Angeles Angels</v>
      </c>
    </row>
    <row r="15" spans="1:3" x14ac:dyDescent="0.45">
      <c r="A15" t="s">
        <v>25</v>
      </c>
      <c r="B15" t="s">
        <v>65</v>
      </c>
      <c r="C15" t="str">
        <f t="shared" si="0"/>
        <v>Los Angeles Dodgers</v>
      </c>
    </row>
    <row r="16" spans="1:3" x14ac:dyDescent="0.45">
      <c r="A16" t="s">
        <v>26</v>
      </c>
      <c r="B16" t="s">
        <v>103</v>
      </c>
      <c r="C16" t="str">
        <f t="shared" si="0"/>
        <v>Miami Marlins</v>
      </c>
    </row>
    <row r="17" spans="1:3" x14ac:dyDescent="0.45">
      <c r="A17" t="s">
        <v>27</v>
      </c>
      <c r="B17" t="s">
        <v>72</v>
      </c>
      <c r="C17" t="str">
        <f t="shared" si="0"/>
        <v>Milwaukee Brewers</v>
      </c>
    </row>
    <row r="18" spans="1:3" x14ac:dyDescent="0.45">
      <c r="A18" t="s">
        <v>28</v>
      </c>
      <c r="B18" t="s">
        <v>54</v>
      </c>
      <c r="C18" t="str">
        <f t="shared" si="0"/>
        <v>Minnesota Twins</v>
      </c>
    </row>
    <row r="19" spans="1:3" x14ac:dyDescent="0.45">
      <c r="A19" t="s">
        <v>29</v>
      </c>
      <c r="B19" t="s">
        <v>55</v>
      </c>
      <c r="C19" t="str">
        <f t="shared" si="0"/>
        <v>New York Mets</v>
      </c>
    </row>
    <row r="20" spans="1:3" x14ac:dyDescent="0.45">
      <c r="A20" t="s">
        <v>30</v>
      </c>
      <c r="B20" t="s">
        <v>73</v>
      </c>
      <c r="C20" t="str">
        <f t="shared" si="0"/>
        <v>New York Yankees</v>
      </c>
    </row>
    <row r="21" spans="1:3" x14ac:dyDescent="0.45">
      <c r="A21" t="s">
        <v>31</v>
      </c>
      <c r="B21" t="s">
        <v>56</v>
      </c>
      <c r="C21" t="str">
        <f t="shared" si="0"/>
        <v>Oakland Athletics</v>
      </c>
    </row>
    <row r="22" spans="1:3" x14ac:dyDescent="0.45">
      <c r="A22" t="s">
        <v>32</v>
      </c>
      <c r="B22" t="s">
        <v>61</v>
      </c>
      <c r="C22" t="str">
        <f t="shared" si="0"/>
        <v>Philadelphia Phillies</v>
      </c>
    </row>
    <row r="23" spans="1:3" x14ac:dyDescent="0.45">
      <c r="A23" t="s">
        <v>33</v>
      </c>
      <c r="B23" t="s">
        <v>66</v>
      </c>
      <c r="C23" t="str">
        <f t="shared" si="0"/>
        <v>Pittsburgh Pirates</v>
      </c>
    </row>
    <row r="24" spans="1:3" x14ac:dyDescent="0.45">
      <c r="A24" t="s">
        <v>34</v>
      </c>
      <c r="B24" t="s">
        <v>67</v>
      </c>
      <c r="C24" t="str">
        <f t="shared" si="0"/>
        <v>San Diego Padres</v>
      </c>
    </row>
    <row r="25" spans="1:3" x14ac:dyDescent="0.45">
      <c r="A25" t="s">
        <v>35</v>
      </c>
      <c r="B25" t="s">
        <v>49</v>
      </c>
      <c r="C25" t="str">
        <f t="shared" si="0"/>
        <v>Seattle Mariners</v>
      </c>
    </row>
    <row r="26" spans="1:3" x14ac:dyDescent="0.45">
      <c r="A26" t="s">
        <v>36</v>
      </c>
      <c r="B26" t="s">
        <v>75</v>
      </c>
      <c r="C26" t="str">
        <f t="shared" si="0"/>
        <v>San Francisco Giants</v>
      </c>
    </row>
    <row r="27" spans="1:3" x14ac:dyDescent="0.45">
      <c r="A27" t="s">
        <v>37</v>
      </c>
      <c r="B27" t="s">
        <v>68</v>
      </c>
      <c r="C27" t="str">
        <f t="shared" si="0"/>
        <v>St. Louis Cardinals</v>
      </c>
    </row>
    <row r="28" spans="1:3" x14ac:dyDescent="0.45">
      <c r="A28" t="s">
        <v>38</v>
      </c>
      <c r="B28" t="s">
        <v>101</v>
      </c>
      <c r="C28" t="str">
        <f t="shared" si="0"/>
        <v>Tampa Bay Rays</v>
      </c>
    </row>
    <row r="29" spans="1:3" x14ac:dyDescent="0.45">
      <c r="A29" t="s">
        <v>39</v>
      </c>
      <c r="B29" t="s">
        <v>57</v>
      </c>
      <c r="C29" t="str">
        <f t="shared" si="0"/>
        <v>Texas Rangers</v>
      </c>
    </row>
    <row r="30" spans="1:3" x14ac:dyDescent="0.45">
      <c r="A30" t="s">
        <v>40</v>
      </c>
      <c r="B30" t="s">
        <v>74</v>
      </c>
      <c r="C30" t="str">
        <f t="shared" si="0"/>
        <v>Toronto Blue Jays</v>
      </c>
    </row>
    <row r="31" spans="1:3" x14ac:dyDescent="0.45">
      <c r="A31" t="s">
        <v>41</v>
      </c>
      <c r="B31" t="s">
        <v>104</v>
      </c>
      <c r="C31" t="str">
        <f t="shared" si="0"/>
        <v>Washington Nationals</v>
      </c>
    </row>
    <row r="32" spans="1:3" x14ac:dyDescent="0.45">
      <c r="A32" t="s">
        <v>43</v>
      </c>
      <c r="B32" t="s">
        <v>60</v>
      </c>
      <c r="C32" t="str">
        <f t="shared" si="0"/>
        <v>Cleveland Indians</v>
      </c>
    </row>
    <row r="33" spans="1:3" x14ac:dyDescent="0.45">
      <c r="A33" t="s">
        <v>44</v>
      </c>
      <c r="B33" t="s">
        <v>100</v>
      </c>
      <c r="C33" t="str">
        <f t="shared" si="0"/>
        <v>Los Angeles Angels of Anaheim</v>
      </c>
    </row>
    <row r="34" spans="1:3" x14ac:dyDescent="0.45">
      <c r="A34" t="s">
        <v>45</v>
      </c>
      <c r="B34" t="s">
        <v>52</v>
      </c>
      <c r="C34" t="str">
        <f t="shared" si="0"/>
        <v>Florida Marlins</v>
      </c>
    </row>
    <row r="35" spans="1:3" x14ac:dyDescent="0.45">
      <c r="A35" t="s">
        <v>46</v>
      </c>
      <c r="B35" t="s">
        <v>105</v>
      </c>
      <c r="C35" t="str">
        <f t="shared" si="0"/>
        <v>Tampa Bay Devil Rays</v>
      </c>
    </row>
    <row r="36" spans="1:3" x14ac:dyDescent="0.45">
      <c r="A36" t="s">
        <v>47</v>
      </c>
      <c r="B36" t="s">
        <v>106</v>
      </c>
      <c r="C36" t="str">
        <f t="shared" si="0"/>
        <v>Anaheim Angels</v>
      </c>
    </row>
    <row r="37" spans="1:3" x14ac:dyDescent="0.45">
      <c r="A37" t="s">
        <v>48</v>
      </c>
      <c r="B37" t="s">
        <v>63</v>
      </c>
      <c r="C37" t="str">
        <f t="shared" si="0"/>
        <v>Montreal Expos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2024-07-18T00:47:21Z</dcterms:created>
  <dcterms:modified xsi:type="dcterms:W3CDTF">2024-07-19T17:42:26Z</dcterms:modified>
</cp:coreProperties>
</file>