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mben\Google Drive\Analytics\BeyondTheScore\Baseball\Data\"/>
    </mc:Choice>
  </mc:AlternateContent>
  <xr:revisionPtr revIDLastSave="0" documentId="13_ncr:1_{A6A3FD8A-7591-4E85-BAFE-3A797EA33A7D}" xr6:coauthVersionLast="47" xr6:coauthVersionMax="47" xr10:uidLastSave="{00000000-0000-0000-0000-000000000000}"/>
  <bookViews>
    <workbookView xWindow="-98" yWindow="-98" windowWidth="22695" windowHeight="14476" tabRatio="788" firstSheet="3" activeTab="3" xr2:uid="{7B195DAE-2383-498A-952F-28D878321861}"/>
  </bookViews>
  <sheets>
    <sheet name="2024 Major League Baseball  Det" sheetId="13" r:id="rId1"/>
    <sheet name="2024 Manager Records Table" sheetId="2" r:id="rId2"/>
    <sheet name="Managers - 2014-2024" sheetId="15" r:id="rId3"/>
    <sheet name="Managers - Current" sheetId="16" r:id="rId4"/>
    <sheet name="Index" sheetId="14" r:id="rId5"/>
    <sheet name="2014 Manager Records Table" sheetId="12" r:id="rId6"/>
    <sheet name="2015 Manager Records Table" sheetId="11" r:id="rId7"/>
    <sheet name="2016 Manager Records Table" sheetId="10" r:id="rId8"/>
    <sheet name="2017 Manager Records Table" sheetId="9" r:id="rId9"/>
    <sheet name="2018 Manager Records Table" sheetId="8" r:id="rId10"/>
    <sheet name="2019 Manager Records Table" sheetId="7" r:id="rId11"/>
    <sheet name="2020 Manager Records Table" sheetId="6" r:id="rId12"/>
    <sheet name="2021 Manager Records Table" sheetId="5" r:id="rId13"/>
    <sheet name="2022 Manager Records Table" sheetId="4" r:id="rId14"/>
    <sheet name="2023 Manager Records Table" sheetId="3" r:id="rId15"/>
    <sheet name="Sheet1" sheetId="1" r:id="rId16"/>
  </sheets>
  <definedNames>
    <definedName name="ExternalData_1" localSheetId="1" hidden="1">'2024 Manager Records Table'!$A$1:$Q$354</definedName>
    <definedName name="ExternalData_10" localSheetId="6" hidden="1">'2015 Manager Records Table'!$A$1:$P$36</definedName>
    <definedName name="ExternalData_11" localSheetId="5" hidden="1">'2014 Manager Records Table'!$A$1:$P$34</definedName>
    <definedName name="ExternalData_2" localSheetId="14" hidden="1">'2023 Manager Records Table'!$A$1:$P$32</definedName>
    <definedName name="ExternalData_2" localSheetId="0" hidden="1">'2024 Major League Baseball  Det'!$A$1:$AH$31</definedName>
    <definedName name="ExternalData_3" localSheetId="13" hidden="1">'2022 Manager Records Table'!$A$1:$P$36</definedName>
    <definedName name="ExternalData_4" localSheetId="12" hidden="1">'2021 Manager Records Table'!$A$1:$P$31</definedName>
    <definedName name="ExternalData_5" localSheetId="11" hidden="1">'2020 Manager Records Table'!$A$1:$P$32</definedName>
    <definedName name="ExternalData_6" localSheetId="10" hidden="1">'2019 Manager Records Table'!$A$1:$P$33</definedName>
    <definedName name="ExternalData_7" localSheetId="9" hidden="1">'2018 Manager Records Table'!$A$1:$P$34</definedName>
    <definedName name="ExternalData_8" localSheetId="8" hidden="1">'2017 Manager Records Table'!$A$1:$P$31</definedName>
    <definedName name="ExternalData_9" localSheetId="7" hidden="1">'2016 Manager Records Table'!$A$1:$P$32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3" i="13" l="1" a="1"/>
  <c r="AO3" i="13"/>
  <c r="AN4" i="13"/>
  <c r="AN5" i="13"/>
  <c r="AN6" i="13" s="1"/>
  <c r="AN7" i="13" s="1"/>
  <c r="AN8" i="13" s="1"/>
  <c r="AN9" i="13" s="1"/>
  <c r="AN10" i="13" s="1"/>
  <c r="AN11" i="13"/>
  <c r="AN12" i="13" s="1"/>
  <c r="AN13" i="13" s="1"/>
  <c r="AN14" i="13" s="1"/>
  <c r="AN15" i="13" s="1"/>
  <c r="AN16" i="13"/>
  <c r="AN17" i="13"/>
  <c r="AN18" i="13" s="1"/>
  <c r="AN19" i="13" s="1"/>
  <c r="AN20" i="13" s="1"/>
  <c r="AN21" i="13" s="1"/>
  <c r="AN22" i="13" s="1"/>
  <c r="AN23" i="13" s="1"/>
  <c r="AN24" i="13" s="1"/>
  <c r="AN25" i="13" s="1"/>
  <c r="AN26" i="13" s="1"/>
  <c r="AN27" i="13"/>
  <c r="AN28" i="13" s="1"/>
  <c r="AN29" i="13" s="1"/>
  <c r="AN30" i="13" s="1"/>
  <c r="AN31" i="13" s="1"/>
  <c r="AN32" i="13"/>
  <c r="AN33" i="13"/>
  <c r="AN34" i="13" s="1"/>
  <c r="AN35" i="13" s="1"/>
  <c r="AN36" i="13" s="1"/>
  <c r="AN37" i="13" s="1"/>
  <c r="AN38" i="13" s="1"/>
  <c r="AN39" i="13" s="1"/>
  <c r="AN40" i="13" s="1"/>
  <c r="AN41" i="13" s="1"/>
  <c r="AN42" i="13" s="1"/>
  <c r="AN43" i="13" s="1"/>
  <c r="AN44" i="13" s="1"/>
  <c r="AN45" i="13" s="1"/>
  <c r="AN46" i="13" s="1"/>
  <c r="AN47" i="13" s="1"/>
  <c r="AN48" i="13" s="1"/>
  <c r="AN49" i="13" s="1"/>
  <c r="AN50" i="13" s="1"/>
  <c r="AN51" i="13" s="1"/>
  <c r="AN52" i="13" s="1"/>
  <c r="AN53" i="13" s="1"/>
  <c r="AN54" i="13" s="1"/>
  <c r="AN55" i="13" s="1"/>
  <c r="AN56" i="13" s="1"/>
  <c r="AN57" i="13" s="1"/>
  <c r="AN58" i="13" s="1"/>
  <c r="AN59" i="13" s="1"/>
  <c r="AN60" i="13" s="1"/>
  <c r="AN61" i="13" s="1"/>
  <c r="AN62" i="13" s="1"/>
  <c r="AN63" i="13" s="1"/>
  <c r="AN64" i="13" s="1"/>
  <c r="AN65" i="13" s="1"/>
  <c r="AN66" i="13" s="1"/>
  <c r="AN67" i="13" s="1"/>
  <c r="AN68" i="13" s="1"/>
  <c r="AN69" i="13" s="1"/>
  <c r="AN70" i="13" s="1"/>
  <c r="AN71" i="13" s="1"/>
  <c r="AN72" i="13" s="1"/>
  <c r="AN73" i="13" s="1"/>
  <c r="AN74" i="13" s="1"/>
  <c r="AN75" i="13" s="1"/>
  <c r="AN76" i="13" s="1"/>
  <c r="AN77" i="13" s="1"/>
  <c r="AN78" i="13" s="1"/>
  <c r="AN79" i="13" s="1"/>
  <c r="AN80" i="13" s="1"/>
  <c r="AN81" i="13" s="1"/>
  <c r="AN82" i="13" s="1"/>
  <c r="AN83" i="13" s="1"/>
  <c r="AN84" i="13" s="1"/>
  <c r="AN85" i="13" s="1"/>
  <c r="AN86" i="13" s="1"/>
  <c r="AN87" i="13" s="1"/>
  <c r="AN88" i="13" s="1"/>
  <c r="AN89" i="13" s="1"/>
  <c r="AN90" i="13" s="1"/>
  <c r="AN91" i="13" s="1"/>
  <c r="AN92" i="13" s="1"/>
  <c r="AN93" i="13" s="1"/>
  <c r="AN94" i="13" s="1"/>
  <c r="AN95" i="13" s="1"/>
  <c r="AN96" i="13" s="1"/>
  <c r="AN97" i="13" s="1"/>
  <c r="AN98" i="13" s="1"/>
  <c r="AN99" i="13" s="1"/>
  <c r="AN100" i="13" s="1"/>
  <c r="AN101" i="13" s="1"/>
  <c r="AN102" i="13" s="1"/>
  <c r="AN103" i="13" s="1"/>
  <c r="AN104" i="13" s="1"/>
  <c r="AN105" i="13" s="1"/>
  <c r="AN106" i="13" s="1"/>
  <c r="AN107" i="13" s="1"/>
  <c r="AN108" i="13" s="1"/>
  <c r="AN109" i="13" s="1"/>
  <c r="AN110" i="13" s="1"/>
  <c r="AN111" i="13" s="1"/>
  <c r="AN112" i="13" s="1"/>
  <c r="AN113" i="13" s="1"/>
  <c r="AN114" i="13" s="1"/>
  <c r="AN115" i="13" s="1"/>
  <c r="AN116" i="13" s="1"/>
  <c r="AN117" i="13" s="1"/>
  <c r="AN118" i="13" s="1"/>
  <c r="AN119" i="13" s="1"/>
  <c r="AN120" i="13" s="1"/>
  <c r="AN121" i="13" s="1"/>
  <c r="AN122" i="13" s="1"/>
  <c r="AN123" i="13" s="1"/>
  <c r="AN124" i="13" s="1"/>
  <c r="AN125" i="13" s="1"/>
  <c r="AN126" i="13" s="1"/>
  <c r="AN127" i="13" s="1"/>
  <c r="AN128" i="13" s="1"/>
  <c r="AN129" i="13" s="1"/>
  <c r="AN130" i="13" s="1"/>
  <c r="AN131" i="13" s="1"/>
  <c r="AN132" i="13" s="1"/>
  <c r="AN133" i="13" s="1"/>
  <c r="AN134" i="13" s="1"/>
  <c r="AN135" i="13" s="1"/>
  <c r="AN136" i="13" s="1"/>
  <c r="AN137" i="13" s="1"/>
  <c r="AN138" i="13" s="1"/>
  <c r="AN139" i="13" s="1"/>
  <c r="AN140" i="13" s="1"/>
  <c r="AN141" i="13" s="1"/>
  <c r="AN142" i="13" s="1"/>
  <c r="AN143" i="13" s="1"/>
  <c r="AN144" i="13" s="1"/>
  <c r="AN145" i="13" s="1"/>
  <c r="AN146" i="13" s="1"/>
  <c r="AN147" i="13" s="1"/>
  <c r="AN148" i="13" s="1"/>
  <c r="AN149" i="13" s="1"/>
  <c r="AN150" i="13" s="1"/>
  <c r="AN151" i="13" s="1"/>
  <c r="AN152" i="13" s="1"/>
  <c r="AN153" i="13" s="1"/>
  <c r="AN154" i="13" s="1"/>
  <c r="AN155" i="13" s="1"/>
  <c r="AN156" i="13" s="1"/>
  <c r="AN157" i="13" s="1"/>
  <c r="AN158" i="13" s="1"/>
  <c r="AN159" i="13" s="1"/>
  <c r="AN160" i="13" s="1"/>
  <c r="AN161" i="13" s="1"/>
  <c r="AN162" i="13" s="1"/>
  <c r="AN163" i="13" s="1"/>
  <c r="AN164" i="13" s="1"/>
  <c r="AN165" i="13" s="1"/>
  <c r="AN166" i="13" s="1"/>
  <c r="AN167" i="13" s="1"/>
  <c r="AN168" i="13" s="1"/>
  <c r="AN169" i="13" s="1"/>
  <c r="AN170" i="13" s="1"/>
  <c r="AN171" i="13" s="1"/>
  <c r="AN172" i="13" s="1"/>
  <c r="AN173" i="13" s="1"/>
  <c r="AN174" i="13" s="1"/>
  <c r="AN175" i="13" s="1"/>
  <c r="AN176" i="13" s="1"/>
  <c r="AN177" i="13" s="1"/>
  <c r="AN178" i="13" s="1"/>
  <c r="AN179" i="13" s="1"/>
  <c r="AN180" i="13" s="1"/>
  <c r="AN181" i="13" s="1"/>
  <c r="AN182" i="13" s="1"/>
  <c r="AN183" i="13" s="1"/>
  <c r="AN184" i="13" s="1"/>
  <c r="AN185" i="13" s="1"/>
  <c r="AN186" i="13" s="1"/>
  <c r="AN187" i="13" s="1"/>
  <c r="AN188" i="13" s="1"/>
  <c r="AN189" i="13" s="1"/>
  <c r="AN190" i="13" s="1"/>
  <c r="AN191" i="13" s="1"/>
  <c r="AN192" i="13" s="1"/>
  <c r="AN193" i="13" s="1"/>
  <c r="AN194" i="13" s="1"/>
  <c r="AN195" i="13" s="1"/>
  <c r="AN196" i="13" s="1"/>
  <c r="AN197" i="13" s="1"/>
  <c r="AN198" i="13" s="1"/>
  <c r="AN199" i="13" s="1"/>
  <c r="AN200" i="13" s="1"/>
  <c r="AN201" i="13" s="1"/>
  <c r="AN202" i="13" s="1"/>
  <c r="AN203" i="13" s="1"/>
  <c r="AN204" i="13" s="1"/>
  <c r="AN205" i="13" s="1"/>
  <c r="AN206" i="13" s="1"/>
  <c r="AN207" i="13" s="1"/>
  <c r="AN208" i="13" s="1"/>
  <c r="AN209" i="13" s="1"/>
  <c r="AN210" i="13" s="1"/>
  <c r="AN211" i="13" s="1"/>
  <c r="AN212" i="13" s="1"/>
  <c r="AN213" i="13" s="1"/>
  <c r="AN214" i="13" s="1"/>
  <c r="AN215" i="13" s="1"/>
  <c r="AN216" i="13" s="1"/>
  <c r="AN217" i="13" s="1"/>
  <c r="AN218" i="13" s="1"/>
  <c r="AN219" i="13" s="1"/>
  <c r="AN220" i="13" s="1"/>
  <c r="AN221" i="13" s="1"/>
  <c r="AN222" i="13" s="1"/>
  <c r="AN223" i="13" s="1"/>
  <c r="AN224" i="13" s="1"/>
  <c r="AN225" i="13" s="1"/>
  <c r="AN226" i="13" s="1"/>
  <c r="AN227" i="13" s="1"/>
  <c r="AN228" i="13" s="1"/>
  <c r="AN229" i="13" s="1"/>
  <c r="AN230" i="13" s="1"/>
  <c r="AN231" i="13" s="1"/>
  <c r="AN232" i="13" s="1"/>
  <c r="AN233" i="13" s="1"/>
  <c r="AN234" i="13" s="1"/>
  <c r="AN235" i="13" s="1"/>
  <c r="AN236" i="13" s="1"/>
  <c r="AN237" i="13" s="1"/>
  <c r="AN238" i="13" s="1"/>
  <c r="AN239" i="13" s="1"/>
  <c r="AN240" i="13" s="1"/>
  <c r="AN241" i="13" s="1"/>
  <c r="AN242" i="13" s="1"/>
  <c r="AN243" i="13" s="1"/>
  <c r="AN244" i="13" s="1"/>
  <c r="AN245" i="13" s="1"/>
  <c r="AN246" i="13" s="1"/>
  <c r="AN247" i="13" s="1"/>
  <c r="AN248" i="13" s="1"/>
  <c r="AN249" i="13" s="1"/>
  <c r="AN250" i="13" s="1"/>
  <c r="AN251" i="13" s="1"/>
  <c r="AN252" i="13" s="1"/>
  <c r="AN253" i="13" s="1"/>
  <c r="AN254" i="13" s="1"/>
  <c r="AN255" i="13" s="1"/>
  <c r="AN256" i="13" s="1"/>
  <c r="AN257" i="13" s="1"/>
  <c r="AN258" i="13" s="1"/>
  <c r="AN259" i="13" s="1"/>
  <c r="AN260" i="13" s="1"/>
  <c r="AN261" i="13" s="1"/>
  <c r="AN262" i="13" s="1"/>
  <c r="AN263" i="13" s="1"/>
  <c r="AN264" i="13" s="1"/>
  <c r="AN265" i="13" s="1"/>
  <c r="AN266" i="13" s="1"/>
  <c r="AN267" i="13" s="1"/>
  <c r="AN268" i="13" s="1"/>
  <c r="AN269" i="13" s="1"/>
  <c r="AN270" i="13" s="1"/>
  <c r="AN271" i="13" s="1"/>
  <c r="AN272" i="13" s="1"/>
  <c r="AN273" i="13" s="1"/>
  <c r="AN274" i="13" s="1"/>
  <c r="AN275" i="13" s="1"/>
  <c r="AN276" i="13" s="1"/>
  <c r="AN277" i="13" s="1"/>
  <c r="AN278" i="13" s="1"/>
  <c r="AN279" i="13" s="1"/>
  <c r="AN280" i="13" s="1"/>
  <c r="AN281" i="13" s="1"/>
  <c r="AN282" i="13" s="1"/>
  <c r="AN283" i="13" s="1"/>
  <c r="AN284" i="13" s="1"/>
  <c r="AN285" i="13" s="1"/>
  <c r="AN286" i="13" s="1"/>
  <c r="AN287" i="13" s="1"/>
  <c r="AN288" i="13" s="1"/>
  <c r="AN289" i="13" s="1"/>
  <c r="AN290" i="13" s="1"/>
  <c r="AN291" i="13" s="1"/>
  <c r="AN292" i="13" s="1"/>
  <c r="AN293" i="13" s="1"/>
  <c r="AN294" i="13" s="1"/>
  <c r="AN295" i="13" s="1"/>
  <c r="AN296" i="13" s="1"/>
  <c r="AN297" i="13" s="1"/>
  <c r="AN298" i="13" s="1"/>
  <c r="AN299" i="13" s="1"/>
  <c r="AN300" i="13" s="1"/>
  <c r="AN301" i="13" s="1"/>
  <c r="AN302" i="13" s="1"/>
  <c r="AN303" i="13" s="1"/>
  <c r="AN304" i="13" s="1"/>
  <c r="AN305" i="13" s="1"/>
  <c r="AN306" i="13" s="1"/>
  <c r="AN307" i="13" s="1"/>
  <c r="AN308" i="13" s="1"/>
  <c r="AN309" i="13" s="1"/>
  <c r="AN310" i="13" s="1"/>
  <c r="AN311" i="13" s="1"/>
  <c r="AN312" i="13" s="1"/>
  <c r="AN313" i="13" s="1"/>
  <c r="AN314" i="13" s="1"/>
  <c r="AN315" i="13" s="1"/>
  <c r="AN316" i="13" s="1"/>
  <c r="AN317" i="13" s="1"/>
  <c r="AN318" i="13" s="1"/>
  <c r="AN319" i="13" s="1"/>
  <c r="AN320" i="13" s="1"/>
  <c r="AN321" i="13" s="1"/>
  <c r="AN322" i="13" s="1"/>
  <c r="AN323" i="13" s="1"/>
  <c r="AN324" i="13" s="1"/>
  <c r="AN325" i="13" s="1"/>
  <c r="AN326" i="13" s="1"/>
  <c r="AN327" i="13" s="1"/>
  <c r="AN328" i="13" s="1"/>
  <c r="AN329" i="13" s="1"/>
  <c r="AN330" i="13" s="1"/>
  <c r="AN331" i="13" s="1"/>
  <c r="AN332" i="13" s="1"/>
  <c r="AN333" i="13" s="1"/>
  <c r="AN334" i="13" s="1"/>
  <c r="AN335" i="13" s="1"/>
  <c r="AN336" i="13" s="1"/>
  <c r="AN337" i="13" s="1"/>
  <c r="AN338" i="13" s="1"/>
  <c r="AN339" i="13" s="1"/>
  <c r="AN340" i="13" s="1"/>
  <c r="AN341" i="13" s="1"/>
  <c r="AN342" i="13" s="1"/>
  <c r="AN343" i="13" s="1"/>
  <c r="AN344" i="13" s="1"/>
  <c r="AN345" i="13" s="1"/>
  <c r="AN346" i="13" s="1"/>
  <c r="AN347" i="13" s="1"/>
  <c r="AN348" i="13" s="1"/>
  <c r="AN349" i="13" s="1"/>
  <c r="AN350" i="13" s="1"/>
  <c r="AN351" i="13" s="1"/>
  <c r="AN352" i="13" s="1"/>
  <c r="AN353" i="13" s="1"/>
  <c r="AN354" i="13" s="1"/>
  <c r="AN355" i="13" s="1"/>
  <c r="AN356" i="13" s="1"/>
  <c r="AN357" i="13" s="1"/>
  <c r="AN358" i="13" s="1"/>
  <c r="AN359" i="13" s="1"/>
  <c r="AN360" i="13" s="1"/>
  <c r="AN361" i="13" s="1"/>
  <c r="AN362" i="13" s="1"/>
  <c r="AN363" i="13" s="1"/>
  <c r="AN364" i="13" s="1"/>
  <c r="AN365" i="13" s="1"/>
  <c r="AN366" i="13" s="1"/>
  <c r="AN367" i="13" s="1"/>
  <c r="AN368" i="13" s="1"/>
  <c r="AN369" i="13" s="1"/>
  <c r="AN370" i="13" s="1"/>
  <c r="AN371" i="13" s="1"/>
  <c r="AN372" i="13" s="1"/>
  <c r="AN373" i="13" s="1"/>
  <c r="AN374" i="13" s="1"/>
  <c r="AN375" i="13" s="1"/>
  <c r="AN376" i="13" s="1"/>
  <c r="AN377" i="13" s="1"/>
  <c r="AN378" i="13" s="1"/>
  <c r="AN379" i="13" s="1"/>
  <c r="AN380" i="13" s="1"/>
  <c r="AN381" i="13" s="1"/>
  <c r="AN382" i="13" s="1"/>
  <c r="AN383" i="13" s="1"/>
  <c r="AN384" i="13" s="1"/>
  <c r="AN385" i="13" s="1"/>
  <c r="AN386" i="13" s="1"/>
  <c r="AN387" i="13" s="1"/>
  <c r="AN388" i="13" s="1"/>
  <c r="AN389" i="13" s="1"/>
  <c r="AN390" i="13" s="1"/>
  <c r="AN391" i="13" s="1"/>
  <c r="AN392" i="13" s="1"/>
  <c r="AN393" i="13" s="1"/>
  <c r="AN394" i="13" s="1"/>
  <c r="AN395" i="13" s="1"/>
  <c r="AN396" i="13" s="1"/>
  <c r="AN397" i="13" s="1"/>
  <c r="AN398" i="13" s="1"/>
  <c r="AN399" i="13" s="1"/>
  <c r="AN400" i="13" s="1"/>
  <c r="AN401" i="13" s="1"/>
  <c r="AN402" i="13" s="1"/>
  <c r="AN403" i="13" s="1"/>
  <c r="AN404" i="13" s="1"/>
  <c r="AN405" i="13" s="1"/>
  <c r="AN406" i="13" s="1"/>
  <c r="AN407" i="13" s="1"/>
  <c r="AN408" i="13" s="1"/>
  <c r="AN409" i="13" s="1"/>
  <c r="AN410" i="13" s="1"/>
  <c r="AN411" i="13" s="1"/>
  <c r="AN412" i="13" s="1"/>
  <c r="AN413" i="13" s="1"/>
  <c r="AN414" i="13" s="1"/>
  <c r="AN415" i="13" s="1"/>
  <c r="AN416" i="13" s="1"/>
  <c r="AN417" i="13" s="1"/>
  <c r="AN418" i="13" s="1"/>
  <c r="AN419" i="13" s="1"/>
  <c r="AN420" i="13" s="1"/>
  <c r="AN421" i="13" s="1"/>
  <c r="AN422" i="13" s="1"/>
  <c r="AN423" i="13" s="1"/>
  <c r="AN424" i="13" s="1"/>
  <c r="AN425" i="13" s="1"/>
  <c r="AN426" i="13" s="1"/>
  <c r="AN427" i="13" s="1"/>
  <c r="AN428" i="13" s="1"/>
  <c r="AN429" i="13" s="1"/>
  <c r="AN430" i="13" s="1"/>
  <c r="AN431" i="13" s="1"/>
  <c r="AN432" i="13" s="1"/>
  <c r="AN433" i="13" s="1"/>
  <c r="AN434" i="13" s="1"/>
  <c r="AN435" i="13" s="1"/>
  <c r="AN436" i="13" s="1"/>
  <c r="AN437" i="13" s="1"/>
  <c r="AN438" i="13" s="1"/>
  <c r="AN439" i="13" s="1"/>
  <c r="AN440" i="13" s="1"/>
  <c r="AN441" i="13" s="1"/>
  <c r="AN442" i="13" s="1"/>
  <c r="AN443" i="13" s="1"/>
  <c r="AN444" i="13" s="1"/>
  <c r="AN445" i="13" s="1"/>
  <c r="AN446" i="13" s="1"/>
  <c r="AN447" i="13" s="1"/>
  <c r="AN448" i="13" s="1"/>
  <c r="AN449" i="13" s="1"/>
  <c r="AN450" i="13" s="1"/>
  <c r="AN451" i="13" s="1"/>
  <c r="AN452" i="13" s="1"/>
  <c r="AN453" i="13" s="1"/>
  <c r="AN454" i="13" s="1"/>
  <c r="AN455" i="13" s="1"/>
  <c r="AN456" i="13" s="1"/>
  <c r="AN457" i="13" s="1"/>
  <c r="AN458" i="13" s="1"/>
  <c r="AN459" i="13" s="1"/>
  <c r="AN460" i="13" s="1"/>
  <c r="AN461" i="13" s="1"/>
  <c r="AN462" i="13" s="1"/>
  <c r="AN463" i="13" s="1"/>
  <c r="AN464" i="13" s="1"/>
  <c r="AN465" i="13" s="1"/>
  <c r="AN466" i="13" s="1"/>
  <c r="AN467" i="13" s="1"/>
  <c r="AN468" i="13" s="1"/>
  <c r="AN469" i="13" s="1"/>
  <c r="AN470" i="13" s="1"/>
  <c r="AN471" i="13" s="1"/>
  <c r="AN472" i="13" s="1"/>
  <c r="AN473" i="13" s="1"/>
  <c r="AN474" i="13" s="1"/>
  <c r="AN475" i="13" s="1"/>
  <c r="AN476" i="13" s="1"/>
  <c r="AN477" i="13" s="1"/>
  <c r="AN478" i="13" s="1"/>
  <c r="AN479" i="13" s="1"/>
  <c r="AN480" i="13" s="1"/>
  <c r="AN481" i="13" s="1"/>
  <c r="AN482" i="13" s="1"/>
  <c r="AN483" i="13" s="1"/>
  <c r="AN484" i="13" s="1"/>
  <c r="AN485" i="13" s="1"/>
  <c r="AN486" i="13" s="1"/>
  <c r="AN487" i="13" s="1"/>
  <c r="AN488" i="13" s="1"/>
  <c r="AN489" i="13" s="1"/>
  <c r="AN490" i="13" s="1"/>
  <c r="AN491" i="13" s="1"/>
  <c r="AN492" i="13" s="1"/>
  <c r="AN493" i="13" s="1"/>
  <c r="AN494" i="13" s="1"/>
  <c r="AN495" i="13" s="1"/>
  <c r="AN496" i="13" s="1"/>
  <c r="AN497" i="13" s="1"/>
  <c r="AN498" i="13" s="1"/>
  <c r="AN499" i="13" s="1"/>
  <c r="AN500" i="13" s="1"/>
  <c r="AN501" i="13" s="1"/>
  <c r="AN502" i="13" s="1"/>
  <c r="AN503" i="13" s="1"/>
  <c r="AN504" i="13" s="1"/>
  <c r="AN505" i="13" s="1"/>
  <c r="AN506" i="13" s="1"/>
  <c r="AN507" i="13" s="1"/>
  <c r="AN508" i="13" s="1"/>
  <c r="AN509" i="13" s="1"/>
  <c r="AN510" i="13" s="1"/>
  <c r="AN511" i="13" s="1"/>
  <c r="AN512" i="13" s="1"/>
  <c r="AN513" i="13" s="1"/>
  <c r="AN514" i="13" s="1"/>
  <c r="AN515" i="13" s="1"/>
  <c r="AN516" i="13" s="1"/>
  <c r="AN517" i="13" s="1"/>
  <c r="AN518" i="13" s="1"/>
  <c r="AN519" i="13" s="1"/>
  <c r="AN520" i="13" s="1"/>
  <c r="AN521" i="13" s="1"/>
  <c r="AN522" i="13" s="1"/>
  <c r="AN523" i="13" s="1"/>
  <c r="AN524" i="13" s="1"/>
  <c r="AN525" i="13" s="1"/>
  <c r="AN526" i="13" s="1"/>
  <c r="AN527" i="13" s="1"/>
  <c r="AN528" i="13" s="1"/>
  <c r="AN529" i="13" s="1"/>
  <c r="AN530" i="13" s="1"/>
  <c r="AN531" i="13" s="1"/>
  <c r="AN532" i="13" s="1"/>
  <c r="AN533" i="13" s="1"/>
  <c r="AN534" i="13" s="1"/>
  <c r="AN535" i="13" s="1"/>
  <c r="AN536" i="13" s="1"/>
  <c r="AN537" i="13" s="1"/>
  <c r="AN538" i="13" s="1"/>
  <c r="AN539" i="13" s="1"/>
  <c r="AN540" i="13" s="1"/>
  <c r="AN541" i="13" s="1"/>
  <c r="AN542" i="13" s="1"/>
  <c r="AN543" i="13" s="1"/>
  <c r="AN544" i="13" s="1"/>
  <c r="AN545" i="13" s="1"/>
  <c r="AN546" i="13" s="1"/>
  <c r="AN547" i="13" s="1"/>
  <c r="AN548" i="13" s="1"/>
  <c r="AN549" i="13" s="1"/>
  <c r="AN550" i="13" s="1"/>
  <c r="AN551" i="13" s="1"/>
  <c r="AN552" i="13" s="1"/>
  <c r="AN553" i="13" s="1"/>
  <c r="AN554" i="13" s="1"/>
  <c r="AN555" i="13" s="1"/>
  <c r="AN556" i="13" s="1"/>
  <c r="AN557" i="13" s="1"/>
  <c r="AN558" i="13" s="1"/>
  <c r="AN559" i="13" s="1"/>
  <c r="AN560" i="13" s="1"/>
  <c r="AN561" i="13" s="1"/>
  <c r="AN562" i="13" s="1"/>
  <c r="AN563" i="13" s="1"/>
  <c r="AN564" i="13" s="1"/>
  <c r="AN565" i="13" s="1"/>
  <c r="AN566" i="13" s="1"/>
  <c r="AN567" i="13" s="1"/>
  <c r="AN568" i="13" s="1"/>
  <c r="AN569" i="13" s="1"/>
  <c r="AN570" i="13" s="1"/>
  <c r="AN571" i="13" s="1"/>
  <c r="AN572" i="13" s="1"/>
  <c r="AN573" i="13" s="1"/>
  <c r="AN574" i="13" s="1"/>
  <c r="AN575" i="13" s="1"/>
  <c r="AN576" i="13" s="1"/>
  <c r="AN577" i="13" s="1"/>
  <c r="AN578" i="13" s="1"/>
  <c r="AN579" i="13" s="1"/>
  <c r="AN580" i="13" s="1"/>
  <c r="AN581" i="13" s="1"/>
  <c r="AN582" i="13" s="1"/>
  <c r="AN583" i="13" s="1"/>
  <c r="AN584" i="13" s="1"/>
  <c r="AN585" i="13" s="1"/>
  <c r="AN586" i="13" s="1"/>
  <c r="AN587" i="13" s="1"/>
  <c r="AN588" i="13" s="1"/>
  <c r="AN589" i="13" s="1"/>
  <c r="AN590" i="13" s="1"/>
  <c r="AN591" i="13" s="1"/>
  <c r="AN592" i="13" s="1"/>
  <c r="AN593" i="13" s="1"/>
  <c r="AN594" i="13" s="1"/>
  <c r="AN595" i="13" s="1"/>
  <c r="AN596" i="13" s="1"/>
  <c r="AN597" i="13" s="1"/>
  <c r="AN598" i="13" s="1"/>
  <c r="AN599" i="13" s="1"/>
  <c r="AN600" i="13" s="1"/>
  <c r="AN601" i="13" s="1"/>
  <c r="AN3" i="13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2" i="13"/>
  <c r="AI2" i="13" s="1"/>
  <c r="C3" i="13"/>
  <c r="C4" i="13"/>
  <c r="C5" i="13"/>
  <c r="C6" i="13"/>
  <c r="C7" i="13"/>
  <c r="C8" i="13"/>
  <c r="AI8" i="13" s="1"/>
  <c r="C9" i="13"/>
  <c r="C10" i="13"/>
  <c r="C11" i="13"/>
  <c r="C12" i="13"/>
  <c r="C13" i="13"/>
  <c r="C14" i="13"/>
  <c r="AI14" i="13" s="1"/>
  <c r="C15" i="13"/>
  <c r="C16" i="13"/>
  <c r="AI16" i="13" s="1"/>
  <c r="C17" i="13"/>
  <c r="C18" i="13"/>
  <c r="C19" i="13"/>
  <c r="AI19" i="13" s="1"/>
  <c r="C20" i="13"/>
  <c r="C21" i="13"/>
  <c r="C22" i="13"/>
  <c r="AI22" i="13" s="1"/>
  <c r="C23" i="13"/>
  <c r="AI23" i="13" s="1"/>
  <c r="C24" i="13"/>
  <c r="AI24" i="13" s="1"/>
  <c r="C25" i="13"/>
  <c r="C26" i="13"/>
  <c r="C27" i="13"/>
  <c r="C28" i="13"/>
  <c r="C29" i="13"/>
  <c r="AI29" i="13" s="1"/>
  <c r="C30" i="13"/>
  <c r="C31" i="13"/>
  <c r="B73" i="15"/>
  <c r="B74" i="15"/>
  <c r="B75" i="15"/>
  <c r="B76" i="15"/>
  <c r="B3" i="15"/>
  <c r="B4" i="15"/>
  <c r="B5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2" i="15"/>
  <c r="B23" i="15"/>
  <c r="B24" i="15"/>
  <c r="B25" i="15"/>
  <c r="B26" i="15"/>
  <c r="B27" i="15"/>
  <c r="B28" i="15"/>
  <c r="B29" i="15"/>
  <c r="B30" i="15"/>
  <c r="B31" i="15"/>
  <c r="B32" i="15"/>
  <c r="B33" i="15"/>
  <c r="B34" i="15"/>
  <c r="B35" i="15"/>
  <c r="B36" i="15"/>
  <c r="B37" i="15"/>
  <c r="B38" i="15"/>
  <c r="B39" i="15"/>
  <c r="B40" i="15"/>
  <c r="B41" i="15"/>
  <c r="B42" i="15"/>
  <c r="B43" i="15"/>
  <c r="B44" i="15"/>
  <c r="B45" i="15"/>
  <c r="B46" i="15"/>
  <c r="B47" i="15"/>
  <c r="B48" i="15"/>
  <c r="B49" i="15"/>
  <c r="B50" i="15"/>
  <c r="B51" i="15"/>
  <c r="B52" i="15"/>
  <c r="B53" i="15"/>
  <c r="B54" i="15"/>
  <c r="B55" i="15"/>
  <c r="B56" i="15"/>
  <c r="B57" i="15"/>
  <c r="B58" i="15"/>
  <c r="B59" i="15"/>
  <c r="B60" i="15"/>
  <c r="B61" i="15"/>
  <c r="B62" i="15"/>
  <c r="B63" i="15"/>
  <c r="B64" i="15"/>
  <c r="B65" i="15"/>
  <c r="B66" i="15"/>
  <c r="B67" i="15"/>
  <c r="B68" i="15"/>
  <c r="B69" i="15"/>
  <c r="B70" i="15"/>
  <c r="B71" i="15"/>
  <c r="B72" i="15"/>
  <c r="B2" i="15"/>
  <c r="B3" i="16"/>
  <c r="B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B2" i="16"/>
  <c r="AI18" i="13" l="1"/>
  <c r="AI30" i="13"/>
  <c r="AI13" i="13"/>
  <c r="AI28" i="13"/>
  <c r="AI5" i="13"/>
  <c r="AI15" i="13"/>
  <c r="AI6" i="13"/>
  <c r="AI21" i="13"/>
  <c r="AI12" i="13"/>
  <c r="AI27" i="13"/>
  <c r="AI11" i="13"/>
  <c r="AI3" i="13"/>
  <c r="M6" i="15" s="1"/>
  <c r="AI4" i="13"/>
  <c r="N52" i="15" s="1"/>
  <c r="AI26" i="13"/>
  <c r="AI10" i="13"/>
  <c r="AI31" i="13"/>
  <c r="AI7" i="13"/>
  <c r="AI20" i="13"/>
  <c r="AI25" i="13"/>
  <c r="AI17" i="13"/>
  <c r="AI9" i="13"/>
  <c r="N46" i="15" s="1"/>
  <c r="H27" i="15"/>
  <c r="H9" i="15" l="1"/>
  <c r="M13" i="15"/>
  <c r="M9" i="15"/>
  <c r="H67" i="15"/>
  <c r="Q53" i="15"/>
  <c r="Q64" i="15"/>
  <c r="N26" i="15"/>
  <c r="H50" i="15"/>
  <c r="M14" i="15"/>
  <c r="R64" i="15"/>
  <c r="R49" i="15"/>
  <c r="Q36" i="15"/>
  <c r="R63" i="15"/>
  <c r="H66" i="15"/>
  <c r="H26" i="15"/>
  <c r="M37" i="15"/>
  <c r="M29" i="15"/>
  <c r="Q6" i="15"/>
  <c r="N10" i="15"/>
  <c r="N42" i="15"/>
  <c r="Q21" i="15"/>
  <c r="H65" i="15"/>
  <c r="R10" i="15"/>
  <c r="M64" i="15"/>
  <c r="R29" i="15"/>
  <c r="H42" i="15"/>
  <c r="M22" i="15"/>
  <c r="M52" i="15"/>
  <c r="R37" i="15"/>
  <c r="Q63" i="15"/>
  <c r="R70" i="15"/>
  <c r="H58" i="15"/>
  <c r="M48" i="15"/>
  <c r="R55" i="15"/>
  <c r="H3" i="15"/>
  <c r="M47" i="15"/>
  <c r="Q29" i="15"/>
  <c r="H25" i="15"/>
  <c r="N35" i="15"/>
  <c r="R18" i="15"/>
  <c r="R52" i="15"/>
  <c r="N60" i="15"/>
  <c r="R57" i="15"/>
  <c r="H75" i="15"/>
  <c r="H18" i="15"/>
  <c r="M45" i="15"/>
  <c r="R36" i="15"/>
  <c r="R43" i="15"/>
  <c r="M75" i="15"/>
  <c r="N32" i="15"/>
  <c r="Q12" i="15"/>
  <c r="R46" i="15"/>
  <c r="H74" i="15"/>
  <c r="I74" i="15" s="1"/>
  <c r="H57" i="15"/>
  <c r="H35" i="15"/>
  <c r="H17" i="15"/>
  <c r="R74" i="15"/>
  <c r="M40" i="15"/>
  <c r="R44" i="15"/>
  <c r="Q27" i="15"/>
  <c r="Q17" i="15"/>
  <c r="R76" i="15"/>
  <c r="M3" i="15"/>
  <c r="N19" i="15"/>
  <c r="N27" i="15"/>
  <c r="N12" i="15"/>
  <c r="R41" i="15"/>
  <c r="Q28" i="15"/>
  <c r="Q20" i="15"/>
  <c r="R15" i="15"/>
  <c r="Q72" i="15"/>
  <c r="R13" i="15"/>
  <c r="Q71" i="15"/>
  <c r="N70" i="15"/>
  <c r="H43" i="15"/>
  <c r="M42" i="15"/>
  <c r="N36" i="15"/>
  <c r="AP23" i="13"/>
  <c r="H19" i="15"/>
  <c r="R35" i="15"/>
  <c r="Q30" i="15"/>
  <c r="M28" i="15"/>
  <c r="H41" i="15"/>
  <c r="R66" i="15"/>
  <c r="Q11" i="15"/>
  <c r="Q59" i="15"/>
  <c r="M57" i="15"/>
  <c r="H56" i="15"/>
  <c r="H11" i="15"/>
  <c r="M50" i="15"/>
  <c r="Q74" i="15"/>
  <c r="Q51" i="15"/>
  <c r="Q25" i="15"/>
  <c r="N30" i="15"/>
  <c r="M24" i="15"/>
  <c r="N58" i="15"/>
  <c r="R17" i="15"/>
  <c r="N16" i="15"/>
  <c r="R73" i="15"/>
  <c r="N13" i="15"/>
  <c r="Q52" i="15"/>
  <c r="M2" i="15"/>
  <c r="H49" i="15"/>
  <c r="Q37" i="15"/>
  <c r="M74" i="15"/>
  <c r="Q5" i="15"/>
  <c r="R40" i="15"/>
  <c r="M44" i="15"/>
  <c r="Q46" i="15"/>
  <c r="Q61" i="15"/>
  <c r="R54" i="15"/>
  <c r="R62" i="15"/>
  <c r="R9" i="15"/>
  <c r="R24" i="15"/>
  <c r="M58" i="15"/>
  <c r="M33" i="15"/>
  <c r="Q55" i="15"/>
  <c r="M10" i="15"/>
  <c r="Q31" i="15"/>
  <c r="Q45" i="15"/>
  <c r="N28" i="15"/>
  <c r="N63" i="15"/>
  <c r="R32" i="15"/>
  <c r="Q43" i="15"/>
  <c r="M68" i="15"/>
  <c r="N18" i="15"/>
  <c r="R28" i="15"/>
  <c r="N38" i="15"/>
  <c r="Q9" i="15"/>
  <c r="R19" i="15"/>
  <c r="N48" i="15"/>
  <c r="Q3" i="15"/>
  <c r="N15" i="15"/>
  <c r="Q50" i="15"/>
  <c r="R4" i="15"/>
  <c r="N61" i="15"/>
  <c r="M11" i="15"/>
  <c r="N72" i="15"/>
  <c r="Q48" i="15"/>
  <c r="R58" i="15"/>
  <c r="H4" i="15"/>
  <c r="H12" i="15"/>
  <c r="H20" i="15"/>
  <c r="H28" i="15"/>
  <c r="H36" i="15"/>
  <c r="H44" i="15"/>
  <c r="H52" i="15"/>
  <c r="H60" i="15"/>
  <c r="H69" i="15"/>
  <c r="H53" i="15"/>
  <c r="H70" i="15"/>
  <c r="M46" i="15"/>
  <c r="R8" i="15"/>
  <c r="N23" i="15"/>
  <c r="M38" i="15"/>
  <c r="Q68" i="15"/>
  <c r="N57" i="15"/>
  <c r="N39" i="15"/>
  <c r="M41" i="15"/>
  <c r="M71" i="15"/>
  <c r="M8" i="15"/>
  <c r="N24" i="15"/>
  <c r="Q24" i="15"/>
  <c r="H15" i="15"/>
  <c r="H39" i="15"/>
  <c r="H64" i="15"/>
  <c r="H72" i="15"/>
  <c r="N8" i="15"/>
  <c r="N29" i="15"/>
  <c r="Q15" i="15"/>
  <c r="Q44" i="15"/>
  <c r="M63" i="15"/>
  <c r="M25" i="15"/>
  <c r="M12" i="15"/>
  <c r="Q4" i="15"/>
  <c r="N40" i="15"/>
  <c r="N25" i="15"/>
  <c r="R61" i="15"/>
  <c r="Q18" i="15"/>
  <c r="R51" i="15"/>
  <c r="Q67" i="15"/>
  <c r="N45" i="15"/>
  <c r="N14" i="15"/>
  <c r="M61" i="15"/>
  <c r="Q16" i="15"/>
  <c r="H8" i="15"/>
  <c r="H24" i="15"/>
  <c r="H40" i="15"/>
  <c r="Q69" i="15"/>
  <c r="N6" i="15"/>
  <c r="R47" i="15"/>
  <c r="R16" i="15"/>
  <c r="N53" i="15"/>
  <c r="Q14" i="15"/>
  <c r="Q13" i="15"/>
  <c r="R38" i="15"/>
  <c r="R14" i="15"/>
  <c r="M60" i="15"/>
  <c r="M36" i="15"/>
  <c r="M35" i="15"/>
  <c r="N41" i="15"/>
  <c r="Q39" i="15"/>
  <c r="N55" i="15"/>
  <c r="M43" i="15"/>
  <c r="R71" i="15"/>
  <c r="M49" i="15"/>
  <c r="Q70" i="15"/>
  <c r="N17" i="15"/>
  <c r="Q35" i="15"/>
  <c r="M20" i="15"/>
  <c r="Q66" i="15"/>
  <c r="R12" i="15"/>
  <c r="Q65" i="15"/>
  <c r="R75" i="15"/>
  <c r="R11" i="15"/>
  <c r="N4" i="15"/>
  <c r="R53" i="15"/>
  <c r="M70" i="15"/>
  <c r="Q34" i="15"/>
  <c r="M51" i="15"/>
  <c r="N31" i="15"/>
  <c r="N64" i="15"/>
  <c r="N59" i="15"/>
  <c r="Q40" i="15"/>
  <c r="R50" i="15"/>
  <c r="H5" i="15"/>
  <c r="H13" i="15"/>
  <c r="H21" i="15"/>
  <c r="H29" i="15"/>
  <c r="H37" i="15"/>
  <c r="H45" i="15"/>
  <c r="H61" i="15"/>
  <c r="R25" i="15"/>
  <c r="Q60" i="15"/>
  <c r="N75" i="15"/>
  <c r="M34" i="15"/>
  <c r="M59" i="15"/>
  <c r="Q38" i="15"/>
  <c r="R69" i="15"/>
  <c r="Q49" i="15"/>
  <c r="Q75" i="15"/>
  <c r="Q10" i="15"/>
  <c r="N65" i="15"/>
  <c r="N21" i="15"/>
  <c r="H7" i="15"/>
  <c r="H31" i="15"/>
  <c r="H55" i="15"/>
  <c r="AP22" i="13"/>
  <c r="N54" i="15"/>
  <c r="N73" i="15"/>
  <c r="M69" i="15"/>
  <c r="M7" i="15"/>
  <c r="N11" i="15"/>
  <c r="R65" i="15"/>
  <c r="M56" i="15"/>
  <c r="N43" i="15"/>
  <c r="Q22" i="15"/>
  <c r="M53" i="15"/>
  <c r="N51" i="15"/>
  <c r="Q41" i="15"/>
  <c r="M18" i="15"/>
  <c r="R5" i="15"/>
  <c r="R60" i="15"/>
  <c r="Q73" i="15"/>
  <c r="N22" i="15"/>
  <c r="R26" i="15"/>
  <c r="H16" i="15"/>
  <c r="H32" i="15"/>
  <c r="H48" i="15"/>
  <c r="M30" i="15"/>
  <c r="M17" i="15"/>
  <c r="R31" i="15"/>
  <c r="R30" i="15"/>
  <c r="N50" i="15"/>
  <c r="R56" i="15"/>
  <c r="R39" i="15"/>
  <c r="R22" i="15"/>
  <c r="M65" i="15"/>
  <c r="N74" i="15"/>
  <c r="M16" i="15"/>
  <c r="M15" i="15"/>
  <c r="M72" i="15"/>
  <c r="Q23" i="15"/>
  <c r="M23" i="15"/>
  <c r="Q62" i="15"/>
  <c r="R23" i="15"/>
  <c r="M32" i="15"/>
  <c r="Q54" i="15"/>
  <c r="M54" i="15"/>
  <c r="Q19" i="15"/>
  <c r="N67" i="15"/>
  <c r="Q58" i="15"/>
  <c r="M67" i="15"/>
  <c r="Q57" i="15"/>
  <c r="R67" i="15"/>
  <c r="R3" i="15"/>
  <c r="M27" i="15"/>
  <c r="R45" i="15"/>
  <c r="M26" i="15"/>
  <c r="Q26" i="15"/>
  <c r="M19" i="15"/>
  <c r="N3" i="15"/>
  <c r="N49" i="15"/>
  <c r="N44" i="15"/>
  <c r="Q32" i="15"/>
  <c r="R42" i="15"/>
  <c r="H6" i="15"/>
  <c r="H14" i="15"/>
  <c r="H22" i="15"/>
  <c r="H30" i="15"/>
  <c r="H38" i="15"/>
  <c r="H46" i="15"/>
  <c r="H54" i="15"/>
  <c r="H63" i="15"/>
  <c r="H71" i="15"/>
  <c r="Q76" i="15"/>
  <c r="M73" i="15"/>
  <c r="Q47" i="15"/>
  <c r="R6" i="15"/>
  <c r="N7" i="15"/>
  <c r="Q7" i="15"/>
  <c r="N71" i="15"/>
  <c r="N5" i="15"/>
  <c r="Q42" i="15"/>
  <c r="R59" i="15"/>
  <c r="R21" i="15"/>
  <c r="N34" i="15"/>
  <c r="R34" i="15"/>
  <c r="H23" i="15"/>
  <c r="I23" i="15" s="1"/>
  <c r="H47" i="15"/>
  <c r="M31" i="15"/>
  <c r="R27" i="15"/>
  <c r="M4" i="15"/>
  <c r="N9" i="15"/>
  <c r="R72" i="15"/>
  <c r="M55" i="15"/>
  <c r="N47" i="15"/>
  <c r="H59" i="15"/>
  <c r="R20" i="15"/>
  <c r="M39" i="15"/>
  <c r="R68" i="15"/>
  <c r="M5" i="15"/>
  <c r="H73" i="15"/>
  <c r="H34" i="15"/>
  <c r="Q8" i="15"/>
  <c r="H68" i="15"/>
  <c r="H51" i="15"/>
  <c r="H33" i="15"/>
  <c r="H10" i="15"/>
  <c r="Q56" i="15"/>
  <c r="M66" i="15"/>
  <c r="N20" i="15"/>
  <c r="N68" i="15"/>
  <c r="Q33" i="15"/>
  <c r="N66" i="15"/>
  <c r="R48" i="15"/>
  <c r="M21" i="15"/>
  <c r="R33" i="15"/>
  <c r="R7" i="15"/>
  <c r="N37" i="15"/>
  <c r="N69" i="15"/>
  <c r="N56" i="15"/>
  <c r="N33" i="15"/>
  <c r="T35" i="15"/>
  <c r="T38" i="15"/>
  <c r="T39" i="15"/>
  <c r="T41" i="15"/>
  <c r="T45" i="15"/>
  <c r="T50" i="15"/>
  <c r="T53" i="15"/>
  <c r="T54" i="15"/>
  <c r="T55" i="15"/>
  <c r="T56" i="15"/>
  <c r="T57" i="15"/>
  <c r="T59" i="15"/>
  <c r="T60" i="15"/>
  <c r="T61" i="15"/>
  <c r="T63" i="15"/>
  <c r="T64" i="15"/>
  <c r="T65" i="15"/>
  <c r="T66" i="15"/>
  <c r="T67" i="15"/>
  <c r="T68" i="15"/>
  <c r="T69" i="15"/>
  <c r="T71" i="15"/>
  <c r="T72" i="15"/>
  <c r="T73" i="15"/>
  <c r="T74" i="15"/>
  <c r="T75" i="15"/>
  <c r="T76" i="15"/>
  <c r="C73" i="15"/>
  <c r="D73" i="15"/>
  <c r="E73" i="15"/>
  <c r="U73" i="15"/>
  <c r="V73" i="15"/>
  <c r="C74" i="15"/>
  <c r="D74" i="15"/>
  <c r="F74" i="15" s="1"/>
  <c r="E74" i="15"/>
  <c r="U74" i="15"/>
  <c r="V74" i="15"/>
  <c r="C75" i="15"/>
  <c r="D75" i="15"/>
  <c r="E75" i="15"/>
  <c r="U75" i="15"/>
  <c r="V75" i="15"/>
  <c r="C76" i="15"/>
  <c r="D76" i="15"/>
  <c r="F76" i="15" s="1"/>
  <c r="E76" i="15"/>
  <c r="U76" i="15"/>
  <c r="V76" i="15"/>
  <c r="E2" i="15"/>
  <c r="D3" i="15"/>
  <c r="E3" i="15"/>
  <c r="D4" i="15"/>
  <c r="E4" i="15"/>
  <c r="D5" i="15"/>
  <c r="E5" i="15"/>
  <c r="D6" i="15"/>
  <c r="E6" i="15"/>
  <c r="D7" i="15"/>
  <c r="E7" i="15"/>
  <c r="D8" i="15"/>
  <c r="E8" i="15"/>
  <c r="D9" i="15"/>
  <c r="E9" i="15"/>
  <c r="D10" i="15"/>
  <c r="E10" i="15"/>
  <c r="D11" i="15"/>
  <c r="E11" i="15"/>
  <c r="D12" i="15"/>
  <c r="E12" i="15"/>
  <c r="D13" i="15"/>
  <c r="E13" i="15"/>
  <c r="D14" i="15"/>
  <c r="E14" i="15"/>
  <c r="D15" i="15"/>
  <c r="E15" i="15"/>
  <c r="D16" i="15"/>
  <c r="E16" i="15"/>
  <c r="D17" i="15"/>
  <c r="E17" i="15"/>
  <c r="D18" i="15"/>
  <c r="E18" i="15"/>
  <c r="D19" i="15"/>
  <c r="E19" i="15"/>
  <c r="D20" i="15"/>
  <c r="E20" i="15"/>
  <c r="D21" i="15"/>
  <c r="E21" i="15"/>
  <c r="D22" i="15"/>
  <c r="E22" i="15"/>
  <c r="D23" i="15"/>
  <c r="E23" i="15"/>
  <c r="D24" i="15"/>
  <c r="E24" i="15"/>
  <c r="D25" i="15"/>
  <c r="E25" i="15"/>
  <c r="D26" i="15"/>
  <c r="E26" i="15"/>
  <c r="D27" i="15"/>
  <c r="E27" i="15"/>
  <c r="D28" i="15"/>
  <c r="E28" i="15"/>
  <c r="D29" i="15"/>
  <c r="E29" i="15"/>
  <c r="D30" i="15"/>
  <c r="E30" i="15"/>
  <c r="D31" i="15"/>
  <c r="E31" i="15"/>
  <c r="D32" i="15"/>
  <c r="E32" i="15"/>
  <c r="D33" i="15"/>
  <c r="E33" i="15"/>
  <c r="D34" i="15"/>
  <c r="E34" i="15"/>
  <c r="D35" i="15"/>
  <c r="E35" i="15"/>
  <c r="D36" i="15"/>
  <c r="E36" i="15"/>
  <c r="D37" i="15"/>
  <c r="E37" i="15"/>
  <c r="D38" i="15"/>
  <c r="E38" i="15"/>
  <c r="D39" i="15"/>
  <c r="E39" i="15"/>
  <c r="D40" i="15"/>
  <c r="E40" i="15"/>
  <c r="D41" i="15"/>
  <c r="E41" i="15"/>
  <c r="D42" i="15"/>
  <c r="E42" i="15"/>
  <c r="D43" i="15"/>
  <c r="E43" i="15"/>
  <c r="D44" i="15"/>
  <c r="E44" i="15"/>
  <c r="D45" i="15"/>
  <c r="E45" i="15"/>
  <c r="D46" i="15"/>
  <c r="E46" i="15"/>
  <c r="D47" i="15"/>
  <c r="E47" i="15"/>
  <c r="D48" i="15"/>
  <c r="E48" i="15"/>
  <c r="D49" i="15"/>
  <c r="E49" i="15"/>
  <c r="D50" i="15"/>
  <c r="E50" i="15"/>
  <c r="D51" i="15"/>
  <c r="E51" i="15"/>
  <c r="D52" i="15"/>
  <c r="E52" i="15"/>
  <c r="D53" i="15"/>
  <c r="E53" i="15"/>
  <c r="D54" i="15"/>
  <c r="E54" i="15"/>
  <c r="D55" i="15"/>
  <c r="E55" i="15"/>
  <c r="D56" i="15"/>
  <c r="E56" i="15"/>
  <c r="D57" i="15"/>
  <c r="E57" i="15"/>
  <c r="D58" i="15"/>
  <c r="E58" i="15"/>
  <c r="D59" i="15"/>
  <c r="E59" i="15"/>
  <c r="D60" i="15"/>
  <c r="E60" i="15"/>
  <c r="D61" i="15"/>
  <c r="E61" i="15"/>
  <c r="D62" i="15"/>
  <c r="E62" i="15"/>
  <c r="D63" i="15"/>
  <c r="E63" i="15"/>
  <c r="D64" i="15"/>
  <c r="E64" i="15"/>
  <c r="D65" i="15"/>
  <c r="E65" i="15"/>
  <c r="D66" i="15"/>
  <c r="E66" i="15"/>
  <c r="D67" i="15"/>
  <c r="E67" i="15"/>
  <c r="D68" i="15"/>
  <c r="E68" i="15"/>
  <c r="D69" i="15"/>
  <c r="E69" i="15"/>
  <c r="D70" i="15"/>
  <c r="E70" i="15"/>
  <c r="D71" i="15"/>
  <c r="E71" i="15"/>
  <c r="D72" i="15"/>
  <c r="E72" i="15"/>
  <c r="C3" i="15"/>
  <c r="I3" i="15" s="1"/>
  <c r="U3" i="15"/>
  <c r="V3" i="15"/>
  <c r="C4" i="15"/>
  <c r="U4" i="15"/>
  <c r="V4" i="15"/>
  <c r="C5" i="15"/>
  <c r="I5" i="15" s="1"/>
  <c r="U5" i="15"/>
  <c r="V5" i="15"/>
  <c r="C6" i="15"/>
  <c r="U6" i="15"/>
  <c r="V6" i="15"/>
  <c r="C7" i="15"/>
  <c r="U7" i="15"/>
  <c r="V7" i="15"/>
  <c r="C8" i="15"/>
  <c r="I8" i="15" s="1"/>
  <c r="U8" i="15"/>
  <c r="V8" i="15"/>
  <c r="C9" i="15"/>
  <c r="I9" i="15" s="1"/>
  <c r="U9" i="15"/>
  <c r="V9" i="15"/>
  <c r="C10" i="15"/>
  <c r="I10" i="15" s="1"/>
  <c r="U10" i="15"/>
  <c r="V10" i="15"/>
  <c r="C11" i="15"/>
  <c r="U11" i="15"/>
  <c r="V11" i="15"/>
  <c r="C12" i="15"/>
  <c r="U12" i="15"/>
  <c r="V12" i="15"/>
  <c r="C13" i="15"/>
  <c r="I13" i="15" s="1"/>
  <c r="U13" i="15"/>
  <c r="V13" i="15"/>
  <c r="C14" i="15"/>
  <c r="U14" i="15"/>
  <c r="V14" i="15"/>
  <c r="C15" i="15"/>
  <c r="I15" i="15" s="1"/>
  <c r="U15" i="15"/>
  <c r="V15" i="15"/>
  <c r="C16" i="15"/>
  <c r="I16" i="15" s="1"/>
  <c r="U16" i="15"/>
  <c r="V16" i="15"/>
  <c r="C17" i="15"/>
  <c r="U17" i="15"/>
  <c r="V17" i="15"/>
  <c r="C18" i="15"/>
  <c r="I18" i="15" s="1"/>
  <c r="U18" i="15"/>
  <c r="V18" i="15"/>
  <c r="C19" i="15"/>
  <c r="U19" i="15"/>
  <c r="V19" i="15"/>
  <c r="C20" i="15"/>
  <c r="U20" i="15"/>
  <c r="V20" i="15"/>
  <c r="C21" i="15"/>
  <c r="U21" i="15"/>
  <c r="V21" i="15"/>
  <c r="C22" i="15"/>
  <c r="U22" i="15"/>
  <c r="V22" i="15"/>
  <c r="C23" i="15"/>
  <c r="U23" i="15"/>
  <c r="V23" i="15"/>
  <c r="C24" i="15"/>
  <c r="I24" i="15" s="1"/>
  <c r="U24" i="15"/>
  <c r="V24" i="15"/>
  <c r="C25" i="15"/>
  <c r="U25" i="15"/>
  <c r="V25" i="15"/>
  <c r="C26" i="15"/>
  <c r="U26" i="15"/>
  <c r="V26" i="15"/>
  <c r="C27" i="15"/>
  <c r="I27" i="15" s="1"/>
  <c r="U27" i="15"/>
  <c r="V27" i="15"/>
  <c r="C28" i="15"/>
  <c r="U28" i="15"/>
  <c r="V28" i="15"/>
  <c r="C29" i="15"/>
  <c r="U29" i="15"/>
  <c r="V29" i="15"/>
  <c r="C30" i="15"/>
  <c r="U30" i="15"/>
  <c r="V30" i="15"/>
  <c r="C31" i="15"/>
  <c r="U31" i="15"/>
  <c r="V31" i="15"/>
  <c r="C32" i="15"/>
  <c r="U32" i="15"/>
  <c r="V32" i="15"/>
  <c r="C33" i="15"/>
  <c r="U33" i="15"/>
  <c r="V33" i="15"/>
  <c r="C34" i="15"/>
  <c r="U34" i="15"/>
  <c r="V34" i="15"/>
  <c r="C35" i="15"/>
  <c r="U35" i="15"/>
  <c r="V35" i="15"/>
  <c r="C36" i="15"/>
  <c r="U36" i="15"/>
  <c r="V36" i="15"/>
  <c r="C37" i="15"/>
  <c r="U37" i="15"/>
  <c r="V37" i="15"/>
  <c r="C38" i="15"/>
  <c r="U38" i="15"/>
  <c r="V38" i="15"/>
  <c r="C39" i="15"/>
  <c r="U39" i="15"/>
  <c r="V39" i="15"/>
  <c r="C40" i="15"/>
  <c r="U40" i="15"/>
  <c r="V40" i="15"/>
  <c r="C41" i="15"/>
  <c r="U41" i="15"/>
  <c r="V41" i="15"/>
  <c r="C42" i="15"/>
  <c r="I42" i="15" s="1"/>
  <c r="U42" i="15"/>
  <c r="V42" i="15"/>
  <c r="C43" i="15"/>
  <c r="I43" i="15" s="1"/>
  <c r="U43" i="15"/>
  <c r="V43" i="15"/>
  <c r="C44" i="15"/>
  <c r="I44" i="15" s="1"/>
  <c r="U44" i="15"/>
  <c r="V44" i="15"/>
  <c r="C45" i="15"/>
  <c r="U45" i="15"/>
  <c r="V45" i="15"/>
  <c r="C46" i="15"/>
  <c r="U46" i="15"/>
  <c r="V46" i="15"/>
  <c r="C47" i="15"/>
  <c r="I47" i="15" s="1"/>
  <c r="U47" i="15"/>
  <c r="V47" i="15"/>
  <c r="C48" i="15"/>
  <c r="U48" i="15"/>
  <c r="V48" i="15"/>
  <c r="C49" i="15"/>
  <c r="U49" i="15"/>
  <c r="V49" i="15"/>
  <c r="C50" i="15"/>
  <c r="U50" i="15"/>
  <c r="V50" i="15"/>
  <c r="C51" i="15"/>
  <c r="I51" i="15" s="1"/>
  <c r="U51" i="15"/>
  <c r="V51" i="15"/>
  <c r="C52" i="15"/>
  <c r="I52" i="15" s="1"/>
  <c r="U52" i="15"/>
  <c r="V52" i="15"/>
  <c r="C53" i="15"/>
  <c r="U53" i="15"/>
  <c r="V53" i="15"/>
  <c r="C54" i="15"/>
  <c r="U54" i="15"/>
  <c r="V54" i="15"/>
  <c r="C55" i="15"/>
  <c r="U55" i="15"/>
  <c r="V55" i="15"/>
  <c r="C56" i="15"/>
  <c r="U56" i="15"/>
  <c r="V56" i="15"/>
  <c r="C57" i="15"/>
  <c r="U57" i="15"/>
  <c r="V57" i="15"/>
  <c r="C58" i="15"/>
  <c r="U58" i="15"/>
  <c r="V58" i="15"/>
  <c r="C59" i="15"/>
  <c r="I59" i="15" s="1"/>
  <c r="U59" i="15"/>
  <c r="V59" i="15"/>
  <c r="C60" i="15"/>
  <c r="U60" i="15"/>
  <c r="V60" i="15"/>
  <c r="C61" i="15"/>
  <c r="U61" i="15"/>
  <c r="V61" i="15"/>
  <c r="C62" i="15"/>
  <c r="U62" i="15"/>
  <c r="V62" i="15"/>
  <c r="C63" i="15"/>
  <c r="I63" i="15" s="1"/>
  <c r="U63" i="15"/>
  <c r="V63" i="15"/>
  <c r="C64" i="15"/>
  <c r="U64" i="15"/>
  <c r="V64" i="15"/>
  <c r="C65" i="15"/>
  <c r="U65" i="15"/>
  <c r="V65" i="15"/>
  <c r="C66" i="15"/>
  <c r="U66" i="15"/>
  <c r="V66" i="15"/>
  <c r="C67" i="15"/>
  <c r="I67" i="15" s="1"/>
  <c r="U67" i="15"/>
  <c r="V67" i="15"/>
  <c r="C68" i="15"/>
  <c r="I68" i="15" s="1"/>
  <c r="U68" i="15"/>
  <c r="V68" i="15"/>
  <c r="C69" i="15"/>
  <c r="U69" i="15"/>
  <c r="V69" i="15"/>
  <c r="C70" i="15"/>
  <c r="U70" i="15"/>
  <c r="V70" i="15"/>
  <c r="C71" i="15"/>
  <c r="I71" i="15" s="1"/>
  <c r="U71" i="15"/>
  <c r="V71" i="15"/>
  <c r="C72" i="15"/>
  <c r="U72" i="15"/>
  <c r="V72" i="15"/>
  <c r="AN2" i="13" a="1"/>
  <c r="AN2" i="13" s="1"/>
  <c r="AO2" i="13" s="1" a="1"/>
  <c r="AO2" i="13" s="1"/>
  <c r="I21" i="15" l="1"/>
  <c r="I40" i="15"/>
  <c r="I32" i="15"/>
  <c r="I66" i="15"/>
  <c r="I34" i="15"/>
  <c r="I58" i="15"/>
  <c r="I50" i="15"/>
  <c r="I26" i="15"/>
  <c r="I55" i="15"/>
  <c r="I39" i="15"/>
  <c r="I31" i="15"/>
  <c r="I7" i="15"/>
  <c r="I60" i="15"/>
  <c r="I20" i="15"/>
  <c r="I12" i="15"/>
  <c r="I4" i="15"/>
  <c r="I65" i="15"/>
  <c r="I57" i="15"/>
  <c r="I41" i="15"/>
  <c r="I33" i="15"/>
  <c r="I25" i="15"/>
  <c r="I22" i="15"/>
  <c r="I14" i="15"/>
  <c r="I6" i="15"/>
  <c r="I75" i="15"/>
  <c r="I30" i="15"/>
  <c r="I49" i="15"/>
  <c r="I17" i="15"/>
  <c r="I54" i="15"/>
  <c r="I35" i="15"/>
  <c r="I19" i="15"/>
  <c r="I11" i="15"/>
  <c r="I72" i="15"/>
  <c r="I48" i="15"/>
  <c r="I73" i="15"/>
  <c r="I36" i="15"/>
  <c r="I28" i="15"/>
  <c r="I70" i="15"/>
  <c r="I46" i="15"/>
  <c r="I38" i="15"/>
  <c r="I64" i="15"/>
  <c r="I56" i="15"/>
  <c r="I69" i="15"/>
  <c r="I61" i="15"/>
  <c r="I53" i="15"/>
  <c r="I45" i="15"/>
  <c r="I37" i="15"/>
  <c r="I29" i="15"/>
  <c r="W75" i="15"/>
  <c r="W76" i="15"/>
  <c r="W40" i="15"/>
  <c r="F27" i="15"/>
  <c r="F73" i="15"/>
  <c r="W74" i="15"/>
  <c r="F75" i="15"/>
  <c r="W73" i="15"/>
  <c r="F20" i="15"/>
  <c r="W30" i="15"/>
  <c r="F10" i="15"/>
  <c r="F72" i="15"/>
  <c r="F14" i="15"/>
  <c r="F24" i="15"/>
  <c r="W65" i="15"/>
  <c r="F58" i="15"/>
  <c r="F52" i="15"/>
  <c r="F25" i="15"/>
  <c r="F17" i="15"/>
  <c r="W26" i="15"/>
  <c r="W24" i="15"/>
  <c r="W55" i="15"/>
  <c r="F42" i="15"/>
  <c r="W64" i="15"/>
  <c r="W71" i="15"/>
  <c r="F44" i="15"/>
  <c r="F64" i="15"/>
  <c r="W70" i="15"/>
  <c r="W47" i="15"/>
  <c r="F28" i="15"/>
  <c r="F56" i="15"/>
  <c r="F36" i="15"/>
  <c r="F34" i="15"/>
  <c r="F50" i="15"/>
  <c r="W48" i="15"/>
  <c r="W29" i="15"/>
  <c r="W10" i="15"/>
  <c r="F49" i="15"/>
  <c r="W28" i="15"/>
  <c r="W22" i="15"/>
  <c r="W18" i="15"/>
  <c r="W16" i="15"/>
  <c r="W14" i="15"/>
  <c r="W53" i="15"/>
  <c r="W51" i="15"/>
  <c r="W37" i="15"/>
  <c r="F29" i="15"/>
  <c r="F23" i="15"/>
  <c r="F31" i="15"/>
  <c r="W52" i="15"/>
  <c r="W5" i="15"/>
  <c r="F65" i="15"/>
  <c r="W9" i="15"/>
  <c r="W58" i="15"/>
  <c r="W19" i="15"/>
  <c r="W33" i="15"/>
  <c r="W17" i="15"/>
  <c r="F12" i="15"/>
  <c r="W31" i="15"/>
  <c r="W21" i="15"/>
  <c r="F30" i="15"/>
  <c r="F40" i="15"/>
  <c r="F70" i="15"/>
  <c r="W68" i="15"/>
  <c r="F22" i="15"/>
  <c r="F8" i="15"/>
  <c r="F71" i="15"/>
  <c r="F33" i="15"/>
  <c r="F68" i="15"/>
  <c r="F54" i="15"/>
  <c r="W44" i="15"/>
  <c r="W41" i="15"/>
  <c r="F41" i="15"/>
  <c r="F18" i="15"/>
  <c r="F15" i="15"/>
  <c r="F4" i="15"/>
  <c r="W54" i="15"/>
  <c r="W45" i="15"/>
  <c r="W11" i="15"/>
  <c r="W69" i="15"/>
  <c r="F19" i="15"/>
  <c r="F59" i="15"/>
  <c r="W39" i="15"/>
  <c r="W60" i="15"/>
  <c r="F62" i="15"/>
  <c r="W67" i="15"/>
  <c r="W61" i="15"/>
  <c r="F57" i="15"/>
  <c r="F51" i="15"/>
  <c r="F37" i="15"/>
  <c r="W27" i="15"/>
  <c r="F3" i="15"/>
  <c r="W72" i="15"/>
  <c r="F69" i="15"/>
  <c r="F53" i="15"/>
  <c r="F66" i="15"/>
  <c r="W59" i="15"/>
  <c r="W36" i="15"/>
  <c r="F21" i="15"/>
  <c r="F11" i="15"/>
  <c r="W8" i="15"/>
  <c r="W66" i="15"/>
  <c r="F63" i="15"/>
  <c r="W56" i="15"/>
  <c r="W50" i="15"/>
  <c r="F45" i="15"/>
  <c r="W42" i="15"/>
  <c r="W34" i="15"/>
  <c r="W32" i="15"/>
  <c r="W25" i="15"/>
  <c r="W15" i="15"/>
  <c r="F6" i="15"/>
  <c r="F46" i="15"/>
  <c r="W35" i="15"/>
  <c r="F60" i="15"/>
  <c r="W20" i="15"/>
  <c r="F9" i="15"/>
  <c r="F61" i="15"/>
  <c r="W23" i="15"/>
  <c r="W13" i="15"/>
  <c r="W7" i="15"/>
  <c r="W4" i="15"/>
  <c r="F67" i="15"/>
  <c r="W62" i="15"/>
  <c r="W57" i="15"/>
  <c r="W49" i="15"/>
  <c r="F48" i="15"/>
  <c r="W43" i="15"/>
  <c r="F43" i="15"/>
  <c r="F35" i="15"/>
  <c r="F26" i="15"/>
  <c r="F16" i="15"/>
  <c r="F7" i="15"/>
  <c r="F55" i="15"/>
  <c r="W63" i="15"/>
  <c r="F38" i="15"/>
  <c r="W3" i="15"/>
  <c r="F47" i="15"/>
  <c r="W46" i="15"/>
  <c r="W38" i="15"/>
  <c r="F5" i="15"/>
  <c r="F39" i="15"/>
  <c r="W12" i="15"/>
  <c r="W6" i="15"/>
  <c r="F32" i="15"/>
  <c r="F13" i="15"/>
  <c r="AO15" i="13" a="1"/>
  <c r="AO15" i="13" s="1"/>
  <c r="AO7" i="13" a="1"/>
  <c r="AO7" i="13" s="1"/>
  <c r="AO14" i="13" a="1"/>
  <c r="AO14" i="13" s="1"/>
  <c r="AO6" i="13" a="1"/>
  <c r="AO6" i="13" s="1"/>
  <c r="AO21" i="13" a="1"/>
  <c r="AO21" i="13" s="1"/>
  <c r="AO13" i="13" a="1"/>
  <c r="AO13" i="13" s="1"/>
  <c r="AO5" i="13" a="1"/>
  <c r="AO5" i="13" s="1"/>
  <c r="AO20" i="13" a="1"/>
  <c r="AO20" i="13" s="1"/>
  <c r="AO12" i="13" a="1"/>
  <c r="AO12" i="13" s="1"/>
  <c r="AO4" i="13" a="1"/>
  <c r="AO4" i="13" s="1"/>
  <c r="AO19" i="13" a="1"/>
  <c r="AO19" i="13" s="1"/>
  <c r="AO11" i="13" a="1"/>
  <c r="AO11" i="13" s="1"/>
  <c r="AO18" i="13" a="1"/>
  <c r="AO18" i="13" s="1"/>
  <c r="AO10" i="13" a="1"/>
  <c r="AO10" i="13" s="1"/>
  <c r="AO17" i="13" a="1"/>
  <c r="AO17" i="13" s="1"/>
  <c r="AO9" i="13" a="1"/>
  <c r="AO9" i="13" s="1"/>
  <c r="AO16" i="13" a="1"/>
  <c r="AO16" i="13" s="1"/>
  <c r="AO8" i="13" a="1"/>
  <c r="AO8" i="13" s="1"/>
  <c r="C2" i="16"/>
  <c r="D7" i="16"/>
  <c r="C8" i="16"/>
  <c r="U8" i="16"/>
  <c r="V31" i="16"/>
  <c r="U3" i="16"/>
  <c r="D9" i="16"/>
  <c r="U22" i="16"/>
  <c r="C25" i="16"/>
  <c r="D3" i="16"/>
  <c r="V5" i="16"/>
  <c r="U6" i="16"/>
  <c r="C10" i="16"/>
  <c r="C14" i="16"/>
  <c r="V22" i="16"/>
  <c r="D24" i="16"/>
  <c r="D25" i="16"/>
  <c r="D8" i="16"/>
  <c r="D12" i="16"/>
  <c r="D16" i="16"/>
  <c r="C9" i="16"/>
  <c r="D21" i="16"/>
  <c r="C3" i="16"/>
  <c r="U19" i="16"/>
  <c r="C24" i="16"/>
  <c r="C4" i="16"/>
  <c r="V6" i="16"/>
  <c r="U7" i="16"/>
  <c r="D10" i="16"/>
  <c r="D14" i="16"/>
  <c r="U16" i="16"/>
  <c r="U21" i="16"/>
  <c r="C30" i="16"/>
  <c r="U31" i="16"/>
  <c r="W31" i="16" s="1"/>
  <c r="V10" i="16"/>
  <c r="V11" i="16"/>
  <c r="D22" i="16"/>
  <c r="V8" i="16"/>
  <c r="C16" i="16"/>
  <c r="U20" i="16"/>
  <c r="U9" i="16"/>
  <c r="D11" i="16"/>
  <c r="U14" i="16"/>
  <c r="V17" i="16"/>
  <c r="V20" i="16"/>
  <c r="U30" i="16"/>
  <c r="V9" i="16"/>
  <c r="V14" i="16"/>
  <c r="C18" i="16"/>
  <c r="U26" i="16"/>
  <c r="C31" i="16"/>
  <c r="D4" i="16"/>
  <c r="C5" i="16"/>
  <c r="V7" i="16"/>
  <c r="U10" i="16"/>
  <c r="U11" i="16"/>
  <c r="V12" i="16"/>
  <c r="V21" i="16"/>
  <c r="V25" i="16"/>
  <c r="C28" i="16"/>
  <c r="U2" i="16"/>
  <c r="V2" i="16"/>
  <c r="U24" i="16"/>
  <c r="C13" i="16"/>
  <c r="U13" i="16"/>
  <c r="V15" i="16"/>
  <c r="C17" i="16"/>
  <c r="U18" i="16"/>
  <c r="D28" i="16"/>
  <c r="U29" i="16"/>
  <c r="V3" i="16"/>
  <c r="U4" i="16"/>
  <c r="D5" i="16"/>
  <c r="C6" i="16"/>
  <c r="D13" i="16"/>
  <c r="V13" i="16"/>
  <c r="D17" i="16"/>
  <c r="V18" i="16"/>
  <c r="C20" i="16"/>
  <c r="D27" i="16"/>
  <c r="U28" i="16"/>
  <c r="V29" i="16"/>
  <c r="C27" i="16"/>
  <c r="D26" i="16"/>
  <c r="U25" i="16"/>
  <c r="V24" i="16"/>
  <c r="C19" i="16"/>
  <c r="D18" i="16"/>
  <c r="U17" i="16"/>
  <c r="V16" i="16"/>
  <c r="C11" i="16"/>
  <c r="V30" i="16"/>
  <c r="D30" i="16"/>
  <c r="V26" i="16"/>
  <c r="C26" i="16"/>
  <c r="D29" i="16"/>
  <c r="V27" i="16"/>
  <c r="V23" i="16"/>
  <c r="D23" i="16"/>
  <c r="V19" i="16"/>
  <c r="D19" i="16"/>
  <c r="U15" i="16"/>
  <c r="C15" i="16"/>
  <c r="D31" i="16"/>
  <c r="C29" i="16"/>
  <c r="U27" i="16"/>
  <c r="U23" i="16"/>
  <c r="C23" i="16"/>
  <c r="V4" i="16"/>
  <c r="U5" i="16"/>
  <c r="D6" i="16"/>
  <c r="C7" i="16"/>
  <c r="C12" i="16"/>
  <c r="U12" i="16"/>
  <c r="D15" i="16"/>
  <c r="D20" i="16"/>
  <c r="C21" i="16"/>
  <c r="C22" i="16"/>
  <c r="V28" i="16"/>
  <c r="W8" i="16" l="1"/>
  <c r="K5" i="15"/>
  <c r="K9" i="15"/>
  <c r="K13" i="15"/>
  <c r="K17" i="15"/>
  <c r="K21" i="15"/>
  <c r="K25" i="15"/>
  <c r="K29" i="15"/>
  <c r="K33" i="15"/>
  <c r="K37" i="15"/>
  <c r="K41" i="15"/>
  <c r="K73" i="15"/>
  <c r="K75" i="15"/>
  <c r="K6" i="15"/>
  <c r="K10" i="15"/>
  <c r="K14" i="15"/>
  <c r="K18" i="15"/>
  <c r="K22" i="15"/>
  <c r="K26" i="15"/>
  <c r="K30" i="15"/>
  <c r="K34" i="15"/>
  <c r="K38" i="15"/>
  <c r="K42" i="15"/>
  <c r="K46" i="15"/>
  <c r="K50" i="15"/>
  <c r="K54" i="15"/>
  <c r="K58" i="15"/>
  <c r="K3" i="15"/>
  <c r="K7" i="15"/>
  <c r="K11" i="15"/>
  <c r="K15" i="15"/>
  <c r="K19" i="15"/>
  <c r="K23" i="15"/>
  <c r="K27" i="15"/>
  <c r="K31" i="15"/>
  <c r="K35" i="15"/>
  <c r="K39" i="15"/>
  <c r="K74" i="15"/>
  <c r="K4" i="15"/>
  <c r="K8" i="15"/>
  <c r="K12" i="15"/>
  <c r="K16" i="15"/>
  <c r="K20" i="15"/>
  <c r="K24" i="15"/>
  <c r="K28" i="15"/>
  <c r="K32" i="15"/>
  <c r="K36" i="15"/>
  <c r="K40" i="15"/>
  <c r="K44" i="15"/>
  <c r="K48" i="15"/>
  <c r="K52" i="15"/>
  <c r="K56" i="15"/>
  <c r="K45" i="15"/>
  <c r="K47" i="15"/>
  <c r="K65" i="15"/>
  <c r="K69" i="15"/>
  <c r="K49" i="15"/>
  <c r="K60" i="15"/>
  <c r="S31" i="15"/>
  <c r="O36" i="15"/>
  <c r="O49" i="15"/>
  <c r="K51" i="15"/>
  <c r="K61" i="15"/>
  <c r="K66" i="15"/>
  <c r="K70" i="15"/>
  <c r="S48" i="15"/>
  <c r="K53" i="15"/>
  <c r="O61" i="15"/>
  <c r="O53" i="15"/>
  <c r="K55" i="15"/>
  <c r="K63" i="15"/>
  <c r="K67" i="15"/>
  <c r="K71" i="15"/>
  <c r="K57" i="15"/>
  <c r="S40" i="15"/>
  <c r="O57" i="15"/>
  <c r="K64" i="15"/>
  <c r="K68" i="15"/>
  <c r="K72" i="15"/>
  <c r="S27" i="15"/>
  <c r="K43" i="15"/>
  <c r="K59" i="15"/>
  <c r="N7" i="16"/>
  <c r="N4" i="16"/>
  <c r="Q21" i="16"/>
  <c r="Q26" i="16"/>
  <c r="R19" i="16"/>
  <c r="E13" i="16"/>
  <c r="F13" i="16" s="1"/>
  <c r="K7" i="16"/>
  <c r="N20" i="16"/>
  <c r="Q17" i="16"/>
  <c r="M26" i="16"/>
  <c r="N16" i="16"/>
  <c r="N31" i="16"/>
  <c r="K24" i="16"/>
  <c r="K6" i="16"/>
  <c r="M31" i="16"/>
  <c r="K15" i="16"/>
  <c r="R15" i="16"/>
  <c r="E6" i="16"/>
  <c r="F6" i="16" s="1"/>
  <c r="H8" i="16"/>
  <c r="I8" i="16" s="1"/>
  <c r="Q3" i="16"/>
  <c r="K28" i="16"/>
  <c r="M14" i="16"/>
  <c r="H24" i="16"/>
  <c r="I24" i="16" s="1"/>
  <c r="Q12" i="16"/>
  <c r="Q10" i="16"/>
  <c r="R13" i="16"/>
  <c r="E19" i="16"/>
  <c r="F19" i="16" s="1"/>
  <c r="R24" i="16"/>
  <c r="Q16" i="16"/>
  <c r="M8" i="16"/>
  <c r="R5" i="16"/>
  <c r="N25" i="16"/>
  <c r="H19" i="16"/>
  <c r="I19" i="16" s="1"/>
  <c r="M29" i="16"/>
  <c r="M23" i="16"/>
  <c r="R31" i="16"/>
  <c r="R20" i="16"/>
  <c r="K23" i="16"/>
  <c r="K18" i="16"/>
  <c r="K12" i="16"/>
  <c r="K30" i="16"/>
  <c r="R16" i="16"/>
  <c r="E14" i="16"/>
  <c r="F14" i="16" s="1"/>
  <c r="K14" i="16"/>
  <c r="R22" i="16"/>
  <c r="M7" i="16"/>
  <c r="R30" i="16"/>
  <c r="R9" i="16"/>
  <c r="N11" i="16"/>
  <c r="K8" i="16"/>
  <c r="E11" i="16"/>
  <c r="F11" i="16" s="1"/>
  <c r="E22" i="16"/>
  <c r="F22" i="16" s="1"/>
  <c r="M27" i="16"/>
  <c r="H15" i="16"/>
  <c r="I15" i="16" s="1"/>
  <c r="Q7" i="16"/>
  <c r="H29" i="16"/>
  <c r="I29" i="16" s="1"/>
  <c r="M22" i="16"/>
  <c r="Q11" i="16"/>
  <c r="M2" i="16"/>
  <c r="M24" i="16"/>
  <c r="N19" i="16"/>
  <c r="Q5" i="16"/>
  <c r="K13" i="16"/>
  <c r="H26" i="16"/>
  <c r="I26" i="16" s="1"/>
  <c r="Q24" i="16"/>
  <c r="E3" i="16"/>
  <c r="R6" i="16"/>
  <c r="E12" i="16"/>
  <c r="F12" i="16" s="1"/>
  <c r="R17" i="16"/>
  <c r="E18" i="16"/>
  <c r="F18" i="16" s="1"/>
  <c r="H6" i="16"/>
  <c r="I6" i="16" s="1"/>
  <c r="N23" i="16"/>
  <c r="M18" i="16"/>
  <c r="H28" i="16"/>
  <c r="I28" i="16" s="1"/>
  <c r="N22" i="16"/>
  <c r="R11" i="16"/>
  <c r="E24" i="16"/>
  <c r="F24" i="16" s="1"/>
  <c r="Q31" i="16"/>
  <c r="Q28" i="16"/>
  <c r="K11" i="16"/>
  <c r="M17" i="16"/>
  <c r="H22" i="16"/>
  <c r="I22" i="16" s="1"/>
  <c r="K27" i="16"/>
  <c r="M21" i="16"/>
  <c r="M15" i="16"/>
  <c r="H11" i="16"/>
  <c r="I11" i="16" s="1"/>
  <c r="E23" i="16"/>
  <c r="F23" i="16" s="1"/>
  <c r="H3" i="16"/>
  <c r="I3" i="16" s="1"/>
  <c r="R3" i="16"/>
  <c r="Q23" i="16"/>
  <c r="E7" i="16"/>
  <c r="F7" i="16" s="1"/>
  <c r="H23" i="16"/>
  <c r="I23" i="16" s="1"/>
  <c r="H20" i="16"/>
  <c r="I20" i="16" s="1"/>
  <c r="K9" i="16"/>
  <c r="R29" i="16"/>
  <c r="R4" i="16"/>
  <c r="Q6" i="16"/>
  <c r="M10" i="16"/>
  <c r="N14" i="16"/>
  <c r="N12" i="16"/>
  <c r="E15" i="16"/>
  <c r="F15" i="16" s="1"/>
  <c r="H4" i="16"/>
  <c r="I4" i="16" s="1"/>
  <c r="H5" i="16"/>
  <c r="I5" i="16" s="1"/>
  <c r="M19" i="16"/>
  <c r="E17" i="16"/>
  <c r="F17" i="16" s="1"/>
  <c r="N30" i="16"/>
  <c r="N15" i="16"/>
  <c r="H10" i="16"/>
  <c r="I10" i="16" s="1"/>
  <c r="M5" i="16"/>
  <c r="H25" i="16"/>
  <c r="I25" i="16" s="1"/>
  <c r="H21" i="16"/>
  <c r="I21" i="16" s="1"/>
  <c r="N24" i="16"/>
  <c r="E28" i="16"/>
  <c r="F28" i="16" s="1"/>
  <c r="H9" i="16"/>
  <c r="I9" i="16" s="1"/>
  <c r="M4" i="16"/>
  <c r="E21" i="16"/>
  <c r="F21" i="16" s="1"/>
  <c r="M6" i="16"/>
  <c r="N18" i="16"/>
  <c r="N8" i="16"/>
  <c r="Q4" i="16"/>
  <c r="M11" i="16"/>
  <c r="O11" i="16" s="1"/>
  <c r="N21" i="16"/>
  <c r="Q9" i="16"/>
  <c r="E5" i="16"/>
  <c r="F5" i="16" s="1"/>
  <c r="R25" i="16"/>
  <c r="R21" i="16"/>
  <c r="N29" i="16"/>
  <c r="K29" i="16"/>
  <c r="R12" i="16"/>
  <c r="R28" i="16"/>
  <c r="Q27" i="16"/>
  <c r="M20" i="16"/>
  <c r="Q14" i="16"/>
  <c r="Q8" i="16"/>
  <c r="E4" i="16"/>
  <c r="F4" i="16" s="1"/>
  <c r="K26" i="16"/>
  <c r="K20" i="16"/>
  <c r="E10" i="16"/>
  <c r="F10" i="16" s="1"/>
  <c r="H12" i="16"/>
  <c r="I12" i="16" s="1"/>
  <c r="R26" i="16"/>
  <c r="E8" i="16"/>
  <c r="F8" i="16" s="1"/>
  <c r="K5" i="16"/>
  <c r="Q20" i="16"/>
  <c r="E29" i="16"/>
  <c r="F29" i="16" s="1"/>
  <c r="N6" i="16"/>
  <c r="K10" i="16"/>
  <c r="K21" i="16"/>
  <c r="R10" i="16"/>
  <c r="K3" i="16"/>
  <c r="R27" i="16"/>
  <c r="R14" i="16"/>
  <c r="R8" i="16"/>
  <c r="E26" i="16"/>
  <c r="F26" i="16" s="1"/>
  <c r="E16" i="16"/>
  <c r="F16" i="16" s="1"/>
  <c r="E31" i="16"/>
  <c r="F31" i="16" s="1"/>
  <c r="Q13" i="16"/>
  <c r="E25" i="16"/>
  <c r="F25" i="16" s="1"/>
  <c r="Q29" i="16"/>
  <c r="R7" i="16"/>
  <c r="K25" i="16"/>
  <c r="N17" i="16"/>
  <c r="K2" i="16"/>
  <c r="Q18" i="16"/>
  <c r="M9" i="16"/>
  <c r="N10" i="16"/>
  <c r="R23" i="16"/>
  <c r="H7" i="16"/>
  <c r="I7" i="16" s="1"/>
  <c r="M3" i="16"/>
  <c r="R18" i="16"/>
  <c r="N27" i="16"/>
  <c r="Q15" i="16"/>
  <c r="S15" i="16" s="1"/>
  <c r="M16" i="16"/>
  <c r="N28" i="16"/>
  <c r="K4" i="16"/>
  <c r="E20" i="16"/>
  <c r="F20" i="16" s="1"/>
  <c r="H31" i="16"/>
  <c r="I31" i="16" s="1"/>
  <c r="N9" i="16"/>
  <c r="E27" i="16"/>
  <c r="F27" i="16" s="1"/>
  <c r="N13" i="16"/>
  <c r="H17" i="16"/>
  <c r="I17" i="16" s="1"/>
  <c r="K22" i="16"/>
  <c r="M30" i="16"/>
  <c r="H14" i="16"/>
  <c r="I14" i="16" s="1"/>
  <c r="K19" i="16"/>
  <c r="M25" i="16"/>
  <c r="H30" i="16"/>
  <c r="I30" i="16" s="1"/>
  <c r="N26" i="16"/>
  <c r="Q19" i="16"/>
  <c r="M13" i="16"/>
  <c r="N3" i="16"/>
  <c r="H16" i="16"/>
  <c r="I16" i="16" s="1"/>
  <c r="E30" i="16"/>
  <c r="F30" i="16" s="1"/>
  <c r="N5" i="16"/>
  <c r="H13" i="16"/>
  <c r="I13" i="16" s="1"/>
  <c r="Q30" i="16"/>
  <c r="K17" i="16"/>
  <c r="Q25" i="16"/>
  <c r="M12" i="16"/>
  <c r="K16" i="16"/>
  <c r="Q22" i="16"/>
  <c r="M28" i="16"/>
  <c r="K31" i="16"/>
  <c r="H18" i="16"/>
  <c r="I18" i="16" s="1"/>
  <c r="E9" i="16"/>
  <c r="F9" i="16" s="1"/>
  <c r="H27" i="16"/>
  <c r="I27" i="16" s="1"/>
  <c r="W3" i="16"/>
  <c r="W25" i="16"/>
  <c r="W26" i="16"/>
  <c r="W19" i="16"/>
  <c r="W21" i="16"/>
  <c r="W6" i="16"/>
  <c r="W2" i="16"/>
  <c r="W12" i="16"/>
  <c r="W16" i="16"/>
  <c r="W30" i="16"/>
  <c r="W9" i="16"/>
  <c r="W5" i="16"/>
  <c r="W14" i="16"/>
  <c r="W22" i="16"/>
  <c r="W29" i="16"/>
  <c r="W17" i="16"/>
  <c r="W11" i="16"/>
  <c r="W15" i="16"/>
  <c r="W10" i="16"/>
  <c r="W20" i="16"/>
  <c r="F3" i="16"/>
  <c r="W7" i="16"/>
  <c r="W18" i="16"/>
  <c r="H2" i="16"/>
  <c r="I2" i="16" s="1"/>
  <c r="E2" i="16"/>
  <c r="Q2" i="16"/>
  <c r="D2" i="16"/>
  <c r="R2" i="16"/>
  <c r="N2" i="16"/>
  <c r="W28" i="16"/>
  <c r="W4" i="16"/>
  <c r="W13" i="16"/>
  <c r="W27" i="16"/>
  <c r="W23" i="16"/>
  <c r="W24" i="16"/>
  <c r="S7" i="16" l="1"/>
  <c r="S26" i="16"/>
  <c r="S10" i="16"/>
  <c r="S4" i="16"/>
  <c r="S44" i="15"/>
  <c r="O24" i="15"/>
  <c r="O26" i="16"/>
  <c r="O4" i="16"/>
  <c r="S19" i="16"/>
  <c r="S23" i="15"/>
  <c r="S11" i="15"/>
  <c r="O74" i="15"/>
  <c r="O31" i="16"/>
  <c r="O20" i="15"/>
  <c r="O45" i="15"/>
  <c r="O12" i="15"/>
  <c r="S15" i="15"/>
  <c r="O7" i="16"/>
  <c r="S19" i="15"/>
  <c r="O40" i="15"/>
  <c r="O28" i="15"/>
  <c r="O16" i="15"/>
  <c r="O2" i="16"/>
  <c r="O64" i="15"/>
  <c r="S46" i="15"/>
  <c r="O72" i="15"/>
  <c r="S52" i="15"/>
  <c r="O41" i="15"/>
  <c r="O12" i="16"/>
  <c r="O30" i="16"/>
  <c r="S23" i="16"/>
  <c r="S31" i="16"/>
  <c r="S5" i="16"/>
  <c r="O10" i="16"/>
  <c r="S17" i="16"/>
  <c r="O68" i="15"/>
  <c r="O32" i="15"/>
  <c r="O47" i="15"/>
  <c r="S11" i="16"/>
  <c r="O51" i="15"/>
  <c r="S21" i="15"/>
  <c r="O10" i="15"/>
  <c r="S28" i="15"/>
  <c r="O17" i="15"/>
  <c r="O67" i="15"/>
  <c r="O56" i="15"/>
  <c r="O46" i="15"/>
  <c r="O30" i="15"/>
  <c r="S9" i="15"/>
  <c r="O37" i="15"/>
  <c r="S16" i="15"/>
  <c r="O5" i="15"/>
  <c r="S49" i="15"/>
  <c r="S47" i="15"/>
  <c r="O44" i="15"/>
  <c r="S70" i="15"/>
  <c r="O54" i="15"/>
  <c r="O65" i="15"/>
  <c r="S33" i="15"/>
  <c r="O22" i="15"/>
  <c r="O48" i="15"/>
  <c r="O35" i="15"/>
  <c r="S14" i="15"/>
  <c r="O3" i="15"/>
  <c r="O42" i="15"/>
  <c r="O8" i="15"/>
  <c r="S34" i="15"/>
  <c r="O23" i="15"/>
  <c r="S7" i="15"/>
  <c r="O55" i="15"/>
  <c r="S51" i="15"/>
  <c r="O70" i="15"/>
  <c r="O60" i="15"/>
  <c r="S22" i="15"/>
  <c r="O11" i="15"/>
  <c r="S29" i="15"/>
  <c r="O18" i="15"/>
  <c r="S36" i="15"/>
  <c r="O25" i="15"/>
  <c r="S4" i="15"/>
  <c r="O58" i="15"/>
  <c r="O59" i="15"/>
  <c r="S42" i="15"/>
  <c r="O31" i="15"/>
  <c r="S10" i="15"/>
  <c r="O38" i="15"/>
  <c r="S17" i="15"/>
  <c r="O6" i="15"/>
  <c r="S24" i="15"/>
  <c r="O13" i="15"/>
  <c r="O4" i="15"/>
  <c r="O23" i="16"/>
  <c r="O63" i="15"/>
  <c r="O69" i="15"/>
  <c r="S58" i="15"/>
  <c r="O43" i="15"/>
  <c r="S30" i="15"/>
  <c r="O19" i="15"/>
  <c r="S37" i="15"/>
  <c r="O26" i="15"/>
  <c r="S5" i="15"/>
  <c r="O33" i="15"/>
  <c r="S12" i="15"/>
  <c r="S3" i="15"/>
  <c r="S62" i="15"/>
  <c r="O66" i="15"/>
  <c r="S43" i="15"/>
  <c r="O39" i="15"/>
  <c r="S18" i="15"/>
  <c r="O7" i="15"/>
  <c r="S25" i="15"/>
  <c r="O14" i="15"/>
  <c r="O75" i="15"/>
  <c r="S32" i="15"/>
  <c r="O21" i="15"/>
  <c r="S27" i="16"/>
  <c r="S21" i="16"/>
  <c r="O71" i="15"/>
  <c r="O27" i="15"/>
  <c r="S6" i="15"/>
  <c r="O34" i="15"/>
  <c r="S13" i="15"/>
  <c r="S20" i="15"/>
  <c r="O9" i="15"/>
  <c r="O15" i="16"/>
  <c r="O27" i="16"/>
  <c r="O52" i="15"/>
  <c r="O50" i="15"/>
  <c r="S26" i="15"/>
  <c r="O15" i="15"/>
  <c r="O73" i="15"/>
  <c r="O29" i="15"/>
  <c r="S8" i="15"/>
  <c r="S8" i="16"/>
  <c r="O20" i="16"/>
  <c r="S29" i="16"/>
  <c r="S24" i="16"/>
  <c r="S6" i="16"/>
  <c r="S14" i="16"/>
  <c r="S30" i="16"/>
  <c r="L11" i="16"/>
  <c r="S20" i="16"/>
  <c r="O25" i="16"/>
  <c r="S12" i="16"/>
  <c r="S3" i="16"/>
  <c r="O8" i="16"/>
  <c r="O14" i="16"/>
  <c r="S25" i="16"/>
  <c r="O5" i="16"/>
  <c r="L17" i="16"/>
  <c r="O21" i="16"/>
  <c r="L14" i="16"/>
  <c r="L18" i="16"/>
  <c r="L24" i="16"/>
  <c r="O13" i="16"/>
  <c r="S28" i="16"/>
  <c r="O28" i="16"/>
  <c r="S16" i="16"/>
  <c r="O16" i="16"/>
  <c r="S22" i="16"/>
  <c r="L4" i="16"/>
  <c r="O6" i="16"/>
  <c r="L20" i="16"/>
  <c r="O17" i="16"/>
  <c r="O18" i="16"/>
  <c r="O22" i="16"/>
  <c r="L30" i="16"/>
  <c r="O29" i="16"/>
  <c r="S13" i="16"/>
  <c r="L16" i="16"/>
  <c r="L26" i="16"/>
  <c r="L29" i="16"/>
  <c r="O24" i="16"/>
  <c r="O19" i="16"/>
  <c r="L12" i="16"/>
  <c r="S9" i="16"/>
  <c r="L25" i="16"/>
  <c r="L2" i="16"/>
  <c r="L13" i="16"/>
  <c r="L19" i="16"/>
  <c r="O3" i="16"/>
  <c r="L5" i="16"/>
  <c r="L9" i="16"/>
  <c r="L10" i="16"/>
  <c r="L31" i="16"/>
  <c r="L15" i="16"/>
  <c r="L28" i="16"/>
  <c r="L3" i="16"/>
  <c r="O9" i="16"/>
  <c r="L23" i="16"/>
  <c r="L27" i="16"/>
  <c r="L22" i="16"/>
  <c r="L21" i="16"/>
  <c r="L7" i="16"/>
  <c r="L6" i="16"/>
  <c r="L8" i="16"/>
  <c r="S18" i="16"/>
  <c r="S2" i="16"/>
  <c r="F2" i="16"/>
  <c r="G4" i="16" s="1"/>
  <c r="X4" i="16"/>
  <c r="X21" i="16"/>
  <c r="X8" i="16"/>
  <c r="X15" i="16"/>
  <c r="X17" i="16"/>
  <c r="X22" i="16"/>
  <c r="X25" i="16"/>
  <c r="X7" i="16"/>
  <c r="X20" i="16"/>
  <c r="X29" i="16"/>
  <c r="X11" i="16"/>
  <c r="X19" i="16"/>
  <c r="X31" i="16"/>
  <c r="X26" i="16"/>
  <c r="X12" i="16"/>
  <c r="X14" i="16"/>
  <c r="X16" i="16"/>
  <c r="X3" i="16"/>
  <c r="X18" i="16"/>
  <c r="X5" i="16"/>
  <c r="X9" i="16"/>
  <c r="J11" i="16"/>
  <c r="J18" i="16"/>
  <c r="J29" i="16"/>
  <c r="J8" i="16"/>
  <c r="J20" i="16"/>
  <c r="J6" i="16"/>
  <c r="J12" i="16"/>
  <c r="J5" i="16"/>
  <c r="J14" i="16"/>
  <c r="J27" i="16"/>
  <c r="J31" i="16"/>
  <c r="J28" i="16"/>
  <c r="J9" i="16"/>
  <c r="J4" i="16"/>
  <c r="J24" i="16"/>
  <c r="J7" i="16"/>
  <c r="J15" i="16"/>
  <c r="J26" i="16"/>
  <c r="J2" i="16"/>
  <c r="J3" i="16"/>
  <c r="J23" i="16"/>
  <c r="J16" i="16"/>
  <c r="J21" i="16"/>
  <c r="J30" i="16"/>
  <c r="X10" i="16"/>
  <c r="J17" i="16"/>
  <c r="J22" i="16"/>
  <c r="X6" i="16"/>
  <c r="J10" i="16"/>
  <c r="X2" i="16"/>
  <c r="X23" i="16"/>
  <c r="X30" i="16"/>
  <c r="J25" i="16"/>
  <c r="J13" i="16"/>
  <c r="X28" i="16"/>
  <c r="X24" i="16"/>
  <c r="J19" i="16"/>
  <c r="X13" i="16"/>
  <c r="X27" i="16"/>
  <c r="P20" i="16" l="1"/>
  <c r="T27" i="16"/>
  <c r="T12" i="16"/>
  <c r="P9" i="16"/>
  <c r="T6" i="16"/>
  <c r="T17" i="16"/>
  <c r="P27" i="16"/>
  <c r="P18" i="16"/>
  <c r="T7" i="16"/>
  <c r="P4" i="16"/>
  <c r="T31" i="16"/>
  <c r="P31" i="16"/>
  <c r="P7" i="16"/>
  <c r="G12" i="16"/>
  <c r="P5" i="16"/>
  <c r="G16" i="16"/>
  <c r="P21" i="16"/>
  <c r="P16" i="16"/>
  <c r="G19" i="16"/>
  <c r="T21" i="16"/>
  <c r="P13" i="16"/>
  <c r="P3" i="16"/>
  <c r="T30" i="16"/>
  <c r="T15" i="16"/>
  <c r="P29" i="16"/>
  <c r="T20" i="16"/>
  <c r="P10" i="16"/>
  <c r="P12" i="16"/>
  <c r="P15" i="16"/>
  <c r="P26" i="16"/>
  <c r="H2" i="15"/>
  <c r="T11" i="16"/>
  <c r="T18" i="16"/>
  <c r="T10" i="16"/>
  <c r="P17" i="16"/>
  <c r="T26" i="16"/>
  <c r="P8" i="16"/>
  <c r="P24" i="16"/>
  <c r="T28" i="16"/>
  <c r="T8" i="16"/>
  <c r="T19" i="16"/>
  <c r="T9" i="16"/>
  <c r="T14" i="16"/>
  <c r="P14" i="16"/>
  <c r="P19" i="16"/>
  <c r="T29" i="16"/>
  <c r="P22" i="16"/>
  <c r="P30" i="16"/>
  <c r="T24" i="16"/>
  <c r="P11" i="16"/>
  <c r="P6" i="16"/>
  <c r="P2" i="16"/>
  <c r="T5" i="16"/>
  <c r="T4" i="16"/>
  <c r="P23" i="16"/>
  <c r="P25" i="16"/>
  <c r="P28" i="16"/>
  <c r="T22" i="16"/>
  <c r="G15" i="16"/>
  <c r="G2" i="16"/>
  <c r="G11" i="16"/>
  <c r="G28" i="16"/>
  <c r="G27" i="16"/>
  <c r="G5" i="16"/>
  <c r="G26" i="16"/>
  <c r="G13" i="16"/>
  <c r="G20" i="16"/>
  <c r="G30" i="16"/>
  <c r="G21" i="16"/>
  <c r="G14" i="16"/>
  <c r="G23" i="16"/>
  <c r="G10" i="16"/>
  <c r="G9" i="16"/>
  <c r="G18" i="16"/>
  <c r="G31" i="16"/>
  <c r="G29" i="16"/>
  <c r="G6" i="16"/>
  <c r="G8" i="16"/>
  <c r="G24" i="16"/>
  <c r="G3" i="16"/>
  <c r="G7" i="16"/>
  <c r="G17" i="16"/>
  <c r="G22" i="16"/>
  <c r="G25" i="16"/>
  <c r="T13" i="16"/>
  <c r="T23" i="16"/>
  <c r="T25" i="16"/>
  <c r="T3" i="16"/>
  <c r="T2" i="16"/>
  <c r="T16" i="16"/>
  <c r="N2" i="15"/>
  <c r="V2" i="15"/>
  <c r="R2" i="15"/>
  <c r="Q2" i="15"/>
  <c r="U2" i="15"/>
  <c r="D2" i="15"/>
  <c r="K2" i="15"/>
  <c r="C2" i="15"/>
  <c r="Y31" i="16" l="1"/>
  <c r="Y12" i="16"/>
  <c r="Y9" i="16"/>
  <c r="Y3" i="16"/>
  <c r="Y10" i="16"/>
  <c r="L2" i="15"/>
  <c r="L24" i="15"/>
  <c r="L29" i="15"/>
  <c r="L35" i="15"/>
  <c r="L6" i="15"/>
  <c r="L74" i="15"/>
  <c r="L28" i="15"/>
  <c r="L16" i="15"/>
  <c r="L49" i="15"/>
  <c r="L42" i="15"/>
  <c r="L44" i="15"/>
  <c r="L3" i="15"/>
  <c r="L60" i="15"/>
  <c r="L23" i="15"/>
  <c r="L11" i="15"/>
  <c r="L68" i="15"/>
  <c r="L46" i="15"/>
  <c r="L43" i="15"/>
  <c r="L51" i="15"/>
  <c r="L54" i="15"/>
  <c r="L10" i="15"/>
  <c r="L57" i="15"/>
  <c r="L62" i="15"/>
  <c r="L12" i="15"/>
  <c r="L71" i="15"/>
  <c r="L52" i="15"/>
  <c r="L69" i="15"/>
  <c r="L14" i="15"/>
  <c r="L34" i="15"/>
  <c r="L22" i="15"/>
  <c r="L65" i="15"/>
  <c r="L63" i="15"/>
  <c r="L30" i="15"/>
  <c r="L61" i="15"/>
  <c r="L17" i="15"/>
  <c r="L45" i="15"/>
  <c r="L20" i="15"/>
  <c r="L25" i="15"/>
  <c r="L31" i="15"/>
  <c r="L66" i="15"/>
  <c r="L27" i="15"/>
  <c r="L72" i="15"/>
  <c r="L32" i="15"/>
  <c r="L39" i="15"/>
  <c r="L15" i="15"/>
  <c r="L50" i="15"/>
  <c r="L37" i="15"/>
  <c r="L40" i="15"/>
  <c r="L67" i="15"/>
  <c r="L19" i="15"/>
  <c r="L55" i="15"/>
  <c r="L7" i="15"/>
  <c r="L64" i="15"/>
  <c r="L36" i="15"/>
  <c r="L47" i="15"/>
  <c r="L18" i="15"/>
  <c r="L70" i="15"/>
  <c r="L5" i="15"/>
  <c r="L58" i="15"/>
  <c r="L8" i="15"/>
  <c r="L75" i="15"/>
  <c r="L73" i="15"/>
  <c r="L4" i="15"/>
  <c r="L41" i="15"/>
  <c r="L56" i="15"/>
  <c r="L76" i="15"/>
  <c r="L38" i="15"/>
  <c r="L26" i="15"/>
  <c r="L59" i="15"/>
  <c r="L13" i="15"/>
  <c r="L33" i="15"/>
  <c r="L53" i="15"/>
  <c r="L48" i="15"/>
  <c r="L21" i="15"/>
  <c r="L9" i="15"/>
  <c r="Y22" i="16"/>
  <c r="Y19" i="16"/>
  <c r="Y20" i="16"/>
  <c r="Y11" i="16"/>
  <c r="Y28" i="16"/>
  <c r="Y4" i="16"/>
  <c r="Y17" i="16"/>
  <c r="Y24" i="16"/>
  <c r="Y27" i="16"/>
  <c r="Y6" i="16"/>
  <c r="Y21" i="16"/>
  <c r="Y5" i="16"/>
  <c r="Y29" i="16"/>
  <c r="Y30" i="16"/>
  <c r="Y15" i="16"/>
  <c r="Y16" i="16"/>
  <c r="Y18" i="16"/>
  <c r="Y2" i="16"/>
  <c r="Y7" i="16"/>
  <c r="Y26" i="16"/>
  <c r="Y8" i="16"/>
  <c r="Y14" i="16"/>
  <c r="Y13" i="16"/>
  <c r="Y25" i="16"/>
  <c r="Y23" i="16"/>
  <c r="F2" i="15"/>
  <c r="O2" i="15"/>
  <c r="W2" i="15"/>
  <c r="S2" i="15"/>
  <c r="I2" i="15"/>
  <c r="G2" i="15" l="1"/>
  <c r="G76" i="15"/>
  <c r="G74" i="15"/>
  <c r="G39" i="15"/>
  <c r="G24" i="15"/>
  <c r="G67" i="15"/>
  <c r="G13" i="15"/>
  <c r="G59" i="15"/>
  <c r="G25" i="15"/>
  <c r="G34" i="15"/>
  <c r="G6" i="15"/>
  <c r="G23" i="15"/>
  <c r="G48" i="15"/>
  <c r="G70" i="15"/>
  <c r="G55" i="15"/>
  <c r="G54" i="15"/>
  <c r="G62" i="15"/>
  <c r="G11" i="15"/>
  <c r="G60" i="15"/>
  <c r="G47" i="15"/>
  <c r="G18" i="15"/>
  <c r="G51" i="15"/>
  <c r="G40" i="15"/>
  <c r="G5" i="15"/>
  <c r="G14" i="15"/>
  <c r="G3" i="15"/>
  <c r="G35" i="15"/>
  <c r="G8" i="15"/>
  <c r="G32" i="15"/>
  <c r="G19" i="15"/>
  <c r="G52" i="15"/>
  <c r="G66" i="15"/>
  <c r="G36" i="15"/>
  <c r="G29" i="15"/>
  <c r="G61" i="15"/>
  <c r="G7" i="15"/>
  <c r="G68" i="15"/>
  <c r="G73" i="15"/>
  <c r="G21" i="15"/>
  <c r="G12" i="15"/>
  <c r="G41" i="15"/>
  <c r="G20" i="15"/>
  <c r="G57" i="15"/>
  <c r="G63" i="15"/>
  <c r="G30" i="15"/>
  <c r="G4" i="15"/>
  <c r="G72" i="15"/>
  <c r="G64" i="15"/>
  <c r="G43" i="15"/>
  <c r="G22" i="15"/>
  <c r="G58" i="15"/>
  <c r="G53" i="15"/>
  <c r="G56" i="15"/>
  <c r="G49" i="15"/>
  <c r="G9" i="15"/>
  <c r="G16" i="15"/>
  <c r="G33" i="15"/>
  <c r="G27" i="15"/>
  <c r="G17" i="15"/>
  <c r="G45" i="15"/>
  <c r="G38" i="15"/>
  <c r="G42" i="15"/>
  <c r="G69" i="15"/>
  <c r="G28" i="15"/>
  <c r="G15" i="15"/>
  <c r="G10" i="15"/>
  <c r="G50" i="15"/>
  <c r="G46" i="15"/>
  <c r="G31" i="15"/>
  <c r="G65" i="15"/>
  <c r="G26" i="15"/>
  <c r="G71" i="15"/>
  <c r="G37" i="15"/>
  <c r="G44" i="15"/>
  <c r="G75" i="15"/>
  <c r="X2" i="15"/>
  <c r="X75" i="15"/>
  <c r="X76" i="15"/>
  <c r="X45" i="15"/>
  <c r="X72" i="15"/>
  <c r="X47" i="15"/>
  <c r="X34" i="15"/>
  <c r="X53" i="15"/>
  <c r="X31" i="15"/>
  <c r="X59" i="15"/>
  <c r="X74" i="15"/>
  <c r="X24" i="15"/>
  <c r="X29" i="15"/>
  <c r="X5" i="15"/>
  <c r="X30" i="15"/>
  <c r="X71" i="15"/>
  <c r="X56" i="15"/>
  <c r="X22" i="15"/>
  <c r="X23" i="15"/>
  <c r="X19" i="15"/>
  <c r="X49" i="15"/>
  <c r="X54" i="15"/>
  <c r="X70" i="15"/>
  <c r="X42" i="15"/>
  <c r="X14" i="15"/>
  <c r="X15" i="15"/>
  <c r="X58" i="15"/>
  <c r="X60" i="15"/>
  <c r="X26" i="15"/>
  <c r="X48" i="15"/>
  <c r="X4" i="15"/>
  <c r="X3" i="15"/>
  <c r="X64" i="15"/>
  <c r="X28" i="15"/>
  <c r="X25" i="15"/>
  <c r="X37" i="15"/>
  <c r="X57" i="15"/>
  <c r="X38" i="15"/>
  <c r="X27" i="15"/>
  <c r="X35" i="15"/>
  <c r="X52" i="15"/>
  <c r="X6" i="15"/>
  <c r="X69" i="15"/>
  <c r="X66" i="15"/>
  <c r="X9" i="15"/>
  <c r="X39" i="15"/>
  <c r="X16" i="15"/>
  <c r="X7" i="15"/>
  <c r="X17" i="15"/>
  <c r="X41" i="15"/>
  <c r="X73" i="15"/>
  <c r="X61" i="15"/>
  <c r="X32" i="15"/>
  <c r="X51" i="15"/>
  <c r="X62" i="15"/>
  <c r="X21" i="15"/>
  <c r="X46" i="15"/>
  <c r="X36" i="15"/>
  <c r="X43" i="15"/>
  <c r="X68" i="15"/>
  <c r="X12" i="15"/>
  <c r="X11" i="15"/>
  <c r="X65" i="15"/>
  <c r="X67" i="15"/>
  <c r="X55" i="15"/>
  <c r="X8" i="15"/>
  <c r="X10" i="15"/>
  <c r="X20" i="15"/>
  <c r="X40" i="15"/>
  <c r="X50" i="15"/>
  <c r="X18" i="15"/>
  <c r="X13" i="15"/>
  <c r="X33" i="15"/>
  <c r="X63" i="15"/>
  <c r="X44" i="15"/>
  <c r="T2" i="15"/>
  <c r="T27" i="15"/>
  <c r="T11" i="15"/>
  <c r="T21" i="15"/>
  <c r="T47" i="15"/>
  <c r="T16" i="15"/>
  <c r="T15" i="15"/>
  <c r="T31" i="15"/>
  <c r="T9" i="15"/>
  <c r="T48" i="15"/>
  <c r="T52" i="15"/>
  <c r="T23" i="15"/>
  <c r="T28" i="15"/>
  <c r="T40" i="15"/>
  <c r="T49" i="15"/>
  <c r="T46" i="15"/>
  <c r="T44" i="15"/>
  <c r="T33" i="15"/>
  <c r="T70" i="15"/>
  <c r="T19" i="15"/>
  <c r="T25" i="15"/>
  <c r="T7" i="15"/>
  <c r="T62" i="15"/>
  <c r="T3" i="15"/>
  <c r="T43" i="15"/>
  <c r="T34" i="15"/>
  <c r="T5" i="15"/>
  <c r="T10" i="15"/>
  <c r="T8" i="15"/>
  <c r="T58" i="15"/>
  <c r="T30" i="15"/>
  <c r="T22" i="15"/>
  <c r="T17" i="15"/>
  <c r="T51" i="15"/>
  <c r="T20" i="15"/>
  <c r="T42" i="15"/>
  <c r="T14" i="15"/>
  <c r="T26" i="15"/>
  <c r="T12" i="15"/>
  <c r="T4" i="15"/>
  <c r="T6" i="15"/>
  <c r="T24" i="15"/>
  <c r="T13" i="15"/>
  <c r="T37" i="15"/>
  <c r="T32" i="15"/>
  <c r="T29" i="15"/>
  <c r="T18" i="15"/>
  <c r="T36" i="15"/>
  <c r="P2" i="15"/>
  <c r="P46" i="15"/>
  <c r="P40" i="15"/>
  <c r="P10" i="15"/>
  <c r="P44" i="15"/>
  <c r="P54" i="15"/>
  <c r="P49" i="15"/>
  <c r="P61" i="15"/>
  <c r="P30" i="15"/>
  <c r="P5" i="15"/>
  <c r="P20" i="15"/>
  <c r="P57" i="15"/>
  <c r="P28" i="15"/>
  <c r="P36" i="15"/>
  <c r="P76" i="15"/>
  <c r="P68" i="15"/>
  <c r="P53" i="15"/>
  <c r="P32" i="15"/>
  <c r="P12" i="15"/>
  <c r="P24" i="15"/>
  <c r="P64" i="15"/>
  <c r="P74" i="15"/>
  <c r="P16" i="15"/>
  <c r="P17" i="15"/>
  <c r="P67" i="15"/>
  <c r="P47" i="15"/>
  <c r="P72" i="15"/>
  <c r="P22" i="15"/>
  <c r="P51" i="15"/>
  <c r="P56" i="15"/>
  <c r="P37" i="15"/>
  <c r="P45" i="15"/>
  <c r="P41" i="15"/>
  <c r="P65" i="15"/>
  <c r="P42" i="15"/>
  <c r="P31" i="15"/>
  <c r="P43" i="15"/>
  <c r="P25" i="15"/>
  <c r="P55" i="15"/>
  <c r="P62" i="15"/>
  <c r="P18" i="15"/>
  <c r="P63" i="15"/>
  <c r="P33" i="15"/>
  <c r="P27" i="15"/>
  <c r="P8" i="15"/>
  <c r="P23" i="15"/>
  <c r="P4" i="15"/>
  <c r="P3" i="15"/>
  <c r="P39" i="15"/>
  <c r="P35" i="15"/>
  <c r="P9" i="15"/>
  <c r="P52" i="15"/>
  <c r="P48" i="15"/>
  <c r="P19" i="15"/>
  <c r="P15" i="15"/>
  <c r="P59" i="15"/>
  <c r="P60" i="15"/>
  <c r="P21" i="15"/>
  <c r="P29" i="15"/>
  <c r="P69" i="15"/>
  <c r="P11" i="15"/>
  <c r="P50" i="15"/>
  <c r="P71" i="15"/>
  <c r="P73" i="15"/>
  <c r="P34" i="15"/>
  <c r="P75" i="15"/>
  <c r="P13" i="15"/>
  <c r="P58" i="15"/>
  <c r="P14" i="15"/>
  <c r="P26" i="15"/>
  <c r="P6" i="15"/>
  <c r="P7" i="15"/>
  <c r="P70" i="15"/>
  <c r="P38" i="15"/>
  <c r="P66" i="15"/>
  <c r="J2" i="15"/>
  <c r="J13" i="15"/>
  <c r="J26" i="15"/>
  <c r="J25" i="15"/>
  <c r="J45" i="15"/>
  <c r="J34" i="15"/>
  <c r="J44" i="15"/>
  <c r="J53" i="15"/>
  <c r="J21" i="15"/>
  <c r="J75" i="15"/>
  <c r="J9" i="15"/>
  <c r="J68" i="15"/>
  <c r="J62" i="15"/>
  <c r="J71" i="15"/>
  <c r="J54" i="15"/>
  <c r="J3" i="15"/>
  <c r="J73" i="15"/>
  <c r="J24" i="15"/>
  <c r="J65" i="15"/>
  <c r="J60" i="15"/>
  <c r="J76" i="15"/>
  <c r="J8" i="15"/>
  <c r="J72" i="15"/>
  <c r="J41" i="15"/>
  <c r="J28" i="15"/>
  <c r="J69" i="15"/>
  <c r="J66" i="15"/>
  <c r="J16" i="15"/>
  <c r="J4" i="15"/>
  <c r="J47" i="15"/>
  <c r="J19" i="15"/>
  <c r="J39" i="15"/>
  <c r="J14" i="15"/>
  <c r="J64" i="15"/>
  <c r="J27" i="15"/>
  <c r="J37" i="15"/>
  <c r="J50" i="15"/>
  <c r="J30" i="15"/>
  <c r="J63" i="15"/>
  <c r="J48" i="15"/>
  <c r="J38" i="15"/>
  <c r="J74" i="15"/>
  <c r="J22" i="15"/>
  <c r="J52" i="15"/>
  <c r="J42" i="15"/>
  <c r="J43" i="15"/>
  <c r="J18" i="15"/>
  <c r="J61" i="15"/>
  <c r="J57" i="15"/>
  <c r="J49" i="15"/>
  <c r="J12" i="15"/>
  <c r="J46" i="15"/>
  <c r="J32" i="15"/>
  <c r="J7" i="15"/>
  <c r="J70" i="15"/>
  <c r="J20" i="15"/>
  <c r="J67" i="15"/>
  <c r="J56" i="15"/>
  <c r="J51" i="15"/>
  <c r="J35" i="15"/>
  <c r="J10" i="15"/>
  <c r="J33" i="15"/>
  <c r="J17" i="15"/>
  <c r="J31" i="15"/>
  <c r="J6" i="15"/>
  <c r="J59" i="15"/>
  <c r="J5" i="15"/>
  <c r="J55" i="15"/>
  <c r="J40" i="15"/>
  <c r="J15" i="15"/>
  <c r="J23" i="15"/>
  <c r="J58" i="15"/>
  <c r="J36" i="15"/>
  <c r="J11" i="15"/>
  <c r="J29" i="15"/>
  <c r="Z25" i="16"/>
  <c r="Z8" i="16"/>
  <c r="Z31" i="16"/>
  <c r="Z27" i="16"/>
  <c r="Z5" i="16"/>
  <c r="Z15" i="16"/>
  <c r="Z11" i="16"/>
  <c r="Z30" i="16"/>
  <c r="Z28" i="16"/>
  <c r="Z14" i="16"/>
  <c r="Z3" i="16"/>
  <c r="Z24" i="16"/>
  <c r="Z19" i="16"/>
  <c r="Z20" i="16"/>
  <c r="Z10" i="16"/>
  <c r="Z12" i="16"/>
  <c r="Z21" i="16"/>
  <c r="Z29" i="16"/>
  <c r="Z16" i="16"/>
  <c r="Z22" i="16"/>
  <c r="Z26" i="16"/>
  <c r="Z18" i="16"/>
  <c r="Z2" i="16"/>
  <c r="Z6" i="16"/>
  <c r="Z4" i="16"/>
  <c r="Z9" i="16"/>
  <c r="Z17" i="16"/>
  <c r="Z23" i="16"/>
  <c r="Z7" i="16"/>
  <c r="Z13" i="16"/>
  <c r="Y2" i="15" l="1"/>
  <c r="Y76" i="15"/>
  <c r="Y73" i="15"/>
  <c r="Y74" i="15"/>
  <c r="Y75" i="15"/>
  <c r="Y11" i="15"/>
  <c r="Y45" i="15"/>
  <c r="Y14" i="15"/>
  <c r="Y25" i="15"/>
  <c r="Y64" i="15"/>
  <c r="Y33" i="15"/>
  <c r="Y7" i="15"/>
  <c r="Y60" i="15"/>
  <c r="Y44" i="15"/>
  <c r="Y52" i="15"/>
  <c r="Y54" i="15"/>
  <c r="Y66" i="15"/>
  <c r="Y50" i="15"/>
  <c r="Y27" i="15"/>
  <c r="Y37" i="15"/>
  <c r="Y65" i="15"/>
  <c r="Y6" i="15"/>
  <c r="Y3" i="15"/>
  <c r="Y68" i="15"/>
  <c r="Y5" i="15"/>
  <c r="Y20" i="15"/>
  <c r="Y71" i="15"/>
  <c r="Y46" i="15"/>
  <c r="Y42" i="15"/>
  <c r="Y34" i="15"/>
  <c r="Y58" i="15"/>
  <c r="Y59" i="15"/>
  <c r="Y38" i="15"/>
  <c r="Y31" i="15"/>
  <c r="Y56" i="15"/>
  <c r="Y26" i="15"/>
  <c r="Y55" i="15"/>
  <c r="Y32" i="15"/>
  <c r="Y41" i="15"/>
  <c r="Y35" i="15"/>
  <c r="Y62" i="15"/>
  <c r="Y43" i="15"/>
  <c r="Y22" i="15"/>
  <c r="Y30" i="15"/>
  <c r="Y8" i="15"/>
  <c r="Y18" i="15"/>
  <c r="Y69" i="15"/>
  <c r="Y29" i="15"/>
  <c r="Y40" i="15"/>
  <c r="Y57" i="15"/>
  <c r="Y12" i="15"/>
  <c r="Y9" i="15"/>
  <c r="Y13" i="15"/>
  <c r="Y21" i="15"/>
  <c r="Y16" i="15"/>
  <c r="Y63" i="15"/>
  <c r="Y36" i="15"/>
  <c r="Y24" i="15"/>
  <c r="Y51" i="15"/>
  <c r="Y72" i="15"/>
  <c r="Y15" i="15"/>
  <c r="Y23" i="15"/>
  <c r="Y39" i="15"/>
  <c r="Y49" i="15"/>
  <c r="Y61" i="15"/>
  <c r="Y19" i="15"/>
  <c r="Y67" i="15"/>
  <c r="Y28" i="15"/>
  <c r="Y70" i="15"/>
  <c r="Y4" i="15"/>
  <c r="Y53" i="15"/>
  <c r="Y10" i="15"/>
  <c r="Y47" i="15"/>
  <c r="Y17" i="15"/>
  <c r="Y48" i="15"/>
  <c r="Z67" i="15" l="1"/>
  <c r="Z48" i="15"/>
  <c r="Z51" i="15"/>
  <c r="Z12" i="15"/>
  <c r="Z71" i="15"/>
  <c r="Z17" i="15"/>
  <c r="Z19" i="15"/>
  <c r="Z57" i="15"/>
  <c r="Z43" i="15"/>
  <c r="Z20" i="15"/>
  <c r="Z50" i="15"/>
  <c r="Z64" i="15"/>
  <c r="Z47" i="15"/>
  <c r="Z61" i="15"/>
  <c r="Z36" i="15"/>
  <c r="Z40" i="15"/>
  <c r="Z62" i="15"/>
  <c r="Z38" i="15"/>
  <c r="Z66" i="15"/>
  <c r="Z10" i="15"/>
  <c r="Z49" i="15"/>
  <c r="Z63" i="15"/>
  <c r="Z29" i="15"/>
  <c r="Z35" i="15"/>
  <c r="Z59" i="15"/>
  <c r="Z68" i="15"/>
  <c r="Z54" i="15"/>
  <c r="Z14" i="15"/>
  <c r="Z69" i="15"/>
  <c r="Z52" i="15"/>
  <c r="Z45" i="15"/>
  <c r="Z39" i="15"/>
  <c r="Z18" i="15"/>
  <c r="Z11" i="15"/>
  <c r="Z16" i="15"/>
  <c r="Z4" i="15"/>
  <c r="Z75" i="15"/>
  <c r="Z53" i="15"/>
  <c r="Z41" i="15"/>
  <c r="Z58" i="15"/>
  <c r="Z3" i="15"/>
  <c r="Z23" i="15"/>
  <c r="Z21" i="15"/>
  <c r="Z32" i="15"/>
  <c r="Z34" i="15"/>
  <c r="Z6" i="15"/>
  <c r="Z44" i="15"/>
  <c r="Z70" i="15"/>
  <c r="Z15" i="15"/>
  <c r="Z13" i="15"/>
  <c r="Z8" i="15"/>
  <c r="Z55" i="15"/>
  <c r="Z42" i="15"/>
  <c r="Z65" i="15"/>
  <c r="Z60" i="15"/>
  <c r="Z28" i="15"/>
  <c r="Z72" i="15"/>
  <c r="Z9" i="15"/>
  <c r="Z30" i="15"/>
  <c r="Z26" i="15"/>
  <c r="Z46" i="15"/>
  <c r="Z37" i="15"/>
  <c r="Z7" i="15"/>
  <c r="Z74" i="15"/>
  <c r="Z56" i="15"/>
  <c r="Z33" i="15"/>
  <c r="Z73" i="15"/>
  <c r="Z27" i="15"/>
  <c r="Z31" i="15"/>
  <c r="Z76" i="15"/>
  <c r="Z22" i="15"/>
  <c r="Z24" i="15"/>
  <c r="Z25" i="15"/>
  <c r="Z5" i="15"/>
  <c r="Z2" i="1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2464C8-A025-46E4-9DAE-4FC5161A5D1A}" keepAlive="1" name="Query - 2014 Manager Records Table" description="Connection to the '2014 Manager Records Table' query in the workbook." type="5" refreshedVersion="8" background="1" saveData="1">
    <dbPr connection="Provider=Microsoft.Mashup.OleDb.1;Data Source=$Workbook$;Location=&quot;2014 Manager Records Table&quot;;Extended Properties=&quot;&quot;" command="SELECT * FROM [2014 Manager Records Table]"/>
  </connection>
  <connection id="2" xr16:uid="{02C56816-BF32-4882-906C-1F88AE528B26}" keepAlive="1" name="Query - 2015 Manager Records Table" description="Connection to the '2015 Manager Records Table' query in the workbook." type="5" refreshedVersion="8" background="1" saveData="1">
    <dbPr connection="Provider=Microsoft.Mashup.OleDb.1;Data Source=$Workbook$;Location=&quot;2015 Manager Records Table&quot;;Extended Properties=&quot;&quot;" command="SELECT * FROM [2015 Manager Records Table]"/>
  </connection>
  <connection id="3" xr16:uid="{71CD19B9-F4AA-41BE-946A-0C12DCCDCED9}" keepAlive="1" name="Query - 2016 Manager Records Table" description="Connection to the '2016 Manager Records Table' query in the workbook." type="5" refreshedVersion="8" background="1" saveData="1">
    <dbPr connection="Provider=Microsoft.Mashup.OleDb.1;Data Source=$Workbook$;Location=&quot;2016 Manager Records Table&quot;;Extended Properties=&quot;&quot;" command="SELECT * FROM [2016 Manager Records Table]"/>
  </connection>
  <connection id="4" xr16:uid="{FF96E686-85AF-4B98-89E7-62CD51AE3BD8}" keepAlive="1" name="Query - 2017 Manager Records Table" description="Connection to the '2017 Manager Records Table' query in the workbook." type="5" refreshedVersion="8" background="1" saveData="1">
    <dbPr connection="Provider=Microsoft.Mashup.OleDb.1;Data Source=$Workbook$;Location=&quot;2017 Manager Records Table&quot;;Extended Properties=&quot;&quot;" command="SELECT * FROM [2017 Manager Records Table]"/>
  </connection>
  <connection id="5" xr16:uid="{0A5C44DD-440C-4ABD-8C22-986181A23A06}" keepAlive="1" name="Query - 2018 Manager Records Table" description="Connection to the '2018 Manager Records Table' query in the workbook." type="5" refreshedVersion="8" background="1" saveData="1">
    <dbPr connection="Provider=Microsoft.Mashup.OleDb.1;Data Source=$Workbook$;Location=&quot;2018 Manager Records Table&quot;;Extended Properties=&quot;&quot;" command="SELECT * FROM [2018 Manager Records Table]"/>
  </connection>
  <connection id="6" xr16:uid="{11F2D729-7898-4232-81A6-F00A030203F6}" keepAlive="1" name="Query - 2019 Manager Records Table" description="Connection to the '2019 Manager Records Table' query in the workbook." type="5" refreshedVersion="8" background="1" saveData="1">
    <dbPr connection="Provider=Microsoft.Mashup.OleDb.1;Data Source=$Workbook$;Location=&quot;2019 Manager Records Table&quot;;Extended Properties=&quot;&quot;" command="SELECT * FROM [2019 Manager Records Table]"/>
  </connection>
  <connection id="7" xr16:uid="{9E198FD0-4BD1-4A9F-90A2-EF861FA28B4B}" keepAlive="1" name="Query - 2020 Manager Records Table" description="Connection to the '2020 Manager Records Table' query in the workbook." type="5" refreshedVersion="8" background="1" saveData="1">
    <dbPr connection="Provider=Microsoft.Mashup.OleDb.1;Data Source=$Workbook$;Location=&quot;2020 Manager Records Table&quot;;Extended Properties=&quot;&quot;" command="SELECT * FROM [2020 Manager Records Table]"/>
  </connection>
  <connection id="8" xr16:uid="{29A857F8-9BFE-4B1F-A26B-A14CD7AC699E}" keepAlive="1" name="Query - 2021 Manager Records Table" description="Connection to the '2021 Manager Records Table' query in the workbook." type="5" refreshedVersion="8" background="1" saveData="1">
    <dbPr connection="Provider=Microsoft.Mashup.OleDb.1;Data Source=$Workbook$;Location=&quot;2021 Manager Records Table&quot;;Extended Properties=&quot;&quot;" command="SELECT * FROM [2021 Manager Records Table]"/>
  </connection>
  <connection id="9" xr16:uid="{B800061D-F6A5-4199-9D61-51E403447E9A}" keepAlive="1" name="Query - 2022 Manager Records Table" description="Connection to the '2022 Manager Records Table' query in the workbook." type="5" refreshedVersion="8" background="1" saveData="1">
    <dbPr connection="Provider=Microsoft.Mashup.OleDb.1;Data Source=$Workbook$;Location=&quot;2022 Manager Records Table&quot;;Extended Properties=&quot;&quot;" command="SELECT * FROM [2022 Manager Records Table]"/>
  </connection>
  <connection id="10" xr16:uid="{81A7656A-89AD-4090-AC13-CC6E2FC1E5C5}" keepAlive="1" name="Query - 2023 Manager Records Table" description="Connection to the '2023 Manager Records Table' query in the workbook." type="5" refreshedVersion="8" background="1" saveData="1">
    <dbPr connection="Provider=Microsoft.Mashup.OleDb.1;Data Source=$Workbook$;Location=&quot;2023 Manager Records Table&quot;;Extended Properties=&quot;&quot;" command="SELECT * FROM [2023 Manager Records Table]"/>
  </connection>
  <connection id="11" xr16:uid="{436125A6-4690-4103-BD9F-8EF5E5DF082E}" keepAlive="1" name="Query - 2024 Major League Baseball  Detailed Standings" description="Connection to the '2024 Major League Baseball  Detailed Standings' query in the workbook." type="5" refreshedVersion="8" background="1" saveData="1">
    <dbPr connection="Provider=Microsoft.Mashup.OleDb.1;Data Source=$Workbook$;Location=&quot;2024 Major League Baseball  Detailed Standings&quot;;Extended Properties=&quot;&quot;" command="SELECT * FROM [2024 Major League Baseball  Detailed Standings]"/>
  </connection>
  <connection id="12" xr16:uid="{0C85822F-3E8D-439B-B602-29C177A4D8BB}" keepAlive="1" name="Query - 2024 Manager Records Table" description="Connection to the '2024 Manager Records Table' query in the workbook." type="5" refreshedVersion="8" background="1" saveData="1">
    <dbPr connection="Provider=Microsoft.Mashup.OleDb.1;Data Source=$Workbook$;Location=&quot;2024 Manager Records Table&quot;;Extended Properties=&quot;&quot;" command="SELECT * FROM [2024 Manager Records Table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<sst xmlns="http://schemas.openxmlformats.org/spreadsheetml/2006/main" count="6523" uniqueCount="946">
  <si>
    <t>Year</t>
  </si>
  <si>
    <t>Tm</t>
  </si>
  <si>
    <t>Mgr</t>
  </si>
  <si>
    <t>W</t>
  </si>
  <si>
    <t>L</t>
  </si>
  <si>
    <t>W-L%</t>
  </si>
  <si>
    <t>Ties</t>
  </si>
  <si>
    <t>G</t>
  </si>
  <si>
    <t>Finish</t>
  </si>
  <si>
    <t>Wpost</t>
  </si>
  <si>
    <t>Lpost</t>
  </si>
  <si>
    <t>W-L%post</t>
  </si>
  <si>
    <t>Challenges</t>
  </si>
  <si>
    <t>Overturned</t>
  </si>
  <si>
    <t>Overturn%</t>
  </si>
  <si>
    <t>Ejections</t>
  </si>
  <si>
    <t>HOU</t>
  </si>
  <si>
    <t>Dusty Baker</t>
  </si>
  <si>
    <t>90</t>
  </si>
  <si>
    <t>72</t>
  </si>
  <si>
    <t>.556</t>
  </si>
  <si>
    <t>0</t>
  </si>
  <si>
    <t>162</t>
  </si>
  <si>
    <t>1.0</t>
  </si>
  <si>
    <t>6</t>
  </si>
  <si>
    <t>5</t>
  </si>
  <si>
    <t>.545</t>
  </si>
  <si>
    <t>28</t>
  </si>
  <si>
    <t>18</t>
  </si>
  <si>
    <t>64.3%</t>
  </si>
  <si>
    <t>1</t>
  </si>
  <si>
    <t>MIN</t>
  </si>
  <si>
    <t>Rocco Baldelli</t>
  </si>
  <si>
    <t>87</t>
  </si>
  <si>
    <t>75</t>
  </si>
  <si>
    <t>.537</t>
  </si>
  <si>
    <t>3</t>
  </si>
  <si>
    <t>.500</t>
  </si>
  <si>
    <t>34</t>
  </si>
  <si>
    <t>16</t>
  </si>
  <si>
    <t>47.1%</t>
  </si>
  <si>
    <t>CIN</t>
  </si>
  <si>
    <t>David Bell</t>
  </si>
  <si>
    <t>82</t>
  </si>
  <si>
    <t>80</t>
  </si>
  <si>
    <t>.506</t>
  </si>
  <si>
    <t>3.0</t>
  </si>
  <si>
    <t/>
  </si>
  <si>
    <t>53</t>
  </si>
  <si>
    <t>21</t>
  </si>
  <si>
    <t>39.6%</t>
  </si>
  <si>
    <t>7</t>
  </si>
  <si>
    <t>COL</t>
  </si>
  <si>
    <t>Bud Black</t>
  </si>
  <si>
    <t>59</t>
  </si>
  <si>
    <t>103</t>
  </si>
  <si>
    <t>.364</t>
  </si>
  <si>
    <t>5.0</t>
  </si>
  <si>
    <t>38</t>
  </si>
  <si>
    <t>19</t>
  </si>
  <si>
    <t>50.0%</t>
  </si>
  <si>
    <t>TEX</t>
  </si>
  <si>
    <t>Bruce Bochy</t>
  </si>
  <si>
    <t>2.0</t>
  </si>
  <si>
    <t>13</t>
  </si>
  <si>
    <t>4</t>
  </si>
  <si>
    <t>.765</t>
  </si>
  <si>
    <t>29</t>
  </si>
  <si>
    <t>11</t>
  </si>
  <si>
    <t>37.9%</t>
  </si>
  <si>
    <t>NYY</t>
  </si>
  <si>
    <t>Aaron Boone</t>
  </si>
  <si>
    <t>4.0</t>
  </si>
  <si>
    <t>30</t>
  </si>
  <si>
    <t>60.0%</t>
  </si>
  <si>
    <t>TBR</t>
  </si>
  <si>
    <t>Kevin Cash</t>
  </si>
  <si>
    <t>99</t>
  </si>
  <si>
    <t>63</t>
  </si>
  <si>
    <t>.611</t>
  </si>
  <si>
    <t>2</t>
  </si>
  <si>
    <t>.000</t>
  </si>
  <si>
    <t>55</t>
  </si>
  <si>
    <t>26</t>
  </si>
  <si>
    <t>47.3%</t>
  </si>
  <si>
    <t>BOS</t>
  </si>
  <si>
    <t>Alex Cora</t>
  </si>
  <si>
    <t>78</t>
  </si>
  <si>
    <t>84</t>
  </si>
  <si>
    <t>.481</t>
  </si>
  <si>
    <t>10</t>
  </si>
  <si>
    <t>52.6%</t>
  </si>
  <si>
    <t>SFG</t>
  </si>
  <si>
    <t>Kai Correa</t>
  </si>
  <si>
    <t>.333</t>
  </si>
  <si>
    <t>MIL</t>
  </si>
  <si>
    <t>Craig Counsell</t>
  </si>
  <si>
    <t>92</t>
  </si>
  <si>
    <t>70</t>
  </si>
  <si>
    <t>.568</t>
  </si>
  <si>
    <t>14</t>
  </si>
  <si>
    <t>48.3%</t>
  </si>
  <si>
    <t>CLE</t>
  </si>
  <si>
    <t>Terry Francona</t>
  </si>
  <si>
    <t>76</t>
  </si>
  <si>
    <t>86</t>
  </si>
  <si>
    <t>.469</t>
  </si>
  <si>
    <t>41</t>
  </si>
  <si>
    <t>23</t>
  </si>
  <si>
    <t>56.1%</t>
  </si>
  <si>
    <t>CHW</t>
  </si>
  <si>
    <t>Pedro Grifol</t>
  </si>
  <si>
    <t>61</t>
  </si>
  <si>
    <t>101</t>
  </si>
  <si>
    <t>.377</t>
  </si>
  <si>
    <t>40</t>
  </si>
  <si>
    <t>40.0%</t>
  </si>
  <si>
    <t>DET</t>
  </si>
  <si>
    <t>A.J. Hinch</t>
  </si>
  <si>
    <t>37</t>
  </si>
  <si>
    <t>12</t>
  </si>
  <si>
    <t>32.4%</t>
  </si>
  <si>
    <t>BAL</t>
  </si>
  <si>
    <t>Brandon Hyde</t>
  </si>
  <si>
    <t>.623</t>
  </si>
  <si>
    <t>17</t>
  </si>
  <si>
    <t>41.5%</t>
  </si>
  <si>
    <t>Gabe Kapler</t>
  </si>
  <si>
    <t>81</t>
  </si>
  <si>
    <t>.491</t>
  </si>
  <si>
    <t>159</t>
  </si>
  <si>
    <t>46</t>
  </si>
  <si>
    <t>56.5%</t>
  </si>
  <si>
    <t>OAK</t>
  </si>
  <si>
    <t>Mark Kotsay</t>
  </si>
  <si>
    <t>50</t>
  </si>
  <si>
    <t>112</t>
  </si>
  <si>
    <t>.309</t>
  </si>
  <si>
    <t>39</t>
  </si>
  <si>
    <t>48.7%</t>
  </si>
  <si>
    <t>ARI</t>
  </si>
  <si>
    <t>Torey Lovullo</t>
  </si>
  <si>
    <t>.519</t>
  </si>
  <si>
    <t>.588</t>
  </si>
  <si>
    <t>66.7%</t>
  </si>
  <si>
    <t>STL</t>
  </si>
  <si>
    <t>Oliver Marmol</t>
  </si>
  <si>
    <t>71</t>
  </si>
  <si>
    <t>91</t>
  </si>
  <si>
    <t>.438</t>
  </si>
  <si>
    <t>24</t>
  </si>
  <si>
    <t>52.2%</t>
  </si>
  <si>
    <t>WSN</t>
  </si>
  <si>
    <t>Dave Martinez</t>
  </si>
  <si>
    <t>22</t>
  </si>
  <si>
    <t>75.9%</t>
  </si>
  <si>
    <t>SDP</t>
  </si>
  <si>
    <t>Bob Melvin</t>
  </si>
  <si>
    <t>43.6%</t>
  </si>
  <si>
    <t>LAA</t>
  </si>
  <si>
    <t>Phil Nevin</t>
  </si>
  <si>
    <t>73</t>
  </si>
  <si>
    <t>89</t>
  </si>
  <si>
    <t>.451</t>
  </si>
  <si>
    <t>21.4%</t>
  </si>
  <si>
    <t>KCR</t>
  </si>
  <si>
    <t>Matt Quatraro</t>
  </si>
  <si>
    <t>56</t>
  </si>
  <si>
    <t>106</t>
  </si>
  <si>
    <t>.346</t>
  </si>
  <si>
    <t>33</t>
  </si>
  <si>
    <t>63.6%</t>
  </si>
  <si>
    <t>LAD</t>
  </si>
  <si>
    <t>Dave Roberts</t>
  </si>
  <si>
    <t>100</t>
  </si>
  <si>
    <t>62</t>
  </si>
  <si>
    <t>.617</t>
  </si>
  <si>
    <t>CHC</t>
  </si>
  <si>
    <t>David Ross</t>
  </si>
  <si>
    <t>83</t>
  </si>
  <si>
    <t>79</t>
  </si>
  <si>
    <t>.512</t>
  </si>
  <si>
    <t>20</t>
  </si>
  <si>
    <t>43.5%</t>
  </si>
  <si>
    <t>TOR</t>
  </si>
  <si>
    <t>John Schneider</t>
  </si>
  <si>
    <t>.549</t>
  </si>
  <si>
    <t>52</t>
  </si>
  <si>
    <t>34.6%</t>
  </si>
  <si>
    <t>MIA</t>
  </si>
  <si>
    <t>Skip Schumaker</t>
  </si>
  <si>
    <t>72.4%</t>
  </si>
  <si>
    <t>SEA</t>
  </si>
  <si>
    <t>Scott Servais</t>
  </si>
  <si>
    <t>88</t>
  </si>
  <si>
    <t>74</t>
  </si>
  <si>
    <t>.543</t>
  </si>
  <si>
    <t>35</t>
  </si>
  <si>
    <t>45.7%</t>
  </si>
  <si>
    <t>PIT</t>
  </si>
  <si>
    <t>Derek Shelton</t>
  </si>
  <si>
    <t>NYM</t>
  </si>
  <si>
    <t>Buck Showalter</t>
  </si>
  <si>
    <t>.463</t>
  </si>
  <si>
    <t>27</t>
  </si>
  <si>
    <t>37.0%</t>
  </si>
  <si>
    <t>ATL</t>
  </si>
  <si>
    <t>Brian Snitker</t>
  </si>
  <si>
    <t>104</t>
  </si>
  <si>
    <t>58</t>
  </si>
  <si>
    <t>.642</t>
  </si>
  <si>
    <t>.250</t>
  </si>
  <si>
    <t>25</t>
  </si>
  <si>
    <t>56.0%</t>
  </si>
  <si>
    <t>PHI</t>
  </si>
  <si>
    <t>Rob Thomson</t>
  </si>
  <si>
    <t>8</t>
  </si>
  <si>
    <t>.615</t>
  </si>
  <si>
    <t>36</t>
  </si>
  <si>
    <t>95</t>
  </si>
  <si>
    <t>67</t>
  </si>
  <si>
    <t>.586</t>
  </si>
  <si>
    <t>9</t>
  </si>
  <si>
    <t>.562</t>
  </si>
  <si>
    <t>33.3%</t>
  </si>
  <si>
    <t>42.9%</t>
  </si>
  <si>
    <t>76.9%</t>
  </si>
  <si>
    <t>.460</t>
  </si>
  <si>
    <t>161</t>
  </si>
  <si>
    <t>56.2%</t>
  </si>
  <si>
    <t>30.0%</t>
  </si>
  <si>
    <t>41.2%</t>
  </si>
  <si>
    <t>71.4%</t>
  </si>
  <si>
    <t>.494</t>
  </si>
  <si>
    <t>72.7%</t>
  </si>
  <si>
    <t>Joe Girardi</t>
  </si>
  <si>
    <t>15</t>
  </si>
  <si>
    <t>77</t>
  </si>
  <si>
    <t>85</t>
  </si>
  <si>
    <t>.475</t>
  </si>
  <si>
    <t>58.3%</t>
  </si>
  <si>
    <t>110</t>
  </si>
  <si>
    <t>.321</t>
  </si>
  <si>
    <t>10.0%</t>
  </si>
  <si>
    <t>107</t>
  </si>
  <si>
    <t>.660</t>
  </si>
  <si>
    <t>.400</t>
  </si>
  <si>
    <t>63.2%</t>
  </si>
  <si>
    <t>Tony La Russa</t>
  </si>
  <si>
    <t>93</t>
  </si>
  <si>
    <t>69</t>
  </si>
  <si>
    <t>.574</t>
  </si>
  <si>
    <t>77.8%</t>
  </si>
  <si>
    <t>20.0%</t>
  </si>
  <si>
    <t>Joe Maddon</t>
  </si>
  <si>
    <t>65</t>
  </si>
  <si>
    <t>97</t>
  </si>
  <si>
    <t>.401</t>
  </si>
  <si>
    <t>Mike Matheny</t>
  </si>
  <si>
    <t>.457</t>
  </si>
  <si>
    <t>35.3%</t>
  </si>
  <si>
    <t>Don Mattingly</t>
  </si>
  <si>
    <t>.414</t>
  </si>
  <si>
    <t>12.5%</t>
  </si>
  <si>
    <t>.531</t>
  </si>
  <si>
    <t>Charlie Montoyo</t>
  </si>
  <si>
    <t>36.0%</t>
  </si>
  <si>
    <t>.654</t>
  </si>
  <si>
    <t>54.5%</t>
  </si>
  <si>
    <t>Luis Rojas</t>
  </si>
  <si>
    <t>35.7%</t>
  </si>
  <si>
    <t>53.3%</t>
  </si>
  <si>
    <t>Mike Shildt</t>
  </si>
  <si>
    <t>.547</t>
  </si>
  <si>
    <t>.688</t>
  </si>
  <si>
    <t>16.7%</t>
  </si>
  <si>
    <t>Jayce Tingler</t>
  </si>
  <si>
    <t>.488</t>
  </si>
  <si>
    <t>Chris Woodward</t>
  </si>
  <si>
    <t>60</t>
  </si>
  <si>
    <t>102</t>
  </si>
  <si>
    <t>.370</t>
  </si>
  <si>
    <t>45.0%</t>
  </si>
  <si>
    <t>.846</t>
  </si>
  <si>
    <t>55.2%</t>
  </si>
  <si>
    <t>51</t>
  </si>
  <si>
    <t>51.0%</t>
  </si>
  <si>
    <t>Tony Beasley</t>
  </si>
  <si>
    <t>31</t>
  </si>
  <si>
    <t>.354</t>
  </si>
  <si>
    <t>48</t>
  </si>
  <si>
    <t>38.5%</t>
  </si>
  <si>
    <t>.383</t>
  </si>
  <si>
    <t>48.6%</t>
  </si>
  <si>
    <t>68</t>
  </si>
  <si>
    <t>94</t>
  </si>
  <si>
    <t>.420</t>
  </si>
  <si>
    <t>57.6%</t>
  </si>
  <si>
    <t>Miguel Cairo</t>
  </si>
  <si>
    <t>.529</t>
  </si>
  <si>
    <t>42</t>
  </si>
  <si>
    <t>47.6%</t>
  </si>
  <si>
    <t>44.4%</t>
  </si>
  <si>
    <t>.571</t>
  </si>
  <si>
    <t>59.0%</t>
  </si>
  <si>
    <t>.431</t>
  </si>
  <si>
    <t>36.4%</t>
  </si>
  <si>
    <t>66</t>
  </si>
  <si>
    <t>96</t>
  </si>
  <si>
    <t>.407</t>
  </si>
  <si>
    <t>43</t>
  </si>
  <si>
    <t>51.2%</t>
  </si>
  <si>
    <t>45</t>
  </si>
  <si>
    <t>51.1%</t>
  </si>
  <si>
    <t>45.2%</t>
  </si>
  <si>
    <t>44.1%</t>
  </si>
  <si>
    <t>.492</t>
  </si>
  <si>
    <t>128</t>
  </si>
  <si>
    <t>47.5%</t>
  </si>
  <si>
    <t>.482</t>
  </si>
  <si>
    <t>29.4%</t>
  </si>
  <si>
    <t>.340</t>
  </si>
  <si>
    <t>43.3%</t>
  </si>
  <si>
    <t>54.8%</t>
  </si>
  <si>
    <t>.426</t>
  </si>
  <si>
    <t>47.2%</t>
  </si>
  <si>
    <t>52.8%</t>
  </si>
  <si>
    <t>.523</t>
  </si>
  <si>
    <t>.434</t>
  </si>
  <si>
    <t>44.0%</t>
  </si>
  <si>
    <t>111</t>
  </si>
  <si>
    <t>.685</t>
  </si>
  <si>
    <t>47</t>
  </si>
  <si>
    <t>40.4%</t>
  </si>
  <si>
    <t>.622</t>
  </si>
  <si>
    <t>37.5%</t>
  </si>
  <si>
    <t>47.4%</t>
  </si>
  <si>
    <t>78.8%</t>
  </si>
  <si>
    <t>56.8%</t>
  </si>
  <si>
    <t>.647</t>
  </si>
  <si>
    <t>.447</t>
  </si>
  <si>
    <t>114</t>
  </si>
  <si>
    <t>Jeff Banister</t>
  </si>
  <si>
    <t>64</t>
  </si>
  <si>
    <t>.421</t>
  </si>
  <si>
    <t>152</t>
  </si>
  <si>
    <t>.558</t>
  </si>
  <si>
    <t>163</t>
  </si>
  <si>
    <t>74.2%</t>
  </si>
  <si>
    <t>74.3%</t>
  </si>
  <si>
    <t>Mickey Callaway</t>
  </si>
  <si>
    <t>51.7%</t>
  </si>
  <si>
    <t>54</t>
  </si>
  <si>
    <t>48.1%</t>
  </si>
  <si>
    <t>108</t>
  </si>
  <si>
    <t>.667</t>
  </si>
  <si>
    <t>.786</t>
  </si>
  <si>
    <t>.589</t>
  </si>
  <si>
    <t>.600</t>
  </si>
  <si>
    <t>20.6%</t>
  </si>
  <si>
    <t>43.2%</t>
  </si>
  <si>
    <t>Ron Gardenhire</t>
  </si>
  <si>
    <t>98</t>
  </si>
  <si>
    <t>.395</t>
  </si>
  <si>
    <t>32</t>
  </si>
  <si>
    <t>59.4%</t>
  </si>
  <si>
    <t>John Gibbons</t>
  </si>
  <si>
    <t>46.2%</t>
  </si>
  <si>
    <t>Andy Green</t>
  </si>
  <si>
    <t>44</t>
  </si>
  <si>
    <t>.636</t>
  </si>
  <si>
    <t>Clint Hurdle</t>
  </si>
  <si>
    <t>.509</t>
  </si>
  <si>
    <t>47.9%</t>
  </si>
  <si>
    <t>61.4%</t>
  </si>
  <si>
    <t>57.8%</t>
  </si>
  <si>
    <t>.583</t>
  </si>
  <si>
    <t>62.8%</t>
  </si>
  <si>
    <t>52.5%</t>
  </si>
  <si>
    <t>.505</t>
  </si>
  <si>
    <t>42.4%</t>
  </si>
  <si>
    <t>.391</t>
  </si>
  <si>
    <t>53.7%</t>
  </si>
  <si>
    <t>.599</t>
  </si>
  <si>
    <t>Paul Molitor</t>
  </si>
  <si>
    <t>46.7%</t>
  </si>
  <si>
    <t>Bryan Price</t>
  </si>
  <si>
    <t>.167</t>
  </si>
  <si>
    <t>Rick Renteria</t>
  </si>
  <si>
    <t>Jim Riggleman</t>
  </si>
  <si>
    <t>.444</t>
  </si>
  <si>
    <t>144</t>
  </si>
  <si>
    <t>.564</t>
  </si>
  <si>
    <t>Mike Scioscia</t>
  </si>
  <si>
    <t>35.1%</t>
  </si>
  <si>
    <t>.594</t>
  </si>
  <si>
    <t>28.6%</t>
  </si>
  <si>
    <t>115</t>
  </si>
  <si>
    <t>.290</t>
  </si>
  <si>
    <t>55.6%</t>
  </si>
  <si>
    <t>Don Wakamatsu</t>
  </si>
  <si>
    <t>.300</t>
  </si>
  <si>
    <t>Ned Yost</t>
  </si>
  <si>
    <t>.358</t>
  </si>
  <si>
    <t>75.6%</t>
  </si>
  <si>
    <t>Brad Ausmus</t>
  </si>
  <si>
    <t>51.5%</t>
  </si>
  <si>
    <t>.706</t>
  </si>
  <si>
    <t>62.9%</t>
  </si>
  <si>
    <t>Tim Bogar</t>
  </si>
  <si>
    <t>Terry Collins</t>
  </si>
  <si>
    <t>John Farrell</t>
  </si>
  <si>
    <t>55.9%</t>
  </si>
  <si>
    <t>.525</t>
  </si>
  <si>
    <t>.432</t>
  </si>
  <si>
    <t>34.0%</t>
  </si>
  <si>
    <t>Kirk Gibson</t>
  </si>
  <si>
    <t>.396</t>
  </si>
  <si>
    <t>80.0%</t>
  </si>
  <si>
    <t>Fredi González</t>
  </si>
  <si>
    <t>67.6%</t>
  </si>
  <si>
    <t>57.1%</t>
  </si>
  <si>
    <t>Tom Lawless</t>
  </si>
  <si>
    <t>.458</t>
  </si>
  <si>
    <t>49</t>
  </si>
  <si>
    <t>40.6%</t>
  </si>
  <si>
    <t>.580</t>
  </si>
  <si>
    <t>55.3%</t>
  </si>
  <si>
    <t>Lloyd McClendon</t>
  </si>
  <si>
    <t>53.8%</t>
  </si>
  <si>
    <t>Bo Porter</t>
  </si>
  <si>
    <t>.428</t>
  </si>
  <si>
    <t>138</t>
  </si>
  <si>
    <t>63.0%</t>
  </si>
  <si>
    <t>Mike Redmond</t>
  </si>
  <si>
    <t>70.4%</t>
  </si>
  <si>
    <t>57</t>
  </si>
  <si>
    <t>43.9%</t>
  </si>
  <si>
    <t>Ron Roenicke</t>
  </si>
  <si>
    <t>Ryne Sandberg</t>
  </si>
  <si>
    <t>43.8%</t>
  </si>
  <si>
    <t>.605</t>
  </si>
  <si>
    <t>.593</t>
  </si>
  <si>
    <t>.429</t>
  </si>
  <si>
    <t>Alan Trammell</t>
  </si>
  <si>
    <t>0.0%</t>
  </si>
  <si>
    <t>Robin Ventura</t>
  </si>
  <si>
    <t>Ron Washington</t>
  </si>
  <si>
    <t>.379</t>
  </si>
  <si>
    <t>140</t>
  </si>
  <si>
    <t>52.9%</t>
  </si>
  <si>
    <t>Walt Weiss</t>
  </si>
  <si>
    <t>37.8%</t>
  </si>
  <si>
    <t>Matt Williams</t>
  </si>
  <si>
    <t>65.6%</t>
  </si>
  <si>
    <t>.733</t>
  </si>
  <si>
    <t>.534</t>
  </si>
  <si>
    <t>45.1%</t>
  </si>
  <si>
    <t>63.3%</t>
  </si>
  <si>
    <t>59.2%</t>
  </si>
  <si>
    <t>46.8%</t>
  </si>
  <si>
    <t>.584</t>
  </si>
  <si>
    <t>38.8%</t>
  </si>
  <si>
    <t>.243</t>
  </si>
  <si>
    <t>Chip Hale</t>
  </si>
  <si>
    <t>59.5%</t>
  </si>
  <si>
    <t>.484</t>
  </si>
  <si>
    <t>45.5%</t>
  </si>
  <si>
    <t>Pete Mackanin</t>
  </si>
  <si>
    <t>.640</t>
  </si>
  <si>
    <t>51.9%</t>
  </si>
  <si>
    <t>64.2%</t>
  </si>
  <si>
    <t>64.7%</t>
  </si>
  <si>
    <t>60.7%</t>
  </si>
  <si>
    <t>49.0%</t>
  </si>
  <si>
    <t>.455</t>
  </si>
  <si>
    <t>54.3%</t>
  </si>
  <si>
    <t>51.3%</t>
  </si>
  <si>
    <t>.476</t>
  </si>
  <si>
    <t>124</t>
  </si>
  <si>
    <t>59.3%</t>
  </si>
  <si>
    <t>40.7%</t>
  </si>
  <si>
    <t>31.5%</t>
  </si>
  <si>
    <t>.445</t>
  </si>
  <si>
    <t>137</t>
  </si>
  <si>
    <t>48.0%</t>
  </si>
  <si>
    <t>.503</t>
  </si>
  <si>
    <t>53.6%</t>
  </si>
  <si>
    <t>73.3%</t>
  </si>
  <si>
    <t>47.8%</t>
  </si>
  <si>
    <t>61.8%</t>
  </si>
  <si>
    <t>Dan Jennings</t>
  </si>
  <si>
    <t>76.2%</t>
  </si>
  <si>
    <t>51.6%</t>
  </si>
  <si>
    <t>71.1%</t>
  </si>
  <si>
    <t>61.9%</t>
  </si>
  <si>
    <t>Pat Murphy</t>
  </si>
  <si>
    <t>60.6%</t>
  </si>
  <si>
    <t>70.0%</t>
  </si>
  <si>
    <t>.280</t>
  </si>
  <si>
    <t>.351</t>
  </si>
  <si>
    <t>56.7%</t>
  </si>
  <si>
    <t>53.2%</t>
  </si>
  <si>
    <t>41.4%</t>
  </si>
  <si>
    <t>.483</t>
  </si>
  <si>
    <t>30.8%</t>
  </si>
  <si>
    <t>36.7%</t>
  </si>
  <si>
    <t>.517</t>
  </si>
  <si>
    <t>.433</t>
  </si>
  <si>
    <t>.550</t>
  </si>
  <si>
    <t>41.7%</t>
  </si>
  <si>
    <t>.467</t>
  </si>
  <si>
    <t>58.6%</t>
  </si>
  <si>
    <t>.417</t>
  </si>
  <si>
    <t>31.4%</t>
  </si>
  <si>
    <t>73.7%</t>
  </si>
  <si>
    <t>42.3%</t>
  </si>
  <si>
    <t>100.0%</t>
  </si>
  <si>
    <t>30.4%</t>
  </si>
  <si>
    <t>.533</t>
  </si>
  <si>
    <t>20.7%</t>
  </si>
  <si>
    <t>.717</t>
  </si>
  <si>
    <t>.722</t>
  </si>
  <si>
    <t>57.9%</t>
  </si>
  <si>
    <t>.567</t>
  </si>
  <si>
    <t>58.8%</t>
  </si>
  <si>
    <t>.450</t>
  </si>
  <si>
    <t>.317</t>
  </si>
  <si>
    <t>.367</t>
  </si>
  <si>
    <t>52.4%</t>
  </si>
  <si>
    <t>68.2%</t>
  </si>
  <si>
    <t>Joe Espada</t>
  </si>
  <si>
    <t>Carlos Mendoza</t>
  </si>
  <si>
    <t>52.0%</t>
  </si>
  <si>
    <t>Grady Sizemore</t>
  </si>
  <si>
    <t>Stephen Vogt</t>
  </si>
  <si>
    <t>Dan Wilson</t>
  </si>
  <si>
    <t>75.0%</t>
  </si>
  <si>
    <t>Rod Barajas</t>
  </si>
  <si>
    <t>.125</t>
  </si>
  <si>
    <t>36.1%</t>
  </si>
  <si>
    <t>45.8%</t>
  </si>
  <si>
    <t>.292</t>
  </si>
  <si>
    <t>.448</t>
  </si>
  <si>
    <t>154</t>
  </si>
  <si>
    <t>53.5%</t>
  </si>
  <si>
    <t>48.4%</t>
  </si>
  <si>
    <t>105</t>
  </si>
  <si>
    <t>.352</t>
  </si>
  <si>
    <t>Tom Prince</t>
  </si>
  <si>
    <t>41.0%</t>
  </si>
  <si>
    <t>82.1%</t>
  </si>
  <si>
    <t>42.1%</t>
  </si>
  <si>
    <t>61.3%</t>
  </si>
  <si>
    <t>49.2%</t>
  </si>
  <si>
    <t>39.5%</t>
  </si>
  <si>
    <t>37.2%</t>
  </si>
  <si>
    <t>.630</t>
  </si>
  <si>
    <t>46.9%</t>
  </si>
  <si>
    <t>26.7%</t>
  </si>
  <si>
    <t>.538</t>
  </si>
  <si>
    <t>40.5%</t>
  </si>
  <si>
    <t>51.4%</t>
  </si>
  <si>
    <t>67.9%</t>
  </si>
  <si>
    <t>63.9%</t>
  </si>
  <si>
    <t>65.4%</t>
  </si>
  <si>
    <t>70.6%</t>
  </si>
  <si>
    <t>Strk</t>
  </si>
  <si>
    <t>R</t>
  </si>
  <si>
    <t>RA</t>
  </si>
  <si>
    <t>Rdiff</t>
  </si>
  <si>
    <t>SOS</t>
  </si>
  <si>
    <t>Adjusted W-L%</t>
  </si>
  <si>
    <t>SRS</t>
  </si>
  <si>
    <t>pythWL</t>
  </si>
  <si>
    <t>Luck</t>
  </si>
  <si>
    <t>vEast</t>
  </si>
  <si>
    <t>vCent</t>
  </si>
  <si>
    <t>vWest</t>
  </si>
  <si>
    <t>Inter</t>
  </si>
  <si>
    <t>Home</t>
  </si>
  <si>
    <t>Road</t>
  </si>
  <si>
    <t>ExInn W</t>
  </si>
  <si>
    <t>ExInn L</t>
  </si>
  <si>
    <t>ExInn Win-L%</t>
  </si>
  <si>
    <t>1Run W</t>
  </si>
  <si>
    <t>1Run L</t>
  </si>
  <si>
    <t>1Run W-L%</t>
  </si>
  <si>
    <t>vRHP</t>
  </si>
  <si>
    <t>vLHP</t>
  </si>
  <si>
    <t>≥.500</t>
  </si>
  <si>
    <t>&lt;.500</t>
  </si>
  <si>
    <t>Philadelphia Phillies</t>
  </si>
  <si>
    <t>W 1</t>
  </si>
  <si>
    <t>22-10</t>
  </si>
  <si>
    <t>26-20</t>
  </si>
  <si>
    <t>38-33</t>
  </si>
  <si>
    <t>45-24</t>
  </si>
  <si>
    <t>15-5</t>
  </si>
  <si>
    <t>Los Angeles Dodgers</t>
  </si>
  <si>
    <t>L 2</t>
  </si>
  <si>
    <t>18-15</t>
  </si>
  <si>
    <t>30-16</t>
  </si>
  <si>
    <t>18-12</t>
  </si>
  <si>
    <t>Milwaukee Brewers</t>
  </si>
  <si>
    <t>W 3</t>
  </si>
  <si>
    <t>30-19</t>
  </si>
  <si>
    <t>14-15</t>
  </si>
  <si>
    <t>31-15</t>
  </si>
  <si>
    <t>44-33</t>
  </si>
  <si>
    <t>39-27</t>
  </si>
  <si>
    <t>19-11</t>
  </si>
  <si>
    <t>New York Yankees</t>
  </si>
  <si>
    <t>L 1</t>
  </si>
  <si>
    <t>24-7</t>
  </si>
  <si>
    <t>22-21</t>
  </si>
  <si>
    <t>45-30</t>
  </si>
  <si>
    <t>16-14</t>
  </si>
  <si>
    <t>Cleveland Guardians</t>
  </si>
  <si>
    <t>17-15</t>
  </si>
  <si>
    <t>20-8</t>
  </si>
  <si>
    <t>41-37</t>
  </si>
  <si>
    <t>29-11</t>
  </si>
  <si>
    <t>15-15</t>
  </si>
  <si>
    <t>Baltimore Orioles</t>
  </si>
  <si>
    <t>18-14</t>
  </si>
  <si>
    <t>19-24</t>
  </si>
  <si>
    <t>42-33</t>
  </si>
  <si>
    <t>14-16</t>
  </si>
  <si>
    <t>San Diego Padres</t>
  </si>
  <si>
    <t>W 2</t>
  </si>
  <si>
    <t>23-22</t>
  </si>
  <si>
    <t>45-40</t>
  </si>
  <si>
    <t>Arizona Diamondbacks</t>
  </si>
  <si>
    <t>24-22</t>
  </si>
  <si>
    <t>17-13</t>
  </si>
  <si>
    <t>Kansas City Royals</t>
  </si>
  <si>
    <t>14-18</t>
  </si>
  <si>
    <t>16-16</t>
  </si>
  <si>
    <t>19-17</t>
  </si>
  <si>
    <t>13-18</t>
  </si>
  <si>
    <t>Atlanta Braves</t>
  </si>
  <si>
    <t>29-14</t>
  </si>
  <si>
    <t>39-36</t>
  </si>
  <si>
    <t>New York Mets</t>
  </si>
  <si>
    <t>17-12</t>
  </si>
  <si>
    <t>Houston Astros</t>
  </si>
  <si>
    <t>19-14</t>
  </si>
  <si>
    <t>16-12</t>
  </si>
  <si>
    <t>21-22</t>
  </si>
  <si>
    <t>37-39</t>
  </si>
  <si>
    <t>Minnesota Twins</t>
  </si>
  <si>
    <t>28-20</t>
  </si>
  <si>
    <t>25-8</t>
  </si>
  <si>
    <t>16-26</t>
  </si>
  <si>
    <t>Seattle Mariners</t>
  </si>
  <si>
    <t>13-17</t>
  </si>
  <si>
    <t>Detroit Tigers</t>
  </si>
  <si>
    <t>22-24</t>
  </si>
  <si>
    <t>38-37</t>
  </si>
  <si>
    <t>13-7</t>
  </si>
  <si>
    <t>Chicago Cubs</t>
  </si>
  <si>
    <t>L 3</t>
  </si>
  <si>
    <t>21-28</t>
  </si>
  <si>
    <t>Boston Red Sox</t>
  </si>
  <si>
    <t>19-12</t>
  </si>
  <si>
    <t>21-25</t>
  </si>
  <si>
    <t>35-40</t>
  </si>
  <si>
    <t>St. Louis Cardinals</t>
  </si>
  <si>
    <t>15-16</t>
  </si>
  <si>
    <t>23-25</t>
  </si>
  <si>
    <t>14-13</t>
  </si>
  <si>
    <t>22-20</t>
  </si>
  <si>
    <t>42-47</t>
  </si>
  <si>
    <t>32-27</t>
  </si>
  <si>
    <t>Tampa Bay Rays</t>
  </si>
  <si>
    <t>14-14</t>
  </si>
  <si>
    <t>37-38</t>
  </si>
  <si>
    <t>Cincinnati Reds</t>
  </si>
  <si>
    <t>16-13</t>
  </si>
  <si>
    <t>15-17</t>
  </si>
  <si>
    <t>36-39</t>
  </si>
  <si>
    <t>San Francisco Giants</t>
  </si>
  <si>
    <t>16-17</t>
  </si>
  <si>
    <t>41-36</t>
  </si>
  <si>
    <t>Texas Rangers</t>
  </si>
  <si>
    <t>20-13</t>
  </si>
  <si>
    <t>19-27</t>
  </si>
  <si>
    <t>41-34</t>
  </si>
  <si>
    <t>16-22</t>
  </si>
  <si>
    <t>Toronto Blue Jays</t>
  </si>
  <si>
    <t>20-26</t>
  </si>
  <si>
    <t>13-19</t>
  </si>
  <si>
    <t>14-19</t>
  </si>
  <si>
    <t>Pittsburgh Pirates</t>
  </si>
  <si>
    <t>20-14</t>
  </si>
  <si>
    <t>10-20</t>
  </si>
  <si>
    <t>23-23</t>
  </si>
  <si>
    <t>Washington Nationals</t>
  </si>
  <si>
    <t>22-23</t>
  </si>
  <si>
    <t>10-21</t>
  </si>
  <si>
    <t>Oakland Athletics</t>
  </si>
  <si>
    <t>34-26</t>
  </si>
  <si>
    <t>Los Angeles Angels</t>
  </si>
  <si>
    <t>L 4</t>
  </si>
  <si>
    <t>10-22</t>
  </si>
  <si>
    <t>47-70</t>
  </si>
  <si>
    <t>Colorado Rockies</t>
  </si>
  <si>
    <t>11-20</t>
  </si>
  <si>
    <t>34-37</t>
  </si>
  <si>
    <t>Miami Marlins</t>
  </si>
  <si>
    <t>12-21</t>
  </si>
  <si>
    <t>14-26</t>
  </si>
  <si>
    <t>Chicago White Sox</t>
  </si>
  <si>
    <t>8-41</t>
  </si>
  <si>
    <t>17-17</t>
  </si>
  <si>
    <t>40-48</t>
  </si>
  <si>
    <t>36-17</t>
  </si>
  <si>
    <t>16-15</t>
  </si>
  <si>
    <t>27-19</t>
  </si>
  <si>
    <t>33-19</t>
  </si>
  <si>
    <t>14-17</t>
  </si>
  <si>
    <t>20-12</t>
  </si>
  <si>
    <t>29-23</t>
  </si>
  <si>
    <t>46-23</t>
  </si>
  <si>
    <t>26-26</t>
  </si>
  <si>
    <t>30-22</t>
  </si>
  <si>
    <t>41-47</t>
  </si>
  <si>
    <t>62-62</t>
  </si>
  <si>
    <t>47-30</t>
  </si>
  <si>
    <t>18-25</t>
  </si>
  <si>
    <t>27-29</t>
  </si>
  <si>
    <t>41-45</t>
  </si>
  <si>
    <t>35-41</t>
  </si>
  <si>
    <t>18-35</t>
  </si>
  <si>
    <t>15-31</t>
  </si>
  <si>
    <t>35-42</t>
  </si>
  <si>
    <t>20-18</t>
  </si>
  <si>
    <t>42-38</t>
  </si>
  <si>
    <t>48-28</t>
  </si>
  <si>
    <t>40-37</t>
  </si>
  <si>
    <t>28-17</t>
  </si>
  <si>
    <t>31-47</t>
  </si>
  <si>
    <t>27-22</t>
  </si>
  <si>
    <t>37-30</t>
  </si>
  <si>
    <t>23-26</t>
  </si>
  <si>
    <t>30-50</t>
  </si>
  <si>
    <t>32-56</t>
  </si>
  <si>
    <t>35-27</t>
  </si>
  <si>
    <t>45-32</t>
  </si>
  <si>
    <t>26-19</t>
  </si>
  <si>
    <t>44-34</t>
  </si>
  <si>
    <t>37-26</t>
  </si>
  <si>
    <t>Cleveland Indians</t>
  </si>
  <si>
    <t>59-52</t>
  </si>
  <si>
    <t>18-33</t>
  </si>
  <si>
    <t>24-25</t>
  </si>
  <si>
    <t>27-18</t>
  </si>
  <si>
    <t>43-35</t>
  </si>
  <si>
    <t>30-47</t>
  </si>
  <si>
    <t>21-9</t>
  </si>
  <si>
    <t>35-25</t>
  </si>
  <si>
    <t>15-14</t>
  </si>
  <si>
    <t>21-39</t>
  </si>
  <si>
    <t>25-39</t>
  </si>
  <si>
    <t>25-24</t>
  </si>
  <si>
    <t>39-41</t>
  </si>
  <si>
    <t>49-60</t>
  </si>
  <si>
    <t>51-31</t>
  </si>
  <si>
    <t>40-25</t>
  </si>
  <si>
    <t>38-40</t>
  </si>
  <si>
    <t>52-32</t>
  </si>
  <si>
    <t>34-39</t>
  </si>
  <si>
    <t>44-36</t>
  </si>
  <si>
    <t>42-48</t>
  </si>
  <si>
    <t>59-61</t>
  </si>
  <si>
    <t>23-19</t>
  </si>
  <si>
    <t>40-38</t>
  </si>
  <si>
    <t>18-30</t>
  </si>
  <si>
    <t>60-54</t>
  </si>
  <si>
    <t>19-26</t>
  </si>
  <si>
    <t>35-56</t>
  </si>
  <si>
    <t>24-21</t>
  </si>
  <si>
    <t>41-39</t>
  </si>
  <si>
    <t>63-47</t>
  </si>
  <si>
    <t>31-28</t>
  </si>
  <si>
    <t>45-35</t>
  </si>
  <si>
    <t>47-39</t>
  </si>
  <si>
    <t>Los Angeles Angels of Anaheim</t>
  </si>
  <si>
    <t>33-47</t>
  </si>
  <si>
    <t>19-20</t>
  </si>
  <si>
    <t>41-43</t>
  </si>
  <si>
    <t>69-54</t>
  </si>
  <si>
    <t>39-33</t>
  </si>
  <si>
    <t>Abbrev</t>
  </si>
  <si>
    <t>Team</t>
  </si>
  <si>
    <t>Manager</t>
  </si>
  <si>
    <t>Index</t>
  </si>
  <si>
    <t>Win%</t>
  </si>
  <si>
    <t>Years</t>
  </si>
  <si>
    <t>Adjusted Luck</t>
  </si>
  <si>
    <t>ExInn Win%</t>
  </si>
  <si>
    <t>1Run Win%</t>
  </si>
  <si>
    <t>Win% Z-score</t>
  </si>
  <si>
    <t>Adjusted Luck Z-Score</t>
  </si>
  <si>
    <t>SRS Z-score</t>
  </si>
  <si>
    <t>ExInn Win% Z-score</t>
  </si>
  <si>
    <t>1Run Win% Z-score</t>
  </si>
  <si>
    <t>Overturn% Z-score</t>
  </si>
  <si>
    <t>Total Z-score</t>
  </si>
  <si>
    <t>62-48</t>
  </si>
  <si>
    <t>49-31</t>
  </si>
  <si>
    <t>25-23</t>
  </si>
  <si>
    <t>43-37</t>
  </si>
  <si>
    <t>45-27</t>
  </si>
  <si>
    <t>46-26</t>
  </si>
  <si>
    <t>45-42</t>
  </si>
  <si>
    <t>25-20</t>
  </si>
  <si>
    <t>39-40</t>
  </si>
  <si>
    <t>45-34</t>
  </si>
  <si>
    <t>41-55</t>
  </si>
  <si>
    <t>14-21</t>
  </si>
  <si>
    <t>45-64</t>
  </si>
  <si>
    <t>21-23</t>
  </si>
  <si>
    <t>20-23</t>
  </si>
  <si>
    <t>20-25</t>
  </si>
  <si>
    <t>Florida Marlins</t>
  </si>
  <si>
    <t>17-26</t>
  </si>
  <si>
    <t>24-56</t>
  </si>
  <si>
    <t>44-26</t>
  </si>
  <si>
    <t>57-60</t>
  </si>
  <si>
    <t>34-22</t>
  </si>
  <si>
    <t>30-45</t>
  </si>
  <si>
    <t>63-50</t>
  </si>
  <si>
    <t>46-37</t>
  </si>
  <si>
    <t>34-43</t>
  </si>
  <si>
    <t>48-74</t>
  </si>
  <si>
    <t>58-54</t>
  </si>
  <si>
    <t>36-41</t>
  </si>
  <si>
    <t>41-28</t>
  </si>
  <si>
    <t>37-54</t>
  </si>
  <si>
    <t>52-26</t>
  </si>
  <si>
    <t>44-53</t>
  </si>
  <si>
    <t>Tampa Bay Devil Rays</t>
  </si>
  <si>
    <t>27-48</t>
  </si>
  <si>
    <t>Rolling Average Luck</t>
  </si>
  <si>
    <t>Rolling StDev in Team Luck</t>
  </si>
  <si>
    <t>Rank</t>
  </si>
  <si>
    <t>Current</t>
  </si>
  <si>
    <t>Year 1 Luck</t>
  </si>
  <si>
    <t>Year 2 Luck</t>
  </si>
  <si>
    <t>last10</t>
  </si>
  <si>
    <t>last20</t>
  </si>
  <si>
    <t>last30</t>
  </si>
  <si>
    <t>58-41</t>
  </si>
  <si>
    <t>46-40</t>
  </si>
  <si>
    <t>12-8</t>
  </si>
  <si>
    <t>11-9</t>
  </si>
  <si>
    <t>13-14</t>
  </si>
  <si>
    <t>8-12</t>
  </si>
  <si>
    <t>W 4</t>
  </si>
  <si>
    <t>9-11</t>
  </si>
  <si>
    <t>61-49</t>
  </si>
  <si>
    <t>45-38</t>
  </si>
  <si>
    <t>10-10</t>
  </si>
  <si>
    <t>7-13</t>
  </si>
  <si>
    <t>36-53</t>
  </si>
  <si>
    <t>46-32</t>
  </si>
  <si>
    <t>41-22</t>
  </si>
  <si>
    <t>11-19</t>
  </si>
  <si>
    <t>56-54</t>
  </si>
  <si>
    <t>38-55</t>
  </si>
  <si>
    <t>32-46</t>
  </si>
  <si>
    <t>35-32</t>
  </si>
  <si>
    <t>10-19</t>
  </si>
  <si>
    <t>9-21</t>
  </si>
  <si>
    <t>17-42</t>
  </si>
  <si>
    <t>7-22</t>
  </si>
  <si>
    <t>20-58</t>
  </si>
  <si>
    <t>5-15</t>
  </si>
  <si>
    <t>6-24</t>
  </si>
  <si>
    <t>90-65</t>
  </si>
  <si>
    <t>49-28</t>
  </si>
  <si>
    <t>56-46</t>
  </si>
  <si>
    <t>92-63</t>
  </si>
  <si>
    <t>71-41</t>
  </si>
  <si>
    <t>87-69</t>
  </si>
  <si>
    <t>61-55</t>
  </si>
  <si>
    <t>87-68</t>
  </si>
  <si>
    <t>68-44</t>
  </si>
  <si>
    <t>60-39</t>
  </si>
  <si>
    <t>85-70</t>
  </si>
  <si>
    <t>18-10</t>
  </si>
  <si>
    <t>86-69</t>
  </si>
  <si>
    <t>41-42</t>
  </si>
  <si>
    <t>88-67</t>
  </si>
  <si>
    <t>L 6</t>
  </si>
  <si>
    <t>12-18</t>
  </si>
  <si>
    <t>81-73</t>
  </si>
  <si>
    <t>10-16</t>
  </si>
  <si>
    <t>60-50</t>
  </si>
  <si>
    <t>45-20</t>
  </si>
  <si>
    <t>81-74</t>
  </si>
  <si>
    <t>20-10</t>
  </si>
  <si>
    <t>84-71</t>
  </si>
  <si>
    <t>58-55</t>
  </si>
  <si>
    <t>66-57</t>
  </si>
  <si>
    <t>71-84</t>
  </si>
  <si>
    <t>55-58</t>
  </si>
  <si>
    <t>58-61</t>
  </si>
  <si>
    <t>77-77</t>
  </si>
  <si>
    <t>77-78</t>
  </si>
  <si>
    <t>41-54</t>
  </si>
  <si>
    <t>80-76</t>
  </si>
  <si>
    <t>70-85</t>
  </si>
  <si>
    <t>36-56</t>
  </si>
  <si>
    <t>72-83</t>
  </si>
  <si>
    <t>20-28</t>
  </si>
  <si>
    <t>35-45</t>
  </si>
  <si>
    <t>67-88</t>
  </si>
  <si>
    <t>50-60</t>
  </si>
  <si>
    <t>35-60</t>
  </si>
  <si>
    <t>66-89</t>
  </si>
  <si>
    <t>12-19</t>
  </si>
  <si>
    <t>63-92</t>
  </si>
  <si>
    <t>57-98</t>
  </si>
  <si>
    <t>39-56</t>
  </si>
  <si>
    <t>56-99</t>
  </si>
  <si>
    <t>46-53</t>
  </si>
  <si>
    <t>11-45</t>
  </si>
  <si>
    <t>40-56</t>
  </si>
  <si>
    <t>44-111</t>
  </si>
  <si>
    <t>11-34</t>
  </si>
  <si>
    <t>16-61</t>
  </si>
  <si>
    <t>27-90</t>
  </si>
  <si>
    <t>9-29</t>
  </si>
  <si>
    <t>18-84</t>
  </si>
  <si>
    <t>Round</t>
  </si>
  <si>
    <t>Points</t>
  </si>
  <si>
    <t>WS</t>
  </si>
  <si>
    <t>ALCS</t>
  </si>
  <si>
    <t>NLCS</t>
  </si>
  <si>
    <t>ALDS</t>
  </si>
  <si>
    <t>NLDS</t>
  </si>
  <si>
    <t>ALWC</t>
  </si>
  <si>
    <t>NLWC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</si>
</sst>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2" borderId="0" xfId="0" applyNumberFormat="1" applyFill="1" applyAlignment="1">
      <alignment horizontal="left"/>
    </xf>
    <xf numFmtId="0" fontId="1" fillId="0" borderId="0" xfId="0" applyFont="1"/>
    <xf numFmtId="0" fontId="0" fillId="2" borderId="0" xfId="0" applyFill="1" applyAlignment="1">
      <alignment horizontal="left"/>
    </xf>
    <xf numFmtId="164" fontId="0" fillId="0" borderId="0" xfId="0" applyNumberFormat="1"/>
    <xf numFmtId="165" fontId="0" fillId="0" borderId="0" xfId="0" applyNumberFormat="1"/>
    <xf numFmtId="9" fontId="0" fillId="0" borderId="0" xfId="1" applyFont="1"/>
    <xf numFmtId="1" fontId="0" fillId="2" borderId="0" xfId="0" applyNumberFormat="1" applyFill="1" applyAlignment="1">
      <alignment horizontal="left"/>
    </xf>
    <xf numFmtId="0" fontId="0" fillId="2" borderId="0" xfId="0" applyFill="1"/>
    <xf numFmtId="2" fontId="0" fillId="2" borderId="0" xfId="0" applyNumberFormat="1" applyFill="1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" fontId="0" fillId="0" borderId="0" xfId="0" applyNumberFormat="1"/>
    <xf numFmtId="14" fontId="0" fillId="0" borderId="0" xfId="0" applyNumberFormat="1"/>
  </cellXfs>
  <cellStyles count="2">
    <cellStyle name="Normal" xfId="0" builtinId="0"/>
    <cellStyle name="Percent" xfId="1" builtinId="5"/>
  </cellStyles>
  <dxfs count="20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164" formatCode="0.000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164" formatCode="0.000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numFmt numFmtId="164" formatCode="0.0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0.0"/>
      <alignment horizontal="left" vertical="bottom" textRotation="0" wrapText="0" indent="0" justifyLastLine="0" shrinkToFit="0" readingOrder="0"/>
    </dxf>
    <dxf>
      <numFmt numFmtId="165" formatCode="0.0"/>
      <alignment horizontal="left" vertical="bottom" textRotation="0" wrapText="0" indent="0" justifyLastLine="0" shrinkToFit="0" readingOrder="0"/>
    </dxf>
    <dxf>
      <numFmt numFmtId="165" formatCode="0.0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164" formatCode="0.000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'2024 Major League Baseball  Det'!$AO$2:$AO$21</c:f>
              <c:numCache>
                <c:formatCode>0.000</c:formatCode>
                <c:ptCount val="20"/>
                <c:pt idx="0">
                  <c:v>1.2302053375001236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9E1B-432D-9828-52736298A3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7692063"/>
        <c:axId val="156768150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'2024 Major League Baseball  Det'!$AN$2:$AN$21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2024</c:v>
                      </c:pt>
                      <c:pt idx="1">
                        <c:v>2023</c:v>
                      </c:pt>
                      <c:pt idx="2">
                        <c:v>2022</c:v>
                      </c:pt>
                      <c:pt idx="3">
                        <c:v>2021</c:v>
                      </c:pt>
                      <c:pt idx="4">
                        <c:v>2020</c:v>
                      </c:pt>
                      <c:pt idx="5">
                        <c:v>2019</c:v>
                      </c:pt>
                      <c:pt idx="6">
                        <c:v>2018</c:v>
                      </c:pt>
                      <c:pt idx="7">
                        <c:v>2017</c:v>
                      </c:pt>
                      <c:pt idx="8">
                        <c:v>2016</c:v>
                      </c:pt>
                      <c:pt idx="9">
                        <c:v>2015</c:v>
                      </c:pt>
                      <c:pt idx="10">
                        <c:v>2014</c:v>
                      </c:pt>
                      <c:pt idx="11">
                        <c:v>2013</c:v>
                      </c:pt>
                      <c:pt idx="12">
                        <c:v>2012</c:v>
                      </c:pt>
                      <c:pt idx="13">
                        <c:v>2011</c:v>
                      </c:pt>
                      <c:pt idx="14">
                        <c:v>2010</c:v>
                      </c:pt>
                      <c:pt idx="15">
                        <c:v>2009</c:v>
                      </c:pt>
                      <c:pt idx="16">
                        <c:v>2008</c:v>
                      </c:pt>
                      <c:pt idx="17">
                        <c:v>2007</c:v>
                      </c:pt>
                      <c:pt idx="18">
                        <c:v>2006</c:v>
                      </c:pt>
                      <c:pt idx="19">
                        <c:v>2005</c:v>
                      </c:pt>
                    </c:numCache>
                  </c:numRef>
                </c:val>
                <c:smooth val="0"/>
                <c:extLst>
                  <c:ext uri="{02D57815-91ED-43cb-92C2-25804820EDAC}">
                    <c15:filteredSeriesTitle>
                      <c15:tx>
                        <c:strRef>
                          <c:extLst>
                            <c:ext uri="{02D57815-91ED-43cb-92C2-25804820EDAC}">
                              <c15:formulaRef>
                                <c15:sqref> </c15:sqref>
                              </c15:formulaRef>
                            </c:ext>
                          </c:extLst>
                        </c:strRef>
                      </c15:tx>
                    </c15:filteredSeriesTitle>
                  </c:ext>
                  <c:ext xmlns:c16="http://schemas.microsoft.com/office/drawing/2014/chart" uri="{C3380CC4-5D6E-409C-BE32-E72D297353CC}">
                    <c16:uniqueId val="{00000000-9E1B-432D-9828-52736298A3F5}"/>
                  </c:ext>
                </c:extLst>
              </c15:ser>
            </c15:filteredLineSeries>
          </c:ext>
        </c:extLst>
      </c:lineChart>
      <c:catAx>
        <c:axId val="1567692063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7681503"/>
        <c:crosses val="autoZero"/>
        <c:auto val="1"/>
        <c:lblAlgn val="ctr"/>
        <c:lblOffset val="100"/>
        <c:noMultiLvlLbl val="0"/>
      </c:catAx>
      <c:valAx>
        <c:axId val="1567681503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7692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292893</xdr:colOff>
      <xdr:row>3</xdr:row>
      <xdr:rowOff>95248</xdr:rowOff>
    </xdr:from>
    <xdr:to>
      <xdr:col>49</xdr:col>
      <xdr:colOff>642937</xdr:colOff>
      <xdr:row>18</xdr:row>
      <xdr:rowOff>166686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F43A362-2DCE-C673-A92F-45E4A00560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1" xr16:uid="{7E39FC3A-7C25-4178-9091-C9E1A955CCC6}" autoFormatId="16" applyNumberFormats="0" applyBorderFormats="0" applyFontFormats="0" applyPatternFormats="0" applyAlignmentFormats="0" applyWidthHeightFormats="0">
  <queryTableRefresh nextId="42" unboundColumnsRight="2">
    <queryTableFields count="36">
      <queryTableField id="1" name="Year" tableColumnId="1"/>
      <queryTableField id="2" name="Tm" tableColumnId="2"/>
      <queryTableField id="35" dataBound="0" tableColumnId="32"/>
      <queryTableField id="3" name="W" tableColumnId="3"/>
      <queryTableField id="4" name="L" tableColumnId="4"/>
      <queryTableField id="5" name="W-L%" tableColumnId="5"/>
      <queryTableField id="6" name="Strk" tableColumnId="6"/>
      <queryTableField id="7" name="R" tableColumnId="7"/>
      <queryTableField id="8" name="RA" tableColumnId="8"/>
      <queryTableField id="9" name="Rdiff" tableColumnId="9"/>
      <queryTableField id="10" name="SOS" tableColumnId="10"/>
      <queryTableField id="11" name="Adjusted W-L%" tableColumnId="11"/>
      <queryTableField id="12" name="SRS" tableColumnId="12"/>
      <queryTableField id="13" name="pythWL" tableColumnId="13"/>
      <queryTableField id="14" name="Luck" tableColumnId="14"/>
      <queryTableField id="15" name="vEast" tableColumnId="15"/>
      <queryTableField id="16" name="vCent" tableColumnId="16"/>
      <queryTableField id="17" name="vWest" tableColumnId="17"/>
      <queryTableField id="18" name="Inter" tableColumnId="18"/>
      <queryTableField id="19" name="Home" tableColumnId="19"/>
      <queryTableField id="20" name="Road" tableColumnId="20"/>
      <queryTableField id="21" name="ExInn W" tableColumnId="21"/>
      <queryTableField id="22" name="ExInn L" tableColumnId="22"/>
      <queryTableField id="23" name="ExInn Win-L%" tableColumnId="23"/>
      <queryTableField id="24" name="1Run W" tableColumnId="24"/>
      <queryTableField id="25" name="1Run L" tableColumnId="25"/>
      <queryTableField id="26" name="1Run W-L%" tableColumnId="26"/>
      <queryTableField id="27" name="vRHP" tableColumnId="27"/>
      <queryTableField id="28" name="vLHP" tableColumnId="28"/>
      <queryTableField id="29" name="≥.500" tableColumnId="29"/>
      <queryTableField id="30" name="&lt;.500" tableColumnId="30"/>
      <queryTableField id="39" name="last10" tableColumnId="33"/>
      <queryTableField id="40" name="last20" tableColumnId="34"/>
      <queryTableField id="41" name="last30" tableColumnId="36"/>
      <queryTableField id="34" dataBound="0" tableColumnId="31"/>
      <queryTableField id="38" dataBound="0" tableColumnId="35"/>
    </queryTableFields>
    <queryTableDeletedFields count="3">
      <deletedField name="last10"/>
      <deletedField name="last20"/>
      <deletedField name="last30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26E3FE23-8BB7-4EA0-BEFA-8997E7FD72D5}" autoFormatId="16" applyNumberFormats="0" applyBorderFormats="0" applyFontFormats="0" applyPatternFormats="0" applyAlignmentFormats="0" applyWidthHeightFormats="0">
  <queryTableRefresh nextId="18">
    <queryTableFields count="17">
      <queryTableField id="1" name="Year" tableColumnId="1"/>
      <queryTableField id="2" name="Tm" tableColumnId="2"/>
      <queryTableField id="17" dataBound="0" tableColumnId="17"/>
      <queryTableField id="3" name="Mgr" tableColumnId="3"/>
      <queryTableField id="4" name="W" tableColumnId="4"/>
      <queryTableField id="5" name="L" tableColumnId="5"/>
      <queryTableField id="6" name="W-L%" tableColumnId="6"/>
      <queryTableField id="7" name="Ties" tableColumnId="7"/>
      <queryTableField id="8" name="G" tableColumnId="8"/>
      <queryTableField id="9" name="Finish" tableColumnId="9"/>
      <queryTableField id="10" name="Wpost" tableColumnId="10"/>
      <queryTableField id="11" name="Lpost" tableColumnId="11"/>
      <queryTableField id="12" name="W-L%post" tableColumnId="12"/>
      <queryTableField id="13" name="Challenges" tableColumnId="13"/>
      <queryTableField id="14" name="Overturned" tableColumnId="14"/>
      <queryTableField id="15" name="Overturn%" tableColumnId="15"/>
      <queryTableField id="16" name="Ejections" tableColumnId="1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" xr16:uid="{E1FB5C0F-D1E9-4976-BBEC-945329B54B09}" autoFormatId="16" applyNumberFormats="0" applyBorderFormats="0" applyFontFormats="0" applyPatternFormats="0" applyAlignmentFormats="0" applyWidthHeightFormats="0">
  <queryTableRefresh nextId="17">
    <queryTableFields count="16">
      <queryTableField id="1" name="Year" tableColumnId="1"/>
      <queryTableField id="2" name="Tm" tableColumnId="2"/>
      <queryTableField id="3" name="Mgr" tableColumnId="3"/>
      <queryTableField id="4" name="W" tableColumnId="4"/>
      <queryTableField id="5" name="L" tableColumnId="5"/>
      <queryTableField id="6" name="W-L%" tableColumnId="6"/>
      <queryTableField id="7" name="Ties" tableColumnId="7"/>
      <queryTableField id="8" name="G" tableColumnId="8"/>
      <queryTableField id="9" name="Finish" tableColumnId="9"/>
      <queryTableField id="10" name="Wpost" tableColumnId="10"/>
      <queryTableField id="11" name="Lpost" tableColumnId="11"/>
      <queryTableField id="12" name="W-L%post" tableColumnId="12"/>
      <queryTableField id="13" name="Challenges" tableColumnId="13"/>
      <queryTableField id="14" name="Overturned" tableColumnId="14"/>
      <queryTableField id="15" name="Overturn%" tableColumnId="15"/>
      <queryTableField id="16" name="Ejections" tableColumnId="1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2" xr16:uid="{D6B8CC8B-51B1-428A-A1D6-3F3820D74180}" autoFormatId="16" applyNumberFormats="0" applyBorderFormats="0" applyFontFormats="0" applyPatternFormats="0" applyAlignmentFormats="0" applyWidthHeightFormats="0">
  <queryTableRefresh nextId="17">
    <queryTableFields count="16">
      <queryTableField id="1" name="Year" tableColumnId="1"/>
      <queryTableField id="2" name="Tm" tableColumnId="2"/>
      <queryTableField id="3" name="Mgr" tableColumnId="3"/>
      <queryTableField id="4" name="W" tableColumnId="4"/>
      <queryTableField id="5" name="L" tableColumnId="5"/>
      <queryTableField id="6" name="W-L%" tableColumnId="6"/>
      <queryTableField id="7" name="Ties" tableColumnId="7"/>
      <queryTableField id="8" name="G" tableColumnId="8"/>
      <queryTableField id="9" name="Finish" tableColumnId="9"/>
      <queryTableField id="10" name="Wpost" tableColumnId="10"/>
      <queryTableField id="11" name="Lpost" tableColumnId="11"/>
      <queryTableField id="12" name="W-L%post" tableColumnId="12"/>
      <queryTableField id="13" name="Challenges" tableColumnId="13"/>
      <queryTableField id="14" name="Overturned" tableColumnId="14"/>
      <queryTableField id="15" name="Overturn%" tableColumnId="15"/>
      <queryTableField id="16" name="Ejections" tableColumnId="1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3" xr16:uid="{592FF03E-5534-424C-AFD3-4366FFF17C99}" autoFormatId="16" applyNumberFormats="0" applyBorderFormats="0" applyFontFormats="0" applyPatternFormats="0" applyAlignmentFormats="0" applyWidthHeightFormats="0">
  <queryTableRefresh nextId="17">
    <queryTableFields count="16">
      <queryTableField id="1" name="Year" tableColumnId="1"/>
      <queryTableField id="2" name="Tm" tableColumnId="2"/>
      <queryTableField id="3" name="Mgr" tableColumnId="3"/>
      <queryTableField id="4" name="W" tableColumnId="4"/>
      <queryTableField id="5" name="L" tableColumnId="5"/>
      <queryTableField id="6" name="W-L%" tableColumnId="6"/>
      <queryTableField id="7" name="Ties" tableColumnId="7"/>
      <queryTableField id="8" name="G" tableColumnId="8"/>
      <queryTableField id="9" name="Finish" tableColumnId="9"/>
      <queryTableField id="10" name="Wpost" tableColumnId="10"/>
      <queryTableField id="11" name="Lpost" tableColumnId="11"/>
      <queryTableField id="12" name="W-L%post" tableColumnId="12"/>
      <queryTableField id="13" name="Challenges" tableColumnId="13"/>
      <queryTableField id="14" name="Overturned" tableColumnId="14"/>
      <queryTableField id="15" name="Overturn%" tableColumnId="15"/>
      <queryTableField id="16" name="Ejections" tableColumnId="1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4" xr16:uid="{312B7674-105E-497B-A8A2-7F5B9767F742}" autoFormatId="16" applyNumberFormats="0" applyBorderFormats="0" applyFontFormats="0" applyPatternFormats="0" applyAlignmentFormats="0" applyWidthHeightFormats="0">
  <queryTableRefresh nextId="17">
    <queryTableFields count="16">
      <queryTableField id="1" name="Year" tableColumnId="1"/>
      <queryTableField id="2" name="Tm" tableColumnId="2"/>
      <queryTableField id="3" name="Mgr" tableColumnId="3"/>
      <queryTableField id="4" name="W" tableColumnId="4"/>
      <queryTableField id="5" name="L" tableColumnId="5"/>
      <queryTableField id="6" name="W-L%" tableColumnId="6"/>
      <queryTableField id="7" name="Ties" tableColumnId="7"/>
      <queryTableField id="8" name="G" tableColumnId="8"/>
      <queryTableField id="9" name="Finish" tableColumnId="9"/>
      <queryTableField id="10" name="Wpost" tableColumnId="10"/>
      <queryTableField id="11" name="Lpost" tableColumnId="11"/>
      <queryTableField id="12" name="W-L%post" tableColumnId="12"/>
      <queryTableField id="13" name="Challenges" tableColumnId="13"/>
      <queryTableField id="14" name="Overturned" tableColumnId="14"/>
      <queryTableField id="15" name="Overturn%" tableColumnId="15"/>
      <queryTableField id="16" name="Ejections" tableColumnId="1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5" xr16:uid="{A69C6E46-EEF9-406F-A98B-3BB106C993CC}" autoFormatId="16" applyNumberFormats="0" applyBorderFormats="0" applyFontFormats="0" applyPatternFormats="0" applyAlignmentFormats="0" applyWidthHeightFormats="0">
  <queryTableRefresh nextId="17">
    <queryTableFields count="16">
      <queryTableField id="1" name="Year" tableColumnId="1"/>
      <queryTableField id="2" name="Tm" tableColumnId="2"/>
      <queryTableField id="3" name="Mgr" tableColumnId="3"/>
      <queryTableField id="4" name="W" tableColumnId="4"/>
      <queryTableField id="5" name="L" tableColumnId="5"/>
      <queryTableField id="6" name="W-L%" tableColumnId="6"/>
      <queryTableField id="7" name="Ties" tableColumnId="7"/>
      <queryTableField id="8" name="G" tableColumnId="8"/>
      <queryTableField id="9" name="Finish" tableColumnId="9"/>
      <queryTableField id="10" name="Wpost" tableColumnId="10"/>
      <queryTableField id="11" name="Lpost" tableColumnId="11"/>
      <queryTableField id="12" name="W-L%post" tableColumnId="12"/>
      <queryTableField id="13" name="Challenges" tableColumnId="13"/>
      <queryTableField id="14" name="Overturned" tableColumnId="14"/>
      <queryTableField id="15" name="Overturn%" tableColumnId="15"/>
      <queryTableField id="16" name="Ejections" tableColumnId="1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B6B9363E-34D3-4607-AFE6-F90D46DCDCCD}" autoFormatId="16" applyNumberFormats="0" applyBorderFormats="0" applyFontFormats="0" applyPatternFormats="0" applyAlignmentFormats="0" applyWidthHeightFormats="0">
  <queryTableRefresh nextId="17">
    <queryTableFields count="16">
      <queryTableField id="1" name="Year" tableColumnId="1"/>
      <queryTableField id="2" name="Tm" tableColumnId="2"/>
      <queryTableField id="3" name="Mgr" tableColumnId="3"/>
      <queryTableField id="4" name="W" tableColumnId="4"/>
      <queryTableField id="5" name="L" tableColumnId="5"/>
      <queryTableField id="6" name="W-L%" tableColumnId="6"/>
      <queryTableField id="7" name="Ties" tableColumnId="7"/>
      <queryTableField id="8" name="G" tableColumnId="8"/>
      <queryTableField id="9" name="Finish" tableColumnId="9"/>
      <queryTableField id="10" name="Wpost" tableColumnId="10"/>
      <queryTableField id="11" name="Lpost" tableColumnId="11"/>
      <queryTableField id="12" name="W-L%post" tableColumnId="12"/>
      <queryTableField id="13" name="Challenges" tableColumnId="13"/>
      <queryTableField id="14" name="Overturned" tableColumnId="14"/>
      <queryTableField id="15" name="Overturn%" tableColumnId="15"/>
      <queryTableField id="16" name="Ejections" tableColumnId="1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7" xr16:uid="{B66B6B34-7388-436E-9D6C-D5AEDD8CB34F}" autoFormatId="16" applyNumberFormats="0" applyBorderFormats="0" applyFontFormats="0" applyPatternFormats="0" applyAlignmentFormats="0" applyWidthHeightFormats="0">
  <queryTableRefresh nextId="17">
    <queryTableFields count="16">
      <queryTableField id="1" name="Year" tableColumnId="1"/>
      <queryTableField id="2" name="Tm" tableColumnId="2"/>
      <queryTableField id="3" name="Mgr" tableColumnId="3"/>
      <queryTableField id="4" name="W" tableColumnId="4"/>
      <queryTableField id="5" name="L" tableColumnId="5"/>
      <queryTableField id="6" name="W-L%" tableColumnId="6"/>
      <queryTableField id="7" name="Ties" tableColumnId="7"/>
      <queryTableField id="8" name="G" tableColumnId="8"/>
      <queryTableField id="9" name="Finish" tableColumnId="9"/>
      <queryTableField id="10" name="Wpost" tableColumnId="10"/>
      <queryTableField id="11" name="Lpost" tableColumnId="11"/>
      <queryTableField id="12" name="W-L%post" tableColumnId="12"/>
      <queryTableField id="13" name="Challenges" tableColumnId="13"/>
      <queryTableField id="14" name="Overturned" tableColumnId="14"/>
      <queryTableField id="15" name="Overturn%" tableColumnId="15"/>
      <queryTableField id="16" name="Ejections" tableColumnId="1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8" xr16:uid="{75E338FD-DBA4-46C5-94D6-EF5C995F2DAD}" autoFormatId="16" applyNumberFormats="0" applyBorderFormats="0" applyFontFormats="0" applyPatternFormats="0" applyAlignmentFormats="0" applyWidthHeightFormats="0">
  <queryTableRefresh nextId="17">
    <queryTableFields count="16">
      <queryTableField id="1" name="Year" tableColumnId="1"/>
      <queryTableField id="2" name="Tm" tableColumnId="2"/>
      <queryTableField id="3" name="Mgr" tableColumnId="3"/>
      <queryTableField id="4" name="W" tableColumnId="4"/>
      <queryTableField id="5" name="L" tableColumnId="5"/>
      <queryTableField id="6" name="W-L%" tableColumnId="6"/>
      <queryTableField id="7" name="Ties" tableColumnId="7"/>
      <queryTableField id="8" name="G" tableColumnId="8"/>
      <queryTableField id="9" name="Finish" tableColumnId="9"/>
      <queryTableField id="10" name="Wpost" tableColumnId="10"/>
      <queryTableField id="11" name="Lpost" tableColumnId="11"/>
      <queryTableField id="12" name="W-L%post" tableColumnId="12"/>
      <queryTableField id="13" name="Challenges" tableColumnId="13"/>
      <queryTableField id="14" name="Overturned" tableColumnId="14"/>
      <queryTableField id="15" name="Overturn%" tableColumnId="15"/>
      <queryTableField id="16" name="Ejections" tableColumnId="1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9" xr16:uid="{C678D4F5-E877-418D-868A-D7DA4F72D8F3}" autoFormatId="16" applyNumberFormats="0" applyBorderFormats="0" applyFontFormats="0" applyPatternFormats="0" applyAlignmentFormats="0" applyWidthHeightFormats="0">
  <queryTableRefresh nextId="17">
    <queryTableFields count="16">
      <queryTableField id="1" name="Year" tableColumnId="1"/>
      <queryTableField id="2" name="Tm" tableColumnId="2"/>
      <queryTableField id="3" name="Mgr" tableColumnId="3"/>
      <queryTableField id="4" name="W" tableColumnId="4"/>
      <queryTableField id="5" name="L" tableColumnId="5"/>
      <queryTableField id="6" name="W-L%" tableColumnId="6"/>
      <queryTableField id="7" name="Ties" tableColumnId="7"/>
      <queryTableField id="8" name="G" tableColumnId="8"/>
      <queryTableField id="9" name="Finish" tableColumnId="9"/>
      <queryTableField id="10" name="Wpost" tableColumnId="10"/>
      <queryTableField id="11" name="Lpost" tableColumnId="11"/>
      <queryTableField id="12" name="W-L%post" tableColumnId="12"/>
      <queryTableField id="13" name="Challenges" tableColumnId="13"/>
      <queryTableField id="14" name="Overturned" tableColumnId="14"/>
      <queryTableField id="15" name="Overturn%" tableColumnId="15"/>
      <queryTableField id="16" name="Ejections" tableColumnId="16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0" xr16:uid="{4F1A9103-959D-4E9E-A453-FF4CCB4C8234}" autoFormatId="16" applyNumberFormats="0" applyBorderFormats="0" applyFontFormats="0" applyPatternFormats="0" applyAlignmentFormats="0" applyWidthHeightFormats="0">
  <queryTableRefresh nextId="17">
    <queryTableFields count="16">
      <queryTableField id="1" name="Year" tableColumnId="1"/>
      <queryTableField id="2" name="Tm" tableColumnId="2"/>
      <queryTableField id="3" name="Mgr" tableColumnId="3"/>
      <queryTableField id="4" name="W" tableColumnId="4"/>
      <queryTableField id="5" name="L" tableColumnId="5"/>
      <queryTableField id="6" name="W-L%" tableColumnId="6"/>
      <queryTableField id="7" name="Ties" tableColumnId="7"/>
      <queryTableField id="8" name="G" tableColumnId="8"/>
      <queryTableField id="9" name="Finish" tableColumnId="9"/>
      <queryTableField id="10" name="Wpost" tableColumnId="10"/>
      <queryTableField id="11" name="Lpost" tableColumnId="11"/>
      <queryTableField id="12" name="W-L%post" tableColumnId="12"/>
      <queryTableField id="13" name="Challenges" tableColumnId="13"/>
      <queryTableField id="14" name="Overturned" tableColumnId="14"/>
      <queryTableField id="15" name="Overturn%" tableColumnId="15"/>
      <queryTableField id="16" name="Ejections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40C2B7D-68F2-4DD6-97ED-ACE884D3F59E}" name="_2024_Major_League_Baseball__Detailed_Standings" displayName="_2024_Major_League_Baseball__Detailed_Standings" ref="A1:AJ31" tableType="queryTable" totalsRowShown="0">
  <autoFilter ref="A1:AJ31" xr:uid="{A40C2B7D-68F2-4DD6-97ED-ACE884D3F59E}"/>
  <sortState xmlns:xlrd2="http://schemas.microsoft.com/office/spreadsheetml/2017/richdata2" ref="A2:AJ31">
    <sortCondition descending="1" ref="A1:A31"/>
  </sortState>
  <tableColumns count="36">
    <tableColumn id="1" xr3:uid="{2FAB6F70-B985-4D57-875D-25E9B51994D9}" uniqueName="1" name="Year" queryTableFieldId="1"/>
    <tableColumn id="2" xr3:uid="{FB7A577C-E69E-4D5D-9473-F51BA0F3B2A4}" uniqueName="2" name="Tm" queryTableFieldId="2" dataDxfId="199"/>
    <tableColumn id="32" xr3:uid="{F7E5A993-746C-416C-BCAF-8565B925FD4A}" uniqueName="32" name="Index" queryTableFieldId="35" dataDxfId="198">
      <calculatedColumnFormula>_xlfn.CONCAT(INDEX(Index!$A$2:$B$35, MATCH(_2024_Major_League_Baseball__Detailed_Standings[[#This Row],[Tm]], Index!$B$2:$B$35, 0), 1), " - ", A2)</calculatedColumnFormula>
    </tableColumn>
    <tableColumn id="3" xr3:uid="{04B7A46C-6EF6-44D0-86BE-41DA0FA1E940}" uniqueName="3" name="W" queryTableFieldId="3" dataDxfId="197"/>
    <tableColumn id="4" xr3:uid="{8950CFC7-9E64-41A7-BD01-6691E4F15C77}" uniqueName="4" name="L" queryTableFieldId="4" dataDxfId="196"/>
    <tableColumn id="5" xr3:uid="{666473E6-1997-4B61-9EAC-D21DB4067F6D}" uniqueName="5" name="W-L%" queryTableFieldId="5" dataDxfId="195"/>
    <tableColumn id="6" xr3:uid="{4798ED19-F3C7-4678-82B4-A51D3CC7B241}" uniqueName="6" name="Strk" queryTableFieldId="6" dataDxfId="194"/>
    <tableColumn id="7" xr3:uid="{ED456E76-C44B-4734-8E97-DD1A42CAEE00}" uniqueName="7" name="R" queryTableFieldId="7" dataDxfId="193"/>
    <tableColumn id="8" xr3:uid="{91F65329-37BA-4AA6-9DB3-F53142544BB7}" uniqueName="8" name="RA" queryTableFieldId="8" dataDxfId="192"/>
    <tableColumn id="9" xr3:uid="{947235EF-92A2-427D-BC6B-680C6B15F143}" uniqueName="9" name="Rdiff" queryTableFieldId="9" dataDxfId="191"/>
    <tableColumn id="10" xr3:uid="{6FA66AB7-E815-4873-9E57-48B1DEA84BC5}" uniqueName="10" name="SOS" queryTableFieldId="10" dataDxfId="190"/>
    <tableColumn id="11" xr3:uid="{C21DD547-E037-4DB0-A2BC-2BCE142B80E2}" uniqueName="11" name="Adjusted W-L%" queryTableFieldId="11" dataDxfId="189"/>
    <tableColumn id="12" xr3:uid="{4844AA03-1A59-4847-A19D-A08BBDCBA35D}" uniqueName="12" name="SRS" queryTableFieldId="12" dataDxfId="188"/>
    <tableColumn id="13" xr3:uid="{0200181D-FD39-4962-A5E2-4F984B9B9B10}" uniqueName="13" name="pythWL" queryTableFieldId="13" dataDxfId="187"/>
    <tableColumn id="14" xr3:uid="{DFB16AC2-CD2B-46FB-8C75-0E2A39935308}" uniqueName="14" name="Luck" queryTableFieldId="14" dataDxfId="186"/>
    <tableColumn id="15" xr3:uid="{474E774A-B44D-4300-A26B-4A823A473586}" uniqueName="15" name="vEast" queryTableFieldId="15" dataDxfId="185"/>
    <tableColumn id="16" xr3:uid="{8407BC9D-3C90-49AD-ADB1-05E77117B023}" uniqueName="16" name="vCent" queryTableFieldId="16" dataDxfId="184"/>
    <tableColumn id="17" xr3:uid="{E27B7511-76B9-46A3-B387-F8E5D82D9E71}" uniqueName="17" name="vWest" queryTableFieldId="17" dataDxfId="183"/>
    <tableColumn id="18" xr3:uid="{3E0B3776-106C-4DB2-99C8-5C2036C050FA}" uniqueName="18" name="Inter" queryTableFieldId="18" dataDxfId="182"/>
    <tableColumn id="19" xr3:uid="{014E1178-D70B-4EDE-82B6-976C5B056CD4}" uniqueName="19" name="Home" queryTableFieldId="19" dataDxfId="181"/>
    <tableColumn id="20" xr3:uid="{32EEA9FC-54B2-4820-A970-7EF7883F3DFA}" uniqueName="20" name="Road" queryTableFieldId="20" dataDxfId="180"/>
    <tableColumn id="21" xr3:uid="{4BA4E2D9-7FB4-4A45-A677-55235D39EB0A}" uniqueName="21" name="ExInn W" queryTableFieldId="21" dataDxfId="179"/>
    <tableColumn id="22" xr3:uid="{010191D6-6FA7-4F1C-8953-49F8A2814D03}" uniqueName="22" name="ExInn L" queryTableFieldId="22" dataDxfId="178"/>
    <tableColumn id="23" xr3:uid="{FA432118-A64F-4A54-A26A-1B4CD23004B9}" uniqueName="23" name="ExInn Win-L%" queryTableFieldId="23" dataDxfId="177"/>
    <tableColumn id="24" xr3:uid="{1115258B-F302-45BA-AE33-7B56EBA2B0FD}" uniqueName="24" name="1Run W" queryTableFieldId="24" dataDxfId="176"/>
    <tableColumn id="25" xr3:uid="{1241481B-3DA9-4C78-A11C-32E915ACBF96}" uniqueName="25" name="1Run L" queryTableFieldId="25" dataDxfId="175"/>
    <tableColumn id="26" xr3:uid="{B9B2F6CB-2FF8-4070-96E8-0AC180E2054C}" uniqueName="26" name="1Run W-L%" queryTableFieldId="26" dataDxfId="174"/>
    <tableColumn id="27" xr3:uid="{890F3079-CA5D-46BB-9FD5-B0CF648B1AC6}" uniqueName="27" name="vRHP" queryTableFieldId="27" dataDxfId="173"/>
    <tableColumn id="28" xr3:uid="{E73AFF76-C3DE-4DF0-AB14-6F902E8E3794}" uniqueName="28" name="vLHP" queryTableFieldId="28" dataDxfId="172"/>
    <tableColumn id="29" xr3:uid="{B745E7B6-134A-474A-A567-366C1D29A7DB}" uniqueName="29" name="≥.500" queryTableFieldId="29" dataDxfId="171"/>
    <tableColumn id="30" xr3:uid="{AB392C2C-DB05-492B-9FE7-EB0F07DF6FB1}" uniqueName="30" name="&lt;.500" queryTableFieldId="30" dataDxfId="170"/>
    <tableColumn id="33" xr3:uid="{BF5D08A7-F91A-46FC-BE95-195E4B7401D8}" uniqueName="33" name="last10" queryTableFieldId="39" dataDxfId="169"/>
    <tableColumn id="34" xr3:uid="{99EBC90A-1ECE-48DE-B106-744E87933D33}" uniqueName="34" name="last20" queryTableFieldId="40" dataDxfId="168"/>
    <tableColumn id="36" xr3:uid="{02F2F0FC-BF15-4ABA-9A94-D453E9C25BC5}" uniqueName="36" name="last30" queryTableFieldId="41" dataDxfId="167"/>
    <tableColumn id="31" xr3:uid="{1D85B97E-7022-43F7-B8BA-2982F8FAEEF5}" uniqueName="31" name="Manager" queryTableFieldId="34" dataDxfId="166">
      <calculatedColumnFormula>VLOOKUP(_2024_Major_League_Baseball__Detailed_Standings[[#This Row],[Index]], _2024_Manager_Records_Table[[Index]:[Mgr]], 2, FALSE)</calculatedColumnFormula>
    </tableColumn>
    <tableColumn id="35" xr3:uid="{3FCEAE84-FA03-4E28-8875-DC95E809C001}" uniqueName="35" name="Rolling Average Luck" queryTableFieldId="38" dataDxfId="16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95A618D-BB79-4A27-A838-D450FBDC8628}" name="_2024_Manager_Records_Table" displayName="_2024_Manager_Records_Table" ref="A1:Q354" tableType="queryTable" totalsRowShown="0">
  <autoFilter ref="A1:Q354" xr:uid="{595A618D-BB79-4A27-A838-D450FBDC8628}"/>
  <tableColumns count="17">
    <tableColumn id="1" xr3:uid="{98AA8A70-06BA-4958-B351-0F5B11DF53AB}" uniqueName="1" name="Year" queryTableFieldId="1"/>
    <tableColumn id="2" xr3:uid="{0CE4025F-02BD-4F5C-B47B-81F1F3569745}" uniqueName="2" name="Tm" queryTableFieldId="2" dataDxfId="164"/>
    <tableColumn id="17" xr3:uid="{DBF216E2-183C-4B73-B373-915D3D8A96FD}" uniqueName="17" name="Index" queryTableFieldId="17">
      <calculatedColumnFormula>_xlfn.CONCAT(_2024_Manager_Records_Table[[#This Row],[Tm]], " - ", _2024_Manager_Records_Table[[#This Row],[Year]])</calculatedColumnFormula>
    </tableColumn>
    <tableColumn id="3" xr3:uid="{F109FDEC-B187-4D6C-A491-4786D992F1D1}" uniqueName="3" name="Mgr" queryTableFieldId="3" dataDxfId="163"/>
    <tableColumn id="4" xr3:uid="{372478C5-D19C-4FE4-A1A8-F77D26DC9543}" uniqueName="4" name="W" queryTableFieldId="4" dataDxfId="162"/>
    <tableColumn id="5" xr3:uid="{3AD2C383-67A1-425E-AC6B-9B5982DB4B25}" uniqueName="5" name="L" queryTableFieldId="5" dataDxfId="161"/>
    <tableColumn id="6" xr3:uid="{3386B318-BFC2-4526-8B1C-B8F9A85A6B99}" uniqueName="6" name="W-L%" queryTableFieldId="6" dataDxfId="160"/>
    <tableColumn id="7" xr3:uid="{A94C582E-61F5-4964-AA3F-24EF6EE9B293}" uniqueName="7" name="Ties" queryTableFieldId="7" dataDxfId="159"/>
    <tableColumn id="8" xr3:uid="{A763516E-4265-4DA1-A99F-754C7CAA98C2}" uniqueName="8" name="G" queryTableFieldId="8" dataDxfId="158"/>
    <tableColumn id="9" xr3:uid="{03C0B22A-1680-4559-B2F8-FDBCF82A2277}" uniqueName="9" name="Finish" queryTableFieldId="9" dataDxfId="157"/>
    <tableColumn id="10" xr3:uid="{B07FE3EC-B85B-4990-B456-3C72AB4A33E9}" uniqueName="10" name="Wpost" queryTableFieldId="10" dataDxfId="156"/>
    <tableColumn id="11" xr3:uid="{A2F01979-C6E7-4033-8BE1-213C95AADED0}" uniqueName="11" name="Lpost" queryTableFieldId="11" dataDxfId="155"/>
    <tableColumn id="12" xr3:uid="{A0DCF380-9CC4-49DA-8D1E-92D567210A4C}" uniqueName="12" name="W-L%post" queryTableFieldId="12" dataDxfId="154"/>
    <tableColumn id="13" xr3:uid="{E8E7CAD3-425C-47DF-BE28-26FB2460189D}" uniqueName="13" name="Challenges" queryTableFieldId="13" dataDxfId="153"/>
    <tableColumn id="14" xr3:uid="{F76B74A0-F21B-4021-80BB-A895162496F1}" uniqueName="14" name="Overturned" queryTableFieldId="14" dataDxfId="152"/>
    <tableColumn id="15" xr3:uid="{5565EFCA-FA65-4527-97F3-621FF5E2590C}" uniqueName="15" name="Overturn%" queryTableFieldId="15" dataDxfId="151"/>
    <tableColumn id="16" xr3:uid="{073A9B0D-1028-48FA-A32F-041E166C1BDF}" uniqueName="16" name="Ejections" queryTableFieldId="16" dataDxfId="15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48FB534-AD9F-49A3-8E84-B55448E2B0AD}" name="_2014_Manager_Records_Table" displayName="_2014_Manager_Records_Table" ref="A1:P34" tableType="queryTable" totalsRowShown="0">
  <autoFilter ref="A1:P34" xr:uid="{A48FB534-AD9F-49A3-8E84-B55448E2B0AD}"/>
  <tableColumns count="16">
    <tableColumn id="1" xr3:uid="{86A57E6D-B387-480F-94AF-E7F76FA116A1}" uniqueName="1" name="Year" queryTableFieldId="1"/>
    <tableColumn id="2" xr3:uid="{17A1A45F-174E-4EA4-AFAC-76953B7F2AF5}" uniqueName="2" name="Tm" queryTableFieldId="2" dataDxfId="149"/>
    <tableColumn id="3" xr3:uid="{495E4E9C-309C-4EA9-9990-7F11A77E9E07}" uniqueName="3" name="Mgr" queryTableFieldId="3" dataDxfId="148"/>
    <tableColumn id="4" xr3:uid="{24E0A8E6-85B7-42A0-A646-0DE0B9F469E9}" uniqueName="4" name="W" queryTableFieldId="4" dataDxfId="147"/>
    <tableColumn id="5" xr3:uid="{E778B017-94E1-4695-ADDB-AC53FE5B3701}" uniqueName="5" name="L" queryTableFieldId="5" dataDxfId="146"/>
    <tableColumn id="6" xr3:uid="{EEAE62B7-05FD-42E5-9353-F72B2A204145}" uniqueName="6" name="W-L%" queryTableFieldId="6" dataDxfId="145"/>
    <tableColumn id="7" xr3:uid="{082682A2-B557-49CC-9998-5AD67E4C4539}" uniqueName="7" name="Ties" queryTableFieldId="7" dataDxfId="144"/>
    <tableColumn id="8" xr3:uid="{8960AC36-83E2-4BDB-BD26-8ADB36602925}" uniqueName="8" name="G" queryTableFieldId="8" dataDxfId="143"/>
    <tableColumn id="9" xr3:uid="{33B6BE2C-AB92-4EC8-BE12-BD8F7056407F}" uniqueName="9" name="Finish" queryTableFieldId="9" dataDxfId="142"/>
    <tableColumn id="10" xr3:uid="{66A044AD-27E0-4B77-895B-11CA1400E784}" uniqueName="10" name="Wpost" queryTableFieldId="10" dataDxfId="141"/>
    <tableColumn id="11" xr3:uid="{1DA2BDDD-1794-49E0-B2FE-165EAB9F044C}" uniqueName="11" name="Lpost" queryTableFieldId="11" dataDxfId="140"/>
    <tableColumn id="12" xr3:uid="{8371983A-59CE-44B8-9DA3-979DBBC7DC68}" uniqueName="12" name="W-L%post" queryTableFieldId="12" dataDxfId="139"/>
    <tableColumn id="13" xr3:uid="{666E43C3-95DC-4AB9-8005-344F737DAF2C}" uniqueName="13" name="Challenges" queryTableFieldId="13" dataDxfId="138"/>
    <tableColumn id="14" xr3:uid="{DCD1BC0C-24BD-4ED2-ADBA-E250A294F073}" uniqueName="14" name="Overturned" queryTableFieldId="14" dataDxfId="137"/>
    <tableColumn id="15" xr3:uid="{7E7AD876-ED2E-4163-8454-E45A83DC63C0}" uniqueName="15" name="Overturn%" queryTableFieldId="15" dataDxfId="136"/>
    <tableColumn id="16" xr3:uid="{69D2DA0C-13A3-4427-A688-04F41D01AF1E}" uniqueName="16" name="Ejections" queryTableFieldId="16" dataDxfId="13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48009F9-5531-44C8-843B-A546269A15B2}" name="_2015_Manager_Records_Table" displayName="_2015_Manager_Records_Table" ref="A1:P36" tableType="queryTable" totalsRowShown="0">
  <autoFilter ref="A1:P36" xr:uid="{F48009F9-5531-44C8-843B-A546269A15B2}"/>
  <tableColumns count="16">
    <tableColumn id="1" xr3:uid="{CD417D88-3DCF-4F13-8F80-2B72D70D563A}" uniqueName="1" name="Year" queryTableFieldId="1"/>
    <tableColumn id="2" xr3:uid="{C8A95832-3064-4CEB-ADAD-19912D9E504E}" uniqueName="2" name="Tm" queryTableFieldId="2" dataDxfId="134"/>
    <tableColumn id="3" xr3:uid="{C5B60E6B-AF7C-44CE-9852-FDC3D05C67F3}" uniqueName="3" name="Mgr" queryTableFieldId="3" dataDxfId="133"/>
    <tableColumn id="4" xr3:uid="{A5A33DB9-C240-4BAD-AF06-8A74414A830E}" uniqueName="4" name="W" queryTableFieldId="4" dataDxfId="132"/>
    <tableColumn id="5" xr3:uid="{45DBE3E7-4D38-4B59-B53F-607C2267184E}" uniqueName="5" name="L" queryTableFieldId="5" dataDxfId="131"/>
    <tableColumn id="6" xr3:uid="{A3B22F3A-3F7F-4B0E-801B-741DBC235986}" uniqueName="6" name="W-L%" queryTableFieldId="6" dataDxfId="130"/>
    <tableColumn id="7" xr3:uid="{5E2CD38E-5B58-48AA-BBFC-C4D74570E3A6}" uniqueName="7" name="Ties" queryTableFieldId="7" dataDxfId="129"/>
    <tableColumn id="8" xr3:uid="{80B23407-3D95-4571-97AF-4ABFCFC9178E}" uniqueName="8" name="G" queryTableFieldId="8" dataDxfId="128"/>
    <tableColumn id="9" xr3:uid="{5DA67C54-D94D-4CA3-904E-5683C2D3EBEF}" uniqueName="9" name="Finish" queryTableFieldId="9" dataDxfId="127"/>
    <tableColumn id="10" xr3:uid="{DBACA4D3-5937-4583-91DD-E0CDCFE22D4D}" uniqueName="10" name="Wpost" queryTableFieldId="10" dataDxfId="126"/>
    <tableColumn id="11" xr3:uid="{B7487EB2-4228-4DE0-9B3D-B0E371AC6861}" uniqueName="11" name="Lpost" queryTableFieldId="11" dataDxfId="125"/>
    <tableColumn id="12" xr3:uid="{2DF08F93-EAF0-4FB1-92B0-8E221FBB8E99}" uniqueName="12" name="W-L%post" queryTableFieldId="12" dataDxfId="124"/>
    <tableColumn id="13" xr3:uid="{A6216AE5-4628-42F3-91C4-A6254D5DFC76}" uniqueName="13" name="Challenges" queryTableFieldId="13" dataDxfId="123"/>
    <tableColumn id="14" xr3:uid="{90A2C696-7C05-4AD1-BE45-A74F74029978}" uniqueName="14" name="Overturned" queryTableFieldId="14" dataDxfId="122"/>
    <tableColumn id="15" xr3:uid="{2F672F90-FCCC-49B0-A826-7E1AFF973C24}" uniqueName="15" name="Overturn%" queryTableFieldId="15" dataDxfId="121"/>
    <tableColumn id="16" xr3:uid="{96C83C18-CEE5-4A10-828F-235F9E36AD59}" uniqueName="16" name="Ejections" queryTableFieldId="16" dataDxfId="12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804CBFC-394B-44D4-A1B5-B6B34FE5D928}" name="_2016_Manager_Records_Table" displayName="_2016_Manager_Records_Table" ref="A1:P32" tableType="queryTable" totalsRowShown="0">
  <autoFilter ref="A1:P32" xr:uid="{4804CBFC-394B-44D4-A1B5-B6B34FE5D928}"/>
  <tableColumns count="16">
    <tableColumn id="1" xr3:uid="{15B941C4-C8FB-457E-A3C3-B4452F987E47}" uniqueName="1" name="Year" queryTableFieldId="1"/>
    <tableColumn id="2" xr3:uid="{1AF00B5B-B35C-4191-BE8C-4650EE193E85}" uniqueName="2" name="Tm" queryTableFieldId="2" dataDxfId="119"/>
    <tableColumn id="3" xr3:uid="{A4018BA5-2E4D-4B4B-9173-EB3F1AEBCA45}" uniqueName="3" name="Mgr" queryTableFieldId="3" dataDxfId="118"/>
    <tableColumn id="4" xr3:uid="{F7C45984-9B07-4D75-828A-5F9D2BEAC2AD}" uniqueName="4" name="W" queryTableFieldId="4" dataDxfId="117"/>
    <tableColumn id="5" xr3:uid="{36DAA14A-2186-4778-9CE8-E8499C1E4DDF}" uniqueName="5" name="L" queryTableFieldId="5" dataDxfId="116"/>
    <tableColumn id="6" xr3:uid="{D4C09C02-680D-46DA-92DE-D86B2D7C24EA}" uniqueName="6" name="W-L%" queryTableFieldId="6" dataDxfId="115"/>
    <tableColumn id="7" xr3:uid="{1D934724-7661-4F96-A8D2-79C7BB9A6386}" uniqueName="7" name="Ties" queryTableFieldId="7" dataDxfId="114"/>
    <tableColumn id="8" xr3:uid="{1CAFFC11-175D-485B-8018-74A79C0BCF58}" uniqueName="8" name="G" queryTableFieldId="8" dataDxfId="113"/>
    <tableColumn id="9" xr3:uid="{AACCF43C-E7AB-448F-96FA-DF82194F6212}" uniqueName="9" name="Finish" queryTableFieldId="9" dataDxfId="112"/>
    <tableColumn id="10" xr3:uid="{E13841AE-9A5C-45AF-9CCD-17F958B0102B}" uniqueName="10" name="Wpost" queryTableFieldId="10" dataDxfId="111"/>
    <tableColumn id="11" xr3:uid="{264C82C9-A493-4D43-8E77-3F1AAA2CCEFE}" uniqueName="11" name="Lpost" queryTableFieldId="11" dataDxfId="110"/>
    <tableColumn id="12" xr3:uid="{E3F63D8F-2E68-4B71-8026-6AD961DEF69F}" uniqueName="12" name="W-L%post" queryTableFieldId="12" dataDxfId="109"/>
    <tableColumn id="13" xr3:uid="{42E9F161-D725-4D04-8853-BCABFB24DB27}" uniqueName="13" name="Challenges" queryTableFieldId="13" dataDxfId="108"/>
    <tableColumn id="14" xr3:uid="{1A2B35D1-B514-46F4-BCBB-0C81B34CF096}" uniqueName="14" name="Overturned" queryTableFieldId="14" dataDxfId="107"/>
    <tableColumn id="15" xr3:uid="{6CBA024A-8044-441A-B65A-DB0B8317AA0D}" uniqueName="15" name="Overturn%" queryTableFieldId="15" dataDxfId="106"/>
    <tableColumn id="16" xr3:uid="{C55F3820-44E1-4769-B54C-5E32709A7EB8}" uniqueName="16" name="Ejections" queryTableFieldId="16" dataDxfId="10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B472531-F478-4EDA-A345-F28E386D8EC5}" name="_2017_Manager_Records_Table" displayName="_2017_Manager_Records_Table" ref="A1:P31" tableType="queryTable" totalsRowShown="0">
  <autoFilter ref="A1:P31" xr:uid="{0B472531-F478-4EDA-A345-F28E386D8EC5}"/>
  <tableColumns count="16">
    <tableColumn id="1" xr3:uid="{A4C364E0-8A57-453D-B9EB-2E94EDEDB2D9}" uniqueName="1" name="Year" queryTableFieldId="1"/>
    <tableColumn id="2" xr3:uid="{31AF2503-FFFD-4378-BA1E-8102353532F4}" uniqueName="2" name="Tm" queryTableFieldId="2" dataDxfId="104"/>
    <tableColumn id="3" xr3:uid="{42709C39-24C8-403A-B03A-09E19F6F74C2}" uniqueName="3" name="Mgr" queryTableFieldId="3" dataDxfId="103"/>
    <tableColumn id="4" xr3:uid="{A2A0B20A-6A47-414B-A545-FE697F077843}" uniqueName="4" name="W" queryTableFieldId="4" dataDxfId="102"/>
    <tableColumn id="5" xr3:uid="{48791DF8-ED69-487D-A6F3-CE339B61CC80}" uniqueName="5" name="L" queryTableFieldId="5" dataDxfId="101"/>
    <tableColumn id="6" xr3:uid="{6F77BC70-28DC-4E1F-A276-19C67B42D878}" uniqueName="6" name="W-L%" queryTableFieldId="6" dataDxfId="100"/>
    <tableColumn id="7" xr3:uid="{19D6D981-F4A5-4CB6-86F2-F651838A08FC}" uniqueName="7" name="Ties" queryTableFieldId="7" dataDxfId="99"/>
    <tableColumn id="8" xr3:uid="{CC96DA60-988F-4586-8FF1-DEF3E038EA3F}" uniqueName="8" name="G" queryTableFieldId="8" dataDxfId="98"/>
    <tableColumn id="9" xr3:uid="{B6333246-09A9-4BAA-B809-1CF44B558A17}" uniqueName="9" name="Finish" queryTableFieldId="9" dataDxfId="97"/>
    <tableColumn id="10" xr3:uid="{508336E1-804D-4744-9234-A2AA2FF68287}" uniqueName="10" name="Wpost" queryTableFieldId="10" dataDxfId="96"/>
    <tableColumn id="11" xr3:uid="{2A3953CD-6EC4-475E-B53E-D155480D204E}" uniqueName="11" name="Lpost" queryTableFieldId="11" dataDxfId="95"/>
    <tableColumn id="12" xr3:uid="{6BECD43D-9AFD-4C13-B144-877845C24A84}" uniqueName="12" name="W-L%post" queryTableFieldId="12" dataDxfId="94"/>
    <tableColumn id="13" xr3:uid="{49F0DA5E-BA23-4B15-9ECE-4D2D526F1076}" uniqueName="13" name="Challenges" queryTableFieldId="13" dataDxfId="93"/>
    <tableColumn id="14" xr3:uid="{0ADB1CC8-854A-4EE5-A1AE-30BC1D58A969}" uniqueName="14" name="Overturned" queryTableFieldId="14" dataDxfId="92"/>
    <tableColumn id="15" xr3:uid="{0F148FA2-0DA7-4BBE-9B43-045EF3695ED3}" uniqueName="15" name="Overturn%" queryTableFieldId="15" dataDxfId="91"/>
    <tableColumn id="16" xr3:uid="{0FB7A33A-F7CD-4336-A15C-7016A1E7E6D3}" uniqueName="16" name="Ejections" queryTableFieldId="16" dataDxfId="9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B4BBCE7-395C-4C67-A546-F5048BDAF8F7}" name="_2018_Manager_Records_Table" displayName="_2018_Manager_Records_Table" ref="A1:P34" tableType="queryTable" totalsRowShown="0">
  <autoFilter ref="A1:P34" xr:uid="{2B4BBCE7-395C-4C67-A546-F5048BDAF8F7}"/>
  <tableColumns count="16">
    <tableColumn id="1" xr3:uid="{28ED7F30-A187-4744-8B1B-B52CDE4F5B09}" uniqueName="1" name="Year" queryTableFieldId="1"/>
    <tableColumn id="2" xr3:uid="{EB448C1E-03AF-4DE7-AE5C-2489A51B8539}" uniqueName="2" name="Tm" queryTableFieldId="2" dataDxfId="89"/>
    <tableColumn id="3" xr3:uid="{B30C8E48-2D26-4AED-A6F1-1403D609B0BE}" uniqueName="3" name="Mgr" queryTableFieldId="3" dataDxfId="88"/>
    <tableColumn id="4" xr3:uid="{0DC2C373-806A-4F19-80E0-4FB1454CCFC5}" uniqueName="4" name="W" queryTableFieldId="4" dataDxfId="87"/>
    <tableColumn id="5" xr3:uid="{11FB2BD9-9CA9-42CF-9AA1-2BA2D94EBEC0}" uniqueName="5" name="L" queryTableFieldId="5" dataDxfId="86"/>
    <tableColumn id="6" xr3:uid="{35F36E48-F9EB-46DA-AAB0-CAEC6AE81808}" uniqueName="6" name="W-L%" queryTableFieldId="6" dataDxfId="85"/>
    <tableColumn id="7" xr3:uid="{2B392A13-A745-4599-B0C3-E9DE83DC697D}" uniqueName="7" name="Ties" queryTableFieldId="7" dataDxfId="84"/>
    <tableColumn id="8" xr3:uid="{12EDD60B-1343-479B-8D3D-505270ED30CA}" uniqueName="8" name="G" queryTableFieldId="8" dataDxfId="83"/>
    <tableColumn id="9" xr3:uid="{343CEA3A-9806-47AC-AD28-10F8167BA9A2}" uniqueName="9" name="Finish" queryTableFieldId="9" dataDxfId="82"/>
    <tableColumn id="10" xr3:uid="{E6ACC1E7-66BB-45E3-90A1-A967686A20C7}" uniqueName="10" name="Wpost" queryTableFieldId="10" dataDxfId="81"/>
    <tableColumn id="11" xr3:uid="{04A3B0A3-3E07-4445-A56C-36440AAEBA73}" uniqueName="11" name="Lpost" queryTableFieldId="11" dataDxfId="80"/>
    <tableColumn id="12" xr3:uid="{11C66436-034F-4575-BF07-5F1711A90FD6}" uniqueName="12" name="W-L%post" queryTableFieldId="12" dataDxfId="79"/>
    <tableColumn id="13" xr3:uid="{3759FFAB-CF05-45C0-9A0D-AF067D7F213C}" uniqueName="13" name="Challenges" queryTableFieldId="13" dataDxfId="78"/>
    <tableColumn id="14" xr3:uid="{B601DC06-D337-483A-8359-766670FB3E8E}" uniqueName="14" name="Overturned" queryTableFieldId="14" dataDxfId="77"/>
    <tableColumn id="15" xr3:uid="{7F34E422-753B-4215-A35E-0441E75B2A3C}" uniqueName="15" name="Overturn%" queryTableFieldId="15" dataDxfId="76"/>
    <tableColumn id="16" xr3:uid="{970F9A47-7F25-4864-8FAD-38DDC5851DB6}" uniqueName="16" name="Ejections" queryTableFieldId="16" dataDxfId="7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35DD40E-B195-4896-B658-AF922B427C56}" name="_2019_Manager_Records_Table" displayName="_2019_Manager_Records_Table" ref="A1:P33" tableType="queryTable" totalsRowShown="0">
  <autoFilter ref="A1:P33" xr:uid="{E35DD40E-B195-4896-B658-AF922B427C56}"/>
  <tableColumns count="16">
    <tableColumn id="1" xr3:uid="{5A26ED5E-5ECD-4ECB-9304-F3C0D4C02105}" uniqueName="1" name="Year" queryTableFieldId="1"/>
    <tableColumn id="2" xr3:uid="{6D81DE53-C62F-4F46-99C0-66F3AB301ED5}" uniqueName="2" name="Tm" queryTableFieldId="2" dataDxfId="74"/>
    <tableColumn id="3" xr3:uid="{423D9F3E-0AC4-48B4-92FC-A74779AECB81}" uniqueName="3" name="Mgr" queryTableFieldId="3" dataDxfId="73"/>
    <tableColumn id="4" xr3:uid="{F8C3B5EB-DC11-4A51-8F5E-4132D424705E}" uniqueName="4" name="W" queryTableFieldId="4" dataDxfId="72"/>
    <tableColumn id="5" xr3:uid="{CBED74AD-1726-4944-89D6-FC53A6297849}" uniqueName="5" name="L" queryTableFieldId="5" dataDxfId="71"/>
    <tableColumn id="6" xr3:uid="{64F9A007-EDED-42C6-B2B0-AC06493F555C}" uniqueName="6" name="W-L%" queryTableFieldId="6" dataDxfId="70"/>
    <tableColumn id="7" xr3:uid="{9ED6B775-505A-423A-904E-477D238A6CF1}" uniqueName="7" name="Ties" queryTableFieldId="7" dataDxfId="69"/>
    <tableColumn id="8" xr3:uid="{9B8B297B-71C2-4886-8B7E-55E5A3075669}" uniqueName="8" name="G" queryTableFieldId="8" dataDxfId="68"/>
    <tableColumn id="9" xr3:uid="{EB29C62C-C073-4006-A155-9374950C913B}" uniqueName="9" name="Finish" queryTableFieldId="9" dataDxfId="67"/>
    <tableColumn id="10" xr3:uid="{907B843B-AFE3-4956-AEE0-C869355D5ECE}" uniqueName="10" name="Wpost" queryTableFieldId="10" dataDxfId="66"/>
    <tableColumn id="11" xr3:uid="{08E8771C-1521-4F40-8EC9-A40723531ABE}" uniqueName="11" name="Lpost" queryTableFieldId="11" dataDxfId="65"/>
    <tableColumn id="12" xr3:uid="{9D307FBE-A669-40C3-83E5-1D9C4E011DD7}" uniqueName="12" name="W-L%post" queryTableFieldId="12" dataDxfId="64"/>
    <tableColumn id="13" xr3:uid="{16025CF0-87AF-4156-B3FC-1A27BCD1D568}" uniqueName="13" name="Challenges" queryTableFieldId="13" dataDxfId="63"/>
    <tableColumn id="14" xr3:uid="{173194BF-3EF4-4CD9-91ED-76C069DA4E1A}" uniqueName="14" name="Overturned" queryTableFieldId="14" dataDxfId="62"/>
    <tableColumn id="15" xr3:uid="{C22645EF-BA16-4D88-9926-E4E5EBE13B5F}" uniqueName="15" name="Overturn%" queryTableFieldId="15" dataDxfId="61"/>
    <tableColumn id="16" xr3:uid="{8D65DD72-53AB-4466-A423-EA3374A76ECB}" uniqueName="16" name="Ejections" queryTableFieldId="16" dataDxfId="6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EF46CBB-5553-471D-9296-1FC6CE3AC5F2}" name="_2020_Manager_Records_Table" displayName="_2020_Manager_Records_Table" ref="A1:P32" tableType="queryTable" totalsRowShown="0">
  <autoFilter ref="A1:P32" xr:uid="{9EF46CBB-5553-471D-9296-1FC6CE3AC5F2}"/>
  <tableColumns count="16">
    <tableColumn id="1" xr3:uid="{F029498E-4FD1-4812-BA50-7FAA1FD29F88}" uniqueName="1" name="Year" queryTableFieldId="1"/>
    <tableColumn id="2" xr3:uid="{BAC328CB-AFEE-45B7-A8DD-4FB328617E4A}" uniqueName="2" name="Tm" queryTableFieldId="2" dataDxfId="59"/>
    <tableColumn id="3" xr3:uid="{F1BC0F3A-6BA6-4DB8-B9B8-1A584376C0A9}" uniqueName="3" name="Mgr" queryTableFieldId="3" dataDxfId="58"/>
    <tableColumn id="4" xr3:uid="{B802B7BF-127B-450A-87CA-BDC0EB06A970}" uniqueName="4" name="W" queryTableFieldId="4" dataDxfId="57"/>
    <tableColumn id="5" xr3:uid="{7D57B5C7-ADBC-466E-ABC4-0590F35E0673}" uniqueName="5" name="L" queryTableFieldId="5" dataDxfId="56"/>
    <tableColumn id="6" xr3:uid="{EFF68099-85E7-4BEA-A8D6-A6A1CC01DE13}" uniqueName="6" name="W-L%" queryTableFieldId="6" dataDxfId="55"/>
    <tableColumn id="7" xr3:uid="{8B9D65F3-EFCE-4954-95CD-A211340D0B2C}" uniqueName="7" name="Ties" queryTableFieldId="7" dataDxfId="54"/>
    <tableColumn id="8" xr3:uid="{B70484A1-8A2E-4031-B749-B5323DE68EE8}" uniqueName="8" name="G" queryTableFieldId="8" dataDxfId="53"/>
    <tableColumn id="9" xr3:uid="{2A7CA0DE-B827-40D0-807D-9B1BE08EFFC4}" uniqueName="9" name="Finish" queryTableFieldId="9" dataDxfId="52"/>
    <tableColumn id="10" xr3:uid="{DADBBA2C-FCB5-4272-AC29-2C2BBFC13E2D}" uniqueName="10" name="Wpost" queryTableFieldId="10" dataDxfId="51"/>
    <tableColumn id="11" xr3:uid="{EB57402E-27BF-48E2-9A4D-8DE493601A47}" uniqueName="11" name="Lpost" queryTableFieldId="11" dataDxfId="50"/>
    <tableColumn id="12" xr3:uid="{C25C4545-EEBE-4106-A3CD-BB90B60C8024}" uniqueName="12" name="W-L%post" queryTableFieldId="12" dataDxfId="49"/>
    <tableColumn id="13" xr3:uid="{AF80E9C2-A796-4CF5-BE7A-7C5D03378EEC}" uniqueName="13" name="Challenges" queryTableFieldId="13" dataDxfId="48"/>
    <tableColumn id="14" xr3:uid="{7AFB17CF-79D9-4CE3-AEBC-87ACEDE741D9}" uniqueName="14" name="Overturned" queryTableFieldId="14" dataDxfId="47"/>
    <tableColumn id="15" xr3:uid="{5C9591F5-9B9D-4525-B9B9-7642BCF08F00}" uniqueName="15" name="Overturn%" queryTableFieldId="15" dataDxfId="46"/>
    <tableColumn id="16" xr3:uid="{A6FF89F8-D587-488B-9287-0323998CE2FB}" uniqueName="16" name="Ejections" queryTableFieldId="16" dataDxfId="4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96AFED-3861-464D-9449-410FF5065445}" name="_2021_Manager_Records_Table" displayName="_2021_Manager_Records_Table" ref="A1:P31" tableType="queryTable" totalsRowShown="0">
  <autoFilter ref="A1:P31" xr:uid="{1396AFED-3861-464D-9449-410FF5065445}"/>
  <tableColumns count="16">
    <tableColumn id="1" xr3:uid="{0D31E05F-DE99-4122-978A-345F121821C2}" uniqueName="1" name="Year" queryTableFieldId="1"/>
    <tableColumn id="2" xr3:uid="{57E6704D-974B-4F83-BECE-1763B0A39E4A}" uniqueName="2" name="Tm" queryTableFieldId="2" dataDxfId="44"/>
    <tableColumn id="3" xr3:uid="{9B2DB3E1-C198-4662-A879-B2679CE13317}" uniqueName="3" name="Mgr" queryTableFieldId="3" dataDxfId="43"/>
    <tableColumn id="4" xr3:uid="{1A1364C2-184C-4B74-822A-23F99E7AB624}" uniqueName="4" name="W" queryTableFieldId="4" dataDxfId="42"/>
    <tableColumn id="5" xr3:uid="{8203FB90-A052-4746-BE87-74B456D74E3F}" uniqueName="5" name="L" queryTableFieldId="5" dataDxfId="41"/>
    <tableColumn id="6" xr3:uid="{D052F85D-C81D-40D2-A49C-D7FDB52A86BC}" uniqueName="6" name="W-L%" queryTableFieldId="6" dataDxfId="40"/>
    <tableColumn id="7" xr3:uid="{6A6DE378-113E-4586-B70C-4C1E8A6A2A30}" uniqueName="7" name="Ties" queryTableFieldId="7" dataDxfId="39"/>
    <tableColumn id="8" xr3:uid="{54137769-F24D-46A6-906A-C56CDFE9FF31}" uniqueName="8" name="G" queryTableFieldId="8" dataDxfId="38"/>
    <tableColumn id="9" xr3:uid="{EC82C02A-E272-4021-B114-4C290666BC36}" uniqueName="9" name="Finish" queryTableFieldId="9" dataDxfId="37"/>
    <tableColumn id="10" xr3:uid="{E7AE48E4-FDB5-4E46-A72E-6E7F4324BE24}" uniqueName="10" name="Wpost" queryTableFieldId="10" dataDxfId="36"/>
    <tableColumn id="11" xr3:uid="{3079737E-B5DE-42CE-B970-F45BEB72450E}" uniqueName="11" name="Lpost" queryTableFieldId="11" dataDxfId="35"/>
    <tableColumn id="12" xr3:uid="{9F4448FE-1963-4D26-9398-C948285A74B0}" uniqueName="12" name="W-L%post" queryTableFieldId="12" dataDxfId="34"/>
    <tableColumn id="13" xr3:uid="{81B05933-5B30-469D-B5F7-29D3FCC597AC}" uniqueName="13" name="Challenges" queryTableFieldId="13" dataDxfId="33"/>
    <tableColumn id="14" xr3:uid="{909A907C-3715-4824-A484-8E102F3362B9}" uniqueName="14" name="Overturned" queryTableFieldId="14" dataDxfId="32"/>
    <tableColumn id="15" xr3:uid="{4C4C9F73-4AFF-4023-9B54-5A625C311057}" uniqueName="15" name="Overturn%" queryTableFieldId="15" dataDxfId="31"/>
    <tableColumn id="16" xr3:uid="{5D54B1FF-C48C-4356-9524-BF0C95F433C9}" uniqueName="16" name="Ejections" queryTableFieldId="16" dataDxfId="30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E60839-2406-4532-A97C-D4060E8BCCEA}" name="_2022_Manager_Records_Table" displayName="_2022_Manager_Records_Table" ref="A1:P36" tableType="queryTable" totalsRowShown="0">
  <autoFilter ref="A1:P36" xr:uid="{5DE60839-2406-4532-A97C-D4060E8BCCEA}"/>
  <tableColumns count="16">
    <tableColumn id="1" xr3:uid="{24C9270A-EF45-4351-9AA2-86BE40A3F963}" uniqueName="1" name="Year" queryTableFieldId="1"/>
    <tableColumn id="2" xr3:uid="{0CB62ADD-041C-4FA3-9C20-8F68A43804EE}" uniqueName="2" name="Tm" queryTableFieldId="2" dataDxfId="29"/>
    <tableColumn id="3" xr3:uid="{EC1E73EF-C3F9-4A37-BDFA-32B09A9E3843}" uniqueName="3" name="Mgr" queryTableFieldId="3" dataDxfId="28"/>
    <tableColumn id="4" xr3:uid="{12CD99BB-3C5E-4E8E-8304-BBFD8A3C43C4}" uniqueName="4" name="W" queryTableFieldId="4" dataDxfId="27"/>
    <tableColumn id="5" xr3:uid="{EB1ED6C0-CE54-4719-AB4B-292B5D258E0F}" uniqueName="5" name="L" queryTableFieldId="5" dataDxfId="26"/>
    <tableColumn id="6" xr3:uid="{0CF1837B-1A2E-44D5-AF90-F6C3BA9C1F4D}" uniqueName="6" name="W-L%" queryTableFieldId="6" dataDxfId="25"/>
    <tableColumn id="7" xr3:uid="{7AB3D340-A453-4B2D-AC76-5D8BFA072DEE}" uniqueName="7" name="Ties" queryTableFieldId="7" dataDxfId="24"/>
    <tableColumn id="8" xr3:uid="{BE052E7F-DC8C-4C8E-A56A-1E9262FCD898}" uniqueName="8" name="G" queryTableFieldId="8" dataDxfId="23"/>
    <tableColumn id="9" xr3:uid="{5A83BA22-6254-473E-9630-E604F5458DB4}" uniqueName="9" name="Finish" queryTableFieldId="9" dataDxfId="22"/>
    <tableColumn id="10" xr3:uid="{FA0517A4-9476-4294-992F-D9595ABFFAB6}" uniqueName="10" name="Wpost" queryTableFieldId="10" dataDxfId="21"/>
    <tableColumn id="11" xr3:uid="{01FA8A0A-E3F2-4F02-B01E-97DA4FE97102}" uniqueName="11" name="Lpost" queryTableFieldId="11" dataDxfId="20"/>
    <tableColumn id="12" xr3:uid="{D9CBB931-6CCC-4AB9-B458-F951001CE46C}" uniqueName="12" name="W-L%post" queryTableFieldId="12" dataDxfId="19"/>
    <tableColumn id="13" xr3:uid="{E3804657-1F84-4C3E-8A2C-603E041FCA0F}" uniqueName="13" name="Challenges" queryTableFieldId="13" dataDxfId="18"/>
    <tableColumn id="14" xr3:uid="{611CE465-91E1-40B8-A512-1F6A8F5F13D0}" uniqueName="14" name="Overturned" queryTableFieldId="14" dataDxfId="17"/>
    <tableColumn id="15" xr3:uid="{A0F14234-2D91-410D-9825-7DC8DA21CFD8}" uniqueName="15" name="Overturn%" queryTableFieldId="15" dataDxfId="16"/>
    <tableColumn id="16" xr3:uid="{8628729D-77CA-4204-BCFB-6C0CE90B7E63}" uniqueName="16" name="Ejections" queryTableFieldId="16" dataDxfId="15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604750-04D1-4445-811B-4F1E2B11CCA3}" name="_2023_Manager_Records_Table" displayName="_2023_Manager_Records_Table" ref="A1:P32" tableType="queryTable" totalsRowShown="0">
  <autoFilter ref="A1:P32" xr:uid="{BB604750-04D1-4445-811B-4F1E2B11CCA3}"/>
  <tableColumns count="16">
    <tableColumn id="1" xr3:uid="{C946C4C1-231C-4256-822A-A04EA2C1616E}" uniqueName="1" name="Year" queryTableFieldId="1"/>
    <tableColumn id="2" xr3:uid="{15DED5C6-7882-466B-B759-83A6B1A9173A}" uniqueName="2" name="Tm" queryTableFieldId="2" dataDxfId="14"/>
    <tableColumn id="3" xr3:uid="{FB150F0B-0D71-4689-BB70-38183276FE5A}" uniqueName="3" name="Mgr" queryTableFieldId="3" dataDxfId="13"/>
    <tableColumn id="4" xr3:uid="{0B27FF4F-46E7-4284-BC3B-A10A54A38FDC}" uniqueName="4" name="W" queryTableFieldId="4" dataDxfId="12"/>
    <tableColumn id="5" xr3:uid="{4719312B-7E12-4297-AB8C-03C49B7DB7E8}" uniqueName="5" name="L" queryTableFieldId="5" dataDxfId="11"/>
    <tableColumn id="6" xr3:uid="{6155BF3D-66AE-4ACF-AF86-3E359BCEB06E}" uniqueName="6" name="W-L%" queryTableFieldId="6" dataDxfId="10"/>
    <tableColumn id="7" xr3:uid="{7FF35074-1499-4FA8-BB88-B02F8964ED9E}" uniqueName="7" name="Ties" queryTableFieldId="7" dataDxfId="9"/>
    <tableColumn id="8" xr3:uid="{6A8BFC93-EC4A-4D3F-B881-079B947E36C5}" uniqueName="8" name="G" queryTableFieldId="8" dataDxfId="8"/>
    <tableColumn id="9" xr3:uid="{F859E6A7-1C0D-4D3D-83BE-CAA9712A9AB6}" uniqueName="9" name="Finish" queryTableFieldId="9" dataDxfId="7"/>
    <tableColumn id="10" xr3:uid="{3BB93044-7D93-4FA6-96DF-E42A1DEDEA8C}" uniqueName="10" name="Wpost" queryTableFieldId="10" dataDxfId="6"/>
    <tableColumn id="11" xr3:uid="{EADB0B13-4BB8-4089-9378-9ACD9E5B7F6D}" uniqueName="11" name="Lpost" queryTableFieldId="11" dataDxfId="5"/>
    <tableColumn id="12" xr3:uid="{7D7E7C2D-86ED-4955-BABD-D5F502B04909}" uniqueName="12" name="W-L%post" queryTableFieldId="12" dataDxfId="4"/>
    <tableColumn id="13" xr3:uid="{A6392CBA-7E69-4B1E-8909-8D039FD6013A}" uniqueName="13" name="Challenges" queryTableFieldId="13" dataDxfId="3"/>
    <tableColumn id="14" xr3:uid="{C3735C66-7B8B-4F75-A27B-CABC728BC950}" uniqueName="14" name="Overturned" queryTableFieldId="14" dataDxfId="2"/>
    <tableColumn id="15" xr3:uid="{F0FA8723-1FEB-49ED-9794-C9437CBF97F9}" uniqueName="15" name="Overturn%" queryTableFieldId="15" dataDxfId="1"/>
    <tableColumn id="16" xr3:uid="{0E2AACC0-2D43-4522-AC2D-C475B1B5A762}" uniqueName="16" name="Ejections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6BC38-929F-4AF1-96DB-B443DF9D7F2D}">
  <dimension ref="A1:AP601"/>
  <sheetViews>
    <sheetView topLeftCell="AB1" workbookViewId="0">
      <selection activeCell="AL21" sqref="AL21"/>
    </sheetView>
  </sheetViews>
  <sheetFormatPr defaultRowHeight="14.25" x14ac:dyDescent="0.45"/>
  <cols>
    <col min="1" max="1" width="6.53125" bestFit="1" customWidth="1"/>
    <col min="2" max="2" width="18.73046875" bestFit="1" customWidth="1"/>
    <col min="3" max="3" width="10.06640625" bestFit="1" customWidth="1"/>
    <col min="4" max="4" width="4.53125" bestFit="1" customWidth="1"/>
    <col min="5" max="5" width="3.796875" bestFit="1" customWidth="1"/>
    <col min="6" max="6" width="7.46484375" bestFit="1" customWidth="1"/>
    <col min="7" max="7" width="6.19921875" bestFit="1" customWidth="1"/>
    <col min="8" max="8" width="4.06640625" bestFit="1" customWidth="1"/>
    <col min="9" max="9" width="5.1328125" bestFit="1" customWidth="1"/>
    <col min="10" max="10" width="6.73046875" bestFit="1" customWidth="1"/>
    <col min="11" max="11" width="6.33203125" bestFit="1" customWidth="1"/>
    <col min="12" max="12" width="14.796875" bestFit="1" customWidth="1"/>
    <col min="13" max="13" width="6.19921875" bestFit="1" customWidth="1"/>
    <col min="14" max="14" width="8.86328125" bestFit="1" customWidth="1"/>
    <col min="15" max="15" width="6.6640625" bestFit="1" customWidth="1"/>
    <col min="16" max="16" width="7.19921875" bestFit="1" customWidth="1"/>
    <col min="17" max="17" width="7.59765625" bestFit="1" customWidth="1"/>
    <col min="18" max="18" width="7.86328125" bestFit="1" customWidth="1"/>
    <col min="19" max="19" width="6.73046875" bestFit="1" customWidth="1"/>
    <col min="20" max="20" width="7.73046875" bestFit="1" customWidth="1"/>
    <col min="21" max="21" width="7" bestFit="1" customWidth="1"/>
    <col min="22" max="22" width="9.265625" bestFit="1" customWidth="1"/>
    <col min="23" max="23" width="8.53125" bestFit="1" customWidth="1"/>
    <col min="24" max="24" width="13.6640625" bestFit="1" customWidth="1"/>
    <col min="25" max="25" width="9" bestFit="1" customWidth="1"/>
    <col min="26" max="26" width="8.265625" bestFit="1" customWidth="1"/>
    <col min="27" max="27" width="11.9296875" bestFit="1" customWidth="1"/>
    <col min="28" max="28" width="7.265625" bestFit="1" customWidth="1"/>
    <col min="29" max="29" width="7" bestFit="1" customWidth="1"/>
    <col min="30" max="31" width="7.46484375" bestFit="1" customWidth="1"/>
    <col min="32" max="32" width="7.9296875" bestFit="1" customWidth="1"/>
    <col min="33" max="34" width="7.86328125" bestFit="1" customWidth="1"/>
    <col min="35" max="35" width="13.53125" bestFit="1" customWidth="1"/>
    <col min="36" max="36" width="19.3984375" bestFit="1" customWidth="1"/>
  </cols>
  <sheetData>
    <row r="1" spans="1:41" x14ac:dyDescent="0.45">
      <c r="A1" t="s">
        <v>0</v>
      </c>
      <c r="B1" t="s">
        <v>1</v>
      </c>
      <c r="C1" t="s">
        <v>797</v>
      </c>
      <c r="D1" t="s">
        <v>3</v>
      </c>
      <c r="E1" t="s">
        <v>4</v>
      </c>
      <c r="F1" t="s">
        <v>5</v>
      </c>
      <c r="G1" t="s">
        <v>567</v>
      </c>
      <c r="H1" t="s">
        <v>568</v>
      </c>
      <c r="I1" t="s">
        <v>569</v>
      </c>
      <c r="J1" t="s">
        <v>570</v>
      </c>
      <c r="K1" t="s">
        <v>571</v>
      </c>
      <c r="L1" t="s">
        <v>572</v>
      </c>
      <c r="M1" t="s">
        <v>573</v>
      </c>
      <c r="N1" t="s">
        <v>574</v>
      </c>
      <c r="O1" t="s">
        <v>575</v>
      </c>
      <c r="P1" t="s">
        <v>576</v>
      </c>
      <c r="Q1" t="s">
        <v>577</v>
      </c>
      <c r="R1" t="s">
        <v>578</v>
      </c>
      <c r="S1" t="s">
        <v>579</v>
      </c>
      <c r="T1" t="s">
        <v>580</v>
      </c>
      <c r="U1" t="s">
        <v>581</v>
      </c>
      <c r="V1" t="s">
        <v>582</v>
      </c>
      <c r="W1" t="s">
        <v>583</v>
      </c>
      <c r="X1" t="s">
        <v>584</v>
      </c>
      <c r="Y1" t="s">
        <v>585</v>
      </c>
      <c r="Z1" t="s">
        <v>586</v>
      </c>
      <c r="AA1" t="s">
        <v>587</v>
      </c>
      <c r="AB1" t="s">
        <v>588</v>
      </c>
      <c r="AC1" t="s">
        <v>589</v>
      </c>
      <c r="AD1" t="s">
        <v>590</v>
      </c>
      <c r="AE1" t="s">
        <v>591</v>
      </c>
      <c r="AF1" t="s">
        <v>851</v>
      </c>
      <c r="AG1" t="s">
        <v>852</v>
      </c>
      <c r="AH1" t="s">
        <v>853</v>
      </c>
      <c r="AI1" t="s">
        <v>796</v>
      </c>
      <c r="AJ1" t="s">
        <v>845</v>
      </c>
      <c r="AL1" t="s">
        <v>849</v>
      </c>
      <c r="AM1" t="s">
        <v>850</v>
      </c>
      <c r="AN1" t="s">
        <v>0</v>
      </c>
      <c r="AO1" t="s">
        <v>846</v>
      </c>
    </row>
    <row r="2" spans="1:41" x14ac:dyDescent="0.45">
      <c r="A2">
        <v>2024</v>
      </c>
      <c r="B2" s="2" t="s">
        <v>592</v>
      </c>
      <c r="C2" s="2" t="str">
        <f>_xlfn.CONCAT(INDEX(Index!$A$2:$B$35, MATCH(_2024_Major_League_Baseball__Detailed_Standings[[#This Row],[Tm]], Index!$B$2:$B$35, 0), 1), " - ", A2)</f>
        <v>PHI - 2024</v>
      </c>
      <c r="D2" s="2">
        <v>92</v>
      </c>
      <c r="E2" s="2">
        <v>63</v>
      </c>
      <c r="F2" s="3">
        <v>0.59399999999999997</v>
      </c>
      <c r="G2" s="2" t="s">
        <v>613</v>
      </c>
      <c r="H2" s="2">
        <v>4.9000000000000004</v>
      </c>
      <c r="I2" s="2">
        <v>4.0999999999999996</v>
      </c>
      <c r="J2" s="2">
        <v>0.8</v>
      </c>
      <c r="K2" s="2">
        <v>0</v>
      </c>
      <c r="L2" s="2">
        <v>0.59399999999999997</v>
      </c>
      <c r="M2" s="5">
        <v>0.7</v>
      </c>
      <c r="N2" s="2" t="s">
        <v>881</v>
      </c>
      <c r="O2" s="9">
        <v>2</v>
      </c>
      <c r="P2" s="2" t="s">
        <v>652</v>
      </c>
      <c r="Q2" s="2" t="s">
        <v>679</v>
      </c>
      <c r="R2" s="2" t="s">
        <v>594</v>
      </c>
      <c r="S2" s="2" t="s">
        <v>595</v>
      </c>
      <c r="T2" s="2" t="s">
        <v>841</v>
      </c>
      <c r="U2" s="2" t="s">
        <v>740</v>
      </c>
      <c r="V2" s="1">
        <v>8</v>
      </c>
      <c r="W2" s="1">
        <v>8</v>
      </c>
      <c r="X2" s="3">
        <v>0.5</v>
      </c>
      <c r="Y2" s="1">
        <v>23</v>
      </c>
      <c r="Z2" s="1">
        <v>19</v>
      </c>
      <c r="AA2" s="3">
        <v>0.54761904761904767</v>
      </c>
      <c r="AB2" s="2" t="s">
        <v>854</v>
      </c>
      <c r="AC2" s="2" t="s">
        <v>831</v>
      </c>
      <c r="AD2" s="2" t="s">
        <v>834</v>
      </c>
      <c r="AE2" s="2" t="s">
        <v>815</v>
      </c>
      <c r="AF2" s="15">
        <v>45417</v>
      </c>
      <c r="AG2" t="s">
        <v>660</v>
      </c>
      <c r="AH2" t="s">
        <v>611</v>
      </c>
      <c r="AI2" s="2" t="str">
        <f>VLOOKUP(_2024_Major_League_Baseball__Detailed_Standings[[#This Row],[Index]], _2024_Manager_Records_Table[[Index]:[Mgr]], 2, FALSE)</f>
        <v>Rob Thomson</v>
      </c>
      <c r="AJ2" s="1">
        <v>0</v>
      </c>
      <c r="AL2" s="14">
        <v>0</v>
      </c>
      <c r="AM2">
        <v>4</v>
      </c>
      <c r="AN2" cm="1">
        <f t="array" ref="AN2">_xlfn.UNIQUE(_2024_Major_League_Baseball__Detailed_Standings[Year])</f>
        <v>2024</v>
      </c>
      <c r="AO2" s="6" cm="1">
        <f t="array" ref="AO2">_xlfn.STDEV.S(IF(_2024_Major_League_Baseball__Detailed_Standings[Year]=AN2, _2024_Major_League_Baseball__Detailed_Standings[Rolling Average Luck]))</f>
        <v>1.2302053375001236</v>
      </c>
    </row>
    <row r="3" spans="1:41" x14ac:dyDescent="0.45">
      <c r="A3">
        <v>2024</v>
      </c>
      <c r="B3" s="2" t="s">
        <v>599</v>
      </c>
      <c r="C3" s="2" t="str">
        <f>_xlfn.CONCAT(INDEX(Index!$A$2:$B$35, MATCH(_2024_Major_League_Baseball__Detailed_Standings[[#This Row],[Tm]], Index!$B$2:$B$35, 0), 1), " - ", A3)</f>
        <v>LAD - 2024</v>
      </c>
      <c r="D3" s="2">
        <v>92</v>
      </c>
      <c r="E3" s="2">
        <v>63</v>
      </c>
      <c r="F3" s="3">
        <v>0.59399999999999997</v>
      </c>
      <c r="G3" s="2" t="s">
        <v>613</v>
      </c>
      <c r="H3" s="2">
        <v>5.0999999999999996</v>
      </c>
      <c r="I3" s="2">
        <v>4.3</v>
      </c>
      <c r="J3" s="2">
        <v>0.9</v>
      </c>
      <c r="K3" s="2">
        <v>0</v>
      </c>
      <c r="L3" s="2">
        <v>0.59399999999999997</v>
      </c>
      <c r="M3" s="5">
        <v>0.9</v>
      </c>
      <c r="N3" s="2" t="s">
        <v>881</v>
      </c>
      <c r="O3" s="9">
        <v>2</v>
      </c>
      <c r="P3" s="2" t="s">
        <v>665</v>
      </c>
      <c r="Q3" s="2" t="s">
        <v>601</v>
      </c>
      <c r="R3" s="2" t="s">
        <v>817</v>
      </c>
      <c r="S3" s="2" t="s">
        <v>602</v>
      </c>
      <c r="T3" s="2" t="s">
        <v>882</v>
      </c>
      <c r="U3" s="2" t="s">
        <v>758</v>
      </c>
      <c r="V3" s="1">
        <v>9</v>
      </c>
      <c r="W3" s="1">
        <v>7</v>
      </c>
      <c r="X3" s="3">
        <v>0.5625</v>
      </c>
      <c r="Y3" s="1">
        <v>18</v>
      </c>
      <c r="Z3" s="1">
        <v>17</v>
      </c>
      <c r="AA3" s="3">
        <v>0.51428571428571423</v>
      </c>
      <c r="AB3" s="2" t="s">
        <v>883</v>
      </c>
      <c r="AC3" s="2" t="s">
        <v>717</v>
      </c>
      <c r="AD3" s="2" t="s">
        <v>855</v>
      </c>
      <c r="AE3" s="2" t="s">
        <v>724</v>
      </c>
      <c r="AF3" s="15">
        <v>45447</v>
      </c>
      <c r="AG3" t="s">
        <v>857</v>
      </c>
      <c r="AH3" t="s">
        <v>611</v>
      </c>
      <c r="AI3" s="2" t="str">
        <f>VLOOKUP(_2024_Major_League_Baseball__Detailed_Standings[[#This Row],[Index]], _2024_Manager_Records_Table[[Index]:[Mgr]], 2, FALSE)</f>
        <v>Dave Roberts</v>
      </c>
      <c r="AJ3" s="1">
        <v>-0.6</v>
      </c>
      <c r="AL3" s="14">
        <v>4</v>
      </c>
      <c r="AM3">
        <v>-3</v>
      </c>
      <c r="AN3">
        <f>AN2-1</f>
        <v>2023</v>
      </c>
      <c r="AO3" s="6" t="e" cm="1">
        <f t="array" ref="AO3">_xlfn.STDEV.S(IF(_2024_Major_League_Baseball__Detailed_Standings[Year]=AN3, _2024_Major_League_Baseball__Detailed_Standings[Rolling Average Luck]))</f>
        <v>#DIV/0!</v>
      </c>
    </row>
    <row r="4" spans="1:41" x14ac:dyDescent="0.45">
      <c r="A4">
        <v>2024</v>
      </c>
      <c r="B4" s="2" t="s">
        <v>612</v>
      </c>
      <c r="C4" s="2" t="str">
        <f>_xlfn.CONCAT(INDEX(Index!$A$2:$B$35, MATCH(_2024_Major_League_Baseball__Detailed_Standings[[#This Row],[Tm]], Index!$B$2:$B$35, 0), 1), " - ", A4)</f>
        <v>NYY - 2024</v>
      </c>
      <c r="D4" s="2">
        <v>91</v>
      </c>
      <c r="E4" s="2">
        <v>64</v>
      </c>
      <c r="F4" s="3">
        <v>0.58699999999999997</v>
      </c>
      <c r="G4" s="2" t="s">
        <v>630</v>
      </c>
      <c r="H4" s="2">
        <v>5</v>
      </c>
      <c r="I4" s="2">
        <v>4.0999999999999996</v>
      </c>
      <c r="J4" s="2">
        <v>0.9</v>
      </c>
      <c r="K4" s="2">
        <v>-0.1</v>
      </c>
      <c r="L4" s="2">
        <v>0.52829999999999999</v>
      </c>
      <c r="M4" s="5">
        <v>0.9</v>
      </c>
      <c r="N4" s="2" t="s">
        <v>884</v>
      </c>
      <c r="O4" s="9">
        <v>-1</v>
      </c>
      <c r="P4" s="2" t="s">
        <v>765</v>
      </c>
      <c r="Q4" s="2" t="s">
        <v>614</v>
      </c>
      <c r="R4" s="2" t="s">
        <v>722</v>
      </c>
      <c r="S4" s="2" t="s">
        <v>615</v>
      </c>
      <c r="T4" s="2" t="s">
        <v>627</v>
      </c>
      <c r="U4" s="2" t="s">
        <v>811</v>
      </c>
      <c r="V4" s="1">
        <v>8</v>
      </c>
      <c r="W4" s="1">
        <v>8</v>
      </c>
      <c r="X4" s="3">
        <v>0.5</v>
      </c>
      <c r="Y4" s="1">
        <v>19</v>
      </c>
      <c r="Z4" s="1">
        <v>18</v>
      </c>
      <c r="AA4" s="3">
        <v>0.51351351351351349</v>
      </c>
      <c r="AB4" s="2" t="s">
        <v>885</v>
      </c>
      <c r="AC4" s="2" t="s">
        <v>824</v>
      </c>
      <c r="AD4" s="2" t="s">
        <v>729</v>
      </c>
      <c r="AE4" s="2" t="s">
        <v>751</v>
      </c>
      <c r="AF4" s="15">
        <v>45506</v>
      </c>
      <c r="AG4" t="s">
        <v>856</v>
      </c>
      <c r="AH4" t="s">
        <v>603</v>
      </c>
      <c r="AI4" s="2" t="str">
        <f>VLOOKUP(_2024_Major_League_Baseball__Detailed_Standings[[#This Row],[Index]], _2024_Manager_Records_Table[[Index]:[Mgr]], 2, FALSE)</f>
        <v>Aaron Boone</v>
      </c>
      <c r="AJ4" s="1">
        <v>0.15</v>
      </c>
      <c r="AL4" s="14">
        <v>-3</v>
      </c>
      <c r="AM4">
        <v>-9</v>
      </c>
      <c r="AN4">
        <f t="shared" ref="AN4:AN67" si="0">AN3-1</f>
        <v>2022</v>
      </c>
      <c r="AO4" s="6" t="e" cm="1">
        <f t="array" ref="AO4">_xlfn.STDEV.S(IF(_2024_Major_League_Baseball__Detailed_Standings[Year]=AN4, _2024_Major_League_Baseball__Detailed_Standings[Rolling Average Luck]))</f>
        <v>#DIV/0!</v>
      </c>
    </row>
    <row r="5" spans="1:41" x14ac:dyDescent="0.45">
      <c r="A5">
        <v>2024</v>
      </c>
      <c r="B5" s="2" t="s">
        <v>618</v>
      </c>
      <c r="C5" s="2" t="str">
        <f>_xlfn.CONCAT(INDEX(Index!$A$2:$B$35, MATCH(_2024_Major_League_Baseball__Detailed_Standings[[#This Row],[Tm]], Index!$B$2:$B$35, 0), 1), " - ", A5)</f>
        <v>CLE - 2024</v>
      </c>
      <c r="D5" s="2">
        <v>90</v>
      </c>
      <c r="E5" s="2">
        <v>66</v>
      </c>
      <c r="F5" s="3">
        <v>0.57699999999999996</v>
      </c>
      <c r="G5" s="2" t="s">
        <v>613</v>
      </c>
      <c r="H5" s="2">
        <v>4.4000000000000004</v>
      </c>
      <c r="I5" s="2">
        <v>3.9</v>
      </c>
      <c r="J5" s="2">
        <v>0.5</v>
      </c>
      <c r="K5" s="2">
        <v>-0.1</v>
      </c>
      <c r="L5" s="2">
        <v>0.51929999999999998</v>
      </c>
      <c r="M5" s="5">
        <v>0.4</v>
      </c>
      <c r="N5" s="2" t="s">
        <v>886</v>
      </c>
      <c r="O5" s="9">
        <v>3</v>
      </c>
      <c r="P5" s="2" t="s">
        <v>601</v>
      </c>
      <c r="Q5" s="2" t="s">
        <v>726</v>
      </c>
      <c r="R5" s="2" t="s">
        <v>620</v>
      </c>
      <c r="S5" s="2" t="s">
        <v>615</v>
      </c>
      <c r="T5" s="2" t="s">
        <v>739</v>
      </c>
      <c r="U5" s="2" t="s">
        <v>738</v>
      </c>
      <c r="V5" s="1">
        <v>10</v>
      </c>
      <c r="W5" s="1">
        <v>3</v>
      </c>
      <c r="X5" s="3">
        <v>0.76923076923076927</v>
      </c>
      <c r="Y5" s="1">
        <v>26</v>
      </c>
      <c r="Z5" s="1">
        <v>17</v>
      </c>
      <c r="AA5" s="3">
        <v>0.60465116279069764</v>
      </c>
      <c r="AB5" s="2" t="s">
        <v>887</v>
      </c>
      <c r="AC5" s="2" t="s">
        <v>622</v>
      </c>
      <c r="AD5" s="2" t="s">
        <v>816</v>
      </c>
      <c r="AE5" s="2" t="s">
        <v>597</v>
      </c>
      <c r="AF5" s="15">
        <v>45447</v>
      </c>
      <c r="AG5" t="s">
        <v>660</v>
      </c>
      <c r="AH5" t="s">
        <v>635</v>
      </c>
      <c r="AI5" s="2" t="str">
        <f>VLOOKUP(_2024_Major_League_Baseball__Detailed_Standings[[#This Row],[Index]], _2024_Manager_Records_Table[[Index]:[Mgr]], 2, FALSE)</f>
        <v>Stephen Vogt</v>
      </c>
      <c r="AJ5" s="1">
        <v>-0.95</v>
      </c>
      <c r="AL5" s="14">
        <v>-9</v>
      </c>
      <c r="AM5">
        <v>-2</v>
      </c>
      <c r="AN5">
        <f t="shared" si="0"/>
        <v>2021</v>
      </c>
      <c r="AO5" s="6" t="e" cm="1">
        <f t="array" ref="AO5">_xlfn.STDEV.S(IF(_2024_Major_League_Baseball__Detailed_Standings[Year]=AN5, _2024_Major_League_Baseball__Detailed_Standings[Rolling Average Luck]))</f>
        <v>#DIV/0!</v>
      </c>
    </row>
    <row r="6" spans="1:41" x14ac:dyDescent="0.45">
      <c r="A6">
        <v>2024</v>
      </c>
      <c r="B6" s="2" t="s">
        <v>629</v>
      </c>
      <c r="C6" s="2" t="str">
        <f>_xlfn.CONCAT(INDEX(Index!$A$2:$B$35, MATCH(_2024_Major_League_Baseball__Detailed_Standings[[#This Row],[Tm]], Index!$B$2:$B$35, 0), 1), " - ", A6)</f>
        <v>SDP - 2024</v>
      </c>
      <c r="D6" s="2">
        <v>89</v>
      </c>
      <c r="E6" s="2">
        <v>66</v>
      </c>
      <c r="F6" s="3">
        <v>0.57399999999999995</v>
      </c>
      <c r="G6" s="2" t="s">
        <v>605</v>
      </c>
      <c r="H6" s="2">
        <v>4.7</v>
      </c>
      <c r="I6" s="2">
        <v>4.0999999999999996</v>
      </c>
      <c r="J6" s="2">
        <v>0.6</v>
      </c>
      <c r="K6" s="2">
        <v>0</v>
      </c>
      <c r="L6" s="2">
        <v>0.57399999999999995</v>
      </c>
      <c r="M6" s="5">
        <v>0.6</v>
      </c>
      <c r="N6" s="2" t="s">
        <v>888</v>
      </c>
      <c r="O6" s="9">
        <v>2</v>
      </c>
      <c r="P6" s="2" t="s">
        <v>619</v>
      </c>
      <c r="Q6" s="2" t="s">
        <v>594</v>
      </c>
      <c r="R6" s="2" t="s">
        <v>634</v>
      </c>
      <c r="S6" s="2" t="s">
        <v>750</v>
      </c>
      <c r="T6" s="2" t="s">
        <v>773</v>
      </c>
      <c r="U6" s="2" t="s">
        <v>616</v>
      </c>
      <c r="V6" s="1">
        <v>10</v>
      </c>
      <c r="W6" s="1">
        <v>2</v>
      </c>
      <c r="X6" s="3">
        <v>0.83333333333333337</v>
      </c>
      <c r="Y6" s="1">
        <v>22</v>
      </c>
      <c r="Z6" s="1">
        <v>18</v>
      </c>
      <c r="AA6" s="3">
        <v>0.55000000000000004</v>
      </c>
      <c r="AB6" s="2" t="s">
        <v>784</v>
      </c>
      <c r="AC6" s="2" t="s">
        <v>750</v>
      </c>
      <c r="AD6" s="2" t="s">
        <v>632</v>
      </c>
      <c r="AE6" s="2" t="s">
        <v>829</v>
      </c>
      <c r="AF6" s="15">
        <v>45506</v>
      </c>
      <c r="AG6" t="s">
        <v>660</v>
      </c>
      <c r="AH6" t="s">
        <v>611</v>
      </c>
      <c r="AI6" s="2" t="str">
        <f>VLOOKUP(_2024_Major_League_Baseball__Detailed_Standings[[#This Row],[Index]], _2024_Manager_Records_Table[[Index]:[Mgr]], 2, FALSE)</f>
        <v>Mike Shildt</v>
      </c>
      <c r="AJ6" s="1">
        <v>-1.05</v>
      </c>
      <c r="AL6" s="14">
        <v>-2</v>
      </c>
      <c r="AM6">
        <v>-3</v>
      </c>
      <c r="AN6">
        <f t="shared" si="0"/>
        <v>2020</v>
      </c>
      <c r="AO6" s="6" t="e" cm="1">
        <f t="array" ref="AO6">_xlfn.STDEV.S(IF(_2024_Major_League_Baseball__Detailed_Standings[Year]=AN6, _2024_Major_League_Baseball__Detailed_Standings[Rolling Average Luck]))</f>
        <v>#DIV/0!</v>
      </c>
    </row>
    <row r="7" spans="1:41" x14ac:dyDescent="0.45">
      <c r="A7">
        <v>2024</v>
      </c>
      <c r="B7" s="2" t="s">
        <v>604</v>
      </c>
      <c r="C7" s="2" t="str">
        <f>_xlfn.CONCAT(INDEX(Index!$A$2:$B$35, MATCH(_2024_Major_League_Baseball__Detailed_Standings[[#This Row],[Tm]], Index!$B$2:$B$35, 0), 1), " - ", A7)</f>
        <v>MIL - 2024</v>
      </c>
      <c r="D7" s="2">
        <v>88</v>
      </c>
      <c r="E7" s="2">
        <v>67</v>
      </c>
      <c r="F7" s="3">
        <v>0.56799999999999995</v>
      </c>
      <c r="G7" s="2" t="s">
        <v>662</v>
      </c>
      <c r="H7" s="2">
        <v>4.8</v>
      </c>
      <c r="I7" s="2">
        <v>4</v>
      </c>
      <c r="J7" s="2">
        <v>0.8</v>
      </c>
      <c r="K7" s="2">
        <v>0</v>
      </c>
      <c r="L7" s="2">
        <v>0.56799999999999995</v>
      </c>
      <c r="M7" s="5">
        <v>0.8</v>
      </c>
      <c r="N7" s="2" t="s">
        <v>881</v>
      </c>
      <c r="O7" s="9">
        <v>-2</v>
      </c>
      <c r="P7" s="2" t="s">
        <v>858</v>
      </c>
      <c r="Q7" s="2" t="s">
        <v>606</v>
      </c>
      <c r="R7" s="2" t="s">
        <v>693</v>
      </c>
      <c r="S7" s="2" t="s">
        <v>608</v>
      </c>
      <c r="T7" s="2" t="s">
        <v>609</v>
      </c>
      <c r="U7" s="2" t="s">
        <v>751</v>
      </c>
      <c r="V7" s="1">
        <v>6</v>
      </c>
      <c r="W7" s="1">
        <v>9</v>
      </c>
      <c r="X7" s="3">
        <v>0.4</v>
      </c>
      <c r="Y7" s="1">
        <v>27</v>
      </c>
      <c r="Z7" s="1">
        <v>24</v>
      </c>
      <c r="AA7" s="3">
        <v>0.52941176470588236</v>
      </c>
      <c r="AB7" s="2" t="s">
        <v>889</v>
      </c>
      <c r="AC7" s="2" t="s">
        <v>824</v>
      </c>
      <c r="AD7" s="2" t="s">
        <v>787</v>
      </c>
      <c r="AE7" s="2" t="s">
        <v>839</v>
      </c>
      <c r="AF7" s="15">
        <v>45417</v>
      </c>
      <c r="AG7" t="s">
        <v>861</v>
      </c>
      <c r="AH7" t="s">
        <v>623</v>
      </c>
      <c r="AI7" s="2" t="str">
        <f>VLOOKUP(_2024_Major_League_Baseball__Detailed_Standings[[#This Row],[Index]], _2024_Manager_Records_Table[[Index]:[Mgr]], 2, FALSE)</f>
        <v>Pat Murphy</v>
      </c>
      <c r="AJ7" s="1">
        <v>0.6</v>
      </c>
      <c r="AL7" s="14">
        <v>-3</v>
      </c>
      <c r="AM7">
        <v>-4</v>
      </c>
      <c r="AN7">
        <f t="shared" si="0"/>
        <v>2019</v>
      </c>
      <c r="AO7" s="6" t="e" cm="1">
        <f t="array" ref="AO7">_xlfn.STDEV.S(IF(_2024_Major_League_Baseball__Detailed_Standings[Year]=AN7, _2024_Major_League_Baseball__Detailed_Standings[Rolling Average Luck]))</f>
        <v>#DIV/0!</v>
      </c>
    </row>
    <row r="8" spans="1:41" x14ac:dyDescent="0.45">
      <c r="A8">
        <v>2024</v>
      </c>
      <c r="B8" s="2" t="s">
        <v>633</v>
      </c>
      <c r="C8" s="2" t="str">
        <f>_xlfn.CONCAT(INDEX(Index!$A$2:$B$35, MATCH(_2024_Major_League_Baseball__Detailed_Standings[[#This Row],[Tm]], Index!$B$2:$B$35, 0), 1), " - ", A8)</f>
        <v>ARI - 2024</v>
      </c>
      <c r="D8" s="2">
        <v>87</v>
      </c>
      <c r="E8" s="2">
        <v>68</v>
      </c>
      <c r="F8" s="3">
        <v>0.56100000000000005</v>
      </c>
      <c r="G8" s="2" t="s">
        <v>860</v>
      </c>
      <c r="H8" s="2">
        <v>5.5</v>
      </c>
      <c r="I8" s="2">
        <v>4.8</v>
      </c>
      <c r="J8" s="2">
        <v>0.7</v>
      </c>
      <c r="K8" s="2">
        <v>0</v>
      </c>
      <c r="L8" s="2">
        <v>0.56100000000000005</v>
      </c>
      <c r="M8" s="5">
        <v>0.7</v>
      </c>
      <c r="N8" s="2" t="s">
        <v>888</v>
      </c>
      <c r="O8" s="9">
        <v>0</v>
      </c>
      <c r="P8" s="2" t="s">
        <v>601</v>
      </c>
      <c r="Q8" s="2" t="s">
        <v>611</v>
      </c>
      <c r="R8" s="2" t="s">
        <v>595</v>
      </c>
      <c r="S8" s="2" t="s">
        <v>634</v>
      </c>
      <c r="T8" s="2" t="s">
        <v>627</v>
      </c>
      <c r="U8" s="2" t="s">
        <v>786</v>
      </c>
      <c r="V8" s="1">
        <v>5</v>
      </c>
      <c r="W8" s="1">
        <v>8</v>
      </c>
      <c r="X8" s="3">
        <v>0.38461538461538464</v>
      </c>
      <c r="Y8" s="1">
        <v>26</v>
      </c>
      <c r="Z8" s="1">
        <v>19</v>
      </c>
      <c r="AA8" s="3">
        <v>0.57777777777777772</v>
      </c>
      <c r="AB8" s="2" t="s">
        <v>890</v>
      </c>
      <c r="AC8" s="2" t="s">
        <v>731</v>
      </c>
      <c r="AD8" s="2" t="s">
        <v>732</v>
      </c>
      <c r="AE8" s="2" t="s">
        <v>724</v>
      </c>
      <c r="AF8" s="15">
        <v>45447</v>
      </c>
      <c r="AG8" t="s">
        <v>857</v>
      </c>
      <c r="AH8" t="s">
        <v>603</v>
      </c>
      <c r="AI8" s="2" t="str">
        <f>VLOOKUP(_2024_Major_League_Baseball__Detailed_Standings[[#This Row],[Index]], _2024_Manager_Records_Table[[Index]:[Mgr]], 2, FALSE)</f>
        <v>Torey Lovullo</v>
      </c>
      <c r="AJ8" s="1">
        <v>-1.2</v>
      </c>
      <c r="AL8" s="14">
        <v>-4</v>
      </c>
      <c r="AM8">
        <v>-3</v>
      </c>
      <c r="AN8">
        <f t="shared" si="0"/>
        <v>2018</v>
      </c>
      <c r="AO8" s="6" t="e" cm="1">
        <f t="array" ref="AO8">_xlfn.STDEV.S(IF(_2024_Major_League_Baseball__Detailed_Standings[Year]=AN8, _2024_Major_League_Baseball__Detailed_Standings[Rolling Average Luck]))</f>
        <v>#DIV/0!</v>
      </c>
    </row>
    <row r="9" spans="1:41" x14ac:dyDescent="0.45">
      <c r="A9">
        <v>2024</v>
      </c>
      <c r="B9" s="2" t="s">
        <v>624</v>
      </c>
      <c r="C9" s="2" t="str">
        <f>_xlfn.CONCAT(INDEX(Index!$A$2:$B$35, MATCH(_2024_Major_League_Baseball__Detailed_Standings[[#This Row],[Tm]], Index!$B$2:$B$35, 0), 1), " - ", A9)</f>
        <v>BAL - 2024</v>
      </c>
      <c r="D9" s="2">
        <v>86</v>
      </c>
      <c r="E9" s="2">
        <v>69</v>
      </c>
      <c r="F9" s="3">
        <v>0.55500000000000005</v>
      </c>
      <c r="G9" s="2" t="s">
        <v>613</v>
      </c>
      <c r="H9" s="2">
        <v>4.8</v>
      </c>
      <c r="I9" s="2">
        <v>4.3</v>
      </c>
      <c r="J9" s="2">
        <v>0.5</v>
      </c>
      <c r="K9" s="2">
        <v>-0.1</v>
      </c>
      <c r="L9" s="2">
        <v>0.49950000000000006</v>
      </c>
      <c r="M9" s="5">
        <v>0.4</v>
      </c>
      <c r="N9" s="2" t="s">
        <v>891</v>
      </c>
      <c r="O9" s="9">
        <v>1</v>
      </c>
      <c r="P9" s="2" t="s">
        <v>606</v>
      </c>
      <c r="Q9" s="2" t="s">
        <v>892</v>
      </c>
      <c r="R9" s="2" t="s">
        <v>625</v>
      </c>
      <c r="S9" s="2" t="s">
        <v>691</v>
      </c>
      <c r="T9" s="2" t="s">
        <v>773</v>
      </c>
      <c r="U9" s="2" t="s">
        <v>627</v>
      </c>
      <c r="V9" s="1">
        <v>5</v>
      </c>
      <c r="W9" s="1">
        <v>6</v>
      </c>
      <c r="X9" s="3">
        <v>0.45454545454545453</v>
      </c>
      <c r="Y9" s="1">
        <v>14</v>
      </c>
      <c r="Z9" s="1">
        <v>17</v>
      </c>
      <c r="AA9" s="3">
        <v>0.45161290322580644</v>
      </c>
      <c r="AB9" s="2" t="s">
        <v>833</v>
      </c>
      <c r="AC9" s="2" t="s">
        <v>776</v>
      </c>
      <c r="AD9" s="2" t="s">
        <v>709</v>
      </c>
      <c r="AE9" s="2" t="s">
        <v>771</v>
      </c>
      <c r="AF9" s="15">
        <v>45388</v>
      </c>
      <c r="AG9" t="s">
        <v>861</v>
      </c>
      <c r="AH9" t="s">
        <v>656</v>
      </c>
      <c r="AI9" s="2" t="str">
        <f>VLOOKUP(_2024_Major_League_Baseball__Detailed_Standings[[#This Row],[Index]], _2024_Manager_Records_Table[[Index]:[Mgr]], 2, FALSE)</f>
        <v>Brandon Hyde</v>
      </c>
      <c r="AJ9" s="1">
        <v>-0.05</v>
      </c>
      <c r="AL9" s="14">
        <v>-3</v>
      </c>
      <c r="AM9">
        <v>0</v>
      </c>
      <c r="AN9">
        <f t="shared" si="0"/>
        <v>2017</v>
      </c>
      <c r="AO9" s="6" t="e" cm="1">
        <f t="array" ref="AO9">_xlfn.STDEV.S(IF(_2024_Major_League_Baseball__Detailed_Standings[Year]=AN9, _2024_Major_League_Baseball__Detailed_Standings[Rolling Average Luck]))</f>
        <v>#DIV/0!</v>
      </c>
    </row>
    <row r="10" spans="1:41" x14ac:dyDescent="0.45">
      <c r="A10">
        <v>2024</v>
      </c>
      <c r="B10" s="2" t="s">
        <v>644</v>
      </c>
      <c r="C10" s="2" t="str">
        <f>_xlfn.CONCAT(INDEX(Index!$A$2:$B$35, MATCH(_2024_Major_League_Baseball__Detailed_Standings[[#This Row],[Tm]], Index!$B$2:$B$35, 0), 1), " - ", A10)</f>
        <v>NYM - 2024</v>
      </c>
      <c r="D10" s="2">
        <v>86</v>
      </c>
      <c r="E10" s="2">
        <v>69</v>
      </c>
      <c r="F10" s="3">
        <v>0.55500000000000005</v>
      </c>
      <c r="G10" s="2" t="s">
        <v>593</v>
      </c>
      <c r="H10" s="2">
        <v>4.8</v>
      </c>
      <c r="I10" s="2">
        <v>4.3</v>
      </c>
      <c r="J10" s="2">
        <v>0.5</v>
      </c>
      <c r="K10" s="2">
        <v>0</v>
      </c>
      <c r="L10" s="2">
        <v>0.55500000000000005</v>
      </c>
      <c r="M10" s="5">
        <v>0.5</v>
      </c>
      <c r="N10" s="2" t="s">
        <v>893</v>
      </c>
      <c r="O10" s="9">
        <v>0</v>
      </c>
      <c r="P10" s="2" t="s">
        <v>652</v>
      </c>
      <c r="Q10" s="2" t="s">
        <v>645</v>
      </c>
      <c r="R10" s="2" t="s">
        <v>619</v>
      </c>
      <c r="S10" s="2" t="s">
        <v>634</v>
      </c>
      <c r="T10" s="2" t="s">
        <v>786</v>
      </c>
      <c r="U10" s="2" t="s">
        <v>688</v>
      </c>
      <c r="V10" s="1">
        <v>8</v>
      </c>
      <c r="W10" s="1">
        <v>8</v>
      </c>
      <c r="X10" s="3">
        <v>0.5</v>
      </c>
      <c r="Y10" s="1">
        <v>26</v>
      </c>
      <c r="Z10" s="1">
        <v>16</v>
      </c>
      <c r="AA10" s="3">
        <v>0.61904761904761907</v>
      </c>
      <c r="AB10" s="2" t="s">
        <v>810</v>
      </c>
      <c r="AC10" s="2" t="s">
        <v>782</v>
      </c>
      <c r="AD10" s="2" t="s">
        <v>894</v>
      </c>
      <c r="AE10" s="2" t="s">
        <v>814</v>
      </c>
      <c r="AF10" s="15">
        <v>45476</v>
      </c>
      <c r="AG10" t="s">
        <v>598</v>
      </c>
      <c r="AH10" t="s">
        <v>760</v>
      </c>
      <c r="AI10" s="2" t="str">
        <f>VLOOKUP(_2024_Major_League_Baseball__Detailed_Standings[[#This Row],[Index]], _2024_Manager_Records_Table[[Index]:[Mgr]], 2, FALSE)</f>
        <v>Carlos Mendoza</v>
      </c>
      <c r="AJ10" s="1">
        <v>-1.05</v>
      </c>
      <c r="AL10" s="14">
        <v>0</v>
      </c>
      <c r="AM10">
        <v>-3</v>
      </c>
      <c r="AN10">
        <f t="shared" si="0"/>
        <v>2016</v>
      </c>
      <c r="AO10" s="6" t="e" cm="1">
        <f t="array" ref="AO10">_xlfn.STDEV.S(IF(_2024_Major_League_Baseball__Detailed_Standings[Year]=AN10, _2024_Major_League_Baseball__Detailed_Standings[Rolling Average Luck]))</f>
        <v>#DIV/0!</v>
      </c>
    </row>
    <row r="11" spans="1:41" x14ac:dyDescent="0.45">
      <c r="A11">
        <v>2024</v>
      </c>
      <c r="B11" s="2" t="s">
        <v>646</v>
      </c>
      <c r="C11" s="2" t="str">
        <f>_xlfn.CONCAT(INDEX(Index!$A$2:$B$35, MATCH(_2024_Major_League_Baseball__Detailed_Standings[[#This Row],[Tm]], Index!$B$2:$B$35, 0), 1), " - ", A11)</f>
        <v>HOU - 2024</v>
      </c>
      <c r="D11" s="2">
        <v>85</v>
      </c>
      <c r="E11" s="2">
        <v>70</v>
      </c>
      <c r="F11" s="3">
        <v>0.54800000000000004</v>
      </c>
      <c r="G11" s="2" t="s">
        <v>605</v>
      </c>
      <c r="H11" s="2">
        <v>4.5999999999999996</v>
      </c>
      <c r="I11" s="2">
        <v>4</v>
      </c>
      <c r="J11" s="2">
        <v>0.6</v>
      </c>
      <c r="K11" s="2">
        <v>-0.1</v>
      </c>
      <c r="L11" s="2">
        <v>0.49320000000000003</v>
      </c>
      <c r="M11" s="5">
        <v>0.5</v>
      </c>
      <c r="N11" s="2" t="s">
        <v>895</v>
      </c>
      <c r="O11" s="9">
        <v>-3</v>
      </c>
      <c r="P11" s="2" t="s">
        <v>647</v>
      </c>
      <c r="Q11" s="2" t="s">
        <v>648</v>
      </c>
      <c r="R11" s="2" t="s">
        <v>652</v>
      </c>
      <c r="S11" s="2" t="s">
        <v>658</v>
      </c>
      <c r="T11" s="2" t="s">
        <v>749</v>
      </c>
      <c r="U11" s="2" t="s">
        <v>777</v>
      </c>
      <c r="V11" s="1">
        <v>6</v>
      </c>
      <c r="W11" s="1">
        <v>10</v>
      </c>
      <c r="X11" s="3">
        <v>0.375</v>
      </c>
      <c r="Y11" s="1">
        <v>16</v>
      </c>
      <c r="Z11" s="1">
        <v>26</v>
      </c>
      <c r="AA11" s="3">
        <v>0.38095238095238093</v>
      </c>
      <c r="AB11" s="2" t="s">
        <v>862</v>
      </c>
      <c r="AC11" s="2" t="s">
        <v>782</v>
      </c>
      <c r="AD11" s="2" t="s">
        <v>772</v>
      </c>
      <c r="AE11" s="2" t="s">
        <v>768</v>
      </c>
      <c r="AF11" s="15">
        <v>45506</v>
      </c>
      <c r="AG11" t="s">
        <v>856</v>
      </c>
      <c r="AH11" t="s">
        <v>635</v>
      </c>
      <c r="AI11" s="2" t="str">
        <f>VLOOKUP(_2024_Major_League_Baseball__Detailed_Standings[[#This Row],[Index]], _2024_Manager_Records_Table[[Index]:[Mgr]], 2, FALSE)</f>
        <v>Joe Espada</v>
      </c>
      <c r="AJ11" s="1">
        <v>0.5</v>
      </c>
      <c r="AL11" s="14">
        <v>-3</v>
      </c>
      <c r="AM11">
        <v>-3</v>
      </c>
      <c r="AN11">
        <f t="shared" si="0"/>
        <v>2015</v>
      </c>
      <c r="AO11" s="6" t="e" cm="1">
        <f t="array" ref="AO11">_xlfn.STDEV.S(IF(_2024_Major_League_Baseball__Detailed_Standings[Year]=AN11, _2024_Major_League_Baseball__Detailed_Standings[Rolling Average Luck]))</f>
        <v>#DIV/0!</v>
      </c>
    </row>
    <row r="12" spans="1:41" x14ac:dyDescent="0.45">
      <c r="A12">
        <v>2024</v>
      </c>
      <c r="B12" s="2" t="s">
        <v>641</v>
      </c>
      <c r="C12" s="2" t="str">
        <f>_xlfn.CONCAT(INDEX(Index!$A$2:$B$35, MATCH(_2024_Major_League_Baseball__Detailed_Standings[[#This Row],[Tm]], Index!$B$2:$B$35, 0), 1), " - ", A12)</f>
        <v>ATL - 2024</v>
      </c>
      <c r="D12" s="2">
        <v>84</v>
      </c>
      <c r="E12" s="2">
        <v>71</v>
      </c>
      <c r="F12" s="3">
        <v>0.54200000000000004</v>
      </c>
      <c r="G12" s="2" t="s">
        <v>593</v>
      </c>
      <c r="H12" s="2">
        <v>4.4000000000000004</v>
      </c>
      <c r="I12" s="2">
        <v>3.8</v>
      </c>
      <c r="J12" s="2">
        <v>0.6</v>
      </c>
      <c r="K12" s="2">
        <v>0</v>
      </c>
      <c r="L12" s="2">
        <v>0.54200000000000004</v>
      </c>
      <c r="M12" s="5">
        <v>0.5</v>
      </c>
      <c r="N12" s="2" t="s">
        <v>888</v>
      </c>
      <c r="O12" s="9">
        <v>-3</v>
      </c>
      <c r="P12" s="2" t="s">
        <v>812</v>
      </c>
      <c r="Q12" s="2" t="s">
        <v>656</v>
      </c>
      <c r="R12" s="2" t="s">
        <v>715</v>
      </c>
      <c r="S12" s="2" t="s">
        <v>642</v>
      </c>
      <c r="T12" s="2" t="s">
        <v>627</v>
      </c>
      <c r="U12" s="2" t="s">
        <v>738</v>
      </c>
      <c r="V12" s="1">
        <v>12</v>
      </c>
      <c r="W12" s="1">
        <v>5</v>
      </c>
      <c r="X12" s="3">
        <v>0.70588235294117652</v>
      </c>
      <c r="Y12" s="1">
        <v>16</v>
      </c>
      <c r="Z12" s="1">
        <v>24</v>
      </c>
      <c r="AA12" s="3">
        <v>0.4</v>
      </c>
      <c r="AB12" s="2" t="s">
        <v>870</v>
      </c>
      <c r="AC12" s="2" t="s">
        <v>741</v>
      </c>
      <c r="AD12" s="2" t="s">
        <v>863</v>
      </c>
      <c r="AE12" s="2" t="s">
        <v>793</v>
      </c>
      <c r="AF12" s="15">
        <v>45417</v>
      </c>
      <c r="AG12" t="s">
        <v>864</v>
      </c>
      <c r="AH12" t="s">
        <v>635</v>
      </c>
      <c r="AI12" s="2" t="str">
        <f>VLOOKUP(_2024_Major_League_Baseball__Detailed_Standings[[#This Row],[Index]], _2024_Manager_Records_Table[[Index]:[Mgr]], 2, FALSE)</f>
        <v>Brian Snitker</v>
      </c>
      <c r="AJ12" s="1">
        <v>-0.9</v>
      </c>
      <c r="AL12" s="14">
        <v>-3</v>
      </c>
      <c r="AM12">
        <v>1</v>
      </c>
      <c r="AN12">
        <f t="shared" si="0"/>
        <v>2014</v>
      </c>
      <c r="AO12" s="6" t="e" cm="1">
        <f t="array" ref="AO12">_xlfn.STDEV.S(IF(_2024_Major_League_Baseball__Detailed_Standings[Year]=AN12, _2024_Major_League_Baseball__Detailed_Standings[Rolling Average Luck]))</f>
        <v>#DIV/0!</v>
      </c>
    </row>
    <row r="13" spans="1:41" x14ac:dyDescent="0.45">
      <c r="A13">
        <v>2024</v>
      </c>
      <c r="B13" s="2" t="s">
        <v>636</v>
      </c>
      <c r="C13" s="2" t="str">
        <f>_xlfn.CONCAT(INDEX(Index!$A$2:$B$35, MATCH(_2024_Major_League_Baseball__Detailed_Standings[[#This Row],[Tm]], Index!$B$2:$B$35, 0), 1), " - ", A13)</f>
        <v>KCR - 2024</v>
      </c>
      <c r="D13" s="2">
        <v>82</v>
      </c>
      <c r="E13" s="2">
        <v>73</v>
      </c>
      <c r="F13" s="3">
        <v>0.52900000000000003</v>
      </c>
      <c r="G13" s="2" t="s">
        <v>896</v>
      </c>
      <c r="H13" s="2">
        <v>4.5999999999999996</v>
      </c>
      <c r="I13" s="2">
        <v>4.0999999999999996</v>
      </c>
      <c r="J13" s="2">
        <v>0.6</v>
      </c>
      <c r="K13" s="2">
        <v>-0.1</v>
      </c>
      <c r="L13" s="2">
        <v>0.47610000000000002</v>
      </c>
      <c r="M13" s="5">
        <v>0.5</v>
      </c>
      <c r="N13" s="2" t="s">
        <v>888</v>
      </c>
      <c r="O13" s="9">
        <v>-5</v>
      </c>
      <c r="P13" s="2" t="s">
        <v>637</v>
      </c>
      <c r="Q13" s="2" t="s">
        <v>720</v>
      </c>
      <c r="R13" s="2" t="s">
        <v>638</v>
      </c>
      <c r="S13" s="2" t="s">
        <v>790</v>
      </c>
      <c r="T13" s="2" t="s">
        <v>786</v>
      </c>
      <c r="U13" s="2" t="s">
        <v>677</v>
      </c>
      <c r="V13" s="1">
        <v>2</v>
      </c>
      <c r="W13" s="1">
        <v>5</v>
      </c>
      <c r="X13" s="3">
        <v>0.2857142857142857</v>
      </c>
      <c r="Y13" s="1">
        <v>16</v>
      </c>
      <c r="Z13" s="1">
        <v>20</v>
      </c>
      <c r="AA13" s="3">
        <v>0.44444444444444442</v>
      </c>
      <c r="AB13" s="2" t="s">
        <v>792</v>
      </c>
      <c r="AC13" s="2" t="s">
        <v>692</v>
      </c>
      <c r="AD13" s="2" t="s">
        <v>774</v>
      </c>
      <c r="AE13" s="2" t="s">
        <v>769</v>
      </c>
      <c r="AF13" s="15">
        <v>45358</v>
      </c>
      <c r="AG13" t="s">
        <v>865</v>
      </c>
      <c r="AH13" t="s">
        <v>897</v>
      </c>
      <c r="AI13" s="2" t="str">
        <f>VLOOKUP(_2024_Major_League_Baseball__Detailed_Standings[[#This Row],[Index]], _2024_Manager_Records_Table[[Index]:[Mgr]], 2, FALSE)</f>
        <v>Matt Quatraro</v>
      </c>
      <c r="AJ13" s="1">
        <v>-0.75</v>
      </c>
      <c r="AL13" s="14">
        <v>1</v>
      </c>
      <c r="AM13">
        <v>-5</v>
      </c>
      <c r="AN13">
        <f t="shared" si="0"/>
        <v>2013</v>
      </c>
      <c r="AO13" s="6" t="e" cm="1">
        <f t="array" ref="AO13">_xlfn.STDEV.S(IF(_2024_Major_League_Baseball__Detailed_Standings[Year]=AN13, _2024_Major_League_Baseball__Detailed_Standings[Rolling Average Luck]))</f>
        <v>#DIV/0!</v>
      </c>
    </row>
    <row r="14" spans="1:41" x14ac:dyDescent="0.45">
      <c r="A14">
        <v>2024</v>
      </c>
      <c r="B14" s="2" t="s">
        <v>651</v>
      </c>
      <c r="C14" s="2" t="str">
        <f>_xlfn.CONCAT(INDEX(Index!$A$2:$B$35, MATCH(_2024_Major_League_Baseball__Detailed_Standings[[#This Row],[Tm]], Index!$B$2:$B$35, 0), 1), " - ", A14)</f>
        <v>MIN - 2024</v>
      </c>
      <c r="D14" s="2">
        <v>81</v>
      </c>
      <c r="E14" s="2">
        <v>73</v>
      </c>
      <c r="F14" s="3">
        <v>0.52600000000000002</v>
      </c>
      <c r="G14" s="2" t="s">
        <v>593</v>
      </c>
      <c r="H14" s="2">
        <v>4.7</v>
      </c>
      <c r="I14" s="2">
        <v>4.4000000000000004</v>
      </c>
      <c r="J14" s="2">
        <v>0.2</v>
      </c>
      <c r="K14" s="2">
        <v>-0.1</v>
      </c>
      <c r="L14" s="2">
        <v>0.47340000000000004</v>
      </c>
      <c r="M14" s="5">
        <v>0.2</v>
      </c>
      <c r="N14" s="2" t="s">
        <v>898</v>
      </c>
      <c r="O14" s="9">
        <v>0</v>
      </c>
      <c r="P14" s="2" t="s">
        <v>899</v>
      </c>
      <c r="Q14" s="2" t="s">
        <v>723</v>
      </c>
      <c r="R14" s="2" t="s">
        <v>653</v>
      </c>
      <c r="S14" s="2" t="s">
        <v>827</v>
      </c>
      <c r="T14" s="2" t="s">
        <v>627</v>
      </c>
      <c r="U14" s="2" t="s">
        <v>818</v>
      </c>
      <c r="V14" s="1">
        <v>5</v>
      </c>
      <c r="W14" s="1">
        <v>8</v>
      </c>
      <c r="X14" s="3">
        <v>0.38461538461538464</v>
      </c>
      <c r="Y14" s="1">
        <v>22</v>
      </c>
      <c r="Z14" s="1">
        <v>20</v>
      </c>
      <c r="AA14" s="3">
        <v>0.52380952380952384</v>
      </c>
      <c r="AB14" s="2" t="s">
        <v>900</v>
      </c>
      <c r="AC14" s="2" t="s">
        <v>823</v>
      </c>
      <c r="AD14" s="2" t="s">
        <v>866</v>
      </c>
      <c r="AE14" s="2" t="s">
        <v>901</v>
      </c>
      <c r="AF14" s="15">
        <v>45417</v>
      </c>
      <c r="AG14" t="s">
        <v>859</v>
      </c>
      <c r="AH14" t="s">
        <v>869</v>
      </c>
      <c r="AI14" s="2" t="str">
        <f>VLOOKUP(_2024_Major_League_Baseball__Detailed_Standings[[#This Row],[Index]], _2024_Manager_Records_Table[[Index]:[Mgr]], 2, FALSE)</f>
        <v>Rocco Baldelli</v>
      </c>
      <c r="AJ14" s="1">
        <v>1.3</v>
      </c>
      <c r="AL14" s="14">
        <v>-5</v>
      </c>
      <c r="AM14">
        <v>6</v>
      </c>
      <c r="AN14">
        <f t="shared" si="0"/>
        <v>2012</v>
      </c>
      <c r="AO14" s="6" t="e" cm="1">
        <f t="array" ref="AO14">_xlfn.STDEV.S(IF(_2024_Major_League_Baseball__Detailed_Standings[Year]=AN14, _2024_Major_League_Baseball__Detailed_Standings[Rolling Average Luck]))</f>
        <v>#DIV/0!</v>
      </c>
    </row>
    <row r="15" spans="1:41" x14ac:dyDescent="0.45">
      <c r="A15">
        <v>2024</v>
      </c>
      <c r="B15" s="2" t="s">
        <v>657</v>
      </c>
      <c r="C15" s="2" t="str">
        <f>_xlfn.CONCAT(INDEX(Index!$A$2:$B$35, MATCH(_2024_Major_League_Baseball__Detailed_Standings[[#This Row],[Tm]], Index!$B$2:$B$35, 0), 1), " - ", A15)</f>
        <v>DET - 2024</v>
      </c>
      <c r="D15" s="2">
        <v>81</v>
      </c>
      <c r="E15" s="2">
        <v>74</v>
      </c>
      <c r="F15" s="3">
        <v>0.52300000000000002</v>
      </c>
      <c r="G15" s="2" t="s">
        <v>593</v>
      </c>
      <c r="H15" s="2">
        <v>4.2</v>
      </c>
      <c r="I15" s="2">
        <v>4</v>
      </c>
      <c r="J15" s="2">
        <v>0.2</v>
      </c>
      <c r="K15" s="2">
        <v>0</v>
      </c>
      <c r="L15" s="2">
        <v>0.52300000000000002</v>
      </c>
      <c r="M15" s="5">
        <v>0.2</v>
      </c>
      <c r="N15" s="2" t="s">
        <v>902</v>
      </c>
      <c r="O15" s="9">
        <v>0</v>
      </c>
      <c r="P15" s="2" t="s">
        <v>648</v>
      </c>
      <c r="Q15" s="2" t="s">
        <v>743</v>
      </c>
      <c r="R15" s="2" t="s">
        <v>638</v>
      </c>
      <c r="S15" s="2" t="s">
        <v>658</v>
      </c>
      <c r="T15" s="2" t="s">
        <v>643</v>
      </c>
      <c r="U15" s="2" t="s">
        <v>738</v>
      </c>
      <c r="V15" s="1">
        <v>10</v>
      </c>
      <c r="W15" s="1">
        <v>9</v>
      </c>
      <c r="X15" s="3">
        <v>0.52631578947368418</v>
      </c>
      <c r="Y15" s="1">
        <v>28</v>
      </c>
      <c r="Z15" s="1">
        <v>24</v>
      </c>
      <c r="AA15" s="3">
        <v>0.53846153846153844</v>
      </c>
      <c r="AB15" s="2" t="s">
        <v>728</v>
      </c>
      <c r="AC15" s="2" t="s">
        <v>665</v>
      </c>
      <c r="AD15" s="2" t="s">
        <v>673</v>
      </c>
      <c r="AE15" s="2" t="s">
        <v>610</v>
      </c>
      <c r="AF15" s="15">
        <v>45476</v>
      </c>
      <c r="AG15" t="s">
        <v>660</v>
      </c>
      <c r="AH15" t="s">
        <v>903</v>
      </c>
      <c r="AI15" s="2" t="str">
        <f>VLOOKUP(_2024_Major_League_Baseball__Detailed_Standings[[#This Row],[Index]], _2024_Manager_Records_Table[[Index]:[Mgr]], 2, FALSE)</f>
        <v>A.J. Hinch</v>
      </c>
      <c r="AJ15" s="1">
        <v>-0.75</v>
      </c>
      <c r="AL15" s="14">
        <v>6</v>
      </c>
      <c r="AM15">
        <v>-4</v>
      </c>
      <c r="AN15">
        <f t="shared" si="0"/>
        <v>2011</v>
      </c>
      <c r="AO15" s="6" t="e" cm="1">
        <f t="array" ref="AO15">_xlfn.STDEV.S(IF(_2024_Major_League_Baseball__Detailed_Standings[Year]=AN15, _2024_Major_League_Baseball__Detailed_Standings[Rolling Average Luck]))</f>
        <v>#DIV/0!</v>
      </c>
    </row>
    <row r="16" spans="1:41" x14ac:dyDescent="0.45">
      <c r="A16">
        <v>2024</v>
      </c>
      <c r="B16" s="2" t="s">
        <v>655</v>
      </c>
      <c r="C16" s="2" t="str">
        <f>_xlfn.CONCAT(INDEX(Index!$A$2:$B$35, MATCH(_2024_Major_League_Baseball__Detailed_Standings[[#This Row],[Tm]], Index!$B$2:$B$35, 0), 1), " - ", A16)</f>
        <v>SEA - 2024</v>
      </c>
      <c r="D16" s="2">
        <v>80</v>
      </c>
      <c r="E16" s="2">
        <v>75</v>
      </c>
      <c r="F16" s="3">
        <v>0.51600000000000001</v>
      </c>
      <c r="G16" s="2" t="s">
        <v>605</v>
      </c>
      <c r="H16" s="2">
        <v>4.0999999999999996</v>
      </c>
      <c r="I16" s="2">
        <v>3.8</v>
      </c>
      <c r="J16" s="2">
        <v>0.3</v>
      </c>
      <c r="K16" s="2">
        <v>-0.1</v>
      </c>
      <c r="L16" s="2">
        <v>0.46440000000000003</v>
      </c>
      <c r="M16" s="5">
        <v>0.2</v>
      </c>
      <c r="N16" s="2" t="s">
        <v>904</v>
      </c>
      <c r="O16" s="9">
        <v>-4</v>
      </c>
      <c r="P16" s="2" t="s">
        <v>692</v>
      </c>
      <c r="Q16" s="2" t="s">
        <v>637</v>
      </c>
      <c r="R16" s="2" t="s">
        <v>757</v>
      </c>
      <c r="S16" s="2" t="s">
        <v>595</v>
      </c>
      <c r="T16" s="2" t="s">
        <v>867</v>
      </c>
      <c r="U16" s="2" t="s">
        <v>835</v>
      </c>
      <c r="V16" s="1">
        <v>8</v>
      </c>
      <c r="W16" s="1">
        <v>8</v>
      </c>
      <c r="X16" s="3">
        <v>0.5</v>
      </c>
      <c r="Y16" s="1">
        <v>26</v>
      </c>
      <c r="Z16" s="1">
        <v>26</v>
      </c>
      <c r="AA16" s="3">
        <v>0.5</v>
      </c>
      <c r="AB16" s="2" t="s">
        <v>905</v>
      </c>
      <c r="AC16" s="2" t="s">
        <v>672</v>
      </c>
      <c r="AD16" s="2" t="s">
        <v>733</v>
      </c>
      <c r="AE16" s="2" t="s">
        <v>819</v>
      </c>
      <c r="AF16" s="15">
        <v>45476</v>
      </c>
      <c r="AG16" t="s">
        <v>857</v>
      </c>
      <c r="AH16" t="s">
        <v>617</v>
      </c>
      <c r="AI16" s="2" t="str">
        <f>VLOOKUP(_2024_Major_League_Baseball__Detailed_Standings[[#This Row],[Index]], _2024_Manager_Records_Table[[Index]:[Mgr]], 2, FALSE)</f>
        <v>Scott Servais</v>
      </c>
      <c r="AJ16" s="1">
        <v>0.75</v>
      </c>
      <c r="AL16" s="14">
        <v>-4</v>
      </c>
      <c r="AM16">
        <v>-5</v>
      </c>
      <c r="AN16">
        <f t="shared" si="0"/>
        <v>2010</v>
      </c>
      <c r="AO16" s="6" t="e" cm="1">
        <f t="array" ref="AO16">_xlfn.STDEV.S(IF(_2024_Major_League_Baseball__Detailed_Standings[Year]=AN16, _2024_Major_League_Baseball__Detailed_Standings[Rolling Average Luck]))</f>
        <v>#DIV/0!</v>
      </c>
    </row>
    <row r="17" spans="1:42" x14ac:dyDescent="0.45">
      <c r="A17">
        <v>2024</v>
      </c>
      <c r="B17" s="2" t="s">
        <v>661</v>
      </c>
      <c r="C17" s="2" t="str">
        <f>_xlfn.CONCAT(INDEX(Index!$A$2:$B$35, MATCH(_2024_Major_League_Baseball__Detailed_Standings[[#This Row],[Tm]], Index!$B$2:$B$35, 0), 1), " - ", A17)</f>
        <v>CHC - 2024</v>
      </c>
      <c r="D17" s="2">
        <v>79</v>
      </c>
      <c r="E17" s="2">
        <v>76</v>
      </c>
      <c r="F17" s="3">
        <v>0.51</v>
      </c>
      <c r="G17" s="2" t="s">
        <v>613</v>
      </c>
      <c r="H17" s="2">
        <v>4.5999999999999996</v>
      </c>
      <c r="I17" s="2">
        <v>4.2</v>
      </c>
      <c r="J17" s="2">
        <v>0.4</v>
      </c>
      <c r="K17" s="2">
        <v>0</v>
      </c>
      <c r="L17" s="2">
        <v>0.51</v>
      </c>
      <c r="M17" s="5">
        <v>0.4</v>
      </c>
      <c r="N17" s="2" t="s">
        <v>904</v>
      </c>
      <c r="O17" s="9">
        <v>-5</v>
      </c>
      <c r="P17" s="2" t="s">
        <v>762</v>
      </c>
      <c r="Q17" s="2" t="s">
        <v>663</v>
      </c>
      <c r="R17" s="2" t="s">
        <v>718</v>
      </c>
      <c r="S17" s="2" t="s">
        <v>719</v>
      </c>
      <c r="T17" s="2" t="s">
        <v>684</v>
      </c>
      <c r="U17" s="2" t="s">
        <v>770</v>
      </c>
      <c r="V17" s="1">
        <v>7</v>
      </c>
      <c r="W17" s="1">
        <v>4</v>
      </c>
      <c r="X17" s="3">
        <v>0.63636363636363635</v>
      </c>
      <c r="Y17" s="1">
        <v>22</v>
      </c>
      <c r="Z17" s="1">
        <v>28</v>
      </c>
      <c r="AA17" s="3">
        <v>0.44</v>
      </c>
      <c r="AB17" s="2" t="s">
        <v>906</v>
      </c>
      <c r="AC17" s="2" t="s">
        <v>692</v>
      </c>
      <c r="AD17" s="2" t="s">
        <v>791</v>
      </c>
      <c r="AE17" s="2" t="s">
        <v>596</v>
      </c>
      <c r="AF17" s="15">
        <v>45388</v>
      </c>
      <c r="AG17" t="s">
        <v>864</v>
      </c>
      <c r="AH17" t="s">
        <v>603</v>
      </c>
      <c r="AI17" s="2" t="str">
        <f>VLOOKUP(_2024_Major_League_Baseball__Detailed_Standings[[#This Row],[Index]], _2024_Manager_Records_Table[[Index]:[Mgr]], 2, FALSE)</f>
        <v>Craig Counsell</v>
      </c>
      <c r="AJ17" s="1">
        <v>1</v>
      </c>
      <c r="AL17" s="14">
        <v>-5</v>
      </c>
      <c r="AM17">
        <v>0</v>
      </c>
      <c r="AN17">
        <f t="shared" si="0"/>
        <v>2009</v>
      </c>
      <c r="AO17" s="6" t="e" cm="1">
        <f t="array" ref="AO17">_xlfn.STDEV.S(IF(_2024_Major_League_Baseball__Detailed_Standings[Year]=AN17, _2024_Major_League_Baseball__Detailed_Standings[Rolling Average Luck]))</f>
        <v>#DIV/0!</v>
      </c>
    </row>
    <row r="18" spans="1:42" x14ac:dyDescent="0.45">
      <c r="A18">
        <v>2024</v>
      </c>
      <c r="B18" s="2" t="s">
        <v>668</v>
      </c>
      <c r="C18" s="2" t="str">
        <f>_xlfn.CONCAT(INDEX(Index!$A$2:$B$35, MATCH(_2024_Major_League_Baseball__Detailed_Standings[[#This Row],[Tm]], Index!$B$2:$B$35, 0), 1), " - ", A18)</f>
        <v>STL - 2024</v>
      </c>
      <c r="D18" s="2">
        <v>78</v>
      </c>
      <c r="E18" s="2">
        <v>77</v>
      </c>
      <c r="F18" s="3">
        <v>0.503</v>
      </c>
      <c r="G18" s="2" t="s">
        <v>593</v>
      </c>
      <c r="H18" s="2">
        <v>4.0999999999999996</v>
      </c>
      <c r="I18" s="2">
        <v>4.5</v>
      </c>
      <c r="J18" s="2">
        <v>-0.4</v>
      </c>
      <c r="K18" s="2">
        <v>0.1</v>
      </c>
      <c r="L18" s="2">
        <v>0.55330000000000001</v>
      </c>
      <c r="M18" s="5">
        <v>-0.3</v>
      </c>
      <c r="N18" s="2" t="s">
        <v>907</v>
      </c>
      <c r="O18" s="9">
        <v>7</v>
      </c>
      <c r="P18" s="2" t="s">
        <v>669</v>
      </c>
      <c r="Q18" s="2" t="s">
        <v>725</v>
      </c>
      <c r="R18" s="2" t="s">
        <v>671</v>
      </c>
      <c r="S18" s="2" t="s">
        <v>631</v>
      </c>
      <c r="T18" s="2" t="s">
        <v>813</v>
      </c>
      <c r="U18" s="2" t="s">
        <v>667</v>
      </c>
      <c r="V18" s="1">
        <v>8</v>
      </c>
      <c r="W18" s="1">
        <v>9</v>
      </c>
      <c r="X18" s="3">
        <v>0.47058823529411764</v>
      </c>
      <c r="Y18" s="1">
        <v>28</v>
      </c>
      <c r="Z18" s="1">
        <v>21</v>
      </c>
      <c r="AA18" s="3">
        <v>0.5714285714285714</v>
      </c>
      <c r="AB18" s="2" t="s">
        <v>908</v>
      </c>
      <c r="AC18" s="2" t="s">
        <v>776</v>
      </c>
      <c r="AD18" s="2" t="s">
        <v>727</v>
      </c>
      <c r="AE18" s="2" t="s">
        <v>744</v>
      </c>
      <c r="AF18" s="15">
        <v>45417</v>
      </c>
      <c r="AG18" t="s">
        <v>857</v>
      </c>
      <c r="AH18" t="s">
        <v>635</v>
      </c>
      <c r="AI18" s="2" t="str">
        <f>VLOOKUP(_2024_Major_League_Baseball__Detailed_Standings[[#This Row],[Index]], _2024_Manager_Records_Table[[Index]:[Mgr]], 2, FALSE)</f>
        <v>Oliver Marmol</v>
      </c>
      <c r="AJ18" s="1">
        <v>-0.45</v>
      </c>
      <c r="AL18" s="14">
        <v>0</v>
      </c>
      <c r="AM18">
        <v>11</v>
      </c>
      <c r="AN18">
        <f t="shared" si="0"/>
        <v>2008</v>
      </c>
      <c r="AO18" s="6" t="e" cm="1">
        <f t="array" ref="AO18">_xlfn.STDEV.S(IF(_2024_Major_League_Baseball__Detailed_Standings[Year]=AN18, _2024_Major_League_Baseball__Detailed_Standings[Rolling Average Luck]))</f>
        <v>#DIV/0!</v>
      </c>
    </row>
    <row r="19" spans="1:42" x14ac:dyDescent="0.45">
      <c r="A19">
        <v>2024</v>
      </c>
      <c r="B19" s="2" t="s">
        <v>675</v>
      </c>
      <c r="C19" s="2" t="str">
        <f>_xlfn.CONCAT(INDEX(Index!$A$2:$B$35, MATCH(_2024_Major_League_Baseball__Detailed_Standings[[#This Row],[Tm]], Index!$B$2:$B$35, 0), 1), " - ", A19)</f>
        <v>TBR - 2024</v>
      </c>
      <c r="D19" s="2">
        <v>77</v>
      </c>
      <c r="E19" s="2">
        <v>78</v>
      </c>
      <c r="F19" s="3">
        <v>0.497</v>
      </c>
      <c r="G19" s="2" t="s">
        <v>605</v>
      </c>
      <c r="H19" s="2">
        <v>3.8</v>
      </c>
      <c r="I19" s="2">
        <v>4.0999999999999996</v>
      </c>
      <c r="J19" s="2">
        <v>-0.4</v>
      </c>
      <c r="K19" s="2">
        <v>0</v>
      </c>
      <c r="L19" s="2">
        <v>0.497</v>
      </c>
      <c r="M19" s="5">
        <v>-0.3</v>
      </c>
      <c r="N19" s="2" t="s">
        <v>907</v>
      </c>
      <c r="O19" s="9">
        <v>6</v>
      </c>
      <c r="P19" s="2" t="s">
        <v>670</v>
      </c>
      <c r="Q19" s="2" t="s">
        <v>607</v>
      </c>
      <c r="R19" s="2" t="s">
        <v>637</v>
      </c>
      <c r="S19" s="2" t="s">
        <v>595</v>
      </c>
      <c r="T19" s="2" t="s">
        <v>783</v>
      </c>
      <c r="U19" s="2" t="s">
        <v>681</v>
      </c>
      <c r="V19" s="1">
        <v>8</v>
      </c>
      <c r="W19" s="1">
        <v>5</v>
      </c>
      <c r="X19" s="3">
        <v>0.61538461538461542</v>
      </c>
      <c r="Y19" s="1">
        <v>28</v>
      </c>
      <c r="Z19" s="1">
        <v>20</v>
      </c>
      <c r="AA19" s="3">
        <v>0.58333333333333337</v>
      </c>
      <c r="AB19" s="2" t="s">
        <v>909</v>
      </c>
      <c r="AC19" s="2" t="s">
        <v>639</v>
      </c>
      <c r="AD19" s="2" t="s">
        <v>716</v>
      </c>
      <c r="AE19" s="2" t="s">
        <v>744</v>
      </c>
      <c r="AF19" s="15">
        <v>45447</v>
      </c>
      <c r="AG19" t="s">
        <v>864</v>
      </c>
      <c r="AH19" t="s">
        <v>628</v>
      </c>
      <c r="AI19" s="2" t="str">
        <f>VLOOKUP(_2024_Major_League_Baseball__Detailed_Standings[[#This Row],[Index]], _2024_Manager_Records_Table[[Index]:[Mgr]], 2, FALSE)</f>
        <v>Kevin Cash</v>
      </c>
      <c r="AJ19" s="1">
        <v>-0.8</v>
      </c>
      <c r="AL19" s="14">
        <v>11</v>
      </c>
      <c r="AM19">
        <v>11</v>
      </c>
      <c r="AN19">
        <f t="shared" si="0"/>
        <v>2007</v>
      </c>
      <c r="AO19" s="6" t="e" cm="1">
        <f t="array" ref="AO19">_xlfn.STDEV.S(IF(_2024_Major_League_Baseball__Detailed_Standings[Year]=AN19, _2024_Major_League_Baseball__Detailed_Standings[Rolling Average Luck]))</f>
        <v>#DIV/0!</v>
      </c>
    </row>
    <row r="20" spans="1:42" x14ac:dyDescent="0.45">
      <c r="A20">
        <v>2024</v>
      </c>
      <c r="B20" s="2" t="s">
        <v>664</v>
      </c>
      <c r="C20" s="2" t="str">
        <f>_xlfn.CONCAT(INDEX(Index!$A$2:$B$35, MATCH(_2024_Major_League_Baseball__Detailed_Standings[[#This Row],[Tm]], Index!$B$2:$B$35, 0), 1), " - ", A20)</f>
        <v>BOS - 2024</v>
      </c>
      <c r="D20" s="2">
        <v>76</v>
      </c>
      <c r="E20" s="2">
        <v>78</v>
      </c>
      <c r="F20" s="3">
        <v>0.49399999999999999</v>
      </c>
      <c r="G20" s="2" t="s">
        <v>600</v>
      </c>
      <c r="H20" s="2">
        <v>4.7</v>
      </c>
      <c r="I20" s="2">
        <v>4.7</v>
      </c>
      <c r="J20" s="2">
        <v>0</v>
      </c>
      <c r="K20" s="2">
        <v>0</v>
      </c>
      <c r="L20" s="2">
        <v>0.49399999999999999</v>
      </c>
      <c r="M20" s="5">
        <v>0</v>
      </c>
      <c r="N20" s="2" t="s">
        <v>910</v>
      </c>
      <c r="O20" s="9">
        <v>-1</v>
      </c>
      <c r="P20" s="2" t="s">
        <v>658</v>
      </c>
      <c r="Q20" s="2" t="s">
        <v>721</v>
      </c>
      <c r="R20" s="2" t="s">
        <v>665</v>
      </c>
      <c r="S20" s="2" t="s">
        <v>666</v>
      </c>
      <c r="T20" s="2" t="s">
        <v>733</v>
      </c>
      <c r="U20" s="2" t="s">
        <v>621</v>
      </c>
      <c r="V20" s="1">
        <v>9</v>
      </c>
      <c r="W20" s="1">
        <v>10</v>
      </c>
      <c r="X20" s="3">
        <v>0.47368421052631576</v>
      </c>
      <c r="Y20" s="1">
        <v>17</v>
      </c>
      <c r="Z20" s="1">
        <v>12</v>
      </c>
      <c r="AA20" s="3">
        <v>0.58620689655172409</v>
      </c>
      <c r="AB20" s="2" t="s">
        <v>754</v>
      </c>
      <c r="AC20" s="2" t="s">
        <v>827</v>
      </c>
      <c r="AD20" s="2" t="s">
        <v>781</v>
      </c>
      <c r="AE20" s="2" t="s">
        <v>868</v>
      </c>
      <c r="AF20" s="15">
        <v>45358</v>
      </c>
      <c r="AG20" t="s">
        <v>865</v>
      </c>
      <c r="AH20" t="s">
        <v>869</v>
      </c>
      <c r="AI20" s="2" t="str">
        <f>VLOOKUP(_2024_Major_League_Baseball__Detailed_Standings[[#This Row],[Index]], _2024_Manager_Records_Table[[Index]:[Mgr]], 2, FALSE)</f>
        <v>Alex Cora</v>
      </c>
      <c r="AJ20" s="1">
        <v>0.9</v>
      </c>
      <c r="AL20" s="14">
        <v>11</v>
      </c>
      <c r="AM20">
        <v>11</v>
      </c>
      <c r="AN20">
        <f t="shared" si="0"/>
        <v>2006</v>
      </c>
      <c r="AO20" s="6" t="e" cm="1">
        <f t="array" ref="AO20">_xlfn.STDEV.S(IF(_2024_Major_League_Baseball__Detailed_Standings[Year]=AN20, _2024_Major_League_Baseball__Detailed_Standings[Rolling Average Luck]))</f>
        <v>#DIV/0!</v>
      </c>
    </row>
    <row r="21" spans="1:42" x14ac:dyDescent="0.45">
      <c r="A21">
        <v>2024</v>
      </c>
      <c r="B21" s="2" t="s">
        <v>682</v>
      </c>
      <c r="C21" s="2" t="str">
        <f>_xlfn.CONCAT(INDEX(Index!$A$2:$B$35, MATCH(_2024_Major_League_Baseball__Detailed_Standings[[#This Row],[Tm]], Index!$B$2:$B$35, 0), 1), " - ", A21)</f>
        <v>SFG - 2024</v>
      </c>
      <c r="D21" s="2">
        <v>76</v>
      </c>
      <c r="E21" s="2">
        <v>79</v>
      </c>
      <c r="F21" s="3">
        <v>0.49</v>
      </c>
      <c r="G21" s="2" t="s">
        <v>630</v>
      </c>
      <c r="H21" s="2">
        <v>4.3</v>
      </c>
      <c r="I21" s="2">
        <v>4.3</v>
      </c>
      <c r="J21" s="2">
        <v>-0.1</v>
      </c>
      <c r="K21" s="2">
        <v>0.1</v>
      </c>
      <c r="L21" s="2">
        <v>0.53900000000000003</v>
      </c>
      <c r="M21" s="5">
        <v>0</v>
      </c>
      <c r="N21" s="2" t="s">
        <v>911</v>
      </c>
      <c r="O21" s="9">
        <v>-1</v>
      </c>
      <c r="P21" s="2" t="s">
        <v>683</v>
      </c>
      <c r="Q21" s="2" t="s">
        <v>676</v>
      </c>
      <c r="R21" s="2" t="s">
        <v>756</v>
      </c>
      <c r="S21" s="2" t="s">
        <v>699</v>
      </c>
      <c r="T21" s="2" t="s">
        <v>621</v>
      </c>
      <c r="U21" s="2" t="s">
        <v>736</v>
      </c>
      <c r="V21" s="1">
        <v>7</v>
      </c>
      <c r="W21" s="1">
        <v>9</v>
      </c>
      <c r="X21" s="3">
        <v>0.4375</v>
      </c>
      <c r="Y21" s="1">
        <v>23</v>
      </c>
      <c r="Z21" s="1">
        <v>24</v>
      </c>
      <c r="AA21" s="3">
        <v>0.48936170212765956</v>
      </c>
      <c r="AB21" s="2" t="s">
        <v>837</v>
      </c>
      <c r="AC21" s="2" t="s">
        <v>730</v>
      </c>
      <c r="AD21" s="2" t="s">
        <v>912</v>
      </c>
      <c r="AE21" s="2" t="s">
        <v>761</v>
      </c>
      <c r="AF21" s="15">
        <v>45417</v>
      </c>
      <c r="AG21" t="s">
        <v>861</v>
      </c>
      <c r="AH21" t="s">
        <v>628</v>
      </c>
      <c r="AI21" s="2" t="str">
        <f>VLOOKUP(_2024_Major_League_Baseball__Detailed_Standings[[#This Row],[Index]], _2024_Manager_Records_Table[[Index]:[Mgr]], 2, FALSE)</f>
        <v>Bob Melvin</v>
      </c>
      <c r="AJ21" s="1">
        <v>-1.9</v>
      </c>
      <c r="AL21" s="14" t="s">
        <v>47</v>
      </c>
      <c r="AM21" t="s">
        <v>47</v>
      </c>
      <c r="AN21">
        <f t="shared" si="0"/>
        <v>2005</v>
      </c>
      <c r="AO21" s="6" t="e" cm="1">
        <f t="array" ref="AO21">_xlfn.STDEV.S(IF(_2024_Major_League_Baseball__Detailed_Standings[Year]=AN21, _2024_Major_League_Baseball__Detailed_Standings[Rolling Average Luck]))</f>
        <v>#DIV/0!</v>
      </c>
    </row>
    <row r="22" spans="1:42" x14ac:dyDescent="0.45">
      <c r="A22">
        <v>2024</v>
      </c>
      <c r="B22" s="2" t="s">
        <v>678</v>
      </c>
      <c r="C22" s="2" t="str">
        <f>_xlfn.CONCAT(INDEX(Index!$A$2:$B$35, MATCH(_2024_Major_League_Baseball__Detailed_Standings[[#This Row],[Tm]], Index!$B$2:$B$35, 0), 1), " - ", A22)</f>
        <v>CIN - 2024</v>
      </c>
      <c r="D22" s="2">
        <v>76</v>
      </c>
      <c r="E22" s="2">
        <v>80</v>
      </c>
      <c r="F22" s="3">
        <v>0.48699999999999999</v>
      </c>
      <c r="G22" s="2" t="s">
        <v>630</v>
      </c>
      <c r="H22" s="2">
        <v>4.4000000000000004</v>
      </c>
      <c r="I22" s="2">
        <v>4.3</v>
      </c>
      <c r="J22" s="2">
        <v>0.1</v>
      </c>
      <c r="K22" s="2">
        <v>0</v>
      </c>
      <c r="L22" s="2">
        <v>0.48699999999999999</v>
      </c>
      <c r="M22" s="5">
        <v>0.1</v>
      </c>
      <c r="N22" s="2" t="s">
        <v>913</v>
      </c>
      <c r="O22" s="9">
        <v>-4</v>
      </c>
      <c r="P22" s="2" t="s">
        <v>619</v>
      </c>
      <c r="Q22" s="2" t="s">
        <v>670</v>
      </c>
      <c r="R22" s="2" t="s">
        <v>680</v>
      </c>
      <c r="S22" s="2" t="s">
        <v>823</v>
      </c>
      <c r="T22" s="2" t="s">
        <v>766</v>
      </c>
      <c r="U22" s="2" t="s">
        <v>650</v>
      </c>
      <c r="V22" s="1">
        <v>4</v>
      </c>
      <c r="W22" s="1">
        <v>5</v>
      </c>
      <c r="X22" s="3">
        <v>0.44444444444444442</v>
      </c>
      <c r="Y22" s="1">
        <v>15</v>
      </c>
      <c r="Z22" s="1">
        <v>27</v>
      </c>
      <c r="AA22" s="3">
        <v>0.35714285714285715</v>
      </c>
      <c r="AB22" s="2" t="s">
        <v>779</v>
      </c>
      <c r="AC22" s="2" t="s">
        <v>654</v>
      </c>
      <c r="AD22" s="2" t="s">
        <v>842</v>
      </c>
      <c r="AE22" s="2" t="s">
        <v>674</v>
      </c>
      <c r="AF22" s="15">
        <v>45417</v>
      </c>
      <c r="AG22" t="s">
        <v>856</v>
      </c>
      <c r="AH22" t="s">
        <v>623</v>
      </c>
      <c r="AI22" s="2" t="str">
        <f>VLOOKUP(_2024_Major_League_Baseball__Detailed_Standings[[#This Row],[Index]], _2024_Manager_Records_Table[[Index]:[Mgr]], 2, FALSE)</f>
        <v>David Bell</v>
      </c>
      <c r="AJ22" s="1">
        <v>1.25</v>
      </c>
      <c r="AL22" s="14">
        <v>-2</v>
      </c>
      <c r="AM22">
        <v>3</v>
      </c>
      <c r="AN22">
        <f t="shared" si="0"/>
        <v>2004</v>
      </c>
      <c r="AP22">
        <f>COUNTIF(AI2:AI30,"Clint Hurdle")</f>
        <v>0</v>
      </c>
    </row>
    <row r="23" spans="1:42" x14ac:dyDescent="0.45">
      <c r="A23">
        <v>2024</v>
      </c>
      <c r="B23" s="2" t="s">
        <v>685</v>
      </c>
      <c r="C23" s="2" t="str">
        <f>_xlfn.CONCAT(INDEX(Index!$A$2:$B$35, MATCH(_2024_Major_League_Baseball__Detailed_Standings[[#This Row],[Tm]], Index!$B$2:$B$35, 0), 1), " - ", A23)</f>
        <v>TEX - 2024</v>
      </c>
      <c r="D23" s="2">
        <v>73</v>
      </c>
      <c r="E23" s="2">
        <v>82</v>
      </c>
      <c r="F23" s="3">
        <v>0.47099999999999997</v>
      </c>
      <c r="G23" s="2" t="s">
        <v>662</v>
      </c>
      <c r="H23" s="2">
        <v>4.2</v>
      </c>
      <c r="I23" s="2">
        <v>4.5999999999999996</v>
      </c>
      <c r="J23" s="2">
        <v>-0.5</v>
      </c>
      <c r="K23" s="2">
        <v>0</v>
      </c>
      <c r="L23" s="2">
        <v>0.47099999999999997</v>
      </c>
      <c r="M23" s="5">
        <v>-0.5</v>
      </c>
      <c r="N23" s="2" t="s">
        <v>914</v>
      </c>
      <c r="O23" s="9">
        <v>3</v>
      </c>
      <c r="P23" s="2" t="s">
        <v>721</v>
      </c>
      <c r="Q23" s="2" t="s">
        <v>686</v>
      </c>
      <c r="R23" s="2" t="s">
        <v>825</v>
      </c>
      <c r="S23" s="2" t="s">
        <v>687</v>
      </c>
      <c r="T23" s="2" t="s">
        <v>813</v>
      </c>
      <c r="U23" s="2" t="s">
        <v>832</v>
      </c>
      <c r="V23" s="1">
        <v>9</v>
      </c>
      <c r="W23" s="1">
        <v>2</v>
      </c>
      <c r="X23" s="3">
        <v>0.81818181818181823</v>
      </c>
      <c r="Y23" s="1">
        <v>24</v>
      </c>
      <c r="Z23" s="1">
        <v>18</v>
      </c>
      <c r="AA23" s="3">
        <v>0.5714285714285714</v>
      </c>
      <c r="AB23" s="2" t="s">
        <v>830</v>
      </c>
      <c r="AC23" s="2" t="s">
        <v>689</v>
      </c>
      <c r="AD23" s="2" t="s">
        <v>915</v>
      </c>
      <c r="AE23" s="2" t="s">
        <v>752</v>
      </c>
      <c r="AF23" s="15">
        <v>45358</v>
      </c>
      <c r="AG23" t="s">
        <v>864</v>
      </c>
      <c r="AH23" t="s">
        <v>617</v>
      </c>
      <c r="AI23" s="2" t="str">
        <f>VLOOKUP(_2024_Major_League_Baseball__Detailed_Standings[[#This Row],[Index]], _2024_Manager_Records_Table[[Index]:[Mgr]], 2, FALSE)</f>
        <v>Bruce Bochy</v>
      </c>
      <c r="AJ23" s="1">
        <v>1</v>
      </c>
      <c r="AL23" s="14">
        <v>3</v>
      </c>
      <c r="AM23">
        <v>1</v>
      </c>
      <c r="AN23">
        <f t="shared" si="0"/>
        <v>2003</v>
      </c>
      <c r="AP23">
        <f>SUMIF(_2024_Major_League_Baseball__Detailed_Standings[Manager], "Clint Hurdle", Y2:Y31)</f>
        <v>0</v>
      </c>
    </row>
    <row r="24" spans="1:42" x14ac:dyDescent="0.45">
      <c r="A24">
        <v>2024</v>
      </c>
      <c r="B24" s="2" t="s">
        <v>690</v>
      </c>
      <c r="C24" s="2" t="str">
        <f>_xlfn.CONCAT(INDEX(Index!$A$2:$B$35, MATCH(_2024_Major_League_Baseball__Detailed_Standings[[#This Row],[Tm]], Index!$B$2:$B$35, 0), 1), " - ", A24)</f>
        <v>TOR - 2024</v>
      </c>
      <c r="D24" s="2">
        <v>73</v>
      </c>
      <c r="E24" s="2">
        <v>82</v>
      </c>
      <c r="F24" s="3">
        <v>0.47099999999999997</v>
      </c>
      <c r="G24" s="2" t="s">
        <v>600</v>
      </c>
      <c r="H24" s="2">
        <v>4.2</v>
      </c>
      <c r="I24" s="2">
        <v>4.5</v>
      </c>
      <c r="J24" s="2">
        <v>-0.3</v>
      </c>
      <c r="K24" s="2">
        <v>0.1</v>
      </c>
      <c r="L24" s="2">
        <v>0.5181</v>
      </c>
      <c r="M24" s="5">
        <v>-0.3</v>
      </c>
      <c r="N24" s="2" t="s">
        <v>916</v>
      </c>
      <c r="O24" s="9">
        <v>1</v>
      </c>
      <c r="P24" s="2" t="s">
        <v>917</v>
      </c>
      <c r="Q24" s="2" t="s">
        <v>692</v>
      </c>
      <c r="R24" s="2" t="s">
        <v>722</v>
      </c>
      <c r="S24" s="2" t="s">
        <v>824</v>
      </c>
      <c r="T24" s="2" t="s">
        <v>659</v>
      </c>
      <c r="U24" s="2" t="s">
        <v>918</v>
      </c>
      <c r="V24" s="1">
        <v>5</v>
      </c>
      <c r="W24" s="1">
        <v>4</v>
      </c>
      <c r="X24" s="3">
        <v>0.55555555555555558</v>
      </c>
      <c r="Y24" s="1">
        <v>19</v>
      </c>
      <c r="Z24" s="1">
        <v>28</v>
      </c>
      <c r="AA24" s="3">
        <v>0.40425531914893614</v>
      </c>
      <c r="AB24" s="2" t="s">
        <v>775</v>
      </c>
      <c r="AC24" s="2" t="s">
        <v>821</v>
      </c>
      <c r="AD24" s="2" t="s">
        <v>871</v>
      </c>
      <c r="AE24" s="2" t="s">
        <v>748</v>
      </c>
      <c r="AF24" s="15">
        <v>45417</v>
      </c>
      <c r="AG24" t="s">
        <v>859</v>
      </c>
      <c r="AH24" t="s">
        <v>628</v>
      </c>
      <c r="AI24" s="2" t="str">
        <f>VLOOKUP(_2024_Major_League_Baseball__Detailed_Standings[[#This Row],[Index]], _2024_Manager_Records_Table[[Index]:[Mgr]], 2, FALSE)</f>
        <v>John Schneider</v>
      </c>
      <c r="AJ24" s="1">
        <v>0.3</v>
      </c>
      <c r="AL24" s="14">
        <v>1</v>
      </c>
      <c r="AM24">
        <v>-6</v>
      </c>
      <c r="AN24">
        <f t="shared" si="0"/>
        <v>2002</v>
      </c>
    </row>
    <row r="25" spans="1:42" x14ac:dyDescent="0.45">
      <c r="A25">
        <v>2024</v>
      </c>
      <c r="B25" s="2" t="s">
        <v>694</v>
      </c>
      <c r="C25" s="2" t="str">
        <f>_xlfn.CONCAT(INDEX(Index!$A$2:$B$35, MATCH(_2024_Major_League_Baseball__Detailed_Standings[[#This Row],[Tm]], Index!$B$2:$B$35, 0), 1), " - ", A25)</f>
        <v>PIT - 2024</v>
      </c>
      <c r="D25" s="2">
        <v>72</v>
      </c>
      <c r="E25" s="2">
        <v>83</v>
      </c>
      <c r="F25" s="3">
        <v>0.46500000000000002</v>
      </c>
      <c r="G25" s="2" t="s">
        <v>600</v>
      </c>
      <c r="H25" s="2">
        <v>4.0999999999999996</v>
      </c>
      <c r="I25" s="2">
        <v>4.5999999999999996</v>
      </c>
      <c r="J25" s="2">
        <v>-0.5</v>
      </c>
      <c r="K25" s="2">
        <v>0.1</v>
      </c>
      <c r="L25" s="2">
        <v>0.51150000000000007</v>
      </c>
      <c r="M25" s="5">
        <v>-0.4</v>
      </c>
      <c r="N25" s="2" t="s">
        <v>914</v>
      </c>
      <c r="O25" s="9">
        <v>2</v>
      </c>
      <c r="P25" s="2" t="s">
        <v>695</v>
      </c>
      <c r="Q25" s="2" t="s">
        <v>670</v>
      </c>
      <c r="R25" s="2" t="s">
        <v>696</v>
      </c>
      <c r="S25" s="2" t="s">
        <v>626</v>
      </c>
      <c r="T25" s="2" t="s">
        <v>770</v>
      </c>
      <c r="U25" s="2" t="s">
        <v>835</v>
      </c>
      <c r="V25" s="1">
        <v>7</v>
      </c>
      <c r="W25" s="1">
        <v>8</v>
      </c>
      <c r="X25" s="3">
        <v>0.46666666666666667</v>
      </c>
      <c r="Y25" s="1">
        <v>24</v>
      </c>
      <c r="Z25" s="1">
        <v>26</v>
      </c>
      <c r="AA25" s="3">
        <v>0.48</v>
      </c>
      <c r="AB25" s="2" t="s">
        <v>767</v>
      </c>
      <c r="AC25" s="2" t="s">
        <v>697</v>
      </c>
      <c r="AD25" s="2" t="s">
        <v>820</v>
      </c>
      <c r="AE25" s="2" t="s">
        <v>785</v>
      </c>
      <c r="AF25" s="15">
        <v>45358</v>
      </c>
      <c r="AG25" t="s">
        <v>861</v>
      </c>
      <c r="AH25" t="s">
        <v>656</v>
      </c>
      <c r="AI25" s="2" t="str">
        <f>VLOOKUP(_2024_Major_League_Baseball__Detailed_Standings[[#This Row],[Index]], _2024_Manager_Records_Table[[Index]:[Mgr]], 2, FALSE)</f>
        <v>Derek Shelton</v>
      </c>
      <c r="AJ25" s="1">
        <v>0.65</v>
      </c>
      <c r="AL25" s="14">
        <v>-6</v>
      </c>
      <c r="AM25">
        <v>0</v>
      </c>
      <c r="AN25">
        <f t="shared" si="0"/>
        <v>2001</v>
      </c>
    </row>
    <row r="26" spans="1:42" x14ac:dyDescent="0.45">
      <c r="A26">
        <v>2024</v>
      </c>
      <c r="B26" s="2" t="s">
        <v>698</v>
      </c>
      <c r="C26" s="2" t="str">
        <f>_xlfn.CONCAT(INDEX(Index!$A$2:$B$35, MATCH(_2024_Major_League_Baseball__Detailed_Standings[[#This Row],[Tm]], Index!$B$2:$B$35, 0), 1), " - ", A26)</f>
        <v>WSN - 2024</v>
      </c>
      <c r="D26" s="2">
        <v>69</v>
      </c>
      <c r="E26" s="2">
        <v>86</v>
      </c>
      <c r="F26" s="3">
        <v>0.44500000000000001</v>
      </c>
      <c r="G26" s="2" t="s">
        <v>593</v>
      </c>
      <c r="H26" s="2">
        <v>4.0999999999999996</v>
      </c>
      <c r="I26" s="2">
        <v>4.8</v>
      </c>
      <c r="J26" s="2">
        <v>-0.6</v>
      </c>
      <c r="K26" s="2">
        <v>0</v>
      </c>
      <c r="L26" s="2">
        <v>0.44500000000000001</v>
      </c>
      <c r="M26" s="5">
        <v>-0.6</v>
      </c>
      <c r="N26" s="2" t="s">
        <v>919</v>
      </c>
      <c r="O26" s="9">
        <v>2</v>
      </c>
      <c r="P26" s="2" t="s">
        <v>745</v>
      </c>
      <c r="Q26" s="2" t="s">
        <v>680</v>
      </c>
      <c r="R26" s="2" t="s">
        <v>700</v>
      </c>
      <c r="S26" s="2" t="s">
        <v>649</v>
      </c>
      <c r="T26" s="2" t="s">
        <v>681</v>
      </c>
      <c r="U26" s="2" t="s">
        <v>789</v>
      </c>
      <c r="V26" s="1">
        <v>5</v>
      </c>
      <c r="W26" s="1">
        <v>11</v>
      </c>
      <c r="X26" s="3">
        <v>0.3125</v>
      </c>
      <c r="Y26" s="1">
        <v>14</v>
      </c>
      <c r="Z26" s="1">
        <v>22</v>
      </c>
      <c r="AA26" s="3">
        <v>0.3888888888888889</v>
      </c>
      <c r="AB26" s="2" t="s">
        <v>920</v>
      </c>
      <c r="AC26" s="2" t="s">
        <v>780</v>
      </c>
      <c r="AD26" s="2" t="s">
        <v>921</v>
      </c>
      <c r="AE26" s="2" t="s">
        <v>702</v>
      </c>
      <c r="AF26" s="15">
        <v>45388</v>
      </c>
      <c r="AG26" t="s">
        <v>859</v>
      </c>
      <c r="AH26" t="s">
        <v>656</v>
      </c>
      <c r="AI26" s="2" t="str">
        <f>VLOOKUP(_2024_Major_League_Baseball__Detailed_Standings[[#This Row],[Index]], _2024_Manager_Records_Table[[Index]:[Mgr]], 2, FALSE)</f>
        <v>Dave Martinez</v>
      </c>
      <c r="AJ26" s="1">
        <v>1.8</v>
      </c>
      <c r="AL26" s="14">
        <v>0</v>
      </c>
      <c r="AM26">
        <v>6</v>
      </c>
      <c r="AN26">
        <f t="shared" si="0"/>
        <v>2000</v>
      </c>
    </row>
    <row r="27" spans="1:42" x14ac:dyDescent="0.45">
      <c r="A27">
        <v>2024</v>
      </c>
      <c r="B27" s="2" t="s">
        <v>701</v>
      </c>
      <c r="C27" s="2" t="str">
        <f>_xlfn.CONCAT(INDEX(Index!$A$2:$B$35, MATCH(_2024_Major_League_Baseball__Detailed_Standings[[#This Row],[Tm]], Index!$B$2:$B$35, 0), 1), " - ", A27)</f>
        <v>OAK - 2024</v>
      </c>
      <c r="D27" s="2">
        <v>67</v>
      </c>
      <c r="E27" s="2">
        <v>88</v>
      </c>
      <c r="F27" s="3">
        <v>0.432</v>
      </c>
      <c r="G27" s="2" t="s">
        <v>600</v>
      </c>
      <c r="H27" s="2">
        <v>4</v>
      </c>
      <c r="I27" s="2">
        <v>4.7</v>
      </c>
      <c r="J27" s="2">
        <v>-0.7</v>
      </c>
      <c r="K27" s="2">
        <v>0</v>
      </c>
      <c r="L27" s="2">
        <v>0.432</v>
      </c>
      <c r="M27" s="5">
        <v>-0.7</v>
      </c>
      <c r="N27" s="2" t="s">
        <v>922</v>
      </c>
      <c r="O27" s="9">
        <v>1</v>
      </c>
      <c r="P27" s="2" t="s">
        <v>923</v>
      </c>
      <c r="Q27" s="2" t="s">
        <v>705</v>
      </c>
      <c r="R27" s="2" t="s">
        <v>666</v>
      </c>
      <c r="S27" s="2" t="s">
        <v>634</v>
      </c>
      <c r="T27" s="2" t="s">
        <v>838</v>
      </c>
      <c r="U27" s="2" t="s">
        <v>742</v>
      </c>
      <c r="V27" s="1">
        <v>5</v>
      </c>
      <c r="W27" s="1">
        <v>9</v>
      </c>
      <c r="X27" s="3">
        <v>0.35714285714285715</v>
      </c>
      <c r="Y27" s="1">
        <v>26</v>
      </c>
      <c r="Z27" s="1">
        <v>25</v>
      </c>
      <c r="AA27" s="3">
        <v>0.50980392156862742</v>
      </c>
      <c r="AB27" s="2" t="s">
        <v>706</v>
      </c>
      <c r="AC27" s="2" t="s">
        <v>737</v>
      </c>
      <c r="AD27" s="2" t="s">
        <v>747</v>
      </c>
      <c r="AE27" s="2" t="s">
        <v>873</v>
      </c>
      <c r="AF27" s="15">
        <v>45388</v>
      </c>
      <c r="AG27" t="s">
        <v>859</v>
      </c>
      <c r="AH27" t="s">
        <v>656</v>
      </c>
      <c r="AI27" s="2" t="str">
        <f>VLOOKUP(_2024_Major_League_Baseball__Detailed_Standings[[#This Row],[Index]], _2024_Manager_Records_Table[[Index]:[Mgr]], 2, FALSE)</f>
        <v>Mark Kotsay</v>
      </c>
      <c r="AJ27" s="1">
        <v>0.9</v>
      </c>
      <c r="AL27" s="14">
        <v>6</v>
      </c>
      <c r="AM27">
        <v>-2</v>
      </c>
      <c r="AN27">
        <f t="shared" si="0"/>
        <v>1999</v>
      </c>
    </row>
    <row r="28" spans="1:42" x14ac:dyDescent="0.45">
      <c r="A28">
        <v>2024</v>
      </c>
      <c r="B28" s="2" t="s">
        <v>703</v>
      </c>
      <c r="C28" s="2" t="str">
        <f>_xlfn.CONCAT(INDEX(Index!$A$2:$B$35, MATCH(_2024_Major_League_Baseball__Detailed_Standings[[#This Row],[Tm]], Index!$B$2:$B$35, 0), 1), " - ", A28)</f>
        <v>LAA - 2024</v>
      </c>
      <c r="D28" s="2">
        <v>62</v>
      </c>
      <c r="E28" s="2">
        <v>93</v>
      </c>
      <c r="F28" s="3">
        <v>0.4</v>
      </c>
      <c r="G28" s="2" t="s">
        <v>662</v>
      </c>
      <c r="H28" s="2">
        <v>3.9</v>
      </c>
      <c r="I28" s="2">
        <v>4.9000000000000004</v>
      </c>
      <c r="J28" s="2">
        <v>-0.9</v>
      </c>
      <c r="K28" s="2">
        <v>0</v>
      </c>
      <c r="L28" s="2">
        <v>0.4</v>
      </c>
      <c r="M28" s="5">
        <v>-0.9</v>
      </c>
      <c r="N28" s="2" t="s">
        <v>924</v>
      </c>
      <c r="O28" s="9">
        <v>-1</v>
      </c>
      <c r="P28" s="2" t="s">
        <v>705</v>
      </c>
      <c r="Q28" s="2" t="s">
        <v>874</v>
      </c>
      <c r="R28" s="2" t="s">
        <v>917</v>
      </c>
      <c r="S28" s="2" t="s">
        <v>658</v>
      </c>
      <c r="T28" s="2" t="s">
        <v>872</v>
      </c>
      <c r="U28" s="2" t="s">
        <v>759</v>
      </c>
      <c r="V28" s="1">
        <v>4</v>
      </c>
      <c r="W28" s="1">
        <v>7</v>
      </c>
      <c r="X28" s="3">
        <v>0.36363636363636365</v>
      </c>
      <c r="Y28" s="1">
        <v>21</v>
      </c>
      <c r="Z28" s="1">
        <v>23</v>
      </c>
      <c r="AA28" s="3">
        <v>0.47727272727272729</v>
      </c>
      <c r="AB28" s="2" t="s">
        <v>836</v>
      </c>
      <c r="AC28" s="2" t="s">
        <v>693</v>
      </c>
      <c r="AD28" s="2" t="s">
        <v>840</v>
      </c>
      <c r="AE28" s="2" t="s">
        <v>764</v>
      </c>
      <c r="AF28" s="15">
        <v>45330</v>
      </c>
      <c r="AG28" t="s">
        <v>865</v>
      </c>
      <c r="AH28" t="s">
        <v>875</v>
      </c>
      <c r="AI28" s="2" t="str">
        <f>VLOOKUP(_2024_Major_League_Baseball__Detailed_Standings[[#This Row],[Index]], _2024_Manager_Records_Table[[Index]:[Mgr]], 2, FALSE)</f>
        <v>Ron Washington</v>
      </c>
      <c r="AJ28" s="1">
        <v>0.1</v>
      </c>
      <c r="AL28" s="14">
        <v>-2</v>
      </c>
      <c r="AM28">
        <v>-1</v>
      </c>
      <c r="AN28">
        <f t="shared" si="0"/>
        <v>1998</v>
      </c>
    </row>
    <row r="29" spans="1:42" x14ac:dyDescent="0.45">
      <c r="A29">
        <v>2024</v>
      </c>
      <c r="B29" s="2" t="s">
        <v>707</v>
      </c>
      <c r="C29" s="2" t="str">
        <f>_xlfn.CONCAT(INDEX(Index!$A$2:$B$35, MATCH(_2024_Major_League_Baseball__Detailed_Standings[[#This Row],[Tm]], Index!$B$2:$B$35, 0), 1), " - ", A29)</f>
        <v>COL - 2024</v>
      </c>
      <c r="D29" s="2">
        <v>60</v>
      </c>
      <c r="E29" s="2">
        <v>95</v>
      </c>
      <c r="F29" s="3">
        <v>0.38700000000000001</v>
      </c>
      <c r="G29" s="2" t="s">
        <v>593</v>
      </c>
      <c r="H29" s="2">
        <v>4.2</v>
      </c>
      <c r="I29" s="2">
        <v>5.7</v>
      </c>
      <c r="J29" s="2">
        <v>-1.4</v>
      </c>
      <c r="K29" s="2">
        <v>0.2</v>
      </c>
      <c r="L29" s="2">
        <v>0.46440000000000003</v>
      </c>
      <c r="M29" s="5">
        <v>-1.3</v>
      </c>
      <c r="N29" s="2" t="s">
        <v>925</v>
      </c>
      <c r="O29" s="9">
        <v>3</v>
      </c>
      <c r="P29" s="2" t="s">
        <v>708</v>
      </c>
      <c r="Q29" s="2" t="s">
        <v>869</v>
      </c>
      <c r="R29" s="2" t="s">
        <v>778</v>
      </c>
      <c r="S29" s="2" t="s">
        <v>691</v>
      </c>
      <c r="T29" s="2" t="s">
        <v>681</v>
      </c>
      <c r="U29" s="2" t="s">
        <v>828</v>
      </c>
      <c r="V29" s="1">
        <v>8</v>
      </c>
      <c r="W29" s="1">
        <v>4</v>
      </c>
      <c r="X29" s="3">
        <v>0.66666666666666663</v>
      </c>
      <c r="Y29" s="1">
        <v>26</v>
      </c>
      <c r="Z29" s="1">
        <v>19</v>
      </c>
      <c r="AA29" s="3">
        <v>0.57777777777777772</v>
      </c>
      <c r="AB29" s="2" t="s">
        <v>822</v>
      </c>
      <c r="AC29" s="2" t="s">
        <v>735</v>
      </c>
      <c r="AD29" s="2" t="s">
        <v>926</v>
      </c>
      <c r="AE29" s="2" t="s">
        <v>763</v>
      </c>
      <c r="AF29" s="15">
        <v>45447</v>
      </c>
      <c r="AG29" t="s">
        <v>864</v>
      </c>
      <c r="AH29" t="s">
        <v>628</v>
      </c>
      <c r="AI29" s="2" t="str">
        <f>VLOOKUP(_2024_Major_League_Baseball__Detailed_Standings[[#This Row],[Index]], _2024_Manager_Records_Table[[Index]:[Mgr]], 2, FALSE)</f>
        <v>Bud Black</v>
      </c>
      <c r="AJ29" s="1">
        <v>-0.3</v>
      </c>
      <c r="AL29" s="14">
        <v>-1</v>
      </c>
      <c r="AM29">
        <v>1</v>
      </c>
      <c r="AN29">
        <f t="shared" si="0"/>
        <v>1997</v>
      </c>
    </row>
    <row r="30" spans="1:42" x14ac:dyDescent="0.45">
      <c r="A30">
        <v>2024</v>
      </c>
      <c r="B30" s="2" t="s">
        <v>710</v>
      </c>
      <c r="C30" s="2" t="str">
        <f>_xlfn.CONCAT(INDEX(Index!$A$2:$B$35, MATCH(_2024_Major_League_Baseball__Detailed_Standings[[#This Row],[Tm]], Index!$B$2:$B$35, 0), 1), " - ", A30)</f>
        <v>MIA - 2024</v>
      </c>
      <c r="D30" s="2">
        <v>57</v>
      </c>
      <c r="E30" s="2">
        <v>98</v>
      </c>
      <c r="F30" s="3">
        <v>0.36799999999999999</v>
      </c>
      <c r="G30" s="2" t="s">
        <v>613</v>
      </c>
      <c r="H30" s="2">
        <v>3.8</v>
      </c>
      <c r="I30" s="2">
        <v>5.3</v>
      </c>
      <c r="J30" s="2">
        <v>-1.4</v>
      </c>
      <c r="K30" s="2">
        <v>0.1</v>
      </c>
      <c r="L30" s="2">
        <v>0.40479999999999999</v>
      </c>
      <c r="M30" s="5">
        <v>-1.3</v>
      </c>
      <c r="N30" s="2" t="s">
        <v>927</v>
      </c>
      <c r="O30" s="9">
        <v>1</v>
      </c>
      <c r="P30" s="2" t="s">
        <v>755</v>
      </c>
      <c r="Q30" s="2" t="s">
        <v>711</v>
      </c>
      <c r="R30" s="2" t="s">
        <v>640</v>
      </c>
      <c r="S30" s="2" t="s">
        <v>712</v>
      </c>
      <c r="T30" s="2" t="s">
        <v>746</v>
      </c>
      <c r="U30" s="2" t="s">
        <v>844</v>
      </c>
      <c r="V30" s="1">
        <v>9</v>
      </c>
      <c r="W30" s="1">
        <v>9</v>
      </c>
      <c r="X30" s="3">
        <v>0.5</v>
      </c>
      <c r="Y30" s="1">
        <v>23</v>
      </c>
      <c r="Z30" s="1">
        <v>19</v>
      </c>
      <c r="AA30" s="3">
        <v>0.54761904761904767</v>
      </c>
      <c r="AB30" s="2" t="s">
        <v>928</v>
      </c>
      <c r="AC30" s="2" t="s">
        <v>929</v>
      </c>
      <c r="AD30" s="2" t="s">
        <v>930</v>
      </c>
      <c r="AE30" s="2" t="s">
        <v>876</v>
      </c>
      <c r="AF30" s="15">
        <v>45358</v>
      </c>
      <c r="AG30" t="s">
        <v>859</v>
      </c>
      <c r="AH30" t="s">
        <v>869</v>
      </c>
      <c r="AI30" s="2" t="str">
        <f>VLOOKUP(_2024_Major_League_Baseball__Detailed_Standings[[#This Row],[Index]], _2024_Manager_Records_Table[[Index]:[Mgr]], 2, FALSE)</f>
        <v>Skip Schumaker</v>
      </c>
      <c r="AJ30" s="1">
        <v>-2.2000000000000002</v>
      </c>
      <c r="AL30" s="14">
        <v>1</v>
      </c>
      <c r="AM30">
        <v>6</v>
      </c>
      <c r="AN30">
        <f t="shared" si="0"/>
        <v>1996</v>
      </c>
    </row>
    <row r="31" spans="1:42" x14ac:dyDescent="0.45">
      <c r="A31">
        <v>2024</v>
      </c>
      <c r="B31" s="2" t="s">
        <v>713</v>
      </c>
      <c r="C31" s="2" t="str">
        <f>_xlfn.CONCAT(INDEX(Index!$A$2:$B$35, MATCH(_2024_Major_League_Baseball__Detailed_Standings[[#This Row],[Tm]], Index!$B$2:$B$35, 0), 1), " - ", A31)</f>
        <v>CHW - 2024</v>
      </c>
      <c r="D31" s="2">
        <v>36</v>
      </c>
      <c r="E31" s="2">
        <v>119</v>
      </c>
      <c r="F31" s="3">
        <v>0.23200000000000001</v>
      </c>
      <c r="G31" s="2" t="s">
        <v>704</v>
      </c>
      <c r="H31" s="2">
        <v>3.1</v>
      </c>
      <c r="I31" s="2">
        <v>5.0999999999999996</v>
      </c>
      <c r="J31" s="2">
        <v>-2.1</v>
      </c>
      <c r="K31" s="2">
        <v>0.1</v>
      </c>
      <c r="L31" s="2">
        <v>0.25520000000000004</v>
      </c>
      <c r="M31" s="5">
        <v>-1.9</v>
      </c>
      <c r="N31" s="2" t="s">
        <v>931</v>
      </c>
      <c r="O31" s="9">
        <v>-8</v>
      </c>
      <c r="P31" s="2" t="s">
        <v>705</v>
      </c>
      <c r="Q31" s="2" t="s">
        <v>714</v>
      </c>
      <c r="R31" s="2" t="s">
        <v>877</v>
      </c>
      <c r="S31" s="2" t="s">
        <v>932</v>
      </c>
      <c r="T31" s="2" t="s">
        <v>878</v>
      </c>
      <c r="U31" s="2" t="s">
        <v>933</v>
      </c>
      <c r="V31" s="1">
        <v>3</v>
      </c>
      <c r="W31" s="1">
        <v>10</v>
      </c>
      <c r="X31" s="3">
        <v>0.23076923076923078</v>
      </c>
      <c r="Y31" s="1">
        <v>11</v>
      </c>
      <c r="Z31" s="1">
        <v>29</v>
      </c>
      <c r="AA31" s="3">
        <v>0.27500000000000002</v>
      </c>
      <c r="AB31" s="2" t="s">
        <v>934</v>
      </c>
      <c r="AC31" s="2" t="s">
        <v>935</v>
      </c>
      <c r="AD31" s="2" t="s">
        <v>936</v>
      </c>
      <c r="AE31" s="2" t="s">
        <v>734</v>
      </c>
      <c r="AF31" s="15">
        <v>45358</v>
      </c>
      <c r="AG31" t="s">
        <v>879</v>
      </c>
      <c r="AH31" t="s">
        <v>880</v>
      </c>
      <c r="AI31" s="2" t="str">
        <f>VLOOKUP(_2024_Major_League_Baseball__Detailed_Standings[[#This Row],[Index]], _2024_Manager_Records_Table[[Index]:[Mgr]], 2, FALSE)</f>
        <v>Pedro Grifol</v>
      </c>
      <c r="AJ31" s="1">
        <v>4</v>
      </c>
      <c r="AL31" s="14">
        <v>6</v>
      </c>
      <c r="AM31">
        <v>1</v>
      </c>
      <c r="AN31">
        <f t="shared" si="0"/>
        <v>1995</v>
      </c>
    </row>
    <row r="32" spans="1:42" x14ac:dyDescent="0.45">
      <c r="AL32" s="14">
        <v>1</v>
      </c>
      <c r="AM32">
        <v>-2</v>
      </c>
      <c r="AN32">
        <f t="shared" si="0"/>
        <v>1994</v>
      </c>
    </row>
    <row r="33" spans="38:40" x14ac:dyDescent="0.45">
      <c r="AL33" s="14">
        <v>-2</v>
      </c>
      <c r="AM33">
        <v>2</v>
      </c>
      <c r="AN33">
        <f t="shared" si="0"/>
        <v>1993</v>
      </c>
    </row>
    <row r="34" spans="38:40" x14ac:dyDescent="0.45">
      <c r="AL34" s="14">
        <v>2</v>
      </c>
      <c r="AM34">
        <v>4</v>
      </c>
      <c r="AN34">
        <f t="shared" si="0"/>
        <v>1992</v>
      </c>
    </row>
    <row r="35" spans="38:40" x14ac:dyDescent="0.45">
      <c r="AL35" s="14">
        <v>4</v>
      </c>
      <c r="AM35">
        <v>-2</v>
      </c>
      <c r="AN35">
        <f t="shared" si="0"/>
        <v>1991</v>
      </c>
    </row>
    <row r="36" spans="38:40" x14ac:dyDescent="0.45">
      <c r="AL36" s="14">
        <v>-2</v>
      </c>
      <c r="AM36">
        <v>-5</v>
      </c>
      <c r="AN36">
        <f t="shared" si="0"/>
        <v>1990</v>
      </c>
    </row>
    <row r="37" spans="38:40" x14ac:dyDescent="0.45">
      <c r="AL37" s="14">
        <v>-5</v>
      </c>
      <c r="AM37">
        <v>-7</v>
      </c>
      <c r="AN37">
        <f t="shared" si="0"/>
        <v>1989</v>
      </c>
    </row>
    <row r="38" spans="38:40" x14ac:dyDescent="0.45">
      <c r="AL38" s="14">
        <v>-7</v>
      </c>
      <c r="AM38">
        <v>-4</v>
      </c>
      <c r="AN38">
        <f t="shared" si="0"/>
        <v>1988</v>
      </c>
    </row>
    <row r="39" spans="38:40" x14ac:dyDescent="0.45">
      <c r="AL39" s="14">
        <v>-4</v>
      </c>
      <c r="AM39">
        <v>-4</v>
      </c>
      <c r="AN39">
        <f t="shared" si="0"/>
        <v>1987</v>
      </c>
    </row>
    <row r="40" spans="38:40" x14ac:dyDescent="0.45">
      <c r="AL40" s="14">
        <v>-4</v>
      </c>
      <c r="AM40">
        <v>-1</v>
      </c>
      <c r="AN40">
        <f t="shared" si="0"/>
        <v>1986</v>
      </c>
    </row>
    <row r="41" spans="38:40" x14ac:dyDescent="0.45">
      <c r="AL41" s="14" t="s">
        <v>47</v>
      </c>
      <c r="AM41" t="s">
        <v>47</v>
      </c>
      <c r="AN41">
        <f t="shared" si="0"/>
        <v>1985</v>
      </c>
    </row>
    <row r="42" spans="38:40" x14ac:dyDescent="0.45">
      <c r="AL42" s="14">
        <v>1</v>
      </c>
      <c r="AM42">
        <v>7</v>
      </c>
      <c r="AN42">
        <f t="shared" si="0"/>
        <v>1984</v>
      </c>
    </row>
    <row r="43" spans="38:40" x14ac:dyDescent="0.45">
      <c r="AL43" s="14">
        <v>7</v>
      </c>
      <c r="AM43">
        <v>4</v>
      </c>
      <c r="AN43">
        <f t="shared" si="0"/>
        <v>1983</v>
      </c>
    </row>
    <row r="44" spans="38:40" x14ac:dyDescent="0.45">
      <c r="AL44" s="14">
        <v>4</v>
      </c>
      <c r="AM44">
        <v>-2</v>
      </c>
      <c r="AN44">
        <f t="shared" si="0"/>
        <v>1982</v>
      </c>
    </row>
    <row r="45" spans="38:40" x14ac:dyDescent="0.45">
      <c r="AL45" s="14">
        <v>-2</v>
      </c>
      <c r="AM45">
        <v>-3</v>
      </c>
      <c r="AN45">
        <f t="shared" si="0"/>
        <v>1981</v>
      </c>
    </row>
    <row r="46" spans="38:40" x14ac:dyDescent="0.45">
      <c r="AL46" s="14">
        <v>-3</v>
      </c>
      <c r="AM46">
        <v>-6</v>
      </c>
      <c r="AN46">
        <f t="shared" si="0"/>
        <v>1980</v>
      </c>
    </row>
    <row r="47" spans="38:40" x14ac:dyDescent="0.45">
      <c r="AL47" s="14">
        <v>-6</v>
      </c>
      <c r="AM47">
        <v>-8</v>
      </c>
      <c r="AN47">
        <f t="shared" si="0"/>
        <v>1979</v>
      </c>
    </row>
    <row r="48" spans="38:40" x14ac:dyDescent="0.45">
      <c r="AL48" s="14">
        <v>-8</v>
      </c>
      <c r="AM48">
        <v>3</v>
      </c>
      <c r="AN48">
        <f t="shared" si="0"/>
        <v>1978</v>
      </c>
    </row>
    <row r="49" spans="38:40" x14ac:dyDescent="0.45">
      <c r="AL49" s="14">
        <v>3</v>
      </c>
      <c r="AM49">
        <v>5</v>
      </c>
      <c r="AN49">
        <f t="shared" si="0"/>
        <v>1977</v>
      </c>
    </row>
    <row r="50" spans="38:40" x14ac:dyDescent="0.45">
      <c r="AL50" s="14">
        <v>5</v>
      </c>
      <c r="AM50">
        <v>-2</v>
      </c>
      <c r="AN50">
        <f t="shared" si="0"/>
        <v>1976</v>
      </c>
    </row>
    <row r="51" spans="38:40" x14ac:dyDescent="0.45">
      <c r="AL51" s="14">
        <v>-2</v>
      </c>
      <c r="AM51">
        <v>2</v>
      </c>
      <c r="AN51">
        <f t="shared" si="0"/>
        <v>1975</v>
      </c>
    </row>
    <row r="52" spans="38:40" x14ac:dyDescent="0.45">
      <c r="AL52" s="14">
        <v>2</v>
      </c>
      <c r="AM52">
        <v>0</v>
      </c>
      <c r="AN52">
        <f t="shared" si="0"/>
        <v>1974</v>
      </c>
    </row>
    <row r="53" spans="38:40" x14ac:dyDescent="0.45">
      <c r="AL53" s="14">
        <v>0</v>
      </c>
      <c r="AM53">
        <v>11</v>
      </c>
      <c r="AN53">
        <f t="shared" si="0"/>
        <v>1973</v>
      </c>
    </row>
    <row r="54" spans="38:40" x14ac:dyDescent="0.45">
      <c r="AL54" s="14">
        <v>11</v>
      </c>
      <c r="AM54">
        <v>2</v>
      </c>
      <c r="AN54">
        <f t="shared" si="0"/>
        <v>1972</v>
      </c>
    </row>
    <row r="55" spans="38:40" x14ac:dyDescent="0.45">
      <c r="AL55" s="14">
        <v>2</v>
      </c>
      <c r="AM55">
        <v>3</v>
      </c>
      <c r="AN55">
        <f t="shared" si="0"/>
        <v>1971</v>
      </c>
    </row>
    <row r="56" spans="38:40" x14ac:dyDescent="0.45">
      <c r="AL56" s="14">
        <v>3</v>
      </c>
      <c r="AM56">
        <v>-5</v>
      </c>
      <c r="AN56">
        <f t="shared" si="0"/>
        <v>1970</v>
      </c>
    </row>
    <row r="57" spans="38:40" x14ac:dyDescent="0.45">
      <c r="AL57" s="14">
        <v>-5</v>
      </c>
      <c r="AM57">
        <v>-5</v>
      </c>
      <c r="AN57">
        <f t="shared" si="0"/>
        <v>1969</v>
      </c>
    </row>
    <row r="58" spans="38:40" x14ac:dyDescent="0.45">
      <c r="AL58" s="14">
        <v>-5</v>
      </c>
      <c r="AM58">
        <v>-2</v>
      </c>
      <c r="AN58">
        <f t="shared" si="0"/>
        <v>1968</v>
      </c>
    </row>
    <row r="59" spans="38:40" x14ac:dyDescent="0.45">
      <c r="AL59" s="14">
        <v>-2</v>
      </c>
      <c r="AM59">
        <v>-2</v>
      </c>
      <c r="AN59">
        <f t="shared" si="0"/>
        <v>1967</v>
      </c>
    </row>
    <row r="60" spans="38:40" x14ac:dyDescent="0.45">
      <c r="AL60" s="14">
        <v>-2</v>
      </c>
      <c r="AM60">
        <v>0</v>
      </c>
      <c r="AN60">
        <f t="shared" si="0"/>
        <v>1966</v>
      </c>
    </row>
    <row r="61" spans="38:40" x14ac:dyDescent="0.45">
      <c r="AL61" s="14" t="s">
        <v>47</v>
      </c>
      <c r="AM61" t="s">
        <v>47</v>
      </c>
      <c r="AN61">
        <f t="shared" si="0"/>
        <v>1965</v>
      </c>
    </row>
    <row r="62" spans="38:40" x14ac:dyDescent="0.45">
      <c r="AL62" s="14">
        <v>0</v>
      </c>
      <c r="AM62">
        <v>-3</v>
      </c>
      <c r="AN62">
        <f t="shared" si="0"/>
        <v>1964</v>
      </c>
    </row>
    <row r="63" spans="38:40" x14ac:dyDescent="0.45">
      <c r="AL63" s="14">
        <v>-3</v>
      </c>
      <c r="AM63">
        <v>2</v>
      </c>
      <c r="AN63">
        <f t="shared" si="0"/>
        <v>1963</v>
      </c>
    </row>
    <row r="64" spans="38:40" x14ac:dyDescent="0.45">
      <c r="AL64" s="14">
        <v>2</v>
      </c>
      <c r="AM64">
        <v>4</v>
      </c>
      <c r="AN64">
        <f t="shared" si="0"/>
        <v>1962</v>
      </c>
    </row>
    <row r="65" spans="38:40" x14ac:dyDescent="0.45">
      <c r="AL65" s="14">
        <v>4</v>
      </c>
      <c r="AM65">
        <v>-1</v>
      </c>
      <c r="AN65">
        <f t="shared" si="0"/>
        <v>1961</v>
      </c>
    </row>
    <row r="66" spans="38:40" x14ac:dyDescent="0.45">
      <c r="AL66" s="14">
        <v>-1</v>
      </c>
      <c r="AM66">
        <v>-3</v>
      </c>
      <c r="AN66">
        <f t="shared" si="0"/>
        <v>1960</v>
      </c>
    </row>
    <row r="67" spans="38:40" x14ac:dyDescent="0.45">
      <c r="AL67" s="14">
        <v>-3</v>
      </c>
      <c r="AM67">
        <v>5</v>
      </c>
      <c r="AN67">
        <f t="shared" si="0"/>
        <v>1959</v>
      </c>
    </row>
    <row r="68" spans="38:40" x14ac:dyDescent="0.45">
      <c r="AL68" s="14">
        <v>5</v>
      </c>
      <c r="AM68">
        <v>0</v>
      </c>
      <c r="AN68">
        <f t="shared" ref="AN68:AN131" si="1">AN67-1</f>
        <v>1958</v>
      </c>
    </row>
    <row r="69" spans="38:40" x14ac:dyDescent="0.45">
      <c r="AL69" s="14">
        <v>0</v>
      </c>
      <c r="AM69">
        <v>-5</v>
      </c>
      <c r="AN69">
        <f t="shared" si="1"/>
        <v>1957</v>
      </c>
    </row>
    <row r="70" spans="38:40" x14ac:dyDescent="0.45">
      <c r="AL70" s="14">
        <v>-5</v>
      </c>
      <c r="AM70">
        <v>-3</v>
      </c>
      <c r="AN70">
        <f t="shared" si="1"/>
        <v>1956</v>
      </c>
    </row>
    <row r="71" spans="38:40" x14ac:dyDescent="0.45">
      <c r="AL71" s="14">
        <v>-3</v>
      </c>
      <c r="AM71">
        <v>-1</v>
      </c>
      <c r="AN71">
        <f t="shared" si="1"/>
        <v>1955</v>
      </c>
    </row>
    <row r="72" spans="38:40" x14ac:dyDescent="0.45">
      <c r="AL72" s="14">
        <v>-1</v>
      </c>
      <c r="AM72">
        <v>-3</v>
      </c>
      <c r="AN72">
        <f t="shared" si="1"/>
        <v>1954</v>
      </c>
    </row>
    <row r="73" spans="38:40" x14ac:dyDescent="0.45">
      <c r="AL73" s="14">
        <v>-3</v>
      </c>
      <c r="AM73">
        <v>-5</v>
      </c>
      <c r="AN73">
        <f t="shared" si="1"/>
        <v>1953</v>
      </c>
    </row>
    <row r="74" spans="38:40" x14ac:dyDescent="0.45">
      <c r="AL74" s="14">
        <v>-5</v>
      </c>
      <c r="AM74">
        <v>-4</v>
      </c>
      <c r="AN74">
        <f t="shared" si="1"/>
        <v>1952</v>
      </c>
    </row>
    <row r="75" spans="38:40" x14ac:dyDescent="0.45">
      <c r="AL75" s="14">
        <v>-4</v>
      </c>
      <c r="AM75">
        <v>1</v>
      </c>
      <c r="AN75">
        <f t="shared" si="1"/>
        <v>1951</v>
      </c>
    </row>
    <row r="76" spans="38:40" x14ac:dyDescent="0.45">
      <c r="AL76" s="14">
        <v>1</v>
      </c>
      <c r="AM76">
        <v>2</v>
      </c>
      <c r="AN76">
        <f t="shared" si="1"/>
        <v>1950</v>
      </c>
    </row>
    <row r="77" spans="38:40" x14ac:dyDescent="0.45">
      <c r="AL77" s="14">
        <v>2</v>
      </c>
      <c r="AM77">
        <v>0</v>
      </c>
      <c r="AN77">
        <f t="shared" si="1"/>
        <v>1949</v>
      </c>
    </row>
    <row r="78" spans="38:40" x14ac:dyDescent="0.45">
      <c r="AL78" s="14">
        <v>0</v>
      </c>
      <c r="AM78">
        <v>-5</v>
      </c>
      <c r="AN78">
        <f t="shared" si="1"/>
        <v>1948</v>
      </c>
    </row>
    <row r="79" spans="38:40" x14ac:dyDescent="0.45">
      <c r="AL79" s="14">
        <v>-5</v>
      </c>
      <c r="AM79">
        <v>-5</v>
      </c>
      <c r="AN79">
        <f t="shared" si="1"/>
        <v>1947</v>
      </c>
    </row>
    <row r="80" spans="38:40" x14ac:dyDescent="0.45">
      <c r="AL80" s="14">
        <v>-5</v>
      </c>
      <c r="AM80">
        <v>5</v>
      </c>
      <c r="AN80">
        <f t="shared" si="1"/>
        <v>1946</v>
      </c>
    </row>
    <row r="81" spans="38:40" x14ac:dyDescent="0.45">
      <c r="AL81" s="14" t="s">
        <v>47</v>
      </c>
      <c r="AM81" t="s">
        <v>47</v>
      </c>
      <c r="AN81">
        <f t="shared" si="1"/>
        <v>1945</v>
      </c>
    </row>
    <row r="82" spans="38:40" x14ac:dyDescent="0.45">
      <c r="AL82" s="14">
        <v>-5</v>
      </c>
      <c r="AM82">
        <v>-7</v>
      </c>
      <c r="AN82">
        <f t="shared" si="1"/>
        <v>1944</v>
      </c>
    </row>
    <row r="83" spans="38:40" x14ac:dyDescent="0.45">
      <c r="AL83" s="14">
        <v>-7</v>
      </c>
      <c r="AM83">
        <v>1</v>
      </c>
      <c r="AN83">
        <f t="shared" si="1"/>
        <v>1943</v>
      </c>
    </row>
    <row r="84" spans="38:40" x14ac:dyDescent="0.45">
      <c r="AL84" s="14">
        <v>1</v>
      </c>
      <c r="AM84">
        <v>3</v>
      </c>
      <c r="AN84">
        <f t="shared" si="1"/>
        <v>1942</v>
      </c>
    </row>
    <row r="85" spans="38:40" x14ac:dyDescent="0.45">
      <c r="AL85" s="14">
        <v>3</v>
      </c>
      <c r="AM85">
        <v>1</v>
      </c>
      <c r="AN85">
        <f t="shared" si="1"/>
        <v>1941</v>
      </c>
    </row>
    <row r="86" spans="38:40" x14ac:dyDescent="0.45">
      <c r="AL86" s="14">
        <v>1</v>
      </c>
      <c r="AM86">
        <v>-6</v>
      </c>
      <c r="AN86">
        <f t="shared" si="1"/>
        <v>1940</v>
      </c>
    </row>
    <row r="87" spans="38:40" x14ac:dyDescent="0.45">
      <c r="AL87" s="14">
        <v>-6</v>
      </c>
      <c r="AM87">
        <v>1</v>
      </c>
      <c r="AN87">
        <f t="shared" si="1"/>
        <v>1939</v>
      </c>
    </row>
    <row r="88" spans="38:40" x14ac:dyDescent="0.45">
      <c r="AL88" s="14">
        <v>1</v>
      </c>
      <c r="AM88">
        <v>-1</v>
      </c>
      <c r="AN88">
        <f t="shared" si="1"/>
        <v>1938</v>
      </c>
    </row>
    <row r="89" spans="38:40" x14ac:dyDescent="0.45">
      <c r="AL89" s="14">
        <v>-1</v>
      </c>
      <c r="AM89">
        <v>-4</v>
      </c>
      <c r="AN89">
        <f t="shared" si="1"/>
        <v>1937</v>
      </c>
    </row>
    <row r="90" spans="38:40" x14ac:dyDescent="0.45">
      <c r="AL90" s="14">
        <v>-4</v>
      </c>
      <c r="AM90">
        <v>7</v>
      </c>
      <c r="AN90">
        <f t="shared" si="1"/>
        <v>1936</v>
      </c>
    </row>
    <row r="91" spans="38:40" x14ac:dyDescent="0.45">
      <c r="AL91" s="14">
        <v>7</v>
      </c>
      <c r="AM91">
        <v>2</v>
      </c>
      <c r="AN91">
        <f t="shared" si="1"/>
        <v>1935</v>
      </c>
    </row>
    <row r="92" spans="38:40" x14ac:dyDescent="0.45">
      <c r="AL92" s="14">
        <v>2</v>
      </c>
      <c r="AM92">
        <v>-5</v>
      </c>
      <c r="AN92">
        <f t="shared" si="1"/>
        <v>1934</v>
      </c>
    </row>
    <row r="93" spans="38:40" x14ac:dyDescent="0.45">
      <c r="AL93" s="14">
        <v>-5</v>
      </c>
      <c r="AM93">
        <v>-4</v>
      </c>
      <c r="AN93">
        <f t="shared" si="1"/>
        <v>1933</v>
      </c>
    </row>
    <row r="94" spans="38:40" x14ac:dyDescent="0.45">
      <c r="AL94" s="14">
        <v>-4</v>
      </c>
      <c r="AM94">
        <v>1</v>
      </c>
      <c r="AN94">
        <f t="shared" si="1"/>
        <v>1932</v>
      </c>
    </row>
    <row r="95" spans="38:40" x14ac:dyDescent="0.45">
      <c r="AL95" s="14">
        <v>1</v>
      </c>
      <c r="AM95">
        <v>2</v>
      </c>
      <c r="AN95">
        <f t="shared" si="1"/>
        <v>1931</v>
      </c>
    </row>
    <row r="96" spans="38:40" x14ac:dyDescent="0.45">
      <c r="AL96" s="14">
        <v>2</v>
      </c>
      <c r="AM96">
        <v>-1</v>
      </c>
      <c r="AN96">
        <f t="shared" si="1"/>
        <v>1930</v>
      </c>
    </row>
    <row r="97" spans="38:40" x14ac:dyDescent="0.45">
      <c r="AL97" s="14">
        <v>-1</v>
      </c>
      <c r="AM97">
        <v>-1</v>
      </c>
      <c r="AN97">
        <f t="shared" si="1"/>
        <v>1929</v>
      </c>
    </row>
    <row r="98" spans="38:40" x14ac:dyDescent="0.45">
      <c r="AL98" s="14">
        <v>-1</v>
      </c>
      <c r="AM98">
        <v>-2</v>
      </c>
      <c r="AN98">
        <f t="shared" si="1"/>
        <v>1928</v>
      </c>
    </row>
    <row r="99" spans="38:40" x14ac:dyDescent="0.45">
      <c r="AL99" s="14">
        <v>-2</v>
      </c>
      <c r="AM99">
        <v>-2</v>
      </c>
      <c r="AN99">
        <f t="shared" si="1"/>
        <v>1927</v>
      </c>
    </row>
    <row r="100" spans="38:40" x14ac:dyDescent="0.45">
      <c r="AL100" s="14">
        <v>-2</v>
      </c>
      <c r="AM100">
        <v>-1</v>
      </c>
      <c r="AN100">
        <f t="shared" si="1"/>
        <v>1926</v>
      </c>
    </row>
    <row r="101" spans="38:40" x14ac:dyDescent="0.45">
      <c r="AL101" s="14" t="s">
        <v>47</v>
      </c>
      <c r="AM101" t="s">
        <v>47</v>
      </c>
      <c r="AN101">
        <f t="shared" si="1"/>
        <v>1925</v>
      </c>
    </row>
    <row r="102" spans="38:40" x14ac:dyDescent="0.45">
      <c r="AL102" s="14">
        <v>-8</v>
      </c>
      <c r="AM102">
        <v>0</v>
      </c>
      <c r="AN102">
        <f t="shared" si="1"/>
        <v>1924</v>
      </c>
    </row>
    <row r="103" spans="38:40" x14ac:dyDescent="0.45">
      <c r="AL103" s="14">
        <v>0</v>
      </c>
      <c r="AM103">
        <v>3</v>
      </c>
      <c r="AN103">
        <f t="shared" si="1"/>
        <v>1923</v>
      </c>
    </row>
    <row r="104" spans="38:40" x14ac:dyDescent="0.45">
      <c r="AL104" s="14">
        <v>3</v>
      </c>
      <c r="AM104">
        <v>-4</v>
      </c>
      <c r="AN104">
        <f t="shared" si="1"/>
        <v>1922</v>
      </c>
    </row>
    <row r="105" spans="38:40" x14ac:dyDescent="0.45">
      <c r="AL105" s="14">
        <v>-4</v>
      </c>
      <c r="AM105">
        <v>-1</v>
      </c>
      <c r="AN105">
        <f t="shared" si="1"/>
        <v>1921</v>
      </c>
    </row>
    <row r="106" spans="38:40" x14ac:dyDescent="0.45">
      <c r="AL106" s="14">
        <v>-1</v>
      </c>
      <c r="AM106">
        <v>3</v>
      </c>
      <c r="AN106">
        <f t="shared" si="1"/>
        <v>1920</v>
      </c>
    </row>
    <row r="107" spans="38:40" x14ac:dyDescent="0.45">
      <c r="AL107" s="14">
        <v>3</v>
      </c>
      <c r="AM107">
        <v>0</v>
      </c>
      <c r="AN107">
        <f t="shared" si="1"/>
        <v>1919</v>
      </c>
    </row>
    <row r="108" spans="38:40" x14ac:dyDescent="0.45">
      <c r="AL108" s="14">
        <v>0</v>
      </c>
      <c r="AM108">
        <v>-3</v>
      </c>
      <c r="AN108">
        <f t="shared" si="1"/>
        <v>1918</v>
      </c>
    </row>
    <row r="109" spans="38:40" x14ac:dyDescent="0.45">
      <c r="AL109" s="14">
        <v>-3</v>
      </c>
      <c r="AM109">
        <v>0</v>
      </c>
      <c r="AN109">
        <f t="shared" si="1"/>
        <v>1917</v>
      </c>
    </row>
    <row r="110" spans="38:40" x14ac:dyDescent="0.45">
      <c r="AL110" s="14">
        <v>0</v>
      </c>
      <c r="AM110">
        <v>4</v>
      </c>
      <c r="AN110">
        <f t="shared" si="1"/>
        <v>1916</v>
      </c>
    </row>
    <row r="111" spans="38:40" x14ac:dyDescent="0.45">
      <c r="AL111" s="14">
        <v>4</v>
      </c>
      <c r="AM111">
        <v>2</v>
      </c>
      <c r="AN111">
        <f t="shared" si="1"/>
        <v>1915</v>
      </c>
    </row>
    <row r="112" spans="38:40" x14ac:dyDescent="0.45">
      <c r="AL112" s="14">
        <v>2</v>
      </c>
      <c r="AM112">
        <v>-4</v>
      </c>
      <c r="AN112">
        <f t="shared" si="1"/>
        <v>1914</v>
      </c>
    </row>
    <row r="113" spans="38:40" x14ac:dyDescent="0.45">
      <c r="AL113" s="14">
        <v>-4</v>
      </c>
      <c r="AM113">
        <v>-3</v>
      </c>
      <c r="AN113">
        <f t="shared" si="1"/>
        <v>1913</v>
      </c>
    </row>
    <row r="114" spans="38:40" x14ac:dyDescent="0.45">
      <c r="AL114" s="14">
        <v>-3</v>
      </c>
      <c r="AM114">
        <v>4</v>
      </c>
      <c r="AN114">
        <f t="shared" si="1"/>
        <v>1912</v>
      </c>
    </row>
    <row r="115" spans="38:40" x14ac:dyDescent="0.45">
      <c r="AL115" s="14">
        <v>4</v>
      </c>
      <c r="AM115">
        <v>2</v>
      </c>
      <c r="AN115">
        <f t="shared" si="1"/>
        <v>1911</v>
      </c>
    </row>
    <row r="116" spans="38:40" x14ac:dyDescent="0.45">
      <c r="AL116" s="14">
        <v>2</v>
      </c>
      <c r="AM116">
        <v>-1</v>
      </c>
      <c r="AN116">
        <f t="shared" si="1"/>
        <v>1910</v>
      </c>
    </row>
    <row r="117" spans="38:40" x14ac:dyDescent="0.45">
      <c r="AL117" s="14">
        <v>-1</v>
      </c>
      <c r="AM117">
        <v>0</v>
      </c>
      <c r="AN117">
        <f t="shared" si="1"/>
        <v>1909</v>
      </c>
    </row>
    <row r="118" spans="38:40" x14ac:dyDescent="0.45">
      <c r="AL118" s="14">
        <v>0</v>
      </c>
      <c r="AM118">
        <v>5</v>
      </c>
      <c r="AN118">
        <f t="shared" si="1"/>
        <v>1908</v>
      </c>
    </row>
    <row r="119" spans="38:40" x14ac:dyDescent="0.45">
      <c r="AL119" s="14">
        <v>5</v>
      </c>
      <c r="AM119">
        <v>5</v>
      </c>
      <c r="AN119">
        <f t="shared" si="1"/>
        <v>1907</v>
      </c>
    </row>
    <row r="120" spans="38:40" x14ac:dyDescent="0.45">
      <c r="AL120" s="14">
        <v>5</v>
      </c>
      <c r="AM120">
        <v>8</v>
      </c>
      <c r="AN120">
        <f t="shared" si="1"/>
        <v>1906</v>
      </c>
    </row>
    <row r="121" spans="38:40" x14ac:dyDescent="0.45">
      <c r="AL121" s="14" t="s">
        <v>47</v>
      </c>
      <c r="AM121" t="s">
        <v>47</v>
      </c>
      <c r="AN121">
        <f t="shared" si="1"/>
        <v>1905</v>
      </c>
    </row>
    <row r="122" spans="38:40" x14ac:dyDescent="0.45">
      <c r="AL122" s="14">
        <v>-5</v>
      </c>
      <c r="AM122">
        <v>5</v>
      </c>
      <c r="AN122">
        <f t="shared" si="1"/>
        <v>1904</v>
      </c>
    </row>
    <row r="123" spans="38:40" x14ac:dyDescent="0.45">
      <c r="AL123" s="14">
        <v>5</v>
      </c>
      <c r="AM123">
        <v>-2</v>
      </c>
      <c r="AN123">
        <f t="shared" si="1"/>
        <v>1903</v>
      </c>
    </row>
    <row r="124" spans="38:40" x14ac:dyDescent="0.45">
      <c r="AL124" s="14">
        <v>-2</v>
      </c>
      <c r="AM124">
        <v>0</v>
      </c>
      <c r="AN124">
        <f t="shared" si="1"/>
        <v>1902</v>
      </c>
    </row>
    <row r="125" spans="38:40" x14ac:dyDescent="0.45">
      <c r="AL125" s="14">
        <v>0</v>
      </c>
      <c r="AM125">
        <v>1</v>
      </c>
      <c r="AN125">
        <f t="shared" si="1"/>
        <v>1901</v>
      </c>
    </row>
    <row r="126" spans="38:40" x14ac:dyDescent="0.45">
      <c r="AL126" s="14">
        <v>1</v>
      </c>
      <c r="AM126">
        <v>-5</v>
      </c>
      <c r="AN126">
        <f t="shared" si="1"/>
        <v>1900</v>
      </c>
    </row>
    <row r="127" spans="38:40" x14ac:dyDescent="0.45">
      <c r="AL127" s="14">
        <v>-5</v>
      </c>
      <c r="AM127">
        <v>-2</v>
      </c>
      <c r="AN127">
        <f t="shared" si="1"/>
        <v>1899</v>
      </c>
    </row>
    <row r="128" spans="38:40" x14ac:dyDescent="0.45">
      <c r="AL128" s="14">
        <v>-2</v>
      </c>
      <c r="AM128">
        <v>-2</v>
      </c>
      <c r="AN128">
        <f t="shared" si="1"/>
        <v>1898</v>
      </c>
    </row>
    <row r="129" spans="38:40" x14ac:dyDescent="0.45">
      <c r="AL129" s="14">
        <v>-2</v>
      </c>
      <c r="AM129">
        <v>0</v>
      </c>
      <c r="AN129">
        <f t="shared" si="1"/>
        <v>1897</v>
      </c>
    </row>
    <row r="130" spans="38:40" x14ac:dyDescent="0.45">
      <c r="AL130" s="14">
        <v>0</v>
      </c>
      <c r="AM130">
        <v>-5</v>
      </c>
      <c r="AN130">
        <f t="shared" si="1"/>
        <v>1896</v>
      </c>
    </row>
    <row r="131" spans="38:40" x14ac:dyDescent="0.45">
      <c r="AL131" s="14">
        <v>-5</v>
      </c>
      <c r="AM131">
        <v>-3</v>
      </c>
      <c r="AN131">
        <f t="shared" si="1"/>
        <v>1895</v>
      </c>
    </row>
    <row r="132" spans="38:40" x14ac:dyDescent="0.45">
      <c r="AL132" s="14">
        <v>-3</v>
      </c>
      <c r="AM132">
        <v>-3</v>
      </c>
      <c r="AN132">
        <f t="shared" ref="AN132:AN195" si="2">AN131-1</f>
        <v>1894</v>
      </c>
    </row>
    <row r="133" spans="38:40" x14ac:dyDescent="0.45">
      <c r="AL133" s="14">
        <v>-3</v>
      </c>
      <c r="AM133">
        <v>6</v>
      </c>
      <c r="AN133">
        <f t="shared" si="2"/>
        <v>1893</v>
      </c>
    </row>
    <row r="134" spans="38:40" x14ac:dyDescent="0.45">
      <c r="AL134" s="14">
        <v>6</v>
      </c>
      <c r="AM134">
        <v>-4</v>
      </c>
      <c r="AN134">
        <f t="shared" si="2"/>
        <v>1892</v>
      </c>
    </row>
    <row r="135" spans="38:40" x14ac:dyDescent="0.45">
      <c r="AL135" s="14">
        <v>-4</v>
      </c>
      <c r="AM135">
        <v>-1</v>
      </c>
      <c r="AN135">
        <f t="shared" si="2"/>
        <v>1891</v>
      </c>
    </row>
    <row r="136" spans="38:40" x14ac:dyDescent="0.45">
      <c r="AL136" s="14">
        <v>-1</v>
      </c>
      <c r="AM136">
        <v>2</v>
      </c>
      <c r="AN136">
        <f t="shared" si="2"/>
        <v>1890</v>
      </c>
    </row>
    <row r="137" spans="38:40" x14ac:dyDescent="0.45">
      <c r="AL137" s="14">
        <v>2</v>
      </c>
      <c r="AM137">
        <v>2</v>
      </c>
      <c r="AN137">
        <f t="shared" si="2"/>
        <v>1889</v>
      </c>
    </row>
    <row r="138" spans="38:40" x14ac:dyDescent="0.45">
      <c r="AL138" s="14">
        <v>2</v>
      </c>
      <c r="AM138">
        <v>-3</v>
      </c>
      <c r="AN138">
        <f t="shared" si="2"/>
        <v>1888</v>
      </c>
    </row>
    <row r="139" spans="38:40" x14ac:dyDescent="0.45">
      <c r="AL139" s="14">
        <v>-3</v>
      </c>
      <c r="AM139">
        <v>-3</v>
      </c>
      <c r="AN139">
        <f t="shared" si="2"/>
        <v>1887</v>
      </c>
    </row>
    <row r="140" spans="38:40" x14ac:dyDescent="0.45">
      <c r="AL140" s="14">
        <v>-3</v>
      </c>
      <c r="AM140">
        <v>-2</v>
      </c>
      <c r="AN140">
        <f t="shared" si="2"/>
        <v>1886</v>
      </c>
    </row>
    <row r="141" spans="38:40" x14ac:dyDescent="0.45">
      <c r="AL141" s="14" t="s">
        <v>47</v>
      </c>
      <c r="AM141" t="s">
        <v>47</v>
      </c>
      <c r="AN141">
        <f t="shared" si="2"/>
        <v>1885</v>
      </c>
    </row>
    <row r="142" spans="38:40" x14ac:dyDescent="0.45">
      <c r="AL142" s="14">
        <v>2</v>
      </c>
      <c r="AM142">
        <v>-1</v>
      </c>
      <c r="AN142">
        <f t="shared" si="2"/>
        <v>1884</v>
      </c>
    </row>
    <row r="143" spans="38:40" x14ac:dyDescent="0.45">
      <c r="AL143" s="14">
        <v>-1</v>
      </c>
      <c r="AM143">
        <v>4</v>
      </c>
      <c r="AN143">
        <f t="shared" si="2"/>
        <v>1883</v>
      </c>
    </row>
    <row r="144" spans="38:40" x14ac:dyDescent="0.45">
      <c r="AL144" s="14">
        <v>4</v>
      </c>
      <c r="AM144" t="s">
        <v>47</v>
      </c>
      <c r="AN144">
        <f t="shared" si="2"/>
        <v>1882</v>
      </c>
    </row>
    <row r="145" spans="38:40" x14ac:dyDescent="0.45">
      <c r="AL145" s="14">
        <v>0</v>
      </c>
      <c r="AM145">
        <v>0</v>
      </c>
      <c r="AN145">
        <f t="shared" si="2"/>
        <v>1881</v>
      </c>
    </row>
    <row r="146" spans="38:40" x14ac:dyDescent="0.45">
      <c r="AL146" s="14">
        <v>0</v>
      </c>
      <c r="AM146">
        <v>0</v>
      </c>
      <c r="AN146">
        <f t="shared" si="2"/>
        <v>1880</v>
      </c>
    </row>
    <row r="147" spans="38:40" x14ac:dyDescent="0.45">
      <c r="AL147" s="14">
        <v>0</v>
      </c>
      <c r="AM147">
        <v>-7</v>
      </c>
      <c r="AN147">
        <f t="shared" si="2"/>
        <v>1879</v>
      </c>
    </row>
    <row r="148" spans="38:40" x14ac:dyDescent="0.45">
      <c r="AL148" s="14">
        <v>-7</v>
      </c>
      <c r="AM148">
        <v>-6</v>
      </c>
      <c r="AN148">
        <f t="shared" si="2"/>
        <v>1878</v>
      </c>
    </row>
    <row r="149" spans="38:40" x14ac:dyDescent="0.45">
      <c r="AL149" s="14">
        <v>-6</v>
      </c>
      <c r="AM149">
        <v>3</v>
      </c>
      <c r="AN149">
        <f t="shared" si="2"/>
        <v>1877</v>
      </c>
    </row>
    <row r="150" spans="38:40" x14ac:dyDescent="0.45">
      <c r="AL150" s="14">
        <v>3</v>
      </c>
      <c r="AM150">
        <v>-3</v>
      </c>
      <c r="AN150">
        <f t="shared" si="2"/>
        <v>1876</v>
      </c>
    </row>
    <row r="151" spans="38:40" x14ac:dyDescent="0.45">
      <c r="AL151" s="14">
        <v>-3</v>
      </c>
      <c r="AM151">
        <v>2</v>
      </c>
      <c r="AN151">
        <f t="shared" si="2"/>
        <v>1875</v>
      </c>
    </row>
    <row r="152" spans="38:40" x14ac:dyDescent="0.45">
      <c r="AL152" s="14">
        <v>2</v>
      </c>
      <c r="AM152">
        <v>2</v>
      </c>
      <c r="AN152">
        <f t="shared" si="2"/>
        <v>1874</v>
      </c>
    </row>
    <row r="153" spans="38:40" x14ac:dyDescent="0.45">
      <c r="AL153" s="14">
        <v>2</v>
      </c>
      <c r="AM153">
        <v>4</v>
      </c>
      <c r="AN153">
        <f t="shared" si="2"/>
        <v>1873</v>
      </c>
    </row>
    <row r="154" spans="38:40" x14ac:dyDescent="0.45">
      <c r="AL154" s="14">
        <v>4</v>
      </c>
      <c r="AM154">
        <v>5</v>
      </c>
      <c r="AN154">
        <f t="shared" si="2"/>
        <v>1872</v>
      </c>
    </row>
    <row r="155" spans="38:40" x14ac:dyDescent="0.45">
      <c r="AL155" s="14">
        <v>5</v>
      </c>
      <c r="AM155">
        <v>-1</v>
      </c>
      <c r="AN155">
        <f t="shared" si="2"/>
        <v>1871</v>
      </c>
    </row>
    <row r="156" spans="38:40" x14ac:dyDescent="0.45">
      <c r="AL156" s="14">
        <v>-1</v>
      </c>
      <c r="AM156">
        <v>-8</v>
      </c>
      <c r="AN156">
        <f t="shared" si="2"/>
        <v>1870</v>
      </c>
    </row>
    <row r="157" spans="38:40" x14ac:dyDescent="0.45">
      <c r="AL157" s="14">
        <v>-8</v>
      </c>
      <c r="AM157">
        <v>-4</v>
      </c>
      <c r="AN157">
        <f t="shared" si="2"/>
        <v>1869</v>
      </c>
    </row>
    <row r="158" spans="38:40" x14ac:dyDescent="0.45">
      <c r="AL158" s="14">
        <v>-4</v>
      </c>
      <c r="AM158">
        <v>5</v>
      </c>
      <c r="AN158">
        <f t="shared" si="2"/>
        <v>1868</v>
      </c>
    </row>
    <row r="159" spans="38:40" x14ac:dyDescent="0.45">
      <c r="AL159" s="14">
        <v>5</v>
      </c>
      <c r="AM159">
        <v>5</v>
      </c>
      <c r="AN159">
        <f t="shared" si="2"/>
        <v>1867</v>
      </c>
    </row>
    <row r="160" spans="38:40" x14ac:dyDescent="0.45">
      <c r="AL160" s="14">
        <v>5</v>
      </c>
      <c r="AM160">
        <v>-3</v>
      </c>
      <c r="AN160">
        <f t="shared" si="2"/>
        <v>1866</v>
      </c>
    </row>
    <row r="161" spans="38:40" x14ac:dyDescent="0.45">
      <c r="AL161" s="14" t="s">
        <v>47</v>
      </c>
      <c r="AM161" t="s">
        <v>47</v>
      </c>
      <c r="AN161">
        <f t="shared" si="2"/>
        <v>1865</v>
      </c>
    </row>
    <row r="162" spans="38:40" x14ac:dyDescent="0.45">
      <c r="AL162" s="14">
        <v>3</v>
      </c>
      <c r="AM162">
        <v>-1</v>
      </c>
      <c r="AN162">
        <f t="shared" si="2"/>
        <v>1864</v>
      </c>
    </row>
    <row r="163" spans="38:40" x14ac:dyDescent="0.45">
      <c r="AL163" s="14">
        <v>-1</v>
      </c>
      <c r="AM163">
        <v>3</v>
      </c>
      <c r="AN163">
        <f t="shared" si="2"/>
        <v>1863</v>
      </c>
    </row>
    <row r="164" spans="38:40" x14ac:dyDescent="0.45">
      <c r="AL164" s="14">
        <v>3</v>
      </c>
      <c r="AM164">
        <v>-1</v>
      </c>
      <c r="AN164">
        <f t="shared" si="2"/>
        <v>1862</v>
      </c>
    </row>
    <row r="165" spans="38:40" x14ac:dyDescent="0.45">
      <c r="AL165" s="14">
        <v>-1</v>
      </c>
      <c r="AM165">
        <v>3</v>
      </c>
      <c r="AN165">
        <f t="shared" si="2"/>
        <v>1861</v>
      </c>
    </row>
    <row r="166" spans="38:40" x14ac:dyDescent="0.45">
      <c r="AL166" s="14">
        <v>3</v>
      </c>
      <c r="AM166">
        <v>0</v>
      </c>
      <c r="AN166">
        <f t="shared" si="2"/>
        <v>1860</v>
      </c>
    </row>
    <row r="167" spans="38:40" x14ac:dyDescent="0.45">
      <c r="AL167" s="14">
        <v>0</v>
      </c>
      <c r="AM167">
        <v>6</v>
      </c>
      <c r="AN167">
        <f t="shared" si="2"/>
        <v>1859</v>
      </c>
    </row>
    <row r="168" spans="38:40" x14ac:dyDescent="0.45">
      <c r="AL168" s="14">
        <v>6</v>
      </c>
      <c r="AM168">
        <v>0</v>
      </c>
      <c r="AN168">
        <f t="shared" si="2"/>
        <v>1858</v>
      </c>
    </row>
    <row r="169" spans="38:40" x14ac:dyDescent="0.45">
      <c r="AL169" s="14">
        <v>0</v>
      </c>
      <c r="AM169">
        <v>-5</v>
      </c>
      <c r="AN169">
        <f t="shared" si="2"/>
        <v>1857</v>
      </c>
    </row>
    <row r="170" spans="38:40" x14ac:dyDescent="0.45">
      <c r="AL170" s="14">
        <v>-5</v>
      </c>
      <c r="AM170">
        <v>-3</v>
      </c>
      <c r="AN170">
        <f t="shared" si="2"/>
        <v>1856</v>
      </c>
    </row>
    <row r="171" spans="38:40" x14ac:dyDescent="0.45">
      <c r="AL171" s="14">
        <v>-3</v>
      </c>
      <c r="AM171">
        <v>-9</v>
      </c>
      <c r="AN171">
        <f t="shared" si="2"/>
        <v>1855</v>
      </c>
    </row>
    <row r="172" spans="38:40" x14ac:dyDescent="0.45">
      <c r="AL172" s="14">
        <v>-9</v>
      </c>
      <c r="AM172">
        <v>-2</v>
      </c>
      <c r="AN172">
        <f t="shared" si="2"/>
        <v>1854</v>
      </c>
    </row>
    <row r="173" spans="38:40" x14ac:dyDescent="0.45">
      <c r="AL173" s="14">
        <v>-2</v>
      </c>
      <c r="AM173">
        <v>-5</v>
      </c>
      <c r="AN173">
        <f t="shared" si="2"/>
        <v>1853</v>
      </c>
    </row>
    <row r="174" spans="38:40" x14ac:dyDescent="0.45">
      <c r="AL174" s="14">
        <v>-5</v>
      </c>
      <c r="AM174">
        <v>-4</v>
      </c>
      <c r="AN174">
        <f t="shared" si="2"/>
        <v>1852</v>
      </c>
    </row>
    <row r="175" spans="38:40" x14ac:dyDescent="0.45">
      <c r="AL175" s="14">
        <v>-4</v>
      </c>
      <c r="AM175">
        <v>-3</v>
      </c>
      <c r="AN175">
        <f t="shared" si="2"/>
        <v>1851</v>
      </c>
    </row>
    <row r="176" spans="38:40" x14ac:dyDescent="0.45">
      <c r="AL176" s="14">
        <v>-3</v>
      </c>
      <c r="AM176">
        <v>2</v>
      </c>
      <c r="AN176">
        <f t="shared" si="2"/>
        <v>1850</v>
      </c>
    </row>
    <row r="177" spans="38:40" x14ac:dyDescent="0.45">
      <c r="AL177" s="14">
        <v>2</v>
      </c>
      <c r="AM177">
        <v>0</v>
      </c>
      <c r="AN177">
        <f t="shared" si="2"/>
        <v>1849</v>
      </c>
    </row>
    <row r="178" spans="38:40" x14ac:dyDescent="0.45">
      <c r="AL178" s="14">
        <v>0</v>
      </c>
      <c r="AM178">
        <v>-1</v>
      </c>
      <c r="AN178">
        <f t="shared" si="2"/>
        <v>1848</v>
      </c>
    </row>
    <row r="179" spans="38:40" x14ac:dyDescent="0.45">
      <c r="AL179" s="14">
        <v>-1</v>
      </c>
      <c r="AM179">
        <v>-1</v>
      </c>
      <c r="AN179">
        <f t="shared" si="2"/>
        <v>1847</v>
      </c>
    </row>
    <row r="180" spans="38:40" x14ac:dyDescent="0.45">
      <c r="AL180" s="14">
        <v>-1</v>
      </c>
      <c r="AM180">
        <v>-3</v>
      </c>
      <c r="AN180">
        <f t="shared" si="2"/>
        <v>1846</v>
      </c>
    </row>
    <row r="181" spans="38:40" x14ac:dyDescent="0.45">
      <c r="AL181" s="14" t="s">
        <v>47</v>
      </c>
      <c r="AM181" t="s">
        <v>47</v>
      </c>
      <c r="AN181">
        <f t="shared" si="2"/>
        <v>1845</v>
      </c>
    </row>
    <row r="182" spans="38:40" x14ac:dyDescent="0.45">
      <c r="AL182" s="14">
        <v>-2</v>
      </c>
      <c r="AM182">
        <v>5</v>
      </c>
      <c r="AN182">
        <f t="shared" si="2"/>
        <v>1844</v>
      </c>
    </row>
    <row r="183" spans="38:40" x14ac:dyDescent="0.45">
      <c r="AL183" s="14">
        <v>5</v>
      </c>
      <c r="AM183">
        <v>3</v>
      </c>
      <c r="AN183">
        <f t="shared" si="2"/>
        <v>1843</v>
      </c>
    </row>
    <row r="184" spans="38:40" x14ac:dyDescent="0.45">
      <c r="AL184" s="14">
        <v>3</v>
      </c>
      <c r="AM184">
        <v>2</v>
      </c>
      <c r="AN184">
        <f t="shared" si="2"/>
        <v>1842</v>
      </c>
    </row>
    <row r="185" spans="38:40" x14ac:dyDescent="0.45">
      <c r="AL185" s="14">
        <v>2</v>
      </c>
      <c r="AM185">
        <v>0</v>
      </c>
      <c r="AN185">
        <f t="shared" si="2"/>
        <v>1841</v>
      </c>
    </row>
    <row r="186" spans="38:40" x14ac:dyDescent="0.45">
      <c r="AL186" s="14">
        <v>0</v>
      </c>
      <c r="AM186">
        <v>-2</v>
      </c>
      <c r="AN186">
        <f t="shared" si="2"/>
        <v>1840</v>
      </c>
    </row>
    <row r="187" spans="38:40" x14ac:dyDescent="0.45">
      <c r="AL187" s="14">
        <v>-2</v>
      </c>
      <c r="AM187">
        <v>0</v>
      </c>
      <c r="AN187">
        <f t="shared" si="2"/>
        <v>1839</v>
      </c>
    </row>
    <row r="188" spans="38:40" x14ac:dyDescent="0.45">
      <c r="AL188" s="14">
        <v>0</v>
      </c>
      <c r="AM188">
        <v>-3</v>
      </c>
      <c r="AN188">
        <f t="shared" si="2"/>
        <v>1838</v>
      </c>
    </row>
    <row r="189" spans="38:40" x14ac:dyDescent="0.45">
      <c r="AL189" s="14">
        <v>-3</v>
      </c>
      <c r="AM189">
        <v>3</v>
      </c>
      <c r="AN189">
        <f t="shared" si="2"/>
        <v>1837</v>
      </c>
    </row>
    <row r="190" spans="38:40" x14ac:dyDescent="0.45">
      <c r="AL190" s="14">
        <v>3</v>
      </c>
      <c r="AM190">
        <v>5</v>
      </c>
      <c r="AN190">
        <f t="shared" si="2"/>
        <v>1836</v>
      </c>
    </row>
    <row r="191" spans="38:40" x14ac:dyDescent="0.45">
      <c r="AL191" s="14">
        <v>5</v>
      </c>
      <c r="AM191">
        <v>4</v>
      </c>
      <c r="AN191">
        <f t="shared" si="2"/>
        <v>1835</v>
      </c>
    </row>
    <row r="192" spans="38:40" x14ac:dyDescent="0.45">
      <c r="AL192" s="14">
        <v>4</v>
      </c>
      <c r="AM192">
        <v>-6</v>
      </c>
      <c r="AN192">
        <f t="shared" si="2"/>
        <v>1834</v>
      </c>
    </row>
    <row r="193" spans="38:40" x14ac:dyDescent="0.45">
      <c r="AL193" s="14">
        <v>-6</v>
      </c>
      <c r="AM193">
        <v>1</v>
      </c>
      <c r="AN193">
        <f t="shared" si="2"/>
        <v>1833</v>
      </c>
    </row>
    <row r="194" spans="38:40" x14ac:dyDescent="0.45">
      <c r="AL194" s="14">
        <v>1</v>
      </c>
      <c r="AM194">
        <v>6</v>
      </c>
      <c r="AN194">
        <f t="shared" si="2"/>
        <v>1832</v>
      </c>
    </row>
    <row r="195" spans="38:40" x14ac:dyDescent="0.45">
      <c r="AL195" s="14">
        <v>6</v>
      </c>
      <c r="AM195">
        <v>-1</v>
      </c>
      <c r="AN195">
        <f t="shared" si="2"/>
        <v>1831</v>
      </c>
    </row>
    <row r="196" spans="38:40" x14ac:dyDescent="0.45">
      <c r="AL196" s="14">
        <v>-1</v>
      </c>
      <c r="AM196">
        <v>5</v>
      </c>
      <c r="AN196">
        <f t="shared" ref="AN196:AN259" si="3">AN195-1</f>
        <v>1830</v>
      </c>
    </row>
    <row r="197" spans="38:40" x14ac:dyDescent="0.45">
      <c r="AL197" s="14">
        <v>5</v>
      </c>
      <c r="AM197">
        <v>-4</v>
      </c>
      <c r="AN197">
        <f t="shared" si="3"/>
        <v>1829</v>
      </c>
    </row>
    <row r="198" spans="38:40" x14ac:dyDescent="0.45">
      <c r="AL198" s="14">
        <v>-4</v>
      </c>
      <c r="AM198">
        <v>-1</v>
      </c>
      <c r="AN198">
        <f t="shared" si="3"/>
        <v>1828</v>
      </c>
    </row>
    <row r="199" spans="38:40" x14ac:dyDescent="0.45">
      <c r="AL199" s="14">
        <v>-1</v>
      </c>
      <c r="AM199">
        <v>-1</v>
      </c>
      <c r="AN199">
        <f t="shared" si="3"/>
        <v>1827</v>
      </c>
    </row>
    <row r="200" spans="38:40" x14ac:dyDescent="0.45">
      <c r="AL200" s="14">
        <v>-1</v>
      </c>
      <c r="AM200">
        <v>-4</v>
      </c>
      <c r="AN200">
        <f t="shared" si="3"/>
        <v>1826</v>
      </c>
    </row>
    <row r="201" spans="38:40" x14ac:dyDescent="0.45">
      <c r="AL201" s="14" t="s">
        <v>47</v>
      </c>
      <c r="AM201" t="s">
        <v>47</v>
      </c>
      <c r="AN201">
        <f t="shared" si="3"/>
        <v>1825</v>
      </c>
    </row>
    <row r="202" spans="38:40" x14ac:dyDescent="0.45">
      <c r="AL202" s="14">
        <v>0</v>
      </c>
      <c r="AM202">
        <v>-1</v>
      </c>
      <c r="AN202">
        <f t="shared" si="3"/>
        <v>1824</v>
      </c>
    </row>
    <row r="203" spans="38:40" x14ac:dyDescent="0.45">
      <c r="AL203" s="14">
        <v>-1</v>
      </c>
      <c r="AM203">
        <v>5</v>
      </c>
      <c r="AN203">
        <f t="shared" si="3"/>
        <v>1823</v>
      </c>
    </row>
    <row r="204" spans="38:40" x14ac:dyDescent="0.45">
      <c r="AL204" s="14">
        <v>5</v>
      </c>
      <c r="AM204">
        <v>3</v>
      </c>
      <c r="AN204">
        <f t="shared" si="3"/>
        <v>1822</v>
      </c>
    </row>
    <row r="205" spans="38:40" x14ac:dyDescent="0.45">
      <c r="AL205" s="14">
        <v>3</v>
      </c>
      <c r="AM205">
        <v>-1</v>
      </c>
      <c r="AN205">
        <f t="shared" si="3"/>
        <v>1821</v>
      </c>
    </row>
    <row r="206" spans="38:40" x14ac:dyDescent="0.45">
      <c r="AL206" s="14">
        <v>-1</v>
      </c>
      <c r="AM206">
        <v>-1</v>
      </c>
      <c r="AN206">
        <f t="shared" si="3"/>
        <v>1820</v>
      </c>
    </row>
    <row r="207" spans="38:40" x14ac:dyDescent="0.45">
      <c r="AL207" s="14">
        <v>-1</v>
      </c>
      <c r="AM207">
        <v>4</v>
      </c>
      <c r="AN207">
        <f t="shared" si="3"/>
        <v>1819</v>
      </c>
    </row>
    <row r="208" spans="38:40" x14ac:dyDescent="0.45">
      <c r="AL208" s="14" t="s">
        <v>47</v>
      </c>
      <c r="AM208" t="s">
        <v>47</v>
      </c>
      <c r="AN208">
        <f t="shared" si="3"/>
        <v>1818</v>
      </c>
    </row>
    <row r="209" spans="38:40" x14ac:dyDescent="0.45">
      <c r="AL209" s="14">
        <v>-4</v>
      </c>
      <c r="AM209">
        <v>-3</v>
      </c>
      <c r="AN209">
        <f t="shared" si="3"/>
        <v>1817</v>
      </c>
    </row>
    <row r="210" spans="38:40" x14ac:dyDescent="0.45">
      <c r="AL210" s="14">
        <v>-3</v>
      </c>
      <c r="AM210">
        <v>0</v>
      </c>
      <c r="AN210">
        <f t="shared" si="3"/>
        <v>1816</v>
      </c>
    </row>
    <row r="211" spans="38:40" x14ac:dyDescent="0.45">
      <c r="AL211" s="14">
        <v>0</v>
      </c>
      <c r="AM211">
        <v>-6</v>
      </c>
      <c r="AN211">
        <f t="shared" si="3"/>
        <v>1815</v>
      </c>
    </row>
    <row r="212" spans="38:40" x14ac:dyDescent="0.45">
      <c r="AL212" s="14">
        <v>-6</v>
      </c>
      <c r="AM212">
        <v>-1</v>
      </c>
      <c r="AN212">
        <f t="shared" si="3"/>
        <v>1814</v>
      </c>
    </row>
    <row r="213" spans="38:40" x14ac:dyDescent="0.45">
      <c r="AL213" s="14">
        <v>-1</v>
      </c>
      <c r="AM213">
        <v>0</v>
      </c>
      <c r="AN213">
        <f t="shared" si="3"/>
        <v>1813</v>
      </c>
    </row>
    <row r="214" spans="38:40" x14ac:dyDescent="0.45">
      <c r="AL214" s="14">
        <v>0</v>
      </c>
      <c r="AM214">
        <v>-6</v>
      </c>
      <c r="AN214">
        <f t="shared" si="3"/>
        <v>1812</v>
      </c>
    </row>
    <row r="215" spans="38:40" x14ac:dyDescent="0.45">
      <c r="AL215" s="14">
        <v>-6</v>
      </c>
      <c r="AM215">
        <v>2</v>
      </c>
      <c r="AN215">
        <f t="shared" si="3"/>
        <v>1811</v>
      </c>
    </row>
    <row r="216" spans="38:40" x14ac:dyDescent="0.45">
      <c r="AL216" s="14">
        <v>2</v>
      </c>
      <c r="AM216">
        <v>1</v>
      </c>
      <c r="AN216">
        <f t="shared" si="3"/>
        <v>1810</v>
      </c>
    </row>
    <row r="217" spans="38:40" x14ac:dyDescent="0.45">
      <c r="AL217" s="14">
        <v>1</v>
      </c>
      <c r="AM217">
        <v>-7</v>
      </c>
      <c r="AN217">
        <f t="shared" si="3"/>
        <v>1809</v>
      </c>
    </row>
    <row r="218" spans="38:40" x14ac:dyDescent="0.45">
      <c r="AL218" s="14">
        <v>-7</v>
      </c>
      <c r="AM218">
        <v>-1</v>
      </c>
      <c r="AN218">
        <f t="shared" si="3"/>
        <v>1808</v>
      </c>
    </row>
    <row r="219" spans="38:40" x14ac:dyDescent="0.45">
      <c r="AL219" s="14">
        <v>-1</v>
      </c>
      <c r="AM219">
        <v>-6</v>
      </c>
      <c r="AN219">
        <f t="shared" si="3"/>
        <v>1807</v>
      </c>
    </row>
    <row r="220" spans="38:40" x14ac:dyDescent="0.45">
      <c r="AL220" s="14">
        <v>-6</v>
      </c>
      <c r="AM220">
        <v>-4</v>
      </c>
      <c r="AN220">
        <f t="shared" si="3"/>
        <v>1806</v>
      </c>
    </row>
    <row r="221" spans="38:40" x14ac:dyDescent="0.45">
      <c r="AL221" s="14">
        <v>-4</v>
      </c>
      <c r="AM221">
        <v>-6</v>
      </c>
      <c r="AN221">
        <f t="shared" si="3"/>
        <v>1805</v>
      </c>
    </row>
    <row r="222" spans="38:40" x14ac:dyDescent="0.45">
      <c r="AL222" s="14">
        <v>-6</v>
      </c>
      <c r="AM222">
        <v>8</v>
      </c>
      <c r="AN222">
        <f t="shared" si="3"/>
        <v>1804</v>
      </c>
    </row>
    <row r="223" spans="38:40" x14ac:dyDescent="0.45">
      <c r="AL223" s="14">
        <v>8</v>
      </c>
      <c r="AM223">
        <v>6</v>
      </c>
      <c r="AN223">
        <f t="shared" si="3"/>
        <v>1803</v>
      </c>
    </row>
    <row r="224" spans="38:40" x14ac:dyDescent="0.45">
      <c r="AL224" s="14">
        <v>6</v>
      </c>
      <c r="AM224">
        <v>9</v>
      </c>
      <c r="AN224">
        <f t="shared" si="3"/>
        <v>1802</v>
      </c>
    </row>
    <row r="225" spans="38:40" x14ac:dyDescent="0.45">
      <c r="AL225" s="14">
        <v>9</v>
      </c>
      <c r="AM225">
        <v>1</v>
      </c>
      <c r="AN225">
        <f t="shared" si="3"/>
        <v>1801</v>
      </c>
    </row>
    <row r="226" spans="38:40" x14ac:dyDescent="0.45">
      <c r="AL226" s="14">
        <v>1</v>
      </c>
      <c r="AM226">
        <v>1</v>
      </c>
      <c r="AN226">
        <f t="shared" si="3"/>
        <v>1800</v>
      </c>
    </row>
    <row r="227" spans="38:40" x14ac:dyDescent="0.45">
      <c r="AL227" s="14">
        <v>1</v>
      </c>
      <c r="AM227">
        <v>-2</v>
      </c>
      <c r="AN227">
        <f t="shared" si="3"/>
        <v>1799</v>
      </c>
    </row>
    <row r="228" spans="38:40" x14ac:dyDescent="0.45">
      <c r="AL228" s="14" t="s">
        <v>47</v>
      </c>
      <c r="AM228" t="s">
        <v>47</v>
      </c>
      <c r="AN228">
        <f t="shared" si="3"/>
        <v>1798</v>
      </c>
    </row>
    <row r="229" spans="38:40" x14ac:dyDescent="0.45">
      <c r="AL229" s="14">
        <v>-3</v>
      </c>
      <c r="AM229">
        <v>-8</v>
      </c>
      <c r="AN229">
        <f t="shared" si="3"/>
        <v>1797</v>
      </c>
    </row>
    <row r="230" spans="38:40" x14ac:dyDescent="0.45">
      <c r="AL230" s="14">
        <v>-8</v>
      </c>
      <c r="AM230">
        <v>1</v>
      </c>
      <c r="AN230">
        <f t="shared" si="3"/>
        <v>1796</v>
      </c>
    </row>
    <row r="231" spans="38:40" x14ac:dyDescent="0.45">
      <c r="AL231" s="14">
        <v>1</v>
      </c>
      <c r="AM231">
        <v>3</v>
      </c>
      <c r="AN231">
        <f t="shared" si="3"/>
        <v>1795</v>
      </c>
    </row>
    <row r="232" spans="38:40" x14ac:dyDescent="0.45">
      <c r="AL232" s="14">
        <v>3</v>
      </c>
      <c r="AM232">
        <v>-1</v>
      </c>
      <c r="AN232">
        <f t="shared" si="3"/>
        <v>1794</v>
      </c>
    </row>
    <row r="233" spans="38:40" x14ac:dyDescent="0.45">
      <c r="AL233" s="14">
        <v>-1</v>
      </c>
      <c r="AM233">
        <v>-5</v>
      </c>
      <c r="AN233">
        <f t="shared" si="3"/>
        <v>1793</v>
      </c>
    </row>
    <row r="234" spans="38:40" x14ac:dyDescent="0.45">
      <c r="AL234" s="14">
        <v>-5</v>
      </c>
      <c r="AM234">
        <v>-4</v>
      </c>
      <c r="AN234">
        <f t="shared" si="3"/>
        <v>1792</v>
      </c>
    </row>
    <row r="235" spans="38:40" x14ac:dyDescent="0.45">
      <c r="AL235" s="14">
        <v>-4</v>
      </c>
      <c r="AM235">
        <v>8</v>
      </c>
      <c r="AN235">
        <f t="shared" si="3"/>
        <v>1791</v>
      </c>
    </row>
    <row r="236" spans="38:40" x14ac:dyDescent="0.45">
      <c r="AL236" s="14">
        <v>8</v>
      </c>
      <c r="AM236">
        <v>4</v>
      </c>
      <c r="AN236">
        <f t="shared" si="3"/>
        <v>1790</v>
      </c>
    </row>
    <row r="237" spans="38:40" x14ac:dyDescent="0.45">
      <c r="AL237" s="14">
        <v>4</v>
      </c>
      <c r="AM237">
        <v>5</v>
      </c>
      <c r="AN237">
        <f t="shared" si="3"/>
        <v>1789</v>
      </c>
    </row>
    <row r="238" spans="38:40" x14ac:dyDescent="0.45">
      <c r="AL238" s="14">
        <v>5</v>
      </c>
      <c r="AM238">
        <v>5</v>
      </c>
      <c r="AN238">
        <f t="shared" si="3"/>
        <v>1788</v>
      </c>
    </row>
    <row r="239" spans="38:40" x14ac:dyDescent="0.45">
      <c r="AL239" s="14">
        <v>5</v>
      </c>
      <c r="AM239">
        <v>-1</v>
      </c>
      <c r="AN239">
        <f t="shared" si="3"/>
        <v>1787</v>
      </c>
    </row>
    <row r="240" spans="38:40" x14ac:dyDescent="0.45">
      <c r="AL240" s="14">
        <v>-1</v>
      </c>
      <c r="AM240">
        <v>-2</v>
      </c>
      <c r="AN240">
        <f t="shared" si="3"/>
        <v>1786</v>
      </c>
    </row>
    <row r="241" spans="38:40" x14ac:dyDescent="0.45">
      <c r="AL241" s="14">
        <v>-2</v>
      </c>
      <c r="AM241">
        <v>-7</v>
      </c>
      <c r="AN241">
        <f t="shared" si="3"/>
        <v>1785</v>
      </c>
    </row>
    <row r="242" spans="38:40" x14ac:dyDescent="0.45">
      <c r="AL242" s="14">
        <v>-7</v>
      </c>
      <c r="AM242">
        <v>2</v>
      </c>
      <c r="AN242">
        <f t="shared" si="3"/>
        <v>1784</v>
      </c>
    </row>
    <row r="243" spans="38:40" x14ac:dyDescent="0.45">
      <c r="AL243" s="14">
        <v>2</v>
      </c>
      <c r="AM243">
        <v>-1</v>
      </c>
      <c r="AN243">
        <f t="shared" si="3"/>
        <v>1783</v>
      </c>
    </row>
    <row r="244" spans="38:40" x14ac:dyDescent="0.45">
      <c r="AL244" s="14">
        <v>-1</v>
      </c>
      <c r="AM244">
        <v>3</v>
      </c>
      <c r="AN244">
        <f t="shared" si="3"/>
        <v>1782</v>
      </c>
    </row>
    <row r="245" spans="38:40" x14ac:dyDescent="0.45">
      <c r="AL245" s="14">
        <v>3</v>
      </c>
      <c r="AM245">
        <v>-5</v>
      </c>
      <c r="AN245">
        <f t="shared" si="3"/>
        <v>1781</v>
      </c>
    </row>
    <row r="246" spans="38:40" x14ac:dyDescent="0.45">
      <c r="AL246" s="14">
        <v>-5</v>
      </c>
      <c r="AM246">
        <v>-5</v>
      </c>
      <c r="AN246">
        <f t="shared" si="3"/>
        <v>1780</v>
      </c>
    </row>
    <row r="247" spans="38:40" x14ac:dyDescent="0.45">
      <c r="AL247" s="14">
        <v>-5</v>
      </c>
      <c r="AM247">
        <v>-4</v>
      </c>
      <c r="AN247">
        <f t="shared" si="3"/>
        <v>1779</v>
      </c>
    </row>
    <row r="248" spans="38:40" x14ac:dyDescent="0.45">
      <c r="AL248" s="14" t="s">
        <v>47</v>
      </c>
      <c r="AM248" t="s">
        <v>47</v>
      </c>
      <c r="AN248">
        <f t="shared" si="3"/>
        <v>1778</v>
      </c>
    </row>
    <row r="249" spans="38:40" x14ac:dyDescent="0.45">
      <c r="AL249" s="14">
        <v>0</v>
      </c>
      <c r="AM249">
        <v>0</v>
      </c>
      <c r="AN249">
        <f t="shared" si="3"/>
        <v>1777</v>
      </c>
    </row>
    <row r="250" spans="38:40" x14ac:dyDescent="0.45">
      <c r="AL250" s="14">
        <v>0</v>
      </c>
      <c r="AM250">
        <v>-3</v>
      </c>
      <c r="AN250">
        <f t="shared" si="3"/>
        <v>1776</v>
      </c>
    </row>
    <row r="251" spans="38:40" x14ac:dyDescent="0.45">
      <c r="AL251" s="14">
        <v>-3</v>
      </c>
      <c r="AM251">
        <v>4</v>
      </c>
      <c r="AN251">
        <f t="shared" si="3"/>
        <v>1775</v>
      </c>
    </row>
    <row r="252" spans="38:40" x14ac:dyDescent="0.45">
      <c r="AL252" s="14">
        <v>4</v>
      </c>
      <c r="AM252">
        <v>-2</v>
      </c>
      <c r="AN252">
        <f t="shared" si="3"/>
        <v>1774</v>
      </c>
    </row>
    <row r="253" spans="38:40" x14ac:dyDescent="0.45">
      <c r="AL253" s="14">
        <v>-2</v>
      </c>
      <c r="AM253">
        <v>0</v>
      </c>
      <c r="AN253">
        <f t="shared" si="3"/>
        <v>1773</v>
      </c>
    </row>
    <row r="254" spans="38:40" x14ac:dyDescent="0.45">
      <c r="AL254" s="14">
        <v>0</v>
      </c>
      <c r="AM254">
        <v>-1</v>
      </c>
      <c r="AN254">
        <f t="shared" si="3"/>
        <v>1772</v>
      </c>
    </row>
    <row r="255" spans="38:40" x14ac:dyDescent="0.45">
      <c r="AL255" s="14">
        <v>-1</v>
      </c>
      <c r="AM255">
        <v>-1</v>
      </c>
      <c r="AN255">
        <f t="shared" si="3"/>
        <v>1771</v>
      </c>
    </row>
    <row r="256" spans="38:40" x14ac:dyDescent="0.45">
      <c r="AL256" s="14">
        <v>-1</v>
      </c>
      <c r="AM256">
        <v>-6</v>
      </c>
      <c r="AN256">
        <f t="shared" si="3"/>
        <v>1770</v>
      </c>
    </row>
    <row r="257" spans="38:40" x14ac:dyDescent="0.45">
      <c r="AL257" s="14">
        <v>-6</v>
      </c>
      <c r="AM257" t="s">
        <v>47</v>
      </c>
      <c r="AN257">
        <f t="shared" si="3"/>
        <v>1769</v>
      </c>
    </row>
    <row r="258" spans="38:40" x14ac:dyDescent="0.45">
      <c r="AL258" s="14">
        <v>6</v>
      </c>
      <c r="AM258">
        <v>2</v>
      </c>
      <c r="AN258">
        <f t="shared" si="3"/>
        <v>1768</v>
      </c>
    </row>
    <row r="259" spans="38:40" x14ac:dyDescent="0.45">
      <c r="AL259" s="14">
        <v>2</v>
      </c>
      <c r="AM259">
        <v>-3</v>
      </c>
      <c r="AN259">
        <f t="shared" si="3"/>
        <v>1767</v>
      </c>
    </row>
    <row r="260" spans="38:40" x14ac:dyDescent="0.45">
      <c r="AL260" s="14">
        <v>-3</v>
      </c>
      <c r="AM260">
        <v>1</v>
      </c>
      <c r="AN260">
        <f t="shared" ref="AN260:AN323" si="4">AN259-1</f>
        <v>1766</v>
      </c>
    </row>
    <row r="261" spans="38:40" x14ac:dyDescent="0.45">
      <c r="AL261" s="14">
        <v>1</v>
      </c>
      <c r="AM261">
        <v>1</v>
      </c>
      <c r="AN261">
        <f t="shared" si="4"/>
        <v>1765</v>
      </c>
    </row>
    <row r="262" spans="38:40" x14ac:dyDescent="0.45">
      <c r="AL262" s="14">
        <v>1</v>
      </c>
      <c r="AM262">
        <v>1</v>
      </c>
      <c r="AN262">
        <f t="shared" si="4"/>
        <v>1764</v>
      </c>
    </row>
    <row r="263" spans="38:40" x14ac:dyDescent="0.45">
      <c r="AL263" s="14">
        <v>1</v>
      </c>
      <c r="AM263">
        <v>5</v>
      </c>
      <c r="AN263">
        <f t="shared" si="4"/>
        <v>1763</v>
      </c>
    </row>
    <row r="264" spans="38:40" x14ac:dyDescent="0.45">
      <c r="AL264" s="14">
        <v>5</v>
      </c>
      <c r="AM264">
        <v>12</v>
      </c>
      <c r="AN264">
        <f t="shared" si="4"/>
        <v>1762</v>
      </c>
    </row>
    <row r="265" spans="38:40" x14ac:dyDescent="0.45">
      <c r="AL265" s="14">
        <v>12</v>
      </c>
      <c r="AM265">
        <v>4</v>
      </c>
      <c r="AN265">
        <f t="shared" si="4"/>
        <v>1761</v>
      </c>
    </row>
    <row r="266" spans="38:40" x14ac:dyDescent="0.45">
      <c r="AL266" s="14">
        <v>4</v>
      </c>
      <c r="AM266">
        <v>4</v>
      </c>
      <c r="AN266">
        <f t="shared" si="4"/>
        <v>1760</v>
      </c>
    </row>
    <row r="267" spans="38:40" x14ac:dyDescent="0.45">
      <c r="AL267" s="14">
        <v>4</v>
      </c>
      <c r="AM267">
        <v>2</v>
      </c>
      <c r="AN267">
        <f t="shared" si="4"/>
        <v>1759</v>
      </c>
    </row>
    <row r="268" spans="38:40" x14ac:dyDescent="0.45">
      <c r="AL268" s="14" t="s">
        <v>47</v>
      </c>
      <c r="AM268" t="s">
        <v>47</v>
      </c>
      <c r="AN268">
        <f t="shared" si="4"/>
        <v>1758</v>
      </c>
    </row>
    <row r="269" spans="38:40" x14ac:dyDescent="0.45">
      <c r="AL269" s="14">
        <v>3</v>
      </c>
      <c r="AM269">
        <v>0</v>
      </c>
      <c r="AN269">
        <f t="shared" si="4"/>
        <v>1757</v>
      </c>
    </row>
    <row r="270" spans="38:40" x14ac:dyDescent="0.45">
      <c r="AL270" s="14">
        <v>0</v>
      </c>
      <c r="AM270">
        <v>-5</v>
      </c>
      <c r="AN270">
        <f t="shared" si="4"/>
        <v>1756</v>
      </c>
    </row>
    <row r="271" spans="38:40" x14ac:dyDescent="0.45">
      <c r="AL271" s="14">
        <v>-5</v>
      </c>
      <c r="AM271">
        <v>-3</v>
      </c>
      <c r="AN271">
        <f t="shared" si="4"/>
        <v>1755</v>
      </c>
    </row>
    <row r="272" spans="38:40" x14ac:dyDescent="0.45">
      <c r="AL272" s="14">
        <v>-3</v>
      </c>
      <c r="AM272">
        <v>0</v>
      </c>
      <c r="AN272">
        <f t="shared" si="4"/>
        <v>1754</v>
      </c>
    </row>
    <row r="273" spans="38:40" x14ac:dyDescent="0.45">
      <c r="AL273" s="14">
        <v>0</v>
      </c>
      <c r="AM273">
        <v>-1</v>
      </c>
      <c r="AN273">
        <f t="shared" si="4"/>
        <v>1753</v>
      </c>
    </row>
    <row r="274" spans="38:40" x14ac:dyDescent="0.45">
      <c r="AL274" s="14">
        <v>-1</v>
      </c>
      <c r="AM274">
        <v>-10</v>
      </c>
      <c r="AN274">
        <f t="shared" si="4"/>
        <v>1752</v>
      </c>
    </row>
    <row r="275" spans="38:40" x14ac:dyDescent="0.45">
      <c r="AL275" s="14">
        <v>-10</v>
      </c>
      <c r="AM275">
        <v>2</v>
      </c>
      <c r="AN275">
        <f t="shared" si="4"/>
        <v>1751</v>
      </c>
    </row>
    <row r="276" spans="38:40" x14ac:dyDescent="0.45">
      <c r="AL276" s="14">
        <v>2</v>
      </c>
      <c r="AM276">
        <v>1</v>
      </c>
      <c r="AN276">
        <f t="shared" si="4"/>
        <v>1750</v>
      </c>
    </row>
    <row r="277" spans="38:40" x14ac:dyDescent="0.45">
      <c r="AL277" s="14">
        <v>1</v>
      </c>
      <c r="AM277">
        <v>3</v>
      </c>
      <c r="AN277">
        <f t="shared" si="4"/>
        <v>1749</v>
      </c>
    </row>
    <row r="278" spans="38:40" x14ac:dyDescent="0.45">
      <c r="AL278" s="14">
        <v>3</v>
      </c>
      <c r="AM278">
        <v>2</v>
      </c>
      <c r="AN278">
        <f t="shared" si="4"/>
        <v>1748</v>
      </c>
    </row>
    <row r="279" spans="38:40" x14ac:dyDescent="0.45">
      <c r="AL279" s="14">
        <v>2</v>
      </c>
      <c r="AM279">
        <v>3</v>
      </c>
      <c r="AN279">
        <f t="shared" si="4"/>
        <v>1747</v>
      </c>
    </row>
    <row r="280" spans="38:40" x14ac:dyDescent="0.45">
      <c r="AL280" s="14">
        <v>3</v>
      </c>
      <c r="AM280">
        <v>0</v>
      </c>
      <c r="AN280">
        <f t="shared" si="4"/>
        <v>1746</v>
      </c>
    </row>
    <row r="281" spans="38:40" x14ac:dyDescent="0.45">
      <c r="AL281" s="14">
        <v>0</v>
      </c>
      <c r="AM281">
        <v>-2</v>
      </c>
      <c r="AN281">
        <f t="shared" si="4"/>
        <v>1745</v>
      </c>
    </row>
    <row r="282" spans="38:40" x14ac:dyDescent="0.45">
      <c r="AL282" s="14">
        <v>-2</v>
      </c>
      <c r="AM282">
        <v>2</v>
      </c>
      <c r="AN282">
        <f t="shared" si="4"/>
        <v>1744</v>
      </c>
    </row>
    <row r="283" spans="38:40" x14ac:dyDescent="0.45">
      <c r="AL283" s="14">
        <v>2</v>
      </c>
      <c r="AM283">
        <v>-4</v>
      </c>
      <c r="AN283">
        <f t="shared" si="4"/>
        <v>1743</v>
      </c>
    </row>
    <row r="284" spans="38:40" x14ac:dyDescent="0.45">
      <c r="AL284" s="14">
        <v>-4</v>
      </c>
      <c r="AM284">
        <v>-3</v>
      </c>
      <c r="AN284">
        <f t="shared" si="4"/>
        <v>1742</v>
      </c>
    </row>
    <row r="285" spans="38:40" x14ac:dyDescent="0.45">
      <c r="AL285" s="14">
        <v>-3</v>
      </c>
      <c r="AM285">
        <v>0</v>
      </c>
      <c r="AN285">
        <f t="shared" si="4"/>
        <v>1741</v>
      </c>
    </row>
    <row r="286" spans="38:40" x14ac:dyDescent="0.45">
      <c r="AL286" s="14">
        <v>0</v>
      </c>
      <c r="AM286">
        <v>0</v>
      </c>
      <c r="AN286">
        <f t="shared" si="4"/>
        <v>1740</v>
      </c>
    </row>
    <row r="287" spans="38:40" x14ac:dyDescent="0.45">
      <c r="AL287" s="14">
        <v>0</v>
      </c>
      <c r="AM287">
        <v>-3</v>
      </c>
      <c r="AN287">
        <f t="shared" si="4"/>
        <v>1739</v>
      </c>
    </row>
    <row r="288" spans="38:40" x14ac:dyDescent="0.45">
      <c r="AL288" s="14" t="s">
        <v>47</v>
      </c>
      <c r="AM288" t="s">
        <v>47</v>
      </c>
      <c r="AN288">
        <f t="shared" si="4"/>
        <v>1738</v>
      </c>
    </row>
    <row r="289" spans="38:40" x14ac:dyDescent="0.45">
      <c r="AL289" s="14">
        <v>1</v>
      </c>
      <c r="AM289">
        <v>9</v>
      </c>
      <c r="AN289">
        <f t="shared" si="4"/>
        <v>1737</v>
      </c>
    </row>
    <row r="290" spans="38:40" x14ac:dyDescent="0.45">
      <c r="AL290" s="14">
        <v>9</v>
      </c>
      <c r="AM290">
        <v>-1</v>
      </c>
      <c r="AN290">
        <f t="shared" si="4"/>
        <v>1736</v>
      </c>
    </row>
    <row r="291" spans="38:40" x14ac:dyDescent="0.45">
      <c r="AL291" s="14">
        <v>-1</v>
      </c>
      <c r="AM291">
        <v>-5</v>
      </c>
      <c r="AN291">
        <f t="shared" si="4"/>
        <v>1735</v>
      </c>
    </row>
    <row r="292" spans="38:40" x14ac:dyDescent="0.45">
      <c r="AL292" s="14">
        <v>-5</v>
      </c>
      <c r="AM292">
        <v>5</v>
      </c>
      <c r="AN292">
        <f t="shared" si="4"/>
        <v>1734</v>
      </c>
    </row>
    <row r="293" spans="38:40" x14ac:dyDescent="0.45">
      <c r="AL293" s="14">
        <v>5</v>
      </c>
      <c r="AM293">
        <v>-4</v>
      </c>
      <c r="AN293">
        <f t="shared" si="4"/>
        <v>1733</v>
      </c>
    </row>
    <row r="294" spans="38:40" x14ac:dyDescent="0.45">
      <c r="AL294" s="14">
        <v>-4</v>
      </c>
      <c r="AM294">
        <v>5</v>
      </c>
      <c r="AN294">
        <f t="shared" si="4"/>
        <v>1732</v>
      </c>
    </row>
    <row r="295" spans="38:40" x14ac:dyDescent="0.45">
      <c r="AL295" s="14">
        <v>5</v>
      </c>
      <c r="AM295">
        <v>0</v>
      </c>
      <c r="AN295">
        <f t="shared" si="4"/>
        <v>1731</v>
      </c>
    </row>
    <row r="296" spans="38:40" x14ac:dyDescent="0.45">
      <c r="AL296" s="14">
        <v>0</v>
      </c>
      <c r="AM296">
        <v>1</v>
      </c>
      <c r="AN296">
        <f t="shared" si="4"/>
        <v>1730</v>
      </c>
    </row>
    <row r="297" spans="38:40" x14ac:dyDescent="0.45">
      <c r="AL297" s="14">
        <v>1</v>
      </c>
      <c r="AM297">
        <v>-3</v>
      </c>
      <c r="AN297">
        <f t="shared" si="4"/>
        <v>1729</v>
      </c>
    </row>
    <row r="298" spans="38:40" x14ac:dyDescent="0.45">
      <c r="AL298" s="14">
        <v>-3</v>
      </c>
      <c r="AM298">
        <v>-1</v>
      </c>
      <c r="AN298">
        <f t="shared" si="4"/>
        <v>1728</v>
      </c>
    </row>
    <row r="299" spans="38:40" x14ac:dyDescent="0.45">
      <c r="AL299" s="14">
        <v>-1</v>
      </c>
      <c r="AM299">
        <v>-2</v>
      </c>
      <c r="AN299">
        <f t="shared" si="4"/>
        <v>1727</v>
      </c>
    </row>
    <row r="300" spans="38:40" x14ac:dyDescent="0.45">
      <c r="AL300" s="14">
        <v>-2</v>
      </c>
      <c r="AM300">
        <v>1</v>
      </c>
      <c r="AN300">
        <f t="shared" si="4"/>
        <v>1726</v>
      </c>
    </row>
    <row r="301" spans="38:40" x14ac:dyDescent="0.45">
      <c r="AL301" s="14">
        <v>1</v>
      </c>
      <c r="AM301" t="s">
        <v>47</v>
      </c>
      <c r="AN301">
        <f t="shared" si="4"/>
        <v>1725</v>
      </c>
    </row>
    <row r="302" spans="38:40" x14ac:dyDescent="0.45">
      <c r="AL302" s="14">
        <v>-2</v>
      </c>
      <c r="AM302">
        <v>2</v>
      </c>
      <c r="AN302">
        <f t="shared" si="4"/>
        <v>1724</v>
      </c>
    </row>
    <row r="303" spans="38:40" x14ac:dyDescent="0.45">
      <c r="AL303" s="14">
        <v>2</v>
      </c>
      <c r="AM303">
        <v>1</v>
      </c>
      <c r="AN303">
        <f t="shared" si="4"/>
        <v>1723</v>
      </c>
    </row>
    <row r="304" spans="38:40" x14ac:dyDescent="0.45">
      <c r="AL304" s="14">
        <v>1</v>
      </c>
      <c r="AM304">
        <v>2</v>
      </c>
      <c r="AN304">
        <f t="shared" si="4"/>
        <v>1722</v>
      </c>
    </row>
    <row r="305" spans="38:40" x14ac:dyDescent="0.45">
      <c r="AL305" s="14">
        <v>2</v>
      </c>
      <c r="AM305">
        <v>1</v>
      </c>
      <c r="AN305">
        <f t="shared" si="4"/>
        <v>1721</v>
      </c>
    </row>
    <row r="306" spans="38:40" x14ac:dyDescent="0.45">
      <c r="AL306" s="14">
        <v>1</v>
      </c>
      <c r="AM306">
        <v>8</v>
      </c>
      <c r="AN306">
        <f t="shared" si="4"/>
        <v>1720</v>
      </c>
    </row>
    <row r="307" spans="38:40" x14ac:dyDescent="0.45">
      <c r="AL307" s="14">
        <v>8</v>
      </c>
      <c r="AM307">
        <v>5</v>
      </c>
      <c r="AN307">
        <f t="shared" si="4"/>
        <v>1719</v>
      </c>
    </row>
    <row r="308" spans="38:40" x14ac:dyDescent="0.45">
      <c r="AL308" s="14">
        <v>5</v>
      </c>
      <c r="AM308">
        <v>1</v>
      </c>
      <c r="AN308">
        <f t="shared" si="4"/>
        <v>1718</v>
      </c>
    </row>
    <row r="309" spans="38:40" x14ac:dyDescent="0.45">
      <c r="AL309" s="14">
        <v>1</v>
      </c>
      <c r="AM309">
        <v>-1</v>
      </c>
      <c r="AN309">
        <f t="shared" si="4"/>
        <v>1717</v>
      </c>
    </row>
    <row r="310" spans="38:40" x14ac:dyDescent="0.45">
      <c r="AL310" s="14">
        <v>-1</v>
      </c>
      <c r="AM310">
        <v>-4</v>
      </c>
      <c r="AN310">
        <f t="shared" si="4"/>
        <v>1716</v>
      </c>
    </row>
    <row r="311" spans="38:40" x14ac:dyDescent="0.45">
      <c r="AL311" s="14">
        <v>-4</v>
      </c>
      <c r="AM311">
        <v>2</v>
      </c>
      <c r="AN311">
        <f t="shared" si="4"/>
        <v>1715</v>
      </c>
    </row>
    <row r="312" spans="38:40" x14ac:dyDescent="0.45">
      <c r="AL312" s="14">
        <v>2</v>
      </c>
      <c r="AM312">
        <v>-2</v>
      </c>
      <c r="AN312">
        <f t="shared" si="4"/>
        <v>1714</v>
      </c>
    </row>
    <row r="313" spans="38:40" x14ac:dyDescent="0.45">
      <c r="AL313" s="14">
        <v>-2</v>
      </c>
      <c r="AM313">
        <v>-2</v>
      </c>
      <c r="AN313">
        <f t="shared" si="4"/>
        <v>1713</v>
      </c>
    </row>
    <row r="314" spans="38:40" x14ac:dyDescent="0.45">
      <c r="AL314" s="14">
        <v>-2</v>
      </c>
      <c r="AM314">
        <v>6</v>
      </c>
      <c r="AN314">
        <f t="shared" si="4"/>
        <v>1712</v>
      </c>
    </row>
    <row r="315" spans="38:40" x14ac:dyDescent="0.45">
      <c r="AL315" s="14">
        <v>6</v>
      </c>
      <c r="AM315">
        <v>1</v>
      </c>
      <c r="AN315">
        <f t="shared" si="4"/>
        <v>1711</v>
      </c>
    </row>
    <row r="316" spans="38:40" x14ac:dyDescent="0.45">
      <c r="AL316" s="14">
        <v>1</v>
      </c>
      <c r="AM316">
        <v>2</v>
      </c>
      <c r="AN316">
        <f t="shared" si="4"/>
        <v>1710</v>
      </c>
    </row>
    <row r="317" spans="38:40" x14ac:dyDescent="0.45">
      <c r="AL317" s="14">
        <v>2</v>
      </c>
      <c r="AM317">
        <v>3</v>
      </c>
      <c r="AN317">
        <f t="shared" si="4"/>
        <v>1709</v>
      </c>
    </row>
    <row r="318" spans="38:40" x14ac:dyDescent="0.45">
      <c r="AL318" s="14">
        <v>3</v>
      </c>
      <c r="AM318">
        <v>0</v>
      </c>
      <c r="AN318">
        <f t="shared" si="4"/>
        <v>1708</v>
      </c>
    </row>
    <row r="319" spans="38:40" x14ac:dyDescent="0.45">
      <c r="AL319" s="14">
        <v>0</v>
      </c>
      <c r="AM319">
        <v>0</v>
      </c>
      <c r="AN319">
        <f t="shared" si="4"/>
        <v>1707</v>
      </c>
    </row>
    <row r="320" spans="38:40" x14ac:dyDescent="0.45">
      <c r="AL320" s="14">
        <v>0</v>
      </c>
      <c r="AM320">
        <v>-3</v>
      </c>
      <c r="AN320">
        <f t="shared" si="4"/>
        <v>1706</v>
      </c>
    </row>
    <row r="321" spans="38:40" x14ac:dyDescent="0.45">
      <c r="AL321" s="14" t="s">
        <v>47</v>
      </c>
      <c r="AM321" t="s">
        <v>47</v>
      </c>
      <c r="AN321">
        <f t="shared" si="4"/>
        <v>1705</v>
      </c>
    </row>
    <row r="322" spans="38:40" x14ac:dyDescent="0.45">
      <c r="AL322" s="14">
        <v>1</v>
      </c>
      <c r="AM322">
        <v>-6</v>
      </c>
      <c r="AN322">
        <f t="shared" si="4"/>
        <v>1704</v>
      </c>
    </row>
    <row r="323" spans="38:40" x14ac:dyDescent="0.45">
      <c r="AL323" s="14">
        <v>-6</v>
      </c>
      <c r="AM323">
        <v>-4</v>
      </c>
      <c r="AN323">
        <f t="shared" si="4"/>
        <v>1703</v>
      </c>
    </row>
    <row r="324" spans="38:40" x14ac:dyDescent="0.45">
      <c r="AL324" s="14">
        <v>-4</v>
      </c>
      <c r="AM324">
        <v>2</v>
      </c>
      <c r="AN324">
        <f t="shared" ref="AN324:AN387" si="5">AN323-1</f>
        <v>1702</v>
      </c>
    </row>
    <row r="325" spans="38:40" x14ac:dyDescent="0.45">
      <c r="AL325" s="14">
        <v>2</v>
      </c>
      <c r="AM325">
        <v>0</v>
      </c>
      <c r="AN325">
        <f t="shared" si="5"/>
        <v>1701</v>
      </c>
    </row>
    <row r="326" spans="38:40" x14ac:dyDescent="0.45">
      <c r="AL326" s="14">
        <v>0</v>
      </c>
      <c r="AM326">
        <v>4</v>
      </c>
      <c r="AN326">
        <f t="shared" si="5"/>
        <v>1700</v>
      </c>
    </row>
    <row r="327" spans="38:40" x14ac:dyDescent="0.45">
      <c r="AL327" s="14">
        <v>4</v>
      </c>
      <c r="AM327">
        <v>1</v>
      </c>
      <c r="AN327">
        <f t="shared" si="5"/>
        <v>1699</v>
      </c>
    </row>
    <row r="328" spans="38:40" x14ac:dyDescent="0.45">
      <c r="AL328" s="14">
        <v>1</v>
      </c>
      <c r="AM328">
        <v>2</v>
      </c>
      <c r="AN328">
        <f t="shared" si="5"/>
        <v>1698</v>
      </c>
    </row>
    <row r="329" spans="38:40" x14ac:dyDescent="0.45">
      <c r="AL329" s="14">
        <v>2</v>
      </c>
      <c r="AM329">
        <v>-7</v>
      </c>
      <c r="AN329">
        <f t="shared" si="5"/>
        <v>1697</v>
      </c>
    </row>
    <row r="330" spans="38:40" x14ac:dyDescent="0.45">
      <c r="AL330" s="14">
        <v>-7</v>
      </c>
      <c r="AM330">
        <v>2</v>
      </c>
      <c r="AN330">
        <f t="shared" si="5"/>
        <v>1696</v>
      </c>
    </row>
    <row r="331" spans="38:40" x14ac:dyDescent="0.45">
      <c r="AL331" s="14">
        <v>2</v>
      </c>
      <c r="AM331">
        <v>-5</v>
      </c>
      <c r="AN331">
        <f t="shared" si="5"/>
        <v>1695</v>
      </c>
    </row>
    <row r="332" spans="38:40" x14ac:dyDescent="0.45">
      <c r="AL332" s="14">
        <v>-5</v>
      </c>
      <c r="AM332">
        <v>3</v>
      </c>
      <c r="AN332">
        <f t="shared" si="5"/>
        <v>1694</v>
      </c>
    </row>
    <row r="333" spans="38:40" x14ac:dyDescent="0.45">
      <c r="AL333" s="14">
        <v>3</v>
      </c>
      <c r="AM333">
        <v>-2</v>
      </c>
      <c r="AN333">
        <f t="shared" si="5"/>
        <v>1693</v>
      </c>
    </row>
    <row r="334" spans="38:40" x14ac:dyDescent="0.45">
      <c r="AL334" s="14">
        <v>-2</v>
      </c>
      <c r="AM334">
        <v>1</v>
      </c>
      <c r="AN334">
        <f t="shared" si="5"/>
        <v>1692</v>
      </c>
    </row>
    <row r="335" spans="38:40" x14ac:dyDescent="0.45">
      <c r="AL335" s="14">
        <v>1</v>
      </c>
      <c r="AM335">
        <v>2</v>
      </c>
      <c r="AN335">
        <f t="shared" si="5"/>
        <v>1691</v>
      </c>
    </row>
    <row r="336" spans="38:40" x14ac:dyDescent="0.45">
      <c r="AL336" s="14">
        <v>2</v>
      </c>
      <c r="AM336">
        <v>1</v>
      </c>
      <c r="AN336">
        <f t="shared" si="5"/>
        <v>1690</v>
      </c>
    </row>
    <row r="337" spans="38:40" x14ac:dyDescent="0.45">
      <c r="AL337" s="14">
        <v>1</v>
      </c>
      <c r="AM337">
        <v>-1</v>
      </c>
      <c r="AN337">
        <f t="shared" si="5"/>
        <v>1689</v>
      </c>
    </row>
    <row r="338" spans="38:40" x14ac:dyDescent="0.45">
      <c r="AL338" s="14">
        <v>-1</v>
      </c>
      <c r="AM338">
        <v>-1</v>
      </c>
      <c r="AN338">
        <f t="shared" si="5"/>
        <v>1688</v>
      </c>
    </row>
    <row r="339" spans="38:40" x14ac:dyDescent="0.45">
      <c r="AL339" s="14">
        <v>-1</v>
      </c>
      <c r="AM339">
        <v>-1</v>
      </c>
      <c r="AN339">
        <f t="shared" si="5"/>
        <v>1687</v>
      </c>
    </row>
    <row r="340" spans="38:40" x14ac:dyDescent="0.45">
      <c r="AL340" s="14">
        <v>-1</v>
      </c>
      <c r="AM340">
        <v>-1</v>
      </c>
      <c r="AN340">
        <f t="shared" si="5"/>
        <v>1686</v>
      </c>
    </row>
    <row r="341" spans="38:40" x14ac:dyDescent="0.45">
      <c r="AL341" s="14" t="s">
        <v>47</v>
      </c>
      <c r="AM341" t="s">
        <v>47</v>
      </c>
      <c r="AN341">
        <f t="shared" si="5"/>
        <v>1685</v>
      </c>
    </row>
    <row r="342" spans="38:40" x14ac:dyDescent="0.45">
      <c r="AL342" s="14">
        <v>0</v>
      </c>
      <c r="AM342">
        <v>-5</v>
      </c>
      <c r="AN342">
        <f t="shared" si="5"/>
        <v>1684</v>
      </c>
    </row>
    <row r="343" spans="38:40" x14ac:dyDescent="0.45">
      <c r="AL343" s="14">
        <v>-5</v>
      </c>
      <c r="AM343">
        <v>2</v>
      </c>
      <c r="AN343">
        <f t="shared" si="5"/>
        <v>1683</v>
      </c>
    </row>
    <row r="344" spans="38:40" x14ac:dyDescent="0.45">
      <c r="AL344" s="14">
        <v>2</v>
      </c>
      <c r="AM344">
        <v>0</v>
      </c>
      <c r="AN344">
        <f t="shared" si="5"/>
        <v>1682</v>
      </c>
    </row>
    <row r="345" spans="38:40" x14ac:dyDescent="0.45">
      <c r="AL345" s="14">
        <v>0</v>
      </c>
      <c r="AM345">
        <v>-2</v>
      </c>
      <c r="AN345">
        <f t="shared" si="5"/>
        <v>1681</v>
      </c>
    </row>
    <row r="346" spans="38:40" x14ac:dyDescent="0.45">
      <c r="AL346" s="14">
        <v>-2</v>
      </c>
      <c r="AM346">
        <v>0</v>
      </c>
      <c r="AN346">
        <f t="shared" si="5"/>
        <v>1680</v>
      </c>
    </row>
    <row r="347" spans="38:40" x14ac:dyDescent="0.45">
      <c r="AL347" s="14">
        <v>0</v>
      </c>
      <c r="AM347">
        <v>-1</v>
      </c>
      <c r="AN347">
        <f t="shared" si="5"/>
        <v>1679</v>
      </c>
    </row>
    <row r="348" spans="38:40" x14ac:dyDescent="0.45">
      <c r="AL348" s="14">
        <v>-1</v>
      </c>
      <c r="AM348">
        <v>1</v>
      </c>
      <c r="AN348">
        <f t="shared" si="5"/>
        <v>1678</v>
      </c>
    </row>
    <row r="349" spans="38:40" x14ac:dyDescent="0.45">
      <c r="AL349" s="14">
        <v>1</v>
      </c>
      <c r="AM349">
        <v>0</v>
      </c>
      <c r="AN349">
        <f t="shared" si="5"/>
        <v>1677</v>
      </c>
    </row>
    <row r="350" spans="38:40" x14ac:dyDescent="0.45">
      <c r="AL350" s="14">
        <v>0</v>
      </c>
      <c r="AM350">
        <v>1</v>
      </c>
      <c r="AN350">
        <f t="shared" si="5"/>
        <v>1676</v>
      </c>
    </row>
    <row r="351" spans="38:40" x14ac:dyDescent="0.45">
      <c r="AL351" s="14">
        <v>1</v>
      </c>
      <c r="AM351">
        <v>-3</v>
      </c>
      <c r="AN351">
        <f t="shared" si="5"/>
        <v>1675</v>
      </c>
    </row>
    <row r="352" spans="38:40" x14ac:dyDescent="0.45">
      <c r="AL352" s="14">
        <v>-3</v>
      </c>
      <c r="AM352">
        <v>0</v>
      </c>
      <c r="AN352">
        <f t="shared" si="5"/>
        <v>1674</v>
      </c>
    </row>
    <row r="353" spans="38:40" x14ac:dyDescent="0.45">
      <c r="AL353" s="14">
        <v>0</v>
      </c>
      <c r="AM353">
        <v>-1</v>
      </c>
      <c r="AN353">
        <f t="shared" si="5"/>
        <v>1673</v>
      </c>
    </row>
    <row r="354" spans="38:40" x14ac:dyDescent="0.45">
      <c r="AL354" s="14">
        <v>-1</v>
      </c>
      <c r="AM354">
        <v>-2</v>
      </c>
      <c r="AN354">
        <f t="shared" si="5"/>
        <v>1672</v>
      </c>
    </row>
    <row r="355" spans="38:40" x14ac:dyDescent="0.45">
      <c r="AL355" s="14">
        <v>-2</v>
      </c>
      <c r="AM355">
        <v>-2</v>
      </c>
      <c r="AN355">
        <f t="shared" si="5"/>
        <v>1671</v>
      </c>
    </row>
    <row r="356" spans="38:40" x14ac:dyDescent="0.45">
      <c r="AL356" s="14">
        <v>-2</v>
      </c>
      <c r="AM356">
        <v>-2</v>
      </c>
      <c r="AN356">
        <f t="shared" si="5"/>
        <v>1670</v>
      </c>
    </row>
    <row r="357" spans="38:40" x14ac:dyDescent="0.45">
      <c r="AL357" s="14">
        <v>-2</v>
      </c>
      <c r="AM357">
        <v>0</v>
      </c>
      <c r="AN357">
        <f t="shared" si="5"/>
        <v>1669</v>
      </c>
    </row>
    <row r="358" spans="38:40" x14ac:dyDescent="0.45">
      <c r="AL358" s="14">
        <v>0</v>
      </c>
      <c r="AM358">
        <v>2</v>
      </c>
      <c r="AN358">
        <f t="shared" si="5"/>
        <v>1668</v>
      </c>
    </row>
    <row r="359" spans="38:40" x14ac:dyDescent="0.45">
      <c r="AL359" s="14">
        <v>2</v>
      </c>
      <c r="AM359">
        <v>2</v>
      </c>
      <c r="AN359">
        <f t="shared" si="5"/>
        <v>1667</v>
      </c>
    </row>
    <row r="360" spans="38:40" x14ac:dyDescent="0.45">
      <c r="AL360" s="14">
        <v>2</v>
      </c>
      <c r="AM360">
        <v>-6</v>
      </c>
      <c r="AN360">
        <f t="shared" si="5"/>
        <v>1666</v>
      </c>
    </row>
    <row r="361" spans="38:40" x14ac:dyDescent="0.45">
      <c r="AL361" s="14" t="s">
        <v>47</v>
      </c>
      <c r="AM361" t="s">
        <v>47</v>
      </c>
      <c r="AN361">
        <f t="shared" si="5"/>
        <v>1665</v>
      </c>
    </row>
    <row r="362" spans="38:40" x14ac:dyDescent="0.45">
      <c r="AL362" s="14">
        <v>0</v>
      </c>
      <c r="AM362">
        <v>4</v>
      </c>
      <c r="AN362">
        <f t="shared" si="5"/>
        <v>1664</v>
      </c>
    </row>
    <row r="363" spans="38:40" x14ac:dyDescent="0.45">
      <c r="AL363" s="14">
        <v>4</v>
      </c>
      <c r="AM363">
        <v>-7</v>
      </c>
      <c r="AN363">
        <f t="shared" si="5"/>
        <v>1663</v>
      </c>
    </row>
    <row r="364" spans="38:40" x14ac:dyDescent="0.45">
      <c r="AL364" s="14">
        <v>-7</v>
      </c>
      <c r="AM364">
        <v>6</v>
      </c>
      <c r="AN364">
        <f t="shared" si="5"/>
        <v>1662</v>
      </c>
    </row>
    <row r="365" spans="38:40" x14ac:dyDescent="0.45">
      <c r="AL365" s="14">
        <v>6</v>
      </c>
      <c r="AM365">
        <v>-1</v>
      </c>
      <c r="AN365">
        <f t="shared" si="5"/>
        <v>1661</v>
      </c>
    </row>
    <row r="366" spans="38:40" x14ac:dyDescent="0.45">
      <c r="AL366" s="14">
        <v>-1</v>
      </c>
      <c r="AM366">
        <v>4</v>
      </c>
      <c r="AN366">
        <f t="shared" si="5"/>
        <v>1660</v>
      </c>
    </row>
    <row r="367" spans="38:40" x14ac:dyDescent="0.45">
      <c r="AL367" s="14">
        <v>4</v>
      </c>
      <c r="AM367">
        <v>1</v>
      </c>
      <c r="AN367">
        <f t="shared" si="5"/>
        <v>1659</v>
      </c>
    </row>
    <row r="368" spans="38:40" x14ac:dyDescent="0.45">
      <c r="AL368" s="14">
        <v>1</v>
      </c>
      <c r="AM368">
        <v>-9</v>
      </c>
      <c r="AN368">
        <f t="shared" si="5"/>
        <v>1658</v>
      </c>
    </row>
    <row r="369" spans="38:40" x14ac:dyDescent="0.45">
      <c r="AL369" s="14">
        <v>-9</v>
      </c>
      <c r="AM369">
        <v>5</v>
      </c>
      <c r="AN369">
        <f t="shared" si="5"/>
        <v>1657</v>
      </c>
    </row>
    <row r="370" spans="38:40" x14ac:dyDescent="0.45">
      <c r="AL370" s="14">
        <v>5</v>
      </c>
      <c r="AM370">
        <v>-1</v>
      </c>
      <c r="AN370">
        <f t="shared" si="5"/>
        <v>1656</v>
      </c>
    </row>
    <row r="371" spans="38:40" x14ac:dyDescent="0.45">
      <c r="AL371" s="14">
        <v>-1</v>
      </c>
      <c r="AM371">
        <v>7</v>
      </c>
      <c r="AN371">
        <f t="shared" si="5"/>
        <v>1655</v>
      </c>
    </row>
    <row r="372" spans="38:40" x14ac:dyDescent="0.45">
      <c r="AL372" s="14">
        <v>7</v>
      </c>
      <c r="AM372">
        <v>6</v>
      </c>
      <c r="AN372">
        <f t="shared" si="5"/>
        <v>1654</v>
      </c>
    </row>
    <row r="373" spans="38:40" x14ac:dyDescent="0.45">
      <c r="AL373" s="14">
        <v>6</v>
      </c>
      <c r="AM373">
        <v>0</v>
      </c>
      <c r="AN373">
        <f t="shared" si="5"/>
        <v>1653</v>
      </c>
    </row>
    <row r="374" spans="38:40" x14ac:dyDescent="0.45">
      <c r="AL374" s="14">
        <v>0</v>
      </c>
      <c r="AM374">
        <v>-4</v>
      </c>
      <c r="AN374">
        <f t="shared" si="5"/>
        <v>1652</v>
      </c>
    </row>
    <row r="375" spans="38:40" x14ac:dyDescent="0.45">
      <c r="AL375" s="14">
        <v>-4</v>
      </c>
      <c r="AM375">
        <v>-2</v>
      </c>
      <c r="AN375">
        <f t="shared" si="5"/>
        <v>1651</v>
      </c>
    </row>
    <row r="376" spans="38:40" x14ac:dyDescent="0.45">
      <c r="AL376" s="14">
        <v>-2</v>
      </c>
      <c r="AM376">
        <v>8</v>
      </c>
      <c r="AN376">
        <f t="shared" si="5"/>
        <v>1650</v>
      </c>
    </row>
    <row r="377" spans="38:40" x14ac:dyDescent="0.45">
      <c r="AL377" s="14">
        <v>8</v>
      </c>
      <c r="AM377">
        <v>2</v>
      </c>
      <c r="AN377">
        <f t="shared" si="5"/>
        <v>1649</v>
      </c>
    </row>
    <row r="378" spans="38:40" x14ac:dyDescent="0.45">
      <c r="AL378" s="14">
        <v>2</v>
      </c>
      <c r="AM378">
        <v>-3</v>
      </c>
      <c r="AN378">
        <f t="shared" si="5"/>
        <v>1648</v>
      </c>
    </row>
    <row r="379" spans="38:40" x14ac:dyDescent="0.45">
      <c r="AL379" s="14">
        <v>-3</v>
      </c>
      <c r="AM379">
        <v>-3</v>
      </c>
      <c r="AN379">
        <f t="shared" si="5"/>
        <v>1647</v>
      </c>
    </row>
    <row r="380" spans="38:40" x14ac:dyDescent="0.45">
      <c r="AL380" s="14">
        <v>-3</v>
      </c>
      <c r="AM380">
        <v>5</v>
      </c>
      <c r="AN380">
        <f t="shared" si="5"/>
        <v>1646</v>
      </c>
    </row>
    <row r="381" spans="38:40" x14ac:dyDescent="0.45">
      <c r="AL381" s="14" t="s">
        <v>47</v>
      </c>
      <c r="AM381" t="s">
        <v>47</v>
      </c>
      <c r="AN381">
        <f t="shared" si="5"/>
        <v>1645</v>
      </c>
    </row>
    <row r="382" spans="38:40" x14ac:dyDescent="0.45">
      <c r="AL382" s="14">
        <v>0</v>
      </c>
      <c r="AM382">
        <v>1</v>
      </c>
      <c r="AN382">
        <f t="shared" si="5"/>
        <v>1644</v>
      </c>
    </row>
    <row r="383" spans="38:40" x14ac:dyDescent="0.45">
      <c r="AL383" s="14">
        <v>1</v>
      </c>
      <c r="AM383">
        <v>1</v>
      </c>
      <c r="AN383">
        <f t="shared" si="5"/>
        <v>1643</v>
      </c>
    </row>
    <row r="384" spans="38:40" x14ac:dyDescent="0.45">
      <c r="AL384" s="14">
        <v>1</v>
      </c>
      <c r="AM384">
        <v>-1</v>
      </c>
      <c r="AN384">
        <f t="shared" si="5"/>
        <v>1642</v>
      </c>
    </row>
    <row r="385" spans="38:40" x14ac:dyDescent="0.45">
      <c r="AL385" s="14">
        <v>-1</v>
      </c>
      <c r="AM385">
        <v>1</v>
      </c>
      <c r="AN385">
        <f t="shared" si="5"/>
        <v>1641</v>
      </c>
    </row>
    <row r="386" spans="38:40" x14ac:dyDescent="0.45">
      <c r="AL386" s="14">
        <v>1</v>
      </c>
      <c r="AM386">
        <v>0</v>
      </c>
      <c r="AN386">
        <f t="shared" si="5"/>
        <v>1640</v>
      </c>
    </row>
    <row r="387" spans="38:40" x14ac:dyDescent="0.45">
      <c r="AL387" s="14">
        <v>0</v>
      </c>
      <c r="AM387">
        <v>2</v>
      </c>
      <c r="AN387">
        <f t="shared" si="5"/>
        <v>1639</v>
      </c>
    </row>
    <row r="388" spans="38:40" x14ac:dyDescent="0.45">
      <c r="AL388" s="14">
        <v>2</v>
      </c>
      <c r="AM388">
        <v>2</v>
      </c>
      <c r="AN388">
        <f t="shared" ref="AN388:AN451" si="6">AN387-1</f>
        <v>1638</v>
      </c>
    </row>
    <row r="389" spans="38:40" x14ac:dyDescent="0.45">
      <c r="AL389" s="14">
        <v>2</v>
      </c>
      <c r="AM389">
        <v>-1</v>
      </c>
      <c r="AN389">
        <f t="shared" si="6"/>
        <v>1637</v>
      </c>
    </row>
    <row r="390" spans="38:40" x14ac:dyDescent="0.45">
      <c r="AL390" s="14">
        <v>-1</v>
      </c>
      <c r="AM390">
        <v>-9</v>
      </c>
      <c r="AN390">
        <f t="shared" si="6"/>
        <v>1636</v>
      </c>
    </row>
    <row r="391" spans="38:40" x14ac:dyDescent="0.45">
      <c r="AL391" s="14">
        <v>-9</v>
      </c>
      <c r="AM391">
        <v>-11</v>
      </c>
      <c r="AN391">
        <f t="shared" si="6"/>
        <v>1635</v>
      </c>
    </row>
    <row r="392" spans="38:40" x14ac:dyDescent="0.45">
      <c r="AL392" s="14">
        <v>-11</v>
      </c>
      <c r="AM392">
        <v>0</v>
      </c>
      <c r="AN392">
        <f t="shared" si="6"/>
        <v>1634</v>
      </c>
    </row>
    <row r="393" spans="38:40" x14ac:dyDescent="0.45">
      <c r="AL393" s="14">
        <v>0</v>
      </c>
      <c r="AM393">
        <v>2</v>
      </c>
      <c r="AN393">
        <f t="shared" si="6"/>
        <v>1633</v>
      </c>
    </row>
    <row r="394" spans="38:40" x14ac:dyDescent="0.45">
      <c r="AL394" s="14">
        <v>2</v>
      </c>
      <c r="AM394">
        <v>-3</v>
      </c>
      <c r="AN394">
        <f t="shared" si="6"/>
        <v>1632</v>
      </c>
    </row>
    <row r="395" spans="38:40" x14ac:dyDescent="0.45">
      <c r="AL395" s="14">
        <v>-3</v>
      </c>
      <c r="AM395">
        <v>-4</v>
      </c>
      <c r="AN395">
        <f t="shared" si="6"/>
        <v>1631</v>
      </c>
    </row>
    <row r="396" spans="38:40" x14ac:dyDescent="0.45">
      <c r="AL396" s="14">
        <v>-4</v>
      </c>
      <c r="AM396">
        <v>-6</v>
      </c>
      <c r="AN396">
        <f t="shared" si="6"/>
        <v>1630</v>
      </c>
    </row>
    <row r="397" spans="38:40" x14ac:dyDescent="0.45">
      <c r="AL397" s="14">
        <v>-6</v>
      </c>
      <c r="AM397">
        <v>-1</v>
      </c>
      <c r="AN397">
        <f t="shared" si="6"/>
        <v>1629</v>
      </c>
    </row>
    <row r="398" spans="38:40" x14ac:dyDescent="0.45">
      <c r="AL398" s="14">
        <v>-1</v>
      </c>
      <c r="AM398">
        <v>-3</v>
      </c>
      <c r="AN398">
        <f t="shared" si="6"/>
        <v>1628</v>
      </c>
    </row>
    <row r="399" spans="38:40" x14ac:dyDescent="0.45">
      <c r="AL399" s="14">
        <v>-3</v>
      </c>
      <c r="AM399">
        <v>-3</v>
      </c>
      <c r="AN399">
        <f t="shared" si="6"/>
        <v>1627</v>
      </c>
    </row>
    <row r="400" spans="38:40" x14ac:dyDescent="0.45">
      <c r="AL400" s="14">
        <v>-3</v>
      </c>
      <c r="AM400">
        <v>-5</v>
      </c>
      <c r="AN400">
        <f t="shared" si="6"/>
        <v>1626</v>
      </c>
    </row>
    <row r="401" spans="38:40" x14ac:dyDescent="0.45">
      <c r="AL401" s="14" t="s">
        <v>47</v>
      </c>
      <c r="AM401" t="s">
        <v>47</v>
      </c>
      <c r="AN401">
        <f t="shared" si="6"/>
        <v>1625</v>
      </c>
    </row>
    <row r="402" spans="38:40" x14ac:dyDescent="0.45">
      <c r="AL402" s="14">
        <v>3</v>
      </c>
      <c r="AM402">
        <v>1</v>
      </c>
      <c r="AN402">
        <f t="shared" si="6"/>
        <v>1624</v>
      </c>
    </row>
    <row r="403" spans="38:40" x14ac:dyDescent="0.45">
      <c r="AL403" s="14">
        <v>1</v>
      </c>
      <c r="AM403">
        <v>0</v>
      </c>
      <c r="AN403">
        <f t="shared" si="6"/>
        <v>1623</v>
      </c>
    </row>
    <row r="404" spans="38:40" x14ac:dyDescent="0.45">
      <c r="AL404" s="14">
        <v>0</v>
      </c>
      <c r="AM404">
        <v>2</v>
      </c>
      <c r="AN404">
        <f t="shared" si="6"/>
        <v>1622</v>
      </c>
    </row>
    <row r="405" spans="38:40" x14ac:dyDescent="0.45">
      <c r="AL405" s="14">
        <v>2</v>
      </c>
      <c r="AM405">
        <v>-2</v>
      </c>
      <c r="AN405">
        <f t="shared" si="6"/>
        <v>1621</v>
      </c>
    </row>
    <row r="406" spans="38:40" x14ac:dyDescent="0.45">
      <c r="AL406" s="14">
        <v>-2</v>
      </c>
      <c r="AM406">
        <v>2</v>
      </c>
      <c r="AN406">
        <f t="shared" si="6"/>
        <v>1620</v>
      </c>
    </row>
    <row r="407" spans="38:40" x14ac:dyDescent="0.45">
      <c r="AL407" s="14">
        <v>2</v>
      </c>
      <c r="AM407">
        <v>4</v>
      </c>
      <c r="AN407">
        <f t="shared" si="6"/>
        <v>1619</v>
      </c>
    </row>
    <row r="408" spans="38:40" x14ac:dyDescent="0.45">
      <c r="AL408" s="14">
        <v>4</v>
      </c>
      <c r="AM408">
        <v>-6</v>
      </c>
      <c r="AN408">
        <f t="shared" si="6"/>
        <v>1618</v>
      </c>
    </row>
    <row r="409" spans="38:40" x14ac:dyDescent="0.45">
      <c r="AL409" s="14">
        <v>-6</v>
      </c>
      <c r="AM409">
        <v>9</v>
      </c>
      <c r="AN409">
        <f t="shared" si="6"/>
        <v>1617</v>
      </c>
    </row>
    <row r="410" spans="38:40" x14ac:dyDescent="0.45">
      <c r="AL410" s="14">
        <v>9</v>
      </c>
      <c r="AM410">
        <v>1</v>
      </c>
      <c r="AN410">
        <f t="shared" si="6"/>
        <v>1616</v>
      </c>
    </row>
    <row r="411" spans="38:40" x14ac:dyDescent="0.45">
      <c r="AL411" s="14">
        <v>1</v>
      </c>
      <c r="AM411">
        <v>0</v>
      </c>
      <c r="AN411">
        <f t="shared" si="6"/>
        <v>1615</v>
      </c>
    </row>
    <row r="412" spans="38:40" x14ac:dyDescent="0.45">
      <c r="AL412" s="14">
        <v>0</v>
      </c>
      <c r="AM412">
        <v>7</v>
      </c>
      <c r="AN412">
        <f t="shared" si="6"/>
        <v>1614</v>
      </c>
    </row>
    <row r="413" spans="38:40" x14ac:dyDescent="0.45">
      <c r="AL413" s="14">
        <v>7</v>
      </c>
      <c r="AM413">
        <v>0</v>
      </c>
      <c r="AN413">
        <f t="shared" si="6"/>
        <v>1613</v>
      </c>
    </row>
    <row r="414" spans="38:40" x14ac:dyDescent="0.45">
      <c r="AL414" s="14">
        <v>0</v>
      </c>
      <c r="AM414">
        <v>-1</v>
      </c>
      <c r="AN414">
        <f t="shared" si="6"/>
        <v>1612</v>
      </c>
    </row>
    <row r="415" spans="38:40" x14ac:dyDescent="0.45">
      <c r="AL415" s="14">
        <v>-1</v>
      </c>
      <c r="AM415">
        <v>2</v>
      </c>
      <c r="AN415">
        <f t="shared" si="6"/>
        <v>1611</v>
      </c>
    </row>
    <row r="416" spans="38:40" x14ac:dyDescent="0.45">
      <c r="AL416" s="14">
        <v>2</v>
      </c>
      <c r="AM416">
        <v>1</v>
      </c>
      <c r="AN416">
        <f t="shared" si="6"/>
        <v>1610</v>
      </c>
    </row>
    <row r="417" spans="38:40" x14ac:dyDescent="0.45">
      <c r="AL417" s="14">
        <v>1</v>
      </c>
      <c r="AM417">
        <v>-1</v>
      </c>
      <c r="AN417">
        <f t="shared" si="6"/>
        <v>1609</v>
      </c>
    </row>
    <row r="418" spans="38:40" x14ac:dyDescent="0.45">
      <c r="AL418" s="14">
        <v>-1</v>
      </c>
      <c r="AM418">
        <v>2</v>
      </c>
      <c r="AN418">
        <f t="shared" si="6"/>
        <v>1608</v>
      </c>
    </row>
    <row r="419" spans="38:40" x14ac:dyDescent="0.45">
      <c r="AL419" s="14">
        <v>2</v>
      </c>
      <c r="AM419">
        <v>2</v>
      </c>
      <c r="AN419">
        <f t="shared" si="6"/>
        <v>1607</v>
      </c>
    </row>
    <row r="420" spans="38:40" x14ac:dyDescent="0.45">
      <c r="AL420" s="14">
        <v>2</v>
      </c>
      <c r="AM420">
        <v>-1</v>
      </c>
      <c r="AN420">
        <f t="shared" si="6"/>
        <v>1606</v>
      </c>
    </row>
    <row r="421" spans="38:40" x14ac:dyDescent="0.45">
      <c r="AL421" s="14" t="s">
        <v>47</v>
      </c>
      <c r="AM421" t="s">
        <v>47</v>
      </c>
      <c r="AN421">
        <f t="shared" si="6"/>
        <v>1605</v>
      </c>
    </row>
    <row r="422" spans="38:40" x14ac:dyDescent="0.45">
      <c r="AL422" s="14">
        <v>2</v>
      </c>
      <c r="AM422">
        <v>5</v>
      </c>
      <c r="AN422">
        <f t="shared" si="6"/>
        <v>1604</v>
      </c>
    </row>
    <row r="423" spans="38:40" x14ac:dyDescent="0.45">
      <c r="AL423" s="14">
        <v>5</v>
      </c>
      <c r="AM423">
        <v>4</v>
      </c>
      <c r="AN423">
        <f t="shared" si="6"/>
        <v>1603</v>
      </c>
    </row>
    <row r="424" spans="38:40" x14ac:dyDescent="0.45">
      <c r="AL424" s="14">
        <v>4</v>
      </c>
      <c r="AM424">
        <v>3</v>
      </c>
      <c r="AN424">
        <f t="shared" si="6"/>
        <v>1602</v>
      </c>
    </row>
    <row r="425" spans="38:40" x14ac:dyDescent="0.45">
      <c r="AL425" s="14">
        <v>3</v>
      </c>
      <c r="AM425">
        <v>-3</v>
      </c>
      <c r="AN425">
        <f t="shared" si="6"/>
        <v>1601</v>
      </c>
    </row>
    <row r="426" spans="38:40" x14ac:dyDescent="0.45">
      <c r="AL426" s="14">
        <v>-3</v>
      </c>
      <c r="AM426">
        <v>1</v>
      </c>
      <c r="AN426">
        <f t="shared" si="6"/>
        <v>1600</v>
      </c>
    </row>
    <row r="427" spans="38:40" x14ac:dyDescent="0.45">
      <c r="AL427" s="14">
        <v>1</v>
      </c>
      <c r="AM427">
        <v>2</v>
      </c>
      <c r="AN427">
        <f t="shared" si="6"/>
        <v>1599</v>
      </c>
    </row>
    <row r="428" spans="38:40" x14ac:dyDescent="0.45">
      <c r="AL428" s="14">
        <v>2</v>
      </c>
      <c r="AM428">
        <v>1</v>
      </c>
      <c r="AN428">
        <f t="shared" si="6"/>
        <v>1598</v>
      </c>
    </row>
    <row r="429" spans="38:40" x14ac:dyDescent="0.45">
      <c r="AL429" s="14">
        <v>1</v>
      </c>
      <c r="AM429">
        <v>0</v>
      </c>
      <c r="AN429">
        <f t="shared" si="6"/>
        <v>1597</v>
      </c>
    </row>
    <row r="430" spans="38:40" x14ac:dyDescent="0.45">
      <c r="AL430" s="14">
        <v>0</v>
      </c>
      <c r="AM430">
        <v>5</v>
      </c>
      <c r="AN430">
        <f t="shared" si="6"/>
        <v>1596</v>
      </c>
    </row>
    <row r="431" spans="38:40" x14ac:dyDescent="0.45">
      <c r="AL431" s="14">
        <v>5</v>
      </c>
      <c r="AM431">
        <v>1</v>
      </c>
      <c r="AN431">
        <f t="shared" si="6"/>
        <v>1595</v>
      </c>
    </row>
    <row r="432" spans="38:40" x14ac:dyDescent="0.45">
      <c r="AL432" s="14">
        <v>1</v>
      </c>
      <c r="AM432">
        <v>6</v>
      </c>
      <c r="AN432">
        <f t="shared" si="6"/>
        <v>1594</v>
      </c>
    </row>
    <row r="433" spans="38:40" x14ac:dyDescent="0.45">
      <c r="AL433" s="14">
        <v>6</v>
      </c>
      <c r="AM433">
        <v>1</v>
      </c>
      <c r="AN433">
        <f t="shared" si="6"/>
        <v>1593</v>
      </c>
    </row>
    <row r="434" spans="38:40" x14ac:dyDescent="0.45">
      <c r="AL434" s="14">
        <v>1</v>
      </c>
      <c r="AM434">
        <v>2</v>
      </c>
      <c r="AN434">
        <f t="shared" si="6"/>
        <v>1592</v>
      </c>
    </row>
    <row r="435" spans="38:40" x14ac:dyDescent="0.45">
      <c r="AL435" s="14">
        <v>2</v>
      </c>
      <c r="AM435">
        <v>4</v>
      </c>
      <c r="AN435">
        <f t="shared" si="6"/>
        <v>1591</v>
      </c>
    </row>
    <row r="436" spans="38:40" x14ac:dyDescent="0.45">
      <c r="AL436" s="14">
        <v>4</v>
      </c>
      <c r="AM436">
        <v>-5</v>
      </c>
      <c r="AN436">
        <f t="shared" si="6"/>
        <v>1590</v>
      </c>
    </row>
    <row r="437" spans="38:40" x14ac:dyDescent="0.45">
      <c r="AL437" s="14">
        <v>-5</v>
      </c>
      <c r="AM437">
        <v>0</v>
      </c>
      <c r="AN437">
        <f t="shared" si="6"/>
        <v>1589</v>
      </c>
    </row>
    <row r="438" spans="38:40" x14ac:dyDescent="0.45">
      <c r="AL438" s="14">
        <v>0</v>
      </c>
      <c r="AM438">
        <v>-2</v>
      </c>
      <c r="AN438">
        <f t="shared" si="6"/>
        <v>1588</v>
      </c>
    </row>
    <row r="439" spans="38:40" x14ac:dyDescent="0.45">
      <c r="AL439" s="14">
        <v>-2</v>
      </c>
      <c r="AM439">
        <v>-2</v>
      </c>
      <c r="AN439">
        <f t="shared" si="6"/>
        <v>1587</v>
      </c>
    </row>
    <row r="440" spans="38:40" x14ac:dyDescent="0.45">
      <c r="AL440" s="14">
        <v>-2</v>
      </c>
      <c r="AM440">
        <v>-5</v>
      </c>
      <c r="AN440">
        <f t="shared" si="6"/>
        <v>1586</v>
      </c>
    </row>
    <row r="441" spans="38:40" x14ac:dyDescent="0.45">
      <c r="AL441" s="14" t="s">
        <v>47</v>
      </c>
      <c r="AM441" t="s">
        <v>47</v>
      </c>
      <c r="AN441">
        <f t="shared" si="6"/>
        <v>1585</v>
      </c>
    </row>
    <row r="442" spans="38:40" x14ac:dyDescent="0.45">
      <c r="AL442" s="14">
        <v>1</v>
      </c>
      <c r="AM442">
        <v>-10</v>
      </c>
      <c r="AN442">
        <f t="shared" si="6"/>
        <v>1584</v>
      </c>
    </row>
    <row r="443" spans="38:40" x14ac:dyDescent="0.45">
      <c r="AL443" s="14">
        <v>-10</v>
      </c>
      <c r="AM443">
        <v>3</v>
      </c>
      <c r="AN443">
        <f t="shared" si="6"/>
        <v>1583</v>
      </c>
    </row>
    <row r="444" spans="38:40" x14ac:dyDescent="0.45">
      <c r="AL444" s="14">
        <v>3</v>
      </c>
      <c r="AM444">
        <v>-4</v>
      </c>
      <c r="AN444">
        <f t="shared" si="6"/>
        <v>1582</v>
      </c>
    </row>
    <row r="445" spans="38:40" x14ac:dyDescent="0.45">
      <c r="AL445" s="14">
        <v>-4</v>
      </c>
      <c r="AM445">
        <v>-1</v>
      </c>
      <c r="AN445">
        <f t="shared" si="6"/>
        <v>1581</v>
      </c>
    </row>
    <row r="446" spans="38:40" x14ac:dyDescent="0.45">
      <c r="AL446" s="14">
        <v>-1</v>
      </c>
      <c r="AM446">
        <v>0</v>
      </c>
      <c r="AN446">
        <f t="shared" si="6"/>
        <v>1580</v>
      </c>
    </row>
    <row r="447" spans="38:40" x14ac:dyDescent="0.45">
      <c r="AL447" s="14">
        <v>0</v>
      </c>
      <c r="AM447">
        <v>1</v>
      </c>
      <c r="AN447">
        <f t="shared" si="6"/>
        <v>1579</v>
      </c>
    </row>
    <row r="448" spans="38:40" x14ac:dyDescent="0.45">
      <c r="AL448" s="14">
        <v>1</v>
      </c>
      <c r="AM448">
        <v>12</v>
      </c>
      <c r="AN448">
        <f t="shared" si="6"/>
        <v>1578</v>
      </c>
    </row>
    <row r="449" spans="38:40" x14ac:dyDescent="0.45">
      <c r="AL449" s="14">
        <v>12</v>
      </c>
      <c r="AM449">
        <v>-4</v>
      </c>
      <c r="AN449">
        <f t="shared" si="6"/>
        <v>1577</v>
      </c>
    </row>
    <row r="450" spans="38:40" x14ac:dyDescent="0.45">
      <c r="AL450" s="14">
        <v>-4</v>
      </c>
      <c r="AM450">
        <v>2</v>
      </c>
      <c r="AN450">
        <f t="shared" si="6"/>
        <v>1576</v>
      </c>
    </row>
    <row r="451" spans="38:40" x14ac:dyDescent="0.45">
      <c r="AL451" s="14">
        <v>2</v>
      </c>
      <c r="AM451">
        <v>2</v>
      </c>
      <c r="AN451">
        <f t="shared" si="6"/>
        <v>1575</v>
      </c>
    </row>
    <row r="452" spans="38:40" x14ac:dyDescent="0.45">
      <c r="AL452" s="14">
        <v>2</v>
      </c>
      <c r="AM452">
        <v>4</v>
      </c>
      <c r="AN452">
        <f t="shared" ref="AN452:AN515" si="7">AN451-1</f>
        <v>1574</v>
      </c>
    </row>
    <row r="453" spans="38:40" x14ac:dyDescent="0.45">
      <c r="AL453" s="14">
        <v>4</v>
      </c>
      <c r="AM453">
        <v>1</v>
      </c>
      <c r="AN453">
        <f t="shared" si="7"/>
        <v>1573</v>
      </c>
    </row>
    <row r="454" spans="38:40" x14ac:dyDescent="0.45">
      <c r="AL454" s="14">
        <v>1</v>
      </c>
      <c r="AM454">
        <v>-8</v>
      </c>
      <c r="AN454">
        <f t="shared" si="7"/>
        <v>1572</v>
      </c>
    </row>
    <row r="455" spans="38:40" x14ac:dyDescent="0.45">
      <c r="AL455" s="14">
        <v>-8</v>
      </c>
      <c r="AM455">
        <v>-1</v>
      </c>
      <c r="AN455">
        <f t="shared" si="7"/>
        <v>1571</v>
      </c>
    </row>
    <row r="456" spans="38:40" x14ac:dyDescent="0.45">
      <c r="AL456" s="14">
        <v>-1</v>
      </c>
      <c r="AM456">
        <v>8</v>
      </c>
      <c r="AN456">
        <f t="shared" si="7"/>
        <v>1570</v>
      </c>
    </row>
    <row r="457" spans="38:40" x14ac:dyDescent="0.45">
      <c r="AL457" s="14">
        <v>8</v>
      </c>
      <c r="AM457">
        <v>-5</v>
      </c>
      <c r="AN457">
        <f t="shared" si="7"/>
        <v>1569</v>
      </c>
    </row>
    <row r="458" spans="38:40" x14ac:dyDescent="0.45">
      <c r="AL458" s="14">
        <v>-5</v>
      </c>
      <c r="AM458">
        <v>0</v>
      </c>
      <c r="AN458">
        <f t="shared" si="7"/>
        <v>1568</v>
      </c>
    </row>
    <row r="459" spans="38:40" x14ac:dyDescent="0.45">
      <c r="AL459" s="14">
        <v>0</v>
      </c>
      <c r="AM459">
        <v>0</v>
      </c>
      <c r="AN459">
        <f t="shared" si="7"/>
        <v>1567</v>
      </c>
    </row>
    <row r="460" spans="38:40" x14ac:dyDescent="0.45">
      <c r="AL460" s="14">
        <v>0</v>
      </c>
      <c r="AM460">
        <v>5</v>
      </c>
      <c r="AN460">
        <f t="shared" si="7"/>
        <v>1566</v>
      </c>
    </row>
    <row r="461" spans="38:40" x14ac:dyDescent="0.45">
      <c r="AL461" s="14" t="s">
        <v>47</v>
      </c>
      <c r="AM461" t="s">
        <v>47</v>
      </c>
      <c r="AN461">
        <f t="shared" si="7"/>
        <v>1565</v>
      </c>
    </row>
    <row r="462" spans="38:40" x14ac:dyDescent="0.45">
      <c r="AL462" s="14">
        <v>0</v>
      </c>
      <c r="AM462">
        <v>3</v>
      </c>
      <c r="AN462">
        <f t="shared" si="7"/>
        <v>1564</v>
      </c>
    </row>
    <row r="463" spans="38:40" x14ac:dyDescent="0.45">
      <c r="AL463" s="14">
        <v>3</v>
      </c>
      <c r="AM463">
        <v>-2</v>
      </c>
      <c r="AN463">
        <f t="shared" si="7"/>
        <v>1563</v>
      </c>
    </row>
    <row r="464" spans="38:40" x14ac:dyDescent="0.45">
      <c r="AL464" s="14">
        <v>-2</v>
      </c>
      <c r="AM464">
        <v>4</v>
      </c>
      <c r="AN464">
        <f t="shared" si="7"/>
        <v>1562</v>
      </c>
    </row>
    <row r="465" spans="38:40" x14ac:dyDescent="0.45">
      <c r="AL465" s="14">
        <v>4</v>
      </c>
      <c r="AM465">
        <v>-1</v>
      </c>
      <c r="AN465">
        <f t="shared" si="7"/>
        <v>1561</v>
      </c>
    </row>
    <row r="466" spans="38:40" x14ac:dyDescent="0.45">
      <c r="AL466" s="14">
        <v>-1</v>
      </c>
      <c r="AM466">
        <v>6</v>
      </c>
      <c r="AN466">
        <f t="shared" si="7"/>
        <v>1560</v>
      </c>
    </row>
    <row r="467" spans="38:40" x14ac:dyDescent="0.45">
      <c r="AL467" s="14">
        <v>6</v>
      </c>
      <c r="AM467">
        <v>3</v>
      </c>
      <c r="AN467">
        <f t="shared" si="7"/>
        <v>1559</v>
      </c>
    </row>
    <row r="468" spans="38:40" x14ac:dyDescent="0.45">
      <c r="AL468" s="14">
        <v>3</v>
      </c>
      <c r="AM468">
        <v>-3</v>
      </c>
      <c r="AN468">
        <f t="shared" si="7"/>
        <v>1558</v>
      </c>
    </row>
    <row r="469" spans="38:40" x14ac:dyDescent="0.45">
      <c r="AL469" s="14">
        <v>-3</v>
      </c>
      <c r="AM469">
        <v>-3</v>
      </c>
      <c r="AN469">
        <f t="shared" si="7"/>
        <v>1557</v>
      </c>
    </row>
    <row r="470" spans="38:40" x14ac:dyDescent="0.45">
      <c r="AL470" s="14">
        <v>-3</v>
      </c>
      <c r="AM470">
        <v>-5</v>
      </c>
      <c r="AN470">
        <f t="shared" si="7"/>
        <v>1556</v>
      </c>
    </row>
    <row r="471" spans="38:40" x14ac:dyDescent="0.45">
      <c r="AL471" s="14">
        <v>-5</v>
      </c>
      <c r="AM471">
        <v>1</v>
      </c>
      <c r="AN471">
        <f t="shared" si="7"/>
        <v>1555</v>
      </c>
    </row>
    <row r="472" spans="38:40" x14ac:dyDescent="0.45">
      <c r="AL472" s="14">
        <v>1</v>
      </c>
      <c r="AM472">
        <v>2</v>
      </c>
      <c r="AN472">
        <f t="shared" si="7"/>
        <v>1554</v>
      </c>
    </row>
    <row r="473" spans="38:40" x14ac:dyDescent="0.45">
      <c r="AL473" s="14">
        <v>2</v>
      </c>
      <c r="AM473">
        <v>6</v>
      </c>
      <c r="AN473">
        <f t="shared" si="7"/>
        <v>1553</v>
      </c>
    </row>
    <row r="474" spans="38:40" x14ac:dyDescent="0.45">
      <c r="AL474" s="14">
        <v>6</v>
      </c>
      <c r="AM474">
        <v>6</v>
      </c>
      <c r="AN474">
        <f t="shared" si="7"/>
        <v>1552</v>
      </c>
    </row>
    <row r="475" spans="38:40" x14ac:dyDescent="0.45">
      <c r="AL475" s="14">
        <v>6</v>
      </c>
      <c r="AM475">
        <v>-2</v>
      </c>
      <c r="AN475">
        <f t="shared" si="7"/>
        <v>1551</v>
      </c>
    </row>
    <row r="476" spans="38:40" x14ac:dyDescent="0.45">
      <c r="AL476" s="14">
        <v>-2</v>
      </c>
      <c r="AM476">
        <v>2</v>
      </c>
      <c r="AN476">
        <f t="shared" si="7"/>
        <v>1550</v>
      </c>
    </row>
    <row r="477" spans="38:40" x14ac:dyDescent="0.45">
      <c r="AL477" s="14">
        <v>2</v>
      </c>
      <c r="AM477">
        <v>4</v>
      </c>
      <c r="AN477">
        <f t="shared" si="7"/>
        <v>1549</v>
      </c>
    </row>
    <row r="478" spans="38:40" x14ac:dyDescent="0.45">
      <c r="AL478" s="14">
        <v>4</v>
      </c>
      <c r="AM478">
        <v>-6</v>
      </c>
      <c r="AN478">
        <f t="shared" si="7"/>
        <v>1548</v>
      </c>
    </row>
    <row r="479" spans="38:40" x14ac:dyDescent="0.45">
      <c r="AL479" s="14">
        <v>-6</v>
      </c>
      <c r="AM479">
        <v>-6</v>
      </c>
      <c r="AN479">
        <f t="shared" si="7"/>
        <v>1547</v>
      </c>
    </row>
    <row r="480" spans="38:40" x14ac:dyDescent="0.45">
      <c r="AL480" s="14">
        <v>-6</v>
      </c>
      <c r="AM480">
        <v>4</v>
      </c>
      <c r="AN480">
        <f t="shared" si="7"/>
        <v>1546</v>
      </c>
    </row>
    <row r="481" spans="38:40" x14ac:dyDescent="0.45">
      <c r="AL481" s="14" t="s">
        <v>47</v>
      </c>
      <c r="AM481" t="s">
        <v>47</v>
      </c>
      <c r="AN481">
        <f t="shared" si="7"/>
        <v>1545</v>
      </c>
    </row>
    <row r="482" spans="38:40" x14ac:dyDescent="0.45">
      <c r="AL482" s="14">
        <v>-4</v>
      </c>
      <c r="AM482">
        <v>-3</v>
      </c>
      <c r="AN482">
        <f t="shared" si="7"/>
        <v>1544</v>
      </c>
    </row>
    <row r="483" spans="38:40" x14ac:dyDescent="0.45">
      <c r="AL483" s="14">
        <v>-3</v>
      </c>
      <c r="AM483">
        <v>1</v>
      </c>
      <c r="AN483">
        <f t="shared" si="7"/>
        <v>1543</v>
      </c>
    </row>
    <row r="484" spans="38:40" x14ac:dyDescent="0.45">
      <c r="AL484" s="14">
        <v>1</v>
      </c>
      <c r="AM484">
        <v>14</v>
      </c>
      <c r="AN484">
        <f t="shared" si="7"/>
        <v>1542</v>
      </c>
    </row>
    <row r="485" spans="38:40" x14ac:dyDescent="0.45">
      <c r="AL485" s="14">
        <v>14</v>
      </c>
      <c r="AM485">
        <v>2</v>
      </c>
      <c r="AN485">
        <f t="shared" si="7"/>
        <v>1541</v>
      </c>
    </row>
    <row r="486" spans="38:40" x14ac:dyDescent="0.45">
      <c r="AL486" s="14">
        <v>2</v>
      </c>
      <c r="AM486">
        <v>-1</v>
      </c>
      <c r="AN486">
        <f t="shared" si="7"/>
        <v>1540</v>
      </c>
    </row>
    <row r="487" spans="38:40" x14ac:dyDescent="0.45">
      <c r="AL487" s="14">
        <v>-1</v>
      </c>
      <c r="AM487">
        <v>12</v>
      </c>
      <c r="AN487">
        <f t="shared" si="7"/>
        <v>1539</v>
      </c>
    </row>
    <row r="488" spans="38:40" x14ac:dyDescent="0.45">
      <c r="AL488" s="14">
        <v>12</v>
      </c>
      <c r="AM488">
        <v>-1</v>
      </c>
      <c r="AN488">
        <f t="shared" si="7"/>
        <v>1538</v>
      </c>
    </row>
    <row r="489" spans="38:40" x14ac:dyDescent="0.45">
      <c r="AL489" s="14">
        <v>-1</v>
      </c>
      <c r="AM489">
        <v>-1</v>
      </c>
      <c r="AN489">
        <f t="shared" si="7"/>
        <v>1537</v>
      </c>
    </row>
    <row r="490" spans="38:40" x14ac:dyDescent="0.45">
      <c r="AL490" s="14">
        <v>-1</v>
      </c>
      <c r="AM490">
        <v>2</v>
      </c>
      <c r="AN490">
        <f t="shared" si="7"/>
        <v>1536</v>
      </c>
    </row>
    <row r="491" spans="38:40" x14ac:dyDescent="0.45">
      <c r="AL491" s="14">
        <v>2</v>
      </c>
      <c r="AM491">
        <v>-4</v>
      </c>
      <c r="AN491">
        <f t="shared" si="7"/>
        <v>1535</v>
      </c>
    </row>
    <row r="492" spans="38:40" x14ac:dyDescent="0.45">
      <c r="AL492" s="14">
        <v>-4</v>
      </c>
      <c r="AM492">
        <v>4</v>
      </c>
      <c r="AN492">
        <f t="shared" si="7"/>
        <v>1534</v>
      </c>
    </row>
    <row r="493" spans="38:40" x14ac:dyDescent="0.45">
      <c r="AL493" s="14">
        <v>4</v>
      </c>
      <c r="AM493">
        <v>-2</v>
      </c>
      <c r="AN493">
        <f t="shared" si="7"/>
        <v>1533</v>
      </c>
    </row>
    <row r="494" spans="38:40" x14ac:dyDescent="0.45">
      <c r="AL494" s="14">
        <v>-2</v>
      </c>
      <c r="AM494">
        <v>0</v>
      </c>
      <c r="AN494">
        <f t="shared" si="7"/>
        <v>1532</v>
      </c>
    </row>
    <row r="495" spans="38:40" x14ac:dyDescent="0.45">
      <c r="AL495" s="14">
        <v>0</v>
      </c>
      <c r="AM495">
        <v>2</v>
      </c>
      <c r="AN495">
        <f t="shared" si="7"/>
        <v>1531</v>
      </c>
    </row>
    <row r="496" spans="38:40" x14ac:dyDescent="0.45">
      <c r="AL496" s="14">
        <v>2</v>
      </c>
      <c r="AM496">
        <v>10</v>
      </c>
      <c r="AN496">
        <f t="shared" si="7"/>
        <v>1530</v>
      </c>
    </row>
    <row r="497" spans="38:40" x14ac:dyDescent="0.45">
      <c r="AL497" s="14">
        <v>10</v>
      </c>
      <c r="AM497">
        <v>-6</v>
      </c>
      <c r="AN497">
        <f t="shared" si="7"/>
        <v>1529</v>
      </c>
    </row>
    <row r="498" spans="38:40" x14ac:dyDescent="0.45">
      <c r="AL498" s="14">
        <v>-6</v>
      </c>
      <c r="AM498">
        <v>9</v>
      </c>
      <c r="AN498">
        <f t="shared" si="7"/>
        <v>1528</v>
      </c>
    </row>
    <row r="499" spans="38:40" x14ac:dyDescent="0.45">
      <c r="AL499" s="14">
        <v>9</v>
      </c>
      <c r="AM499">
        <v>9</v>
      </c>
      <c r="AN499">
        <f t="shared" si="7"/>
        <v>1527</v>
      </c>
    </row>
    <row r="500" spans="38:40" x14ac:dyDescent="0.45">
      <c r="AL500" s="14">
        <v>9</v>
      </c>
      <c r="AM500">
        <v>-7</v>
      </c>
      <c r="AN500">
        <f t="shared" si="7"/>
        <v>1526</v>
      </c>
    </row>
    <row r="501" spans="38:40" x14ac:dyDescent="0.45">
      <c r="AL501" s="14" t="s">
        <v>47</v>
      </c>
      <c r="AM501" t="s">
        <v>47</v>
      </c>
      <c r="AN501">
        <f t="shared" si="7"/>
        <v>1525</v>
      </c>
    </row>
    <row r="502" spans="38:40" x14ac:dyDescent="0.45">
      <c r="AL502" s="14">
        <v>7</v>
      </c>
      <c r="AM502">
        <v>0</v>
      </c>
      <c r="AN502">
        <f t="shared" si="7"/>
        <v>1524</v>
      </c>
    </row>
    <row r="503" spans="38:40" x14ac:dyDescent="0.45">
      <c r="AL503" s="14">
        <v>0</v>
      </c>
      <c r="AM503">
        <v>-2</v>
      </c>
      <c r="AN503">
        <f t="shared" si="7"/>
        <v>1523</v>
      </c>
    </row>
    <row r="504" spans="38:40" x14ac:dyDescent="0.45">
      <c r="AL504" s="14">
        <v>-2</v>
      </c>
      <c r="AM504">
        <v>5</v>
      </c>
      <c r="AN504">
        <f t="shared" si="7"/>
        <v>1522</v>
      </c>
    </row>
    <row r="505" spans="38:40" x14ac:dyDescent="0.45">
      <c r="AL505" s="14">
        <v>5</v>
      </c>
      <c r="AM505">
        <v>0</v>
      </c>
      <c r="AN505">
        <f t="shared" si="7"/>
        <v>1521</v>
      </c>
    </row>
    <row r="506" spans="38:40" x14ac:dyDescent="0.45">
      <c r="AL506" s="14">
        <v>0</v>
      </c>
      <c r="AM506">
        <v>-1</v>
      </c>
      <c r="AN506">
        <f t="shared" si="7"/>
        <v>1520</v>
      </c>
    </row>
    <row r="507" spans="38:40" x14ac:dyDescent="0.45">
      <c r="AL507" s="14">
        <v>-1</v>
      </c>
      <c r="AM507">
        <v>0</v>
      </c>
      <c r="AN507">
        <f t="shared" si="7"/>
        <v>1519</v>
      </c>
    </row>
    <row r="508" spans="38:40" x14ac:dyDescent="0.45">
      <c r="AL508" s="14">
        <v>0</v>
      </c>
      <c r="AM508">
        <v>-4</v>
      </c>
      <c r="AN508">
        <f t="shared" si="7"/>
        <v>1518</v>
      </c>
    </row>
    <row r="509" spans="38:40" x14ac:dyDescent="0.45">
      <c r="AL509" s="14">
        <v>-4</v>
      </c>
      <c r="AM509">
        <v>-2</v>
      </c>
      <c r="AN509">
        <f t="shared" si="7"/>
        <v>1517</v>
      </c>
    </row>
    <row r="510" spans="38:40" x14ac:dyDescent="0.45">
      <c r="AL510" s="14">
        <v>-2</v>
      </c>
      <c r="AM510">
        <v>4</v>
      </c>
      <c r="AN510">
        <f t="shared" si="7"/>
        <v>1516</v>
      </c>
    </row>
    <row r="511" spans="38:40" x14ac:dyDescent="0.45">
      <c r="AL511" s="14">
        <v>4</v>
      </c>
      <c r="AM511">
        <v>7</v>
      </c>
      <c r="AN511">
        <f t="shared" si="7"/>
        <v>1515</v>
      </c>
    </row>
    <row r="512" spans="38:40" x14ac:dyDescent="0.45">
      <c r="AL512" s="14">
        <v>7</v>
      </c>
      <c r="AM512">
        <v>-4</v>
      </c>
      <c r="AN512">
        <f t="shared" si="7"/>
        <v>1514</v>
      </c>
    </row>
    <row r="513" spans="38:40" x14ac:dyDescent="0.45">
      <c r="AL513" s="14">
        <v>-4</v>
      </c>
      <c r="AM513">
        <v>-5</v>
      </c>
      <c r="AN513">
        <f t="shared" si="7"/>
        <v>1513</v>
      </c>
    </row>
    <row r="514" spans="38:40" x14ac:dyDescent="0.45">
      <c r="AL514" s="14">
        <v>-5</v>
      </c>
      <c r="AM514">
        <v>2</v>
      </c>
      <c r="AN514">
        <f t="shared" si="7"/>
        <v>1512</v>
      </c>
    </row>
    <row r="515" spans="38:40" x14ac:dyDescent="0.45">
      <c r="AL515" s="14">
        <v>2</v>
      </c>
      <c r="AM515">
        <v>-5</v>
      </c>
      <c r="AN515">
        <f t="shared" si="7"/>
        <v>1511</v>
      </c>
    </row>
    <row r="516" spans="38:40" x14ac:dyDescent="0.45">
      <c r="AL516" s="14">
        <v>-5</v>
      </c>
      <c r="AM516">
        <v>0</v>
      </c>
      <c r="AN516">
        <f t="shared" ref="AN516:AN579" si="8">AN515-1</f>
        <v>1510</v>
      </c>
    </row>
    <row r="517" spans="38:40" x14ac:dyDescent="0.45">
      <c r="AL517" s="14">
        <v>0</v>
      </c>
      <c r="AM517">
        <v>0</v>
      </c>
      <c r="AN517">
        <f t="shared" si="8"/>
        <v>1509</v>
      </c>
    </row>
    <row r="518" spans="38:40" x14ac:dyDescent="0.45">
      <c r="AL518" s="14">
        <v>0</v>
      </c>
      <c r="AM518">
        <v>7</v>
      </c>
      <c r="AN518">
        <f t="shared" si="8"/>
        <v>1508</v>
      </c>
    </row>
    <row r="519" spans="38:40" x14ac:dyDescent="0.45">
      <c r="AL519" s="14">
        <v>7</v>
      </c>
      <c r="AM519">
        <v>7</v>
      </c>
      <c r="AN519">
        <f t="shared" si="8"/>
        <v>1507</v>
      </c>
    </row>
    <row r="520" spans="38:40" x14ac:dyDescent="0.45">
      <c r="AL520" s="14">
        <v>7</v>
      </c>
      <c r="AM520">
        <v>2</v>
      </c>
      <c r="AN520">
        <f t="shared" si="8"/>
        <v>1506</v>
      </c>
    </row>
    <row r="521" spans="38:40" x14ac:dyDescent="0.45">
      <c r="AL521" s="14" t="s">
        <v>47</v>
      </c>
      <c r="AM521" t="s">
        <v>47</v>
      </c>
      <c r="AN521">
        <f t="shared" si="8"/>
        <v>1505</v>
      </c>
    </row>
    <row r="522" spans="38:40" x14ac:dyDescent="0.45">
      <c r="AL522" s="14">
        <v>-1</v>
      </c>
      <c r="AM522">
        <v>-1</v>
      </c>
      <c r="AN522">
        <f t="shared" si="8"/>
        <v>1504</v>
      </c>
    </row>
    <row r="523" spans="38:40" x14ac:dyDescent="0.45">
      <c r="AL523" s="14">
        <v>-1</v>
      </c>
      <c r="AM523">
        <v>2</v>
      </c>
      <c r="AN523">
        <f t="shared" si="8"/>
        <v>1503</v>
      </c>
    </row>
    <row r="524" spans="38:40" x14ac:dyDescent="0.45">
      <c r="AL524" s="14" t="s">
        <v>47</v>
      </c>
      <c r="AM524" t="s">
        <v>47</v>
      </c>
      <c r="AN524">
        <f t="shared" si="8"/>
        <v>1502</v>
      </c>
    </row>
    <row r="525" spans="38:40" x14ac:dyDescent="0.45">
      <c r="AL525" s="14">
        <v>6</v>
      </c>
      <c r="AM525">
        <v>-1</v>
      </c>
      <c r="AN525">
        <f t="shared" si="8"/>
        <v>1501</v>
      </c>
    </row>
    <row r="526" spans="38:40" x14ac:dyDescent="0.45">
      <c r="AL526" s="14">
        <v>-1</v>
      </c>
      <c r="AM526">
        <v>-1</v>
      </c>
      <c r="AN526">
        <f t="shared" si="8"/>
        <v>1500</v>
      </c>
    </row>
    <row r="527" spans="38:40" x14ac:dyDescent="0.45">
      <c r="AL527" s="14">
        <v>-1</v>
      </c>
      <c r="AM527">
        <v>-1</v>
      </c>
      <c r="AN527">
        <f t="shared" si="8"/>
        <v>1499</v>
      </c>
    </row>
    <row r="528" spans="38:40" x14ac:dyDescent="0.45">
      <c r="AL528" s="14">
        <v>-1</v>
      </c>
      <c r="AM528">
        <v>4</v>
      </c>
      <c r="AN528">
        <f t="shared" si="8"/>
        <v>1498</v>
      </c>
    </row>
    <row r="529" spans="38:40" x14ac:dyDescent="0.45">
      <c r="AL529" s="14">
        <v>4</v>
      </c>
      <c r="AM529">
        <v>3</v>
      </c>
      <c r="AN529">
        <f t="shared" si="8"/>
        <v>1497</v>
      </c>
    </row>
    <row r="530" spans="38:40" x14ac:dyDescent="0.45">
      <c r="AL530" s="14">
        <v>3</v>
      </c>
      <c r="AM530">
        <v>1</v>
      </c>
      <c r="AN530">
        <f t="shared" si="8"/>
        <v>1496</v>
      </c>
    </row>
    <row r="531" spans="38:40" x14ac:dyDescent="0.45">
      <c r="AL531" s="14">
        <v>1</v>
      </c>
      <c r="AM531">
        <v>0</v>
      </c>
      <c r="AN531">
        <f t="shared" si="8"/>
        <v>1495</v>
      </c>
    </row>
    <row r="532" spans="38:40" x14ac:dyDescent="0.45">
      <c r="AL532" s="14">
        <v>0</v>
      </c>
      <c r="AM532">
        <v>-9</v>
      </c>
      <c r="AN532">
        <f t="shared" si="8"/>
        <v>1494</v>
      </c>
    </row>
    <row r="533" spans="38:40" x14ac:dyDescent="0.45">
      <c r="AL533" s="14">
        <v>-9</v>
      </c>
      <c r="AM533">
        <v>-1</v>
      </c>
      <c r="AN533">
        <f t="shared" si="8"/>
        <v>1493</v>
      </c>
    </row>
    <row r="534" spans="38:40" x14ac:dyDescent="0.45">
      <c r="AL534" s="14">
        <v>-1</v>
      </c>
      <c r="AM534">
        <v>-2</v>
      </c>
      <c r="AN534">
        <f t="shared" si="8"/>
        <v>1492</v>
      </c>
    </row>
    <row r="535" spans="38:40" x14ac:dyDescent="0.45">
      <c r="AL535" s="14">
        <v>-2</v>
      </c>
      <c r="AM535">
        <v>5</v>
      </c>
      <c r="AN535">
        <f t="shared" si="8"/>
        <v>1491</v>
      </c>
    </row>
    <row r="536" spans="38:40" x14ac:dyDescent="0.45">
      <c r="AL536" s="14">
        <v>5</v>
      </c>
      <c r="AM536">
        <v>-5</v>
      </c>
      <c r="AN536">
        <f t="shared" si="8"/>
        <v>1490</v>
      </c>
    </row>
    <row r="537" spans="38:40" x14ac:dyDescent="0.45">
      <c r="AL537" s="14">
        <v>-5</v>
      </c>
      <c r="AM537">
        <v>0</v>
      </c>
      <c r="AN537">
        <f t="shared" si="8"/>
        <v>1489</v>
      </c>
    </row>
    <row r="538" spans="38:40" x14ac:dyDescent="0.45">
      <c r="AL538" s="14">
        <v>0</v>
      </c>
      <c r="AM538">
        <v>0</v>
      </c>
      <c r="AN538">
        <f t="shared" si="8"/>
        <v>1488</v>
      </c>
    </row>
    <row r="539" spans="38:40" x14ac:dyDescent="0.45">
      <c r="AL539" s="14">
        <v>0</v>
      </c>
      <c r="AM539">
        <v>-2</v>
      </c>
      <c r="AN539">
        <f t="shared" si="8"/>
        <v>1487</v>
      </c>
    </row>
    <row r="540" spans="38:40" x14ac:dyDescent="0.45">
      <c r="AL540" s="14">
        <v>-2</v>
      </c>
      <c r="AM540">
        <v>5</v>
      </c>
      <c r="AN540">
        <f t="shared" si="8"/>
        <v>1486</v>
      </c>
    </row>
    <row r="541" spans="38:40" x14ac:dyDescent="0.45">
      <c r="AL541" s="14">
        <v>5</v>
      </c>
      <c r="AM541" t="s">
        <v>47</v>
      </c>
      <c r="AN541">
        <f t="shared" si="8"/>
        <v>1485</v>
      </c>
    </row>
    <row r="542" spans="38:40" x14ac:dyDescent="0.45">
      <c r="AL542" s="14">
        <v>2</v>
      </c>
      <c r="AM542">
        <v>-6</v>
      </c>
      <c r="AN542">
        <f t="shared" si="8"/>
        <v>1484</v>
      </c>
    </row>
    <row r="543" spans="38:40" x14ac:dyDescent="0.45">
      <c r="AL543" s="14">
        <v>-6</v>
      </c>
      <c r="AM543">
        <v>-9</v>
      </c>
      <c r="AN543">
        <f t="shared" si="8"/>
        <v>1483</v>
      </c>
    </row>
    <row r="544" spans="38:40" x14ac:dyDescent="0.45">
      <c r="AL544" s="14">
        <v>-9</v>
      </c>
      <c r="AM544">
        <v>-2</v>
      </c>
      <c r="AN544">
        <f t="shared" si="8"/>
        <v>1482</v>
      </c>
    </row>
    <row r="545" spans="38:40" x14ac:dyDescent="0.45">
      <c r="AL545" s="14">
        <v>-2</v>
      </c>
      <c r="AM545">
        <v>1</v>
      </c>
      <c r="AN545">
        <f t="shared" si="8"/>
        <v>1481</v>
      </c>
    </row>
    <row r="546" spans="38:40" x14ac:dyDescent="0.45">
      <c r="AL546" s="14">
        <v>1</v>
      </c>
      <c r="AM546">
        <v>3</v>
      </c>
      <c r="AN546">
        <f t="shared" si="8"/>
        <v>1480</v>
      </c>
    </row>
    <row r="547" spans="38:40" x14ac:dyDescent="0.45">
      <c r="AL547" s="14">
        <v>3</v>
      </c>
      <c r="AM547">
        <v>-4</v>
      </c>
      <c r="AN547">
        <f t="shared" si="8"/>
        <v>1479</v>
      </c>
    </row>
    <row r="548" spans="38:40" x14ac:dyDescent="0.45">
      <c r="AL548" s="14">
        <v>-4</v>
      </c>
      <c r="AM548">
        <v>-1</v>
      </c>
      <c r="AN548">
        <f t="shared" si="8"/>
        <v>1478</v>
      </c>
    </row>
    <row r="549" spans="38:40" x14ac:dyDescent="0.45">
      <c r="AL549" s="14">
        <v>-1</v>
      </c>
      <c r="AM549">
        <v>13</v>
      </c>
      <c r="AN549">
        <f t="shared" si="8"/>
        <v>1477</v>
      </c>
    </row>
    <row r="550" spans="38:40" x14ac:dyDescent="0.45">
      <c r="AL550" s="14">
        <v>13</v>
      </c>
      <c r="AM550">
        <v>5</v>
      </c>
      <c r="AN550">
        <f t="shared" si="8"/>
        <v>1476</v>
      </c>
    </row>
    <row r="551" spans="38:40" x14ac:dyDescent="0.45">
      <c r="AL551" s="14">
        <v>5</v>
      </c>
      <c r="AM551">
        <v>0</v>
      </c>
      <c r="AN551">
        <f t="shared" si="8"/>
        <v>1475</v>
      </c>
    </row>
    <row r="552" spans="38:40" x14ac:dyDescent="0.45">
      <c r="AL552" s="14">
        <v>0</v>
      </c>
      <c r="AM552">
        <v>-1</v>
      </c>
      <c r="AN552">
        <f t="shared" si="8"/>
        <v>1474</v>
      </c>
    </row>
    <row r="553" spans="38:40" x14ac:dyDescent="0.45">
      <c r="AL553" s="14">
        <v>-1</v>
      </c>
      <c r="AM553">
        <v>2</v>
      </c>
      <c r="AN553">
        <f t="shared" si="8"/>
        <v>1473</v>
      </c>
    </row>
    <row r="554" spans="38:40" x14ac:dyDescent="0.45">
      <c r="AL554" s="14">
        <v>2</v>
      </c>
      <c r="AM554">
        <v>-2</v>
      </c>
      <c r="AN554">
        <f t="shared" si="8"/>
        <v>1472</v>
      </c>
    </row>
    <row r="555" spans="38:40" x14ac:dyDescent="0.45">
      <c r="AL555" s="14">
        <v>-2</v>
      </c>
      <c r="AM555">
        <v>-1</v>
      </c>
      <c r="AN555">
        <f t="shared" si="8"/>
        <v>1471</v>
      </c>
    </row>
    <row r="556" spans="38:40" x14ac:dyDescent="0.45">
      <c r="AL556" s="14">
        <v>-1</v>
      </c>
      <c r="AM556">
        <v>2</v>
      </c>
      <c r="AN556">
        <f t="shared" si="8"/>
        <v>1470</v>
      </c>
    </row>
    <row r="557" spans="38:40" x14ac:dyDescent="0.45">
      <c r="AL557" s="14">
        <v>2</v>
      </c>
      <c r="AM557">
        <v>3</v>
      </c>
      <c r="AN557">
        <f t="shared" si="8"/>
        <v>1469</v>
      </c>
    </row>
    <row r="558" spans="38:40" x14ac:dyDescent="0.45">
      <c r="AL558" s="14">
        <v>3</v>
      </c>
      <c r="AM558">
        <v>-4</v>
      </c>
      <c r="AN558">
        <f t="shared" si="8"/>
        <v>1468</v>
      </c>
    </row>
    <row r="559" spans="38:40" x14ac:dyDescent="0.45">
      <c r="AL559" s="14">
        <v>-4</v>
      </c>
      <c r="AM559">
        <v>-4</v>
      </c>
      <c r="AN559">
        <f t="shared" si="8"/>
        <v>1467</v>
      </c>
    </row>
    <row r="560" spans="38:40" x14ac:dyDescent="0.45">
      <c r="AL560" s="14">
        <v>-4</v>
      </c>
      <c r="AM560">
        <v>-3</v>
      </c>
      <c r="AN560">
        <f t="shared" si="8"/>
        <v>1466</v>
      </c>
    </row>
    <row r="561" spans="38:40" x14ac:dyDescent="0.45">
      <c r="AL561" s="14" t="s">
        <v>47</v>
      </c>
      <c r="AM561" t="s">
        <v>47</v>
      </c>
      <c r="AN561">
        <f t="shared" si="8"/>
        <v>1465</v>
      </c>
    </row>
    <row r="562" spans="38:40" x14ac:dyDescent="0.45">
      <c r="AL562" s="14">
        <v>2</v>
      </c>
      <c r="AM562">
        <v>0</v>
      </c>
      <c r="AN562">
        <f t="shared" si="8"/>
        <v>1464</v>
      </c>
    </row>
    <row r="563" spans="38:40" x14ac:dyDescent="0.45">
      <c r="AL563" s="14">
        <v>0</v>
      </c>
      <c r="AM563">
        <v>1</v>
      </c>
      <c r="AN563">
        <f t="shared" si="8"/>
        <v>1463</v>
      </c>
    </row>
    <row r="564" spans="38:40" x14ac:dyDescent="0.45">
      <c r="AL564" s="14">
        <v>1</v>
      </c>
      <c r="AM564">
        <v>-8</v>
      </c>
      <c r="AN564">
        <f t="shared" si="8"/>
        <v>1462</v>
      </c>
    </row>
    <row r="565" spans="38:40" x14ac:dyDescent="0.45">
      <c r="AL565" s="14">
        <v>-8</v>
      </c>
      <c r="AM565">
        <v>3</v>
      </c>
      <c r="AN565">
        <f t="shared" si="8"/>
        <v>1461</v>
      </c>
    </row>
    <row r="566" spans="38:40" x14ac:dyDescent="0.45">
      <c r="AL566" s="14">
        <v>3</v>
      </c>
      <c r="AM566">
        <v>-4</v>
      </c>
      <c r="AN566">
        <f t="shared" si="8"/>
        <v>1460</v>
      </c>
    </row>
    <row r="567" spans="38:40" x14ac:dyDescent="0.45">
      <c r="AL567" s="14">
        <v>-4</v>
      </c>
      <c r="AM567">
        <v>4</v>
      </c>
      <c r="AN567">
        <f t="shared" si="8"/>
        <v>1459</v>
      </c>
    </row>
    <row r="568" spans="38:40" x14ac:dyDescent="0.45">
      <c r="AL568" s="14">
        <v>4</v>
      </c>
      <c r="AM568">
        <v>4</v>
      </c>
      <c r="AN568">
        <f t="shared" si="8"/>
        <v>1458</v>
      </c>
    </row>
    <row r="569" spans="38:40" x14ac:dyDescent="0.45">
      <c r="AL569" s="14">
        <v>4</v>
      </c>
      <c r="AM569">
        <v>-2</v>
      </c>
      <c r="AN569">
        <f t="shared" si="8"/>
        <v>1457</v>
      </c>
    </row>
    <row r="570" spans="38:40" x14ac:dyDescent="0.45">
      <c r="AL570" s="14">
        <v>-2</v>
      </c>
      <c r="AM570">
        <v>-9</v>
      </c>
      <c r="AN570">
        <f t="shared" si="8"/>
        <v>1456</v>
      </c>
    </row>
    <row r="571" spans="38:40" x14ac:dyDescent="0.45">
      <c r="AL571" s="14">
        <v>-9</v>
      </c>
      <c r="AM571">
        <v>-2</v>
      </c>
      <c r="AN571">
        <f t="shared" si="8"/>
        <v>1455</v>
      </c>
    </row>
    <row r="572" spans="38:40" x14ac:dyDescent="0.45">
      <c r="AL572" s="14">
        <v>-2</v>
      </c>
      <c r="AM572">
        <v>-3</v>
      </c>
      <c r="AN572">
        <f t="shared" si="8"/>
        <v>1454</v>
      </c>
    </row>
    <row r="573" spans="38:40" x14ac:dyDescent="0.45">
      <c r="AL573" s="14">
        <v>-3</v>
      </c>
      <c r="AM573">
        <v>-1</v>
      </c>
      <c r="AN573">
        <f t="shared" si="8"/>
        <v>1453</v>
      </c>
    </row>
    <row r="574" spans="38:40" x14ac:dyDescent="0.45">
      <c r="AL574" s="14">
        <v>-1</v>
      </c>
      <c r="AM574">
        <v>2</v>
      </c>
      <c r="AN574">
        <f t="shared" si="8"/>
        <v>1452</v>
      </c>
    </row>
    <row r="575" spans="38:40" x14ac:dyDescent="0.45">
      <c r="AL575" s="14">
        <v>2</v>
      </c>
      <c r="AM575">
        <v>1</v>
      </c>
      <c r="AN575">
        <f t="shared" si="8"/>
        <v>1451</v>
      </c>
    </row>
    <row r="576" spans="38:40" x14ac:dyDescent="0.45">
      <c r="AL576" s="14">
        <v>1</v>
      </c>
      <c r="AM576">
        <v>-9</v>
      </c>
      <c r="AN576">
        <f t="shared" si="8"/>
        <v>1450</v>
      </c>
    </row>
    <row r="577" spans="38:40" x14ac:dyDescent="0.45">
      <c r="AL577" s="14">
        <v>-9</v>
      </c>
      <c r="AM577">
        <v>-7</v>
      </c>
      <c r="AN577">
        <f t="shared" si="8"/>
        <v>1449</v>
      </c>
    </row>
    <row r="578" spans="38:40" x14ac:dyDescent="0.45">
      <c r="AL578" s="14">
        <v>-7</v>
      </c>
      <c r="AM578">
        <v>-4</v>
      </c>
      <c r="AN578">
        <f t="shared" si="8"/>
        <v>1448</v>
      </c>
    </row>
    <row r="579" spans="38:40" x14ac:dyDescent="0.45">
      <c r="AL579" s="14">
        <v>-4</v>
      </c>
      <c r="AM579">
        <v>-4</v>
      </c>
      <c r="AN579">
        <f t="shared" si="8"/>
        <v>1447</v>
      </c>
    </row>
    <row r="580" spans="38:40" x14ac:dyDescent="0.45">
      <c r="AL580" s="14">
        <v>-4</v>
      </c>
      <c r="AM580">
        <v>-8</v>
      </c>
      <c r="AN580">
        <f t="shared" ref="AN580:AN601" si="9">AN579-1</f>
        <v>1446</v>
      </c>
    </row>
    <row r="581" spans="38:40" x14ac:dyDescent="0.45">
      <c r="AL581" s="14" t="s">
        <v>47</v>
      </c>
      <c r="AM581" t="s">
        <v>47</v>
      </c>
      <c r="AN581">
        <f t="shared" si="9"/>
        <v>1445</v>
      </c>
    </row>
    <row r="582" spans="38:40" x14ac:dyDescent="0.45">
      <c r="AL582" s="14">
        <v>1</v>
      </c>
      <c r="AM582">
        <v>4</v>
      </c>
      <c r="AN582">
        <f t="shared" si="9"/>
        <v>1444</v>
      </c>
    </row>
    <row r="583" spans="38:40" x14ac:dyDescent="0.45">
      <c r="AL583" s="14">
        <v>4</v>
      </c>
      <c r="AM583">
        <v>-1</v>
      </c>
      <c r="AN583">
        <f t="shared" si="9"/>
        <v>1443</v>
      </c>
    </row>
    <row r="584" spans="38:40" x14ac:dyDescent="0.45">
      <c r="AL584" s="14">
        <v>-1</v>
      </c>
      <c r="AM584">
        <v>-7</v>
      </c>
      <c r="AN584">
        <f t="shared" si="9"/>
        <v>1442</v>
      </c>
    </row>
    <row r="585" spans="38:40" x14ac:dyDescent="0.45">
      <c r="AL585" s="14">
        <v>-7</v>
      </c>
      <c r="AM585">
        <v>-3</v>
      </c>
      <c r="AN585">
        <f t="shared" si="9"/>
        <v>1441</v>
      </c>
    </row>
    <row r="586" spans="38:40" x14ac:dyDescent="0.45">
      <c r="AL586" s="14">
        <v>-3</v>
      </c>
      <c r="AM586">
        <v>-2</v>
      </c>
      <c r="AN586">
        <f t="shared" si="9"/>
        <v>1440</v>
      </c>
    </row>
    <row r="587" spans="38:40" x14ac:dyDescent="0.45">
      <c r="AL587" s="14">
        <v>-2</v>
      </c>
      <c r="AM587">
        <v>-8</v>
      </c>
      <c r="AN587">
        <f t="shared" si="9"/>
        <v>1439</v>
      </c>
    </row>
    <row r="588" spans="38:40" x14ac:dyDescent="0.45">
      <c r="AL588" s="14">
        <v>-8</v>
      </c>
      <c r="AM588">
        <v>1</v>
      </c>
      <c r="AN588">
        <f t="shared" si="9"/>
        <v>1438</v>
      </c>
    </row>
    <row r="589" spans="38:40" x14ac:dyDescent="0.45">
      <c r="AL589" s="14">
        <v>1</v>
      </c>
      <c r="AM589">
        <v>-2</v>
      </c>
      <c r="AN589">
        <f t="shared" si="9"/>
        <v>1437</v>
      </c>
    </row>
    <row r="590" spans="38:40" x14ac:dyDescent="0.45">
      <c r="AL590" s="14">
        <v>-2</v>
      </c>
      <c r="AM590">
        <v>-6</v>
      </c>
      <c r="AN590">
        <f t="shared" si="9"/>
        <v>1436</v>
      </c>
    </row>
    <row r="591" spans="38:40" x14ac:dyDescent="0.45">
      <c r="AL591" s="14">
        <v>-6</v>
      </c>
      <c r="AM591">
        <v>-1</v>
      </c>
      <c r="AN591">
        <f t="shared" si="9"/>
        <v>1435</v>
      </c>
    </row>
    <row r="592" spans="38:40" x14ac:dyDescent="0.45">
      <c r="AL592" s="14">
        <v>-1</v>
      </c>
      <c r="AM592">
        <v>2</v>
      </c>
      <c r="AN592">
        <f t="shared" si="9"/>
        <v>1434</v>
      </c>
    </row>
    <row r="593" spans="38:40" x14ac:dyDescent="0.45">
      <c r="AL593" s="14">
        <v>2</v>
      </c>
      <c r="AM593">
        <v>2</v>
      </c>
      <c r="AN593">
        <f t="shared" si="9"/>
        <v>1433</v>
      </c>
    </row>
    <row r="594" spans="38:40" x14ac:dyDescent="0.45">
      <c r="AL594" s="14">
        <v>2</v>
      </c>
      <c r="AM594">
        <v>2</v>
      </c>
      <c r="AN594">
        <f t="shared" si="9"/>
        <v>1432</v>
      </c>
    </row>
    <row r="595" spans="38:40" x14ac:dyDescent="0.45">
      <c r="AL595" s="14">
        <v>2</v>
      </c>
      <c r="AM595">
        <v>-3</v>
      </c>
      <c r="AN595">
        <f t="shared" si="9"/>
        <v>1431</v>
      </c>
    </row>
    <row r="596" spans="38:40" x14ac:dyDescent="0.45">
      <c r="AL596" s="14">
        <v>-3</v>
      </c>
      <c r="AM596">
        <v>-7</v>
      </c>
      <c r="AN596">
        <f t="shared" si="9"/>
        <v>1430</v>
      </c>
    </row>
    <row r="597" spans="38:40" x14ac:dyDescent="0.45">
      <c r="AL597" s="14">
        <v>-7</v>
      </c>
      <c r="AM597">
        <v>-3</v>
      </c>
      <c r="AN597">
        <f t="shared" si="9"/>
        <v>1429</v>
      </c>
    </row>
    <row r="598" spans="38:40" x14ac:dyDescent="0.45">
      <c r="AL598" s="14">
        <v>-3</v>
      </c>
      <c r="AM598">
        <v>3</v>
      </c>
      <c r="AN598">
        <f t="shared" si="9"/>
        <v>1428</v>
      </c>
    </row>
    <row r="599" spans="38:40" x14ac:dyDescent="0.45">
      <c r="AL599" s="14">
        <v>3</v>
      </c>
      <c r="AM599">
        <v>3</v>
      </c>
      <c r="AN599">
        <f t="shared" si="9"/>
        <v>1427</v>
      </c>
    </row>
    <row r="600" spans="38:40" x14ac:dyDescent="0.45">
      <c r="AL600" s="14">
        <v>3</v>
      </c>
      <c r="AM600">
        <v>4</v>
      </c>
      <c r="AN600">
        <f t="shared" si="9"/>
        <v>1426</v>
      </c>
    </row>
    <row r="601" spans="38:40" x14ac:dyDescent="0.45">
      <c r="AL601" s="14" t="s">
        <v>47</v>
      </c>
      <c r="AM601" t="s">
        <v>47</v>
      </c>
      <c r="AN601">
        <f t="shared" si="9"/>
        <v>1425</v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78365-70F1-41A5-8C6E-AF5F605B4B5D}">
  <dimension ref="A1:Q354"/>
  <sheetViews>
    <sheetView topLeftCell="A324" workbookViewId="0">
      <selection activeCell="S343" sqref="S343"/>
    </sheetView>
  </sheetViews>
  <sheetFormatPr defaultRowHeight="14.25" x14ac:dyDescent="0.45"/>
  <cols>
    <col min="1" max="1" width="6.53125" bestFit="1" customWidth="1"/>
    <col min="2" max="2" width="5.33203125" bestFit="1" customWidth="1"/>
    <col min="3" max="3" width="10.06640625" bestFit="1" customWidth="1"/>
    <col min="4" max="4" width="14.19921875" bestFit="1" customWidth="1"/>
    <col min="5" max="5" width="4.53125" bestFit="1" customWidth="1"/>
    <col min="6" max="6" width="3.796875" bestFit="1" customWidth="1"/>
    <col min="7" max="7" width="7.46484375" bestFit="1" customWidth="1"/>
    <col min="8" max="8" width="6.1328125" bestFit="1" customWidth="1"/>
    <col min="9" max="9" width="4.19921875" bestFit="1" customWidth="1"/>
    <col min="10" max="10" width="7.6640625" bestFit="1" customWidth="1"/>
    <col min="11" max="11" width="8" bestFit="1" customWidth="1"/>
    <col min="12" max="12" width="7.265625" bestFit="1" customWidth="1"/>
    <col min="13" max="13" width="10.9296875" bestFit="1" customWidth="1"/>
    <col min="14" max="14" width="11.86328125" bestFit="1" customWidth="1"/>
    <col min="15" max="15" width="12" bestFit="1" customWidth="1"/>
    <col min="16" max="16" width="11.46484375" bestFit="1" customWidth="1"/>
    <col min="17" max="17" width="10.265625" bestFit="1" customWidth="1"/>
  </cols>
  <sheetData>
    <row r="1" spans="1:17" x14ac:dyDescent="0.45">
      <c r="A1" t="s">
        <v>0</v>
      </c>
      <c r="B1" t="s">
        <v>1</v>
      </c>
      <c r="C1" t="s">
        <v>797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5">
      <c r="A2">
        <v>2024</v>
      </c>
      <c r="B2" t="s">
        <v>31</v>
      </c>
      <c r="C2" t="str">
        <f>_xlfn.CONCAT(_2024_Manager_Records_Table[[#This Row],[Tm]], " - ", _2024_Manager_Records_Table[[#This Row],[Year]])</f>
        <v>MIN - 2024</v>
      </c>
      <c r="D2" t="s">
        <v>32</v>
      </c>
      <c r="E2">
        <v>81</v>
      </c>
      <c r="F2">
        <v>73</v>
      </c>
      <c r="G2">
        <v>0.52600000000000002</v>
      </c>
      <c r="H2">
        <v>0</v>
      </c>
      <c r="I2">
        <v>154</v>
      </c>
      <c r="J2">
        <v>3</v>
      </c>
      <c r="N2">
        <v>31</v>
      </c>
      <c r="O2">
        <v>17</v>
      </c>
      <c r="P2">
        <v>0.54800000000000004</v>
      </c>
      <c r="Q2">
        <v>0</v>
      </c>
    </row>
    <row r="3" spans="1:17" x14ac:dyDescent="0.45">
      <c r="A3">
        <v>2024</v>
      </c>
      <c r="B3" t="s">
        <v>41</v>
      </c>
      <c r="C3" t="str">
        <f>_xlfn.CONCAT(_2024_Manager_Records_Table[[#This Row],[Tm]], " - ", _2024_Manager_Records_Table[[#This Row],[Year]])</f>
        <v>CIN - 2024</v>
      </c>
      <c r="D3" t="s">
        <v>42</v>
      </c>
      <c r="E3">
        <v>76</v>
      </c>
      <c r="F3">
        <v>80</v>
      </c>
      <c r="G3">
        <v>0.48699999999999999</v>
      </c>
      <c r="H3">
        <v>0</v>
      </c>
      <c r="I3">
        <v>156</v>
      </c>
      <c r="J3">
        <v>4</v>
      </c>
      <c r="N3">
        <v>40</v>
      </c>
      <c r="O3">
        <v>18</v>
      </c>
      <c r="P3">
        <v>0.45</v>
      </c>
      <c r="Q3">
        <v>5</v>
      </c>
    </row>
    <row r="4" spans="1:17" x14ac:dyDescent="0.45">
      <c r="A4">
        <v>2024</v>
      </c>
      <c r="B4" t="s">
        <v>52</v>
      </c>
      <c r="C4" t="str">
        <f>_xlfn.CONCAT(_2024_Manager_Records_Table[[#This Row],[Tm]], " - ", _2024_Manager_Records_Table[[#This Row],[Year]])</f>
        <v>COL - 2024</v>
      </c>
      <c r="D4" t="s">
        <v>53</v>
      </c>
      <c r="E4">
        <v>60</v>
      </c>
      <c r="F4">
        <v>95</v>
      </c>
      <c r="G4">
        <v>0.38700000000000001</v>
      </c>
      <c r="H4">
        <v>0</v>
      </c>
      <c r="I4">
        <v>155</v>
      </c>
      <c r="J4">
        <v>5</v>
      </c>
      <c r="N4">
        <v>30</v>
      </c>
      <c r="O4">
        <v>20</v>
      </c>
      <c r="P4">
        <v>0.66700000000000004</v>
      </c>
      <c r="Q4">
        <v>3</v>
      </c>
    </row>
    <row r="5" spans="1:17" x14ac:dyDescent="0.45">
      <c r="A5">
        <v>2024</v>
      </c>
      <c r="B5" t="s">
        <v>61</v>
      </c>
      <c r="C5" t="str">
        <f>_xlfn.CONCAT(_2024_Manager_Records_Table[[#This Row],[Tm]], " - ", _2024_Manager_Records_Table[[#This Row],[Year]])</f>
        <v>TEX - 2024</v>
      </c>
      <c r="D5" t="s">
        <v>62</v>
      </c>
      <c r="E5">
        <v>73</v>
      </c>
      <c r="F5">
        <v>82</v>
      </c>
      <c r="G5">
        <v>0.47099999999999997</v>
      </c>
      <c r="H5">
        <v>0</v>
      </c>
      <c r="I5">
        <v>155</v>
      </c>
      <c r="J5">
        <v>3</v>
      </c>
      <c r="N5">
        <v>33</v>
      </c>
      <c r="O5">
        <v>18</v>
      </c>
      <c r="P5">
        <v>0.54500000000000004</v>
      </c>
      <c r="Q5">
        <v>5</v>
      </c>
    </row>
    <row r="6" spans="1:17" x14ac:dyDescent="0.45">
      <c r="A6">
        <v>2024</v>
      </c>
      <c r="B6" t="s">
        <v>70</v>
      </c>
      <c r="C6" t="str">
        <f>_xlfn.CONCAT(_2024_Manager_Records_Table[[#This Row],[Tm]], " - ", _2024_Manager_Records_Table[[#This Row],[Year]])</f>
        <v>NYY - 2024</v>
      </c>
      <c r="D6" t="s">
        <v>71</v>
      </c>
      <c r="E6">
        <v>91</v>
      </c>
      <c r="F6">
        <v>64</v>
      </c>
      <c r="G6">
        <v>0.58699999999999997</v>
      </c>
      <c r="H6">
        <v>0</v>
      </c>
      <c r="I6">
        <v>155</v>
      </c>
      <c r="J6">
        <v>1</v>
      </c>
      <c r="N6">
        <v>30</v>
      </c>
      <c r="O6">
        <v>21</v>
      </c>
      <c r="P6">
        <v>0.7</v>
      </c>
      <c r="Q6">
        <v>6</v>
      </c>
    </row>
    <row r="7" spans="1:17" x14ac:dyDescent="0.45">
      <c r="A7">
        <v>2024</v>
      </c>
      <c r="B7" t="s">
        <v>75</v>
      </c>
      <c r="C7" t="str">
        <f>_xlfn.CONCAT(_2024_Manager_Records_Table[[#This Row],[Tm]], " - ", _2024_Manager_Records_Table[[#This Row],[Year]])</f>
        <v>TBR - 2024</v>
      </c>
      <c r="D7" t="s">
        <v>76</v>
      </c>
      <c r="E7">
        <v>77</v>
      </c>
      <c r="F7">
        <v>78</v>
      </c>
      <c r="G7">
        <v>0.497</v>
      </c>
      <c r="H7">
        <v>0</v>
      </c>
      <c r="I7">
        <v>155</v>
      </c>
      <c r="J7">
        <v>3</v>
      </c>
      <c r="N7">
        <v>34</v>
      </c>
      <c r="O7">
        <v>19</v>
      </c>
      <c r="P7">
        <v>0.55900000000000005</v>
      </c>
      <c r="Q7">
        <v>2</v>
      </c>
    </row>
    <row r="8" spans="1:17" x14ac:dyDescent="0.45">
      <c r="A8">
        <v>2024</v>
      </c>
      <c r="B8" t="s">
        <v>85</v>
      </c>
      <c r="C8" t="str">
        <f>_xlfn.CONCAT(_2024_Manager_Records_Table[[#This Row],[Tm]], " - ", _2024_Manager_Records_Table[[#This Row],[Year]])</f>
        <v>BOS - 2024</v>
      </c>
      <c r="D8" t="s">
        <v>86</v>
      </c>
      <c r="E8">
        <v>76</v>
      </c>
      <c r="F8">
        <v>78</v>
      </c>
      <c r="G8">
        <v>0.49399999999999999</v>
      </c>
      <c r="H8">
        <v>0</v>
      </c>
      <c r="I8">
        <v>154</v>
      </c>
      <c r="J8">
        <v>4</v>
      </c>
      <c r="N8">
        <v>23</v>
      </c>
      <c r="O8">
        <v>16</v>
      </c>
      <c r="P8">
        <v>0.69599999999999995</v>
      </c>
      <c r="Q8">
        <v>2</v>
      </c>
    </row>
    <row r="9" spans="1:17" x14ac:dyDescent="0.45">
      <c r="A9">
        <v>2024</v>
      </c>
      <c r="B9" t="s">
        <v>177</v>
      </c>
      <c r="C9" t="str">
        <f>_xlfn.CONCAT(_2024_Manager_Records_Table[[#This Row],[Tm]], " - ", _2024_Manager_Records_Table[[#This Row],[Year]])</f>
        <v>CHC - 2024</v>
      </c>
      <c r="D9" t="s">
        <v>96</v>
      </c>
      <c r="E9">
        <v>79</v>
      </c>
      <c r="F9">
        <v>76</v>
      </c>
      <c r="G9">
        <v>0.51</v>
      </c>
      <c r="H9">
        <v>0</v>
      </c>
      <c r="I9">
        <v>155</v>
      </c>
      <c r="J9">
        <v>2</v>
      </c>
      <c r="N9">
        <v>36</v>
      </c>
      <c r="O9">
        <v>21</v>
      </c>
      <c r="P9">
        <v>0.58299999999999996</v>
      </c>
      <c r="Q9">
        <v>3</v>
      </c>
    </row>
    <row r="10" spans="1:17" x14ac:dyDescent="0.45">
      <c r="A10">
        <v>2024</v>
      </c>
      <c r="B10" t="s">
        <v>16</v>
      </c>
      <c r="C10" t="str">
        <f>_xlfn.CONCAT(_2024_Manager_Records_Table[[#This Row],[Tm]], " - ", _2024_Manager_Records_Table[[#This Row],[Year]])</f>
        <v>HOU - 2024</v>
      </c>
      <c r="D10" t="s">
        <v>531</v>
      </c>
      <c r="E10">
        <v>85</v>
      </c>
      <c r="F10">
        <v>70</v>
      </c>
      <c r="G10">
        <v>0.54800000000000004</v>
      </c>
      <c r="H10">
        <v>0</v>
      </c>
      <c r="I10">
        <v>155</v>
      </c>
      <c r="J10">
        <v>1</v>
      </c>
      <c r="N10">
        <v>32</v>
      </c>
      <c r="O10">
        <v>19</v>
      </c>
      <c r="P10">
        <v>0.59399999999999997</v>
      </c>
      <c r="Q10">
        <v>5</v>
      </c>
    </row>
    <row r="11" spans="1:17" x14ac:dyDescent="0.45">
      <c r="A11">
        <v>2024</v>
      </c>
      <c r="B11" t="s">
        <v>110</v>
      </c>
      <c r="C11" t="str">
        <f>_xlfn.CONCAT(_2024_Manager_Records_Table[[#This Row],[Tm]], " - ", _2024_Manager_Records_Table[[#This Row],[Year]])</f>
        <v>CHW - 2024</v>
      </c>
      <c r="D11" t="s">
        <v>111</v>
      </c>
      <c r="E11">
        <v>28</v>
      </c>
      <c r="F11">
        <v>89</v>
      </c>
      <c r="G11">
        <v>0.23899999999999999</v>
      </c>
      <c r="H11">
        <v>0</v>
      </c>
      <c r="I11">
        <v>117</v>
      </c>
      <c r="J11">
        <v>5</v>
      </c>
      <c r="N11">
        <v>13</v>
      </c>
      <c r="O11">
        <v>3</v>
      </c>
      <c r="P11">
        <v>0.23100000000000001</v>
      </c>
      <c r="Q11">
        <v>3</v>
      </c>
    </row>
    <row r="12" spans="1:17" x14ac:dyDescent="0.45">
      <c r="A12">
        <v>2024</v>
      </c>
      <c r="B12" t="s">
        <v>117</v>
      </c>
      <c r="C12" t="str">
        <f>_xlfn.CONCAT(_2024_Manager_Records_Table[[#This Row],[Tm]], " - ", _2024_Manager_Records_Table[[#This Row],[Year]])</f>
        <v>DET - 2024</v>
      </c>
      <c r="D12" t="s">
        <v>118</v>
      </c>
      <c r="E12">
        <v>81</v>
      </c>
      <c r="F12">
        <v>74</v>
      </c>
      <c r="G12">
        <v>0.52300000000000002</v>
      </c>
      <c r="H12">
        <v>0</v>
      </c>
      <c r="I12">
        <v>155</v>
      </c>
      <c r="J12">
        <v>4</v>
      </c>
      <c r="N12">
        <v>22</v>
      </c>
      <c r="O12">
        <v>11</v>
      </c>
      <c r="P12">
        <v>0.5</v>
      </c>
      <c r="Q12">
        <v>0</v>
      </c>
    </row>
    <row r="13" spans="1:17" x14ac:dyDescent="0.45">
      <c r="A13">
        <v>2024</v>
      </c>
      <c r="B13" t="s">
        <v>122</v>
      </c>
      <c r="C13" t="str">
        <f>_xlfn.CONCAT(_2024_Manager_Records_Table[[#This Row],[Tm]], " - ", _2024_Manager_Records_Table[[#This Row],[Year]])</f>
        <v>BAL - 2024</v>
      </c>
      <c r="D13" t="s">
        <v>123</v>
      </c>
      <c r="E13">
        <v>86</v>
      </c>
      <c r="F13">
        <v>69</v>
      </c>
      <c r="G13">
        <v>0.55500000000000005</v>
      </c>
      <c r="H13">
        <v>0</v>
      </c>
      <c r="I13">
        <v>155</v>
      </c>
      <c r="J13">
        <v>2</v>
      </c>
      <c r="N13">
        <v>41</v>
      </c>
      <c r="O13">
        <v>22</v>
      </c>
      <c r="P13">
        <v>0.53700000000000003</v>
      </c>
      <c r="Q13">
        <v>4</v>
      </c>
    </row>
    <row r="14" spans="1:17" x14ac:dyDescent="0.45">
      <c r="A14">
        <v>2024</v>
      </c>
      <c r="B14" t="s">
        <v>133</v>
      </c>
      <c r="C14" t="str">
        <f>_xlfn.CONCAT(_2024_Manager_Records_Table[[#This Row],[Tm]], " - ", _2024_Manager_Records_Table[[#This Row],[Year]])</f>
        <v>OAK - 2024</v>
      </c>
      <c r="D14" t="s">
        <v>134</v>
      </c>
      <c r="E14">
        <v>67</v>
      </c>
      <c r="F14">
        <v>88</v>
      </c>
      <c r="G14">
        <v>0.432</v>
      </c>
      <c r="H14">
        <v>0</v>
      </c>
      <c r="I14">
        <v>155</v>
      </c>
      <c r="J14">
        <v>4</v>
      </c>
      <c r="N14">
        <v>41</v>
      </c>
      <c r="O14">
        <v>20</v>
      </c>
      <c r="P14">
        <v>0.48799999999999999</v>
      </c>
      <c r="Q14">
        <v>4</v>
      </c>
    </row>
    <row r="15" spans="1:17" x14ac:dyDescent="0.45">
      <c r="A15">
        <v>2024</v>
      </c>
      <c r="B15" t="s">
        <v>140</v>
      </c>
      <c r="C15" t="str">
        <f>_xlfn.CONCAT(_2024_Manager_Records_Table[[#This Row],[Tm]], " - ", _2024_Manager_Records_Table[[#This Row],[Year]])</f>
        <v>ARI - 2024</v>
      </c>
      <c r="D15" t="s">
        <v>141</v>
      </c>
      <c r="E15">
        <v>87</v>
      </c>
      <c r="F15">
        <v>68</v>
      </c>
      <c r="G15">
        <v>0.56100000000000005</v>
      </c>
      <c r="H15">
        <v>0</v>
      </c>
      <c r="I15">
        <v>155</v>
      </c>
      <c r="J15">
        <v>3</v>
      </c>
      <c r="N15">
        <v>26</v>
      </c>
      <c r="O15">
        <v>15</v>
      </c>
      <c r="P15">
        <v>0.57699999999999996</v>
      </c>
      <c r="Q15">
        <v>3</v>
      </c>
    </row>
    <row r="16" spans="1:17" x14ac:dyDescent="0.45">
      <c r="A16">
        <v>2024</v>
      </c>
      <c r="B16" t="s">
        <v>145</v>
      </c>
      <c r="C16" t="str">
        <f>_xlfn.CONCAT(_2024_Manager_Records_Table[[#This Row],[Tm]], " - ", _2024_Manager_Records_Table[[#This Row],[Year]])</f>
        <v>STL - 2024</v>
      </c>
      <c r="D16" t="s">
        <v>146</v>
      </c>
      <c r="E16">
        <v>78</v>
      </c>
      <c r="F16">
        <v>77</v>
      </c>
      <c r="G16">
        <v>0.503</v>
      </c>
      <c r="H16">
        <v>0</v>
      </c>
      <c r="I16">
        <v>155</v>
      </c>
      <c r="J16">
        <v>3</v>
      </c>
      <c r="N16">
        <v>31</v>
      </c>
      <c r="O16">
        <v>13</v>
      </c>
      <c r="P16">
        <v>0.41899999999999998</v>
      </c>
      <c r="Q16">
        <v>6</v>
      </c>
    </row>
    <row r="17" spans="1:17" x14ac:dyDescent="0.45">
      <c r="A17">
        <v>2024</v>
      </c>
      <c r="B17" t="s">
        <v>152</v>
      </c>
      <c r="C17" t="str">
        <f>_xlfn.CONCAT(_2024_Manager_Records_Table[[#This Row],[Tm]], " - ", _2024_Manager_Records_Table[[#This Row],[Year]])</f>
        <v>WSN - 2024</v>
      </c>
      <c r="D17" t="s">
        <v>153</v>
      </c>
      <c r="E17">
        <v>69</v>
      </c>
      <c r="F17">
        <v>86</v>
      </c>
      <c r="G17">
        <v>0.44500000000000001</v>
      </c>
      <c r="H17">
        <v>0</v>
      </c>
      <c r="I17">
        <v>155</v>
      </c>
      <c r="J17">
        <v>4</v>
      </c>
      <c r="N17">
        <v>26</v>
      </c>
      <c r="O17">
        <v>10</v>
      </c>
      <c r="P17">
        <v>0.38500000000000001</v>
      </c>
      <c r="Q17">
        <v>2</v>
      </c>
    </row>
    <row r="18" spans="1:17" x14ac:dyDescent="0.45">
      <c r="A18">
        <v>2024</v>
      </c>
      <c r="B18" t="s">
        <v>92</v>
      </c>
      <c r="C18" t="str">
        <f>_xlfn.CONCAT(_2024_Manager_Records_Table[[#This Row],[Tm]], " - ", _2024_Manager_Records_Table[[#This Row],[Year]])</f>
        <v>SFG - 2024</v>
      </c>
      <c r="D18" t="s">
        <v>157</v>
      </c>
      <c r="E18">
        <v>76</v>
      </c>
      <c r="F18">
        <v>79</v>
      </c>
      <c r="G18">
        <v>0.49</v>
      </c>
      <c r="H18">
        <v>0</v>
      </c>
      <c r="I18">
        <v>155</v>
      </c>
      <c r="J18">
        <v>4</v>
      </c>
      <c r="N18">
        <v>43</v>
      </c>
      <c r="O18">
        <v>22</v>
      </c>
      <c r="P18">
        <v>0.51200000000000001</v>
      </c>
      <c r="Q18">
        <v>5</v>
      </c>
    </row>
    <row r="19" spans="1:17" x14ac:dyDescent="0.45">
      <c r="A19">
        <v>2024</v>
      </c>
      <c r="B19" t="s">
        <v>201</v>
      </c>
      <c r="C19" t="str">
        <f>_xlfn.CONCAT(_2024_Manager_Records_Table[[#This Row],[Tm]], " - ", _2024_Manager_Records_Table[[#This Row],[Year]])</f>
        <v>NYM - 2024</v>
      </c>
      <c r="D19" t="s">
        <v>532</v>
      </c>
      <c r="E19">
        <v>86</v>
      </c>
      <c r="F19">
        <v>69</v>
      </c>
      <c r="G19">
        <v>0.55500000000000005</v>
      </c>
      <c r="H19">
        <v>0</v>
      </c>
      <c r="I19">
        <v>155</v>
      </c>
      <c r="J19">
        <v>2</v>
      </c>
      <c r="N19">
        <v>41</v>
      </c>
      <c r="O19">
        <v>21</v>
      </c>
      <c r="P19">
        <v>0.51200000000000001</v>
      </c>
      <c r="Q19">
        <v>1</v>
      </c>
    </row>
    <row r="20" spans="1:17" x14ac:dyDescent="0.45">
      <c r="A20">
        <v>2024</v>
      </c>
      <c r="B20" t="s">
        <v>95</v>
      </c>
      <c r="C20" t="str">
        <f>_xlfn.CONCAT(_2024_Manager_Records_Table[[#This Row],[Tm]], " - ", _2024_Manager_Records_Table[[#This Row],[Year]])</f>
        <v>MIL - 2024</v>
      </c>
      <c r="D20" t="s">
        <v>496</v>
      </c>
      <c r="E20">
        <v>88</v>
      </c>
      <c r="F20">
        <v>67</v>
      </c>
      <c r="G20">
        <v>0.56799999999999995</v>
      </c>
      <c r="H20">
        <v>0</v>
      </c>
      <c r="I20">
        <v>155</v>
      </c>
      <c r="J20">
        <v>1</v>
      </c>
      <c r="N20">
        <v>34</v>
      </c>
      <c r="O20">
        <v>19</v>
      </c>
      <c r="P20">
        <v>0.55900000000000005</v>
      </c>
      <c r="Q20">
        <v>5</v>
      </c>
    </row>
    <row r="21" spans="1:17" x14ac:dyDescent="0.45">
      <c r="A21">
        <v>2024</v>
      </c>
      <c r="B21" t="s">
        <v>165</v>
      </c>
      <c r="C21" t="str">
        <f>_xlfn.CONCAT(_2024_Manager_Records_Table[[#This Row],[Tm]], " - ", _2024_Manager_Records_Table[[#This Row],[Year]])</f>
        <v>KCR - 2024</v>
      </c>
      <c r="D21" t="s">
        <v>166</v>
      </c>
      <c r="E21">
        <v>82</v>
      </c>
      <c r="F21">
        <v>73</v>
      </c>
      <c r="G21">
        <v>0.52900000000000003</v>
      </c>
      <c r="H21">
        <v>0</v>
      </c>
      <c r="I21">
        <v>155</v>
      </c>
      <c r="J21">
        <v>2</v>
      </c>
      <c r="N21">
        <v>35</v>
      </c>
      <c r="O21">
        <v>22</v>
      </c>
      <c r="P21">
        <v>0.629</v>
      </c>
      <c r="Q21">
        <v>2</v>
      </c>
    </row>
    <row r="22" spans="1:17" x14ac:dyDescent="0.45">
      <c r="A22">
        <v>2024</v>
      </c>
      <c r="B22" t="s">
        <v>172</v>
      </c>
      <c r="C22" t="str">
        <f>_xlfn.CONCAT(_2024_Manager_Records_Table[[#This Row],[Tm]], " - ", _2024_Manager_Records_Table[[#This Row],[Year]])</f>
        <v>LAD - 2024</v>
      </c>
      <c r="D22" t="s">
        <v>173</v>
      </c>
      <c r="E22">
        <v>92</v>
      </c>
      <c r="F22">
        <v>63</v>
      </c>
      <c r="G22">
        <v>0.59399999999999997</v>
      </c>
      <c r="H22">
        <v>0</v>
      </c>
      <c r="I22">
        <v>155</v>
      </c>
      <c r="J22">
        <v>1</v>
      </c>
      <c r="N22">
        <v>35</v>
      </c>
      <c r="O22">
        <v>19</v>
      </c>
      <c r="P22">
        <v>0.54300000000000004</v>
      </c>
      <c r="Q22">
        <v>1</v>
      </c>
    </row>
    <row r="23" spans="1:17" x14ac:dyDescent="0.45">
      <c r="A23">
        <v>2024</v>
      </c>
      <c r="B23" t="s">
        <v>184</v>
      </c>
      <c r="C23" t="str">
        <f>_xlfn.CONCAT(_2024_Manager_Records_Table[[#This Row],[Tm]], " - ", _2024_Manager_Records_Table[[#This Row],[Year]])</f>
        <v>TOR - 2024</v>
      </c>
      <c r="D23" t="s">
        <v>185</v>
      </c>
      <c r="E23">
        <v>73</v>
      </c>
      <c r="F23">
        <v>82</v>
      </c>
      <c r="G23">
        <v>0.47099999999999997</v>
      </c>
      <c r="H23">
        <v>0</v>
      </c>
      <c r="I23">
        <v>155</v>
      </c>
      <c r="J23">
        <v>5</v>
      </c>
      <c r="N23">
        <v>33</v>
      </c>
      <c r="O23">
        <v>19</v>
      </c>
      <c r="P23">
        <v>0.57599999999999996</v>
      </c>
      <c r="Q23">
        <v>3</v>
      </c>
    </row>
    <row r="24" spans="1:17" x14ac:dyDescent="0.45">
      <c r="A24">
        <v>2024</v>
      </c>
      <c r="B24" t="s">
        <v>189</v>
      </c>
      <c r="C24" t="str">
        <f>_xlfn.CONCAT(_2024_Manager_Records_Table[[#This Row],[Tm]], " - ", _2024_Manager_Records_Table[[#This Row],[Year]])</f>
        <v>MIA - 2024</v>
      </c>
      <c r="D24" t="s">
        <v>190</v>
      </c>
      <c r="E24">
        <v>57</v>
      </c>
      <c r="F24">
        <v>98</v>
      </c>
      <c r="G24">
        <v>0.36799999999999999</v>
      </c>
      <c r="H24">
        <v>0</v>
      </c>
      <c r="I24">
        <v>155</v>
      </c>
      <c r="J24">
        <v>5</v>
      </c>
      <c r="N24">
        <v>36</v>
      </c>
      <c r="O24">
        <v>21</v>
      </c>
      <c r="P24">
        <v>0.58299999999999996</v>
      </c>
      <c r="Q24">
        <v>3</v>
      </c>
    </row>
    <row r="25" spans="1:17" x14ac:dyDescent="0.45">
      <c r="A25">
        <v>2024</v>
      </c>
      <c r="B25" t="s">
        <v>192</v>
      </c>
      <c r="C25" t="str">
        <f>_xlfn.CONCAT(_2024_Manager_Records_Table[[#This Row],[Tm]], " - ", _2024_Manager_Records_Table[[#This Row],[Year]])</f>
        <v>SEA - 2024</v>
      </c>
      <c r="D25" t="s">
        <v>193</v>
      </c>
      <c r="E25">
        <v>64</v>
      </c>
      <c r="F25">
        <v>64</v>
      </c>
      <c r="G25">
        <v>0.5</v>
      </c>
      <c r="H25">
        <v>0</v>
      </c>
      <c r="I25">
        <v>128</v>
      </c>
      <c r="J25">
        <v>2</v>
      </c>
      <c r="N25">
        <v>26</v>
      </c>
      <c r="O25">
        <v>15</v>
      </c>
      <c r="P25">
        <v>0.57699999999999996</v>
      </c>
      <c r="Q25">
        <v>3</v>
      </c>
    </row>
    <row r="26" spans="1:17" x14ac:dyDescent="0.45">
      <c r="A26">
        <v>2024</v>
      </c>
      <c r="B26" t="s">
        <v>199</v>
      </c>
      <c r="C26" t="str">
        <f>_xlfn.CONCAT(_2024_Manager_Records_Table[[#This Row],[Tm]], " - ", _2024_Manager_Records_Table[[#This Row],[Year]])</f>
        <v>PIT - 2024</v>
      </c>
      <c r="D26" t="s">
        <v>200</v>
      </c>
      <c r="E26">
        <v>72</v>
      </c>
      <c r="F26">
        <v>83</v>
      </c>
      <c r="G26">
        <v>0.46500000000000002</v>
      </c>
      <c r="H26">
        <v>0</v>
      </c>
      <c r="I26">
        <v>155</v>
      </c>
      <c r="J26">
        <v>5</v>
      </c>
      <c r="N26">
        <v>36</v>
      </c>
      <c r="O26">
        <v>22</v>
      </c>
      <c r="P26">
        <v>0.61099999999999999</v>
      </c>
      <c r="Q26">
        <v>4</v>
      </c>
    </row>
    <row r="27" spans="1:17" x14ac:dyDescent="0.45">
      <c r="A27">
        <v>2024</v>
      </c>
      <c r="B27" t="s">
        <v>156</v>
      </c>
      <c r="C27" t="str">
        <f>_xlfn.CONCAT(_2024_Manager_Records_Table[[#This Row],[Tm]], " - ", _2024_Manager_Records_Table[[#This Row],[Year]])</f>
        <v>SDP - 2024</v>
      </c>
      <c r="D27" t="s">
        <v>272</v>
      </c>
      <c r="E27">
        <v>89</v>
      </c>
      <c r="F27">
        <v>66</v>
      </c>
      <c r="G27">
        <v>0.57399999999999995</v>
      </c>
      <c r="H27">
        <v>0</v>
      </c>
      <c r="I27">
        <v>155</v>
      </c>
      <c r="J27">
        <v>2</v>
      </c>
      <c r="N27">
        <v>27</v>
      </c>
      <c r="O27">
        <v>14</v>
      </c>
      <c r="P27">
        <v>0.51900000000000002</v>
      </c>
      <c r="Q27">
        <v>4</v>
      </c>
    </row>
    <row r="28" spans="1:17" x14ac:dyDescent="0.45">
      <c r="A28">
        <v>2024</v>
      </c>
      <c r="B28" t="s">
        <v>110</v>
      </c>
      <c r="C28" t="str">
        <f>_xlfn.CONCAT(_2024_Manager_Records_Table[[#This Row],[Tm]], " - ", _2024_Manager_Records_Table[[#This Row],[Year]])</f>
        <v>CHW - 2024</v>
      </c>
      <c r="D28" t="s">
        <v>534</v>
      </c>
      <c r="E28">
        <v>8</v>
      </c>
      <c r="F28">
        <v>30</v>
      </c>
      <c r="G28">
        <v>0.21099999999999999</v>
      </c>
      <c r="H28">
        <v>0</v>
      </c>
      <c r="I28">
        <v>38</v>
      </c>
      <c r="J28">
        <v>5</v>
      </c>
      <c r="N28">
        <v>7</v>
      </c>
      <c r="O28">
        <v>4</v>
      </c>
      <c r="P28">
        <v>0.57099999999999995</v>
      </c>
      <c r="Q28">
        <v>1</v>
      </c>
    </row>
    <row r="29" spans="1:17" x14ac:dyDescent="0.45">
      <c r="A29">
        <v>2024</v>
      </c>
      <c r="B29" t="s">
        <v>206</v>
      </c>
      <c r="C29" t="str">
        <f>_xlfn.CONCAT(_2024_Manager_Records_Table[[#This Row],[Tm]], " - ", _2024_Manager_Records_Table[[#This Row],[Year]])</f>
        <v>ATL - 2024</v>
      </c>
      <c r="D29" t="s">
        <v>207</v>
      </c>
      <c r="E29">
        <v>84</v>
      </c>
      <c r="F29">
        <v>71</v>
      </c>
      <c r="G29">
        <v>0.54200000000000004</v>
      </c>
      <c r="H29">
        <v>0</v>
      </c>
      <c r="I29">
        <v>155</v>
      </c>
      <c r="J29">
        <v>3</v>
      </c>
      <c r="N29">
        <v>24</v>
      </c>
      <c r="O29">
        <v>14</v>
      </c>
      <c r="P29">
        <v>0.58299999999999996</v>
      </c>
      <c r="Q29">
        <v>1</v>
      </c>
    </row>
    <row r="30" spans="1:17" x14ac:dyDescent="0.45">
      <c r="A30">
        <v>2024</v>
      </c>
      <c r="B30" t="s">
        <v>214</v>
      </c>
      <c r="C30" t="str">
        <f>_xlfn.CONCAT(_2024_Manager_Records_Table[[#This Row],[Tm]], " - ", _2024_Manager_Records_Table[[#This Row],[Year]])</f>
        <v>PHI - 2024</v>
      </c>
      <c r="D30" t="s">
        <v>215</v>
      </c>
      <c r="E30">
        <v>92</v>
      </c>
      <c r="F30">
        <v>63</v>
      </c>
      <c r="G30">
        <v>0.59399999999999997</v>
      </c>
      <c r="H30">
        <v>0</v>
      </c>
      <c r="I30">
        <v>155</v>
      </c>
      <c r="J30">
        <v>1</v>
      </c>
      <c r="N30">
        <v>43</v>
      </c>
      <c r="O30">
        <v>27</v>
      </c>
      <c r="P30">
        <v>0.628</v>
      </c>
      <c r="Q30">
        <v>1</v>
      </c>
    </row>
    <row r="31" spans="1:17" x14ac:dyDescent="0.45">
      <c r="A31">
        <v>2024</v>
      </c>
      <c r="B31" t="s">
        <v>102</v>
      </c>
      <c r="C31" t="str">
        <f>_xlfn.CONCAT(_2024_Manager_Records_Table[[#This Row],[Tm]], " - ", _2024_Manager_Records_Table[[#This Row],[Year]])</f>
        <v>CLE - 2024</v>
      </c>
      <c r="D31" t="s">
        <v>535</v>
      </c>
      <c r="E31">
        <v>90</v>
      </c>
      <c r="F31">
        <v>66</v>
      </c>
      <c r="G31">
        <v>0.57699999999999996</v>
      </c>
      <c r="H31">
        <v>0</v>
      </c>
      <c r="I31">
        <v>156</v>
      </c>
      <c r="J31">
        <v>1</v>
      </c>
      <c r="N31">
        <v>46</v>
      </c>
      <c r="O31">
        <v>25</v>
      </c>
      <c r="P31">
        <v>0.54300000000000004</v>
      </c>
      <c r="Q31">
        <v>1</v>
      </c>
    </row>
    <row r="32" spans="1:17" x14ac:dyDescent="0.45">
      <c r="A32">
        <v>2024</v>
      </c>
      <c r="B32" t="s">
        <v>159</v>
      </c>
      <c r="C32" t="str">
        <f>_xlfn.CONCAT(_2024_Manager_Records_Table[[#This Row],[Tm]], " - ", _2024_Manager_Records_Table[[#This Row],[Year]])</f>
        <v>LAA - 2024</v>
      </c>
      <c r="D32" t="s">
        <v>447</v>
      </c>
      <c r="E32">
        <v>62</v>
      </c>
      <c r="F32">
        <v>93</v>
      </c>
      <c r="G32">
        <v>0.4</v>
      </c>
      <c r="H32">
        <v>0</v>
      </c>
      <c r="I32">
        <v>155</v>
      </c>
      <c r="J32">
        <v>5</v>
      </c>
      <c r="N32">
        <v>31</v>
      </c>
      <c r="O32">
        <v>17</v>
      </c>
      <c r="P32">
        <v>0.54800000000000004</v>
      </c>
      <c r="Q32">
        <v>0</v>
      </c>
    </row>
    <row r="33" spans="1:17" x14ac:dyDescent="0.45">
      <c r="A33">
        <v>2024</v>
      </c>
      <c r="B33" t="s">
        <v>192</v>
      </c>
      <c r="C33" t="str">
        <f>_xlfn.CONCAT(_2024_Manager_Records_Table[[#This Row],[Tm]], " - ", _2024_Manager_Records_Table[[#This Row],[Year]])</f>
        <v>SEA - 2024</v>
      </c>
      <c r="D33" t="s">
        <v>536</v>
      </c>
      <c r="E33">
        <v>16</v>
      </c>
      <c r="F33">
        <v>11</v>
      </c>
      <c r="G33">
        <v>0.59299999999999997</v>
      </c>
      <c r="H33">
        <v>0</v>
      </c>
      <c r="I33">
        <v>27</v>
      </c>
      <c r="J33">
        <v>2</v>
      </c>
      <c r="N33">
        <v>4</v>
      </c>
      <c r="O33">
        <v>3</v>
      </c>
      <c r="P33">
        <v>0.75</v>
      </c>
      <c r="Q33">
        <v>0</v>
      </c>
    </row>
    <row r="34" spans="1:17" x14ac:dyDescent="0.45">
      <c r="A34">
        <v>2023</v>
      </c>
      <c r="B34" t="s">
        <v>16</v>
      </c>
      <c r="C34" t="str">
        <f>_xlfn.CONCAT(_2024_Manager_Records_Table[[#This Row],[Tm]], " - ", _2024_Manager_Records_Table[[#This Row],[Year]])</f>
        <v>HOU - 2023</v>
      </c>
      <c r="D34" t="s">
        <v>17</v>
      </c>
      <c r="E34">
        <v>90</v>
      </c>
      <c r="F34">
        <v>72</v>
      </c>
      <c r="G34">
        <v>0.55600000000000005</v>
      </c>
      <c r="H34">
        <v>0</v>
      </c>
      <c r="I34">
        <v>162</v>
      </c>
      <c r="J34">
        <v>1</v>
      </c>
      <c r="K34">
        <v>6</v>
      </c>
      <c r="L34">
        <v>5</v>
      </c>
      <c r="M34">
        <v>0.54500000000000004</v>
      </c>
      <c r="N34">
        <v>28</v>
      </c>
      <c r="O34">
        <v>18</v>
      </c>
      <c r="P34">
        <v>0.64300000000000002</v>
      </c>
      <c r="Q34">
        <v>1</v>
      </c>
    </row>
    <row r="35" spans="1:17" x14ac:dyDescent="0.45">
      <c r="A35">
        <v>2023</v>
      </c>
      <c r="B35" t="s">
        <v>31</v>
      </c>
      <c r="C35" t="str">
        <f>_xlfn.CONCAT(_2024_Manager_Records_Table[[#This Row],[Tm]], " - ", _2024_Manager_Records_Table[[#This Row],[Year]])</f>
        <v>MIN - 2023</v>
      </c>
      <c r="D35" t="s">
        <v>32</v>
      </c>
      <c r="E35">
        <v>87</v>
      </c>
      <c r="F35">
        <v>75</v>
      </c>
      <c r="G35">
        <v>0.53700000000000003</v>
      </c>
      <c r="H35">
        <v>0</v>
      </c>
      <c r="I35">
        <v>162</v>
      </c>
      <c r="J35">
        <v>1</v>
      </c>
      <c r="K35">
        <v>3</v>
      </c>
      <c r="L35">
        <v>3</v>
      </c>
      <c r="M35">
        <v>0.5</v>
      </c>
      <c r="N35">
        <v>34</v>
      </c>
      <c r="O35">
        <v>16</v>
      </c>
      <c r="P35">
        <v>0.47099999999999997</v>
      </c>
      <c r="Q35">
        <v>5</v>
      </c>
    </row>
    <row r="36" spans="1:17" x14ac:dyDescent="0.45">
      <c r="A36">
        <v>2023</v>
      </c>
      <c r="B36" t="s">
        <v>41</v>
      </c>
      <c r="C36" t="str">
        <f>_xlfn.CONCAT(_2024_Manager_Records_Table[[#This Row],[Tm]], " - ", _2024_Manager_Records_Table[[#This Row],[Year]])</f>
        <v>CIN - 2023</v>
      </c>
      <c r="D36" t="s">
        <v>42</v>
      </c>
      <c r="E36">
        <v>82</v>
      </c>
      <c r="F36">
        <v>80</v>
      </c>
      <c r="G36">
        <v>0.50600000000000001</v>
      </c>
      <c r="H36">
        <v>0</v>
      </c>
      <c r="I36">
        <v>162</v>
      </c>
      <c r="J36">
        <v>3</v>
      </c>
      <c r="N36">
        <v>53</v>
      </c>
      <c r="O36">
        <v>21</v>
      </c>
      <c r="P36">
        <v>0.39600000000000002</v>
      </c>
      <c r="Q36">
        <v>7</v>
      </c>
    </row>
    <row r="37" spans="1:17" x14ac:dyDescent="0.45">
      <c r="A37">
        <v>2023</v>
      </c>
      <c r="B37" t="s">
        <v>52</v>
      </c>
      <c r="C37" t="str">
        <f>_xlfn.CONCAT(_2024_Manager_Records_Table[[#This Row],[Tm]], " - ", _2024_Manager_Records_Table[[#This Row],[Year]])</f>
        <v>COL - 2023</v>
      </c>
      <c r="D37" t="s">
        <v>53</v>
      </c>
      <c r="E37">
        <v>59</v>
      </c>
      <c r="F37">
        <v>103</v>
      </c>
      <c r="G37">
        <v>0.36399999999999999</v>
      </c>
      <c r="H37">
        <v>0</v>
      </c>
      <c r="I37">
        <v>162</v>
      </c>
      <c r="J37">
        <v>5</v>
      </c>
      <c r="N37">
        <v>38</v>
      </c>
      <c r="O37">
        <v>19</v>
      </c>
      <c r="P37">
        <v>0.5</v>
      </c>
      <c r="Q37">
        <v>1</v>
      </c>
    </row>
    <row r="38" spans="1:17" x14ac:dyDescent="0.45">
      <c r="A38">
        <v>2023</v>
      </c>
      <c r="B38" t="s">
        <v>61</v>
      </c>
      <c r="C38" t="str">
        <f>_xlfn.CONCAT(_2024_Manager_Records_Table[[#This Row],[Tm]], " - ", _2024_Manager_Records_Table[[#This Row],[Year]])</f>
        <v>TEX - 2023</v>
      </c>
      <c r="D38" t="s">
        <v>62</v>
      </c>
      <c r="E38">
        <v>90</v>
      </c>
      <c r="F38">
        <v>72</v>
      </c>
      <c r="G38">
        <v>0.55600000000000005</v>
      </c>
      <c r="H38">
        <v>0</v>
      </c>
      <c r="I38">
        <v>162</v>
      </c>
      <c r="J38">
        <v>2</v>
      </c>
      <c r="K38">
        <v>13</v>
      </c>
      <c r="L38">
        <v>4</v>
      </c>
      <c r="M38">
        <v>0.76500000000000001</v>
      </c>
      <c r="N38">
        <v>29</v>
      </c>
      <c r="O38">
        <v>11</v>
      </c>
      <c r="P38">
        <v>0.379</v>
      </c>
      <c r="Q38">
        <v>4</v>
      </c>
    </row>
    <row r="39" spans="1:17" x14ac:dyDescent="0.45">
      <c r="A39">
        <v>2023</v>
      </c>
      <c r="B39" t="s">
        <v>70</v>
      </c>
      <c r="C39" t="str">
        <f>_xlfn.CONCAT(_2024_Manager_Records_Table[[#This Row],[Tm]], " - ", _2024_Manager_Records_Table[[#This Row],[Year]])</f>
        <v>NYY - 2023</v>
      </c>
      <c r="D39" t="s">
        <v>71</v>
      </c>
      <c r="E39">
        <v>82</v>
      </c>
      <c r="F39">
        <v>80</v>
      </c>
      <c r="G39">
        <v>0.50600000000000001</v>
      </c>
      <c r="H39">
        <v>0</v>
      </c>
      <c r="I39">
        <v>162</v>
      </c>
      <c r="J39">
        <v>4</v>
      </c>
      <c r="N39">
        <v>30</v>
      </c>
      <c r="O39">
        <v>18</v>
      </c>
      <c r="P39">
        <v>0.6</v>
      </c>
      <c r="Q39">
        <v>7</v>
      </c>
    </row>
    <row r="40" spans="1:17" x14ac:dyDescent="0.45">
      <c r="A40">
        <v>2023</v>
      </c>
      <c r="B40" t="s">
        <v>75</v>
      </c>
      <c r="C40" t="str">
        <f>_xlfn.CONCAT(_2024_Manager_Records_Table[[#This Row],[Tm]], " - ", _2024_Manager_Records_Table[[#This Row],[Year]])</f>
        <v>TBR - 2023</v>
      </c>
      <c r="D40" t="s">
        <v>76</v>
      </c>
      <c r="E40">
        <v>99</v>
      </c>
      <c r="F40">
        <v>63</v>
      </c>
      <c r="G40">
        <v>0.61099999999999999</v>
      </c>
      <c r="H40">
        <v>0</v>
      </c>
      <c r="I40">
        <v>162</v>
      </c>
      <c r="J40">
        <v>2</v>
      </c>
      <c r="K40">
        <v>0</v>
      </c>
      <c r="L40">
        <v>2</v>
      </c>
      <c r="M40">
        <v>0</v>
      </c>
      <c r="N40">
        <v>55</v>
      </c>
      <c r="O40">
        <v>26</v>
      </c>
      <c r="P40">
        <v>0.47299999999999998</v>
      </c>
      <c r="Q40">
        <v>3</v>
      </c>
    </row>
    <row r="41" spans="1:17" x14ac:dyDescent="0.45">
      <c r="A41">
        <v>2023</v>
      </c>
      <c r="B41" t="s">
        <v>85</v>
      </c>
      <c r="C41" t="str">
        <f>_xlfn.CONCAT(_2024_Manager_Records_Table[[#This Row],[Tm]], " - ", _2024_Manager_Records_Table[[#This Row],[Year]])</f>
        <v>BOS - 2023</v>
      </c>
      <c r="D41" t="s">
        <v>86</v>
      </c>
      <c r="E41">
        <v>78</v>
      </c>
      <c r="F41">
        <v>84</v>
      </c>
      <c r="G41">
        <v>0.48099999999999998</v>
      </c>
      <c r="H41">
        <v>0</v>
      </c>
      <c r="I41">
        <v>162</v>
      </c>
      <c r="J41">
        <v>5</v>
      </c>
      <c r="N41">
        <v>19</v>
      </c>
      <c r="O41">
        <v>10</v>
      </c>
      <c r="P41">
        <v>0.52600000000000002</v>
      </c>
      <c r="Q41">
        <v>4</v>
      </c>
    </row>
    <row r="42" spans="1:17" x14ac:dyDescent="0.45">
      <c r="A42">
        <v>2023</v>
      </c>
      <c r="B42" t="s">
        <v>92</v>
      </c>
      <c r="C42" t="str">
        <f>_xlfn.CONCAT(_2024_Manager_Records_Table[[#This Row],[Tm]], " - ", _2024_Manager_Records_Table[[#This Row],[Year]])</f>
        <v>SFG - 2023</v>
      </c>
      <c r="D42" t="s">
        <v>93</v>
      </c>
      <c r="E42">
        <v>1</v>
      </c>
      <c r="F42">
        <v>2</v>
      </c>
      <c r="G42">
        <v>0.33300000000000002</v>
      </c>
      <c r="H42">
        <v>0</v>
      </c>
      <c r="I42">
        <v>3</v>
      </c>
      <c r="J42">
        <v>4</v>
      </c>
      <c r="N42">
        <v>0</v>
      </c>
      <c r="O42">
        <v>0</v>
      </c>
      <c r="Q42">
        <v>0</v>
      </c>
    </row>
    <row r="43" spans="1:17" x14ac:dyDescent="0.45">
      <c r="A43">
        <v>2023</v>
      </c>
      <c r="B43" t="s">
        <v>95</v>
      </c>
      <c r="C43" t="str">
        <f>_xlfn.CONCAT(_2024_Manager_Records_Table[[#This Row],[Tm]], " - ", _2024_Manager_Records_Table[[#This Row],[Year]])</f>
        <v>MIL - 2023</v>
      </c>
      <c r="D43" t="s">
        <v>96</v>
      </c>
      <c r="E43">
        <v>92</v>
      </c>
      <c r="F43">
        <v>70</v>
      </c>
      <c r="G43">
        <v>0.56799999999999995</v>
      </c>
      <c r="H43">
        <v>0</v>
      </c>
      <c r="I43">
        <v>162</v>
      </c>
      <c r="J43">
        <v>1</v>
      </c>
      <c r="K43">
        <v>0</v>
      </c>
      <c r="L43">
        <v>2</v>
      </c>
      <c r="M43">
        <v>0</v>
      </c>
      <c r="N43">
        <v>29</v>
      </c>
      <c r="O43">
        <v>14</v>
      </c>
      <c r="P43">
        <v>0.48299999999999998</v>
      </c>
      <c r="Q43">
        <v>3</v>
      </c>
    </row>
    <row r="44" spans="1:17" x14ac:dyDescent="0.45">
      <c r="A44">
        <v>2023</v>
      </c>
      <c r="B44" t="s">
        <v>102</v>
      </c>
      <c r="C44" t="str">
        <f>_xlfn.CONCAT(_2024_Manager_Records_Table[[#This Row],[Tm]], " - ", _2024_Manager_Records_Table[[#This Row],[Year]])</f>
        <v>CLE - 2023</v>
      </c>
      <c r="D44" t="s">
        <v>103</v>
      </c>
      <c r="E44">
        <v>76</v>
      </c>
      <c r="F44">
        <v>86</v>
      </c>
      <c r="G44">
        <v>0.46899999999999997</v>
      </c>
      <c r="H44">
        <v>0</v>
      </c>
      <c r="I44">
        <v>162</v>
      </c>
      <c r="J44">
        <v>3</v>
      </c>
      <c r="N44">
        <v>41</v>
      </c>
      <c r="O44">
        <v>23</v>
      </c>
      <c r="P44">
        <v>0.56100000000000005</v>
      </c>
      <c r="Q44">
        <v>3</v>
      </c>
    </row>
    <row r="45" spans="1:17" x14ac:dyDescent="0.45">
      <c r="A45">
        <v>2023</v>
      </c>
      <c r="B45" t="s">
        <v>110</v>
      </c>
      <c r="C45" t="str">
        <f>_xlfn.CONCAT(_2024_Manager_Records_Table[[#This Row],[Tm]], " - ", _2024_Manager_Records_Table[[#This Row],[Year]])</f>
        <v>CHW - 2023</v>
      </c>
      <c r="D45" t="s">
        <v>111</v>
      </c>
      <c r="E45">
        <v>61</v>
      </c>
      <c r="F45">
        <v>101</v>
      </c>
      <c r="G45">
        <v>0.377</v>
      </c>
      <c r="H45">
        <v>0</v>
      </c>
      <c r="I45">
        <v>162</v>
      </c>
      <c r="J45">
        <v>4</v>
      </c>
      <c r="N45">
        <v>40</v>
      </c>
      <c r="O45">
        <v>16</v>
      </c>
      <c r="P45">
        <v>0.4</v>
      </c>
      <c r="Q45">
        <v>5</v>
      </c>
    </row>
    <row r="46" spans="1:17" x14ac:dyDescent="0.45">
      <c r="A46">
        <v>2023</v>
      </c>
      <c r="B46" t="s">
        <v>117</v>
      </c>
      <c r="C46" t="str">
        <f>_xlfn.CONCAT(_2024_Manager_Records_Table[[#This Row],[Tm]], " - ", _2024_Manager_Records_Table[[#This Row],[Year]])</f>
        <v>DET - 2023</v>
      </c>
      <c r="D46" t="s">
        <v>118</v>
      </c>
      <c r="E46">
        <v>78</v>
      </c>
      <c r="F46">
        <v>84</v>
      </c>
      <c r="G46">
        <v>0.48099999999999998</v>
      </c>
      <c r="H46">
        <v>0</v>
      </c>
      <c r="I46">
        <v>162</v>
      </c>
      <c r="J46">
        <v>2</v>
      </c>
      <c r="N46">
        <v>37</v>
      </c>
      <c r="O46">
        <v>12</v>
      </c>
      <c r="P46">
        <v>0.32400000000000001</v>
      </c>
      <c r="Q46">
        <v>2</v>
      </c>
    </row>
    <row r="47" spans="1:17" x14ac:dyDescent="0.45">
      <c r="A47">
        <v>2023</v>
      </c>
      <c r="B47" t="s">
        <v>122</v>
      </c>
      <c r="C47" t="str">
        <f>_xlfn.CONCAT(_2024_Manager_Records_Table[[#This Row],[Tm]], " - ", _2024_Manager_Records_Table[[#This Row],[Year]])</f>
        <v>BAL - 2023</v>
      </c>
      <c r="D47" t="s">
        <v>123</v>
      </c>
      <c r="E47">
        <v>101</v>
      </c>
      <c r="F47">
        <v>61</v>
      </c>
      <c r="G47">
        <v>0.623</v>
      </c>
      <c r="H47">
        <v>0</v>
      </c>
      <c r="I47">
        <v>162</v>
      </c>
      <c r="J47">
        <v>1</v>
      </c>
      <c r="K47">
        <v>0</v>
      </c>
      <c r="L47">
        <v>3</v>
      </c>
      <c r="M47">
        <v>0</v>
      </c>
      <c r="N47">
        <v>41</v>
      </c>
      <c r="O47">
        <v>17</v>
      </c>
      <c r="P47">
        <v>0.41499999999999998</v>
      </c>
      <c r="Q47">
        <v>4</v>
      </c>
    </row>
    <row r="48" spans="1:17" x14ac:dyDescent="0.45">
      <c r="A48">
        <v>2023</v>
      </c>
      <c r="B48" t="s">
        <v>92</v>
      </c>
      <c r="C48" t="str">
        <f>_xlfn.CONCAT(_2024_Manager_Records_Table[[#This Row],[Tm]], " - ", _2024_Manager_Records_Table[[#This Row],[Year]])</f>
        <v>SFG - 2023</v>
      </c>
      <c r="D48" t="s">
        <v>127</v>
      </c>
      <c r="E48">
        <v>78</v>
      </c>
      <c r="F48">
        <v>81</v>
      </c>
      <c r="G48">
        <v>0.49099999999999999</v>
      </c>
      <c r="H48">
        <v>0</v>
      </c>
      <c r="I48">
        <v>159</v>
      </c>
      <c r="J48">
        <v>4</v>
      </c>
      <c r="N48">
        <v>46</v>
      </c>
      <c r="O48">
        <v>26</v>
      </c>
      <c r="P48">
        <v>0.56499999999999995</v>
      </c>
      <c r="Q48">
        <v>2</v>
      </c>
    </row>
    <row r="49" spans="1:17" x14ac:dyDescent="0.45">
      <c r="A49">
        <v>2023</v>
      </c>
      <c r="B49" t="s">
        <v>133</v>
      </c>
      <c r="C49" t="str">
        <f>_xlfn.CONCAT(_2024_Manager_Records_Table[[#This Row],[Tm]], " - ", _2024_Manager_Records_Table[[#This Row],[Year]])</f>
        <v>OAK - 2023</v>
      </c>
      <c r="D49" t="s">
        <v>134</v>
      </c>
      <c r="E49">
        <v>50</v>
      </c>
      <c r="F49">
        <v>112</v>
      </c>
      <c r="G49">
        <v>0.309</v>
      </c>
      <c r="H49">
        <v>0</v>
      </c>
      <c r="I49">
        <v>162</v>
      </c>
      <c r="J49">
        <v>5</v>
      </c>
      <c r="N49">
        <v>39</v>
      </c>
      <c r="O49">
        <v>19</v>
      </c>
      <c r="P49">
        <v>0.48699999999999999</v>
      </c>
      <c r="Q49">
        <v>6</v>
      </c>
    </row>
    <row r="50" spans="1:17" x14ac:dyDescent="0.45">
      <c r="A50">
        <v>2023</v>
      </c>
      <c r="B50" t="s">
        <v>140</v>
      </c>
      <c r="C50" t="str">
        <f>_xlfn.CONCAT(_2024_Manager_Records_Table[[#This Row],[Tm]], " - ", _2024_Manager_Records_Table[[#This Row],[Year]])</f>
        <v>ARI - 2023</v>
      </c>
      <c r="D50" t="s">
        <v>141</v>
      </c>
      <c r="E50">
        <v>84</v>
      </c>
      <c r="F50">
        <v>78</v>
      </c>
      <c r="G50">
        <v>0.51900000000000002</v>
      </c>
      <c r="H50">
        <v>0</v>
      </c>
      <c r="I50">
        <v>162</v>
      </c>
      <c r="J50">
        <v>2</v>
      </c>
      <c r="K50">
        <v>10</v>
      </c>
      <c r="L50">
        <v>7</v>
      </c>
      <c r="M50">
        <v>0.58799999999999997</v>
      </c>
      <c r="N50">
        <v>39</v>
      </c>
      <c r="O50">
        <v>26</v>
      </c>
      <c r="P50">
        <v>0.66700000000000004</v>
      </c>
      <c r="Q50">
        <v>3</v>
      </c>
    </row>
    <row r="51" spans="1:17" x14ac:dyDescent="0.45">
      <c r="A51">
        <v>2023</v>
      </c>
      <c r="B51" t="s">
        <v>145</v>
      </c>
      <c r="C51" t="str">
        <f>_xlfn.CONCAT(_2024_Manager_Records_Table[[#This Row],[Tm]], " - ", _2024_Manager_Records_Table[[#This Row],[Year]])</f>
        <v>STL - 2023</v>
      </c>
      <c r="D51" t="s">
        <v>146</v>
      </c>
      <c r="E51">
        <v>71</v>
      </c>
      <c r="F51">
        <v>91</v>
      </c>
      <c r="G51">
        <v>0.438</v>
      </c>
      <c r="H51">
        <v>0</v>
      </c>
      <c r="I51">
        <v>162</v>
      </c>
      <c r="J51">
        <v>5</v>
      </c>
      <c r="N51">
        <v>46</v>
      </c>
      <c r="O51">
        <v>24</v>
      </c>
      <c r="P51">
        <v>0.52200000000000002</v>
      </c>
      <c r="Q51">
        <v>6</v>
      </c>
    </row>
    <row r="52" spans="1:17" x14ac:dyDescent="0.45">
      <c r="A52">
        <v>2023</v>
      </c>
      <c r="B52" t="s">
        <v>152</v>
      </c>
      <c r="C52" t="str">
        <f>_xlfn.CONCAT(_2024_Manager_Records_Table[[#This Row],[Tm]], " - ", _2024_Manager_Records_Table[[#This Row],[Year]])</f>
        <v>WSN - 2023</v>
      </c>
      <c r="D52" t="s">
        <v>153</v>
      </c>
      <c r="E52">
        <v>71</v>
      </c>
      <c r="F52">
        <v>91</v>
      </c>
      <c r="G52">
        <v>0.438</v>
      </c>
      <c r="H52">
        <v>0</v>
      </c>
      <c r="I52">
        <v>162</v>
      </c>
      <c r="J52">
        <v>5</v>
      </c>
      <c r="N52">
        <v>29</v>
      </c>
      <c r="O52">
        <v>22</v>
      </c>
      <c r="P52">
        <v>0.75900000000000001</v>
      </c>
      <c r="Q52">
        <v>2</v>
      </c>
    </row>
    <row r="53" spans="1:17" x14ac:dyDescent="0.45">
      <c r="A53">
        <v>2023</v>
      </c>
      <c r="B53" t="s">
        <v>156</v>
      </c>
      <c r="C53" t="str">
        <f>_xlfn.CONCAT(_2024_Manager_Records_Table[[#This Row],[Tm]], " - ", _2024_Manager_Records_Table[[#This Row],[Year]])</f>
        <v>SDP - 2023</v>
      </c>
      <c r="D53" t="s">
        <v>157</v>
      </c>
      <c r="E53">
        <v>82</v>
      </c>
      <c r="F53">
        <v>80</v>
      </c>
      <c r="G53">
        <v>0.50600000000000001</v>
      </c>
      <c r="H53">
        <v>0</v>
      </c>
      <c r="I53">
        <v>162</v>
      </c>
      <c r="J53">
        <v>3</v>
      </c>
      <c r="N53">
        <v>39</v>
      </c>
      <c r="O53">
        <v>17</v>
      </c>
      <c r="P53">
        <v>0.436</v>
      </c>
      <c r="Q53">
        <v>5</v>
      </c>
    </row>
    <row r="54" spans="1:17" x14ac:dyDescent="0.45">
      <c r="A54">
        <v>2023</v>
      </c>
      <c r="B54" t="s">
        <v>159</v>
      </c>
      <c r="C54" t="str">
        <f>_xlfn.CONCAT(_2024_Manager_Records_Table[[#This Row],[Tm]], " - ", _2024_Manager_Records_Table[[#This Row],[Year]])</f>
        <v>LAA - 2023</v>
      </c>
      <c r="D54" t="s">
        <v>160</v>
      </c>
      <c r="E54">
        <v>73</v>
      </c>
      <c r="F54">
        <v>89</v>
      </c>
      <c r="G54">
        <v>0.45100000000000001</v>
      </c>
      <c r="H54">
        <v>0</v>
      </c>
      <c r="I54">
        <v>162</v>
      </c>
      <c r="J54">
        <v>4</v>
      </c>
      <c r="N54">
        <v>28</v>
      </c>
      <c r="O54">
        <v>6</v>
      </c>
      <c r="P54">
        <v>0.214</v>
      </c>
      <c r="Q54">
        <v>4</v>
      </c>
    </row>
    <row r="55" spans="1:17" x14ac:dyDescent="0.45">
      <c r="A55">
        <v>2023</v>
      </c>
      <c r="B55" t="s">
        <v>165</v>
      </c>
      <c r="C55" t="str">
        <f>_xlfn.CONCAT(_2024_Manager_Records_Table[[#This Row],[Tm]], " - ", _2024_Manager_Records_Table[[#This Row],[Year]])</f>
        <v>KCR - 2023</v>
      </c>
      <c r="D55" t="s">
        <v>166</v>
      </c>
      <c r="E55">
        <v>56</v>
      </c>
      <c r="F55">
        <v>106</v>
      </c>
      <c r="G55">
        <v>0.34599999999999997</v>
      </c>
      <c r="H55">
        <v>0</v>
      </c>
      <c r="I55">
        <v>162</v>
      </c>
      <c r="J55">
        <v>5</v>
      </c>
      <c r="N55">
        <v>33</v>
      </c>
      <c r="O55">
        <v>21</v>
      </c>
      <c r="P55">
        <v>0.63600000000000001</v>
      </c>
      <c r="Q55">
        <v>3</v>
      </c>
    </row>
    <row r="56" spans="1:17" x14ac:dyDescent="0.45">
      <c r="A56">
        <v>2023</v>
      </c>
      <c r="B56" t="s">
        <v>172</v>
      </c>
      <c r="C56" t="str">
        <f>_xlfn.CONCAT(_2024_Manager_Records_Table[[#This Row],[Tm]], " - ", _2024_Manager_Records_Table[[#This Row],[Year]])</f>
        <v>LAD - 2023</v>
      </c>
      <c r="D56" t="s">
        <v>173</v>
      </c>
      <c r="E56">
        <v>100</v>
      </c>
      <c r="F56">
        <v>62</v>
      </c>
      <c r="G56">
        <v>0.61699999999999999</v>
      </c>
      <c r="H56">
        <v>0</v>
      </c>
      <c r="I56">
        <v>162</v>
      </c>
      <c r="J56">
        <v>1</v>
      </c>
      <c r="K56">
        <v>0</v>
      </c>
      <c r="L56">
        <v>3</v>
      </c>
      <c r="M56">
        <v>0</v>
      </c>
      <c r="N56">
        <v>39</v>
      </c>
      <c r="O56">
        <v>19</v>
      </c>
      <c r="P56">
        <v>0.48699999999999999</v>
      </c>
      <c r="Q56">
        <v>1</v>
      </c>
    </row>
    <row r="57" spans="1:17" x14ac:dyDescent="0.45">
      <c r="A57">
        <v>2023</v>
      </c>
      <c r="B57" t="s">
        <v>177</v>
      </c>
      <c r="C57" t="str">
        <f>_xlfn.CONCAT(_2024_Manager_Records_Table[[#This Row],[Tm]], " - ", _2024_Manager_Records_Table[[#This Row],[Year]])</f>
        <v>CHC - 2023</v>
      </c>
      <c r="D57" t="s">
        <v>178</v>
      </c>
      <c r="E57">
        <v>83</v>
      </c>
      <c r="F57">
        <v>79</v>
      </c>
      <c r="G57">
        <v>0.51200000000000001</v>
      </c>
      <c r="H57">
        <v>0</v>
      </c>
      <c r="I57">
        <v>162</v>
      </c>
      <c r="J57">
        <v>2</v>
      </c>
      <c r="N57">
        <v>46</v>
      </c>
      <c r="O57">
        <v>20</v>
      </c>
      <c r="P57">
        <v>0.435</v>
      </c>
      <c r="Q57">
        <v>5</v>
      </c>
    </row>
    <row r="58" spans="1:17" x14ac:dyDescent="0.45">
      <c r="A58">
        <v>2023</v>
      </c>
      <c r="B58" t="s">
        <v>184</v>
      </c>
      <c r="C58" t="str">
        <f>_xlfn.CONCAT(_2024_Manager_Records_Table[[#This Row],[Tm]], " - ", _2024_Manager_Records_Table[[#This Row],[Year]])</f>
        <v>TOR - 2023</v>
      </c>
      <c r="D58" t="s">
        <v>185</v>
      </c>
      <c r="E58">
        <v>89</v>
      </c>
      <c r="F58">
        <v>73</v>
      </c>
      <c r="G58">
        <v>0.54900000000000004</v>
      </c>
      <c r="H58">
        <v>0</v>
      </c>
      <c r="I58">
        <v>162</v>
      </c>
      <c r="J58">
        <v>3</v>
      </c>
      <c r="K58">
        <v>0</v>
      </c>
      <c r="L58">
        <v>2</v>
      </c>
      <c r="M58">
        <v>0</v>
      </c>
      <c r="N58">
        <v>52</v>
      </c>
      <c r="O58">
        <v>18</v>
      </c>
      <c r="P58">
        <v>0.34599999999999997</v>
      </c>
      <c r="Q58">
        <v>2</v>
      </c>
    </row>
    <row r="59" spans="1:17" x14ac:dyDescent="0.45">
      <c r="A59">
        <v>2023</v>
      </c>
      <c r="B59" t="s">
        <v>189</v>
      </c>
      <c r="C59" t="str">
        <f>_xlfn.CONCAT(_2024_Manager_Records_Table[[#This Row],[Tm]], " - ", _2024_Manager_Records_Table[[#This Row],[Year]])</f>
        <v>MIA - 2023</v>
      </c>
      <c r="D59" t="s">
        <v>190</v>
      </c>
      <c r="E59">
        <v>84</v>
      </c>
      <c r="F59">
        <v>78</v>
      </c>
      <c r="G59">
        <v>0.51900000000000002</v>
      </c>
      <c r="H59">
        <v>0</v>
      </c>
      <c r="I59">
        <v>162</v>
      </c>
      <c r="J59">
        <v>3</v>
      </c>
      <c r="K59">
        <v>0</v>
      </c>
      <c r="L59">
        <v>2</v>
      </c>
      <c r="M59">
        <v>0</v>
      </c>
      <c r="N59">
        <v>29</v>
      </c>
      <c r="O59">
        <v>21</v>
      </c>
      <c r="P59">
        <v>0.72399999999999998</v>
      </c>
      <c r="Q59">
        <v>5</v>
      </c>
    </row>
    <row r="60" spans="1:17" x14ac:dyDescent="0.45">
      <c r="A60">
        <v>2023</v>
      </c>
      <c r="B60" t="s">
        <v>192</v>
      </c>
      <c r="C60" t="str">
        <f>_xlfn.CONCAT(_2024_Manager_Records_Table[[#This Row],[Tm]], " - ", _2024_Manager_Records_Table[[#This Row],[Year]])</f>
        <v>SEA - 2023</v>
      </c>
      <c r="D60" t="s">
        <v>193</v>
      </c>
      <c r="E60">
        <v>88</v>
      </c>
      <c r="F60">
        <v>74</v>
      </c>
      <c r="G60">
        <v>0.54300000000000004</v>
      </c>
      <c r="H60">
        <v>0</v>
      </c>
      <c r="I60">
        <v>162</v>
      </c>
      <c r="J60">
        <v>3</v>
      </c>
      <c r="N60">
        <v>35</v>
      </c>
      <c r="O60">
        <v>16</v>
      </c>
      <c r="P60">
        <v>0.45700000000000002</v>
      </c>
      <c r="Q60">
        <v>3</v>
      </c>
    </row>
    <row r="61" spans="1:17" x14ac:dyDescent="0.45">
      <c r="A61">
        <v>2023</v>
      </c>
      <c r="B61" t="s">
        <v>199</v>
      </c>
      <c r="C61" t="str">
        <f>_xlfn.CONCAT(_2024_Manager_Records_Table[[#This Row],[Tm]], " - ", _2024_Manager_Records_Table[[#This Row],[Year]])</f>
        <v>PIT - 2023</v>
      </c>
      <c r="D61" t="s">
        <v>200</v>
      </c>
      <c r="E61">
        <v>76</v>
      </c>
      <c r="F61">
        <v>86</v>
      </c>
      <c r="G61">
        <v>0.46899999999999997</v>
      </c>
      <c r="H61">
        <v>0</v>
      </c>
      <c r="I61">
        <v>162</v>
      </c>
      <c r="J61">
        <v>4</v>
      </c>
      <c r="N61">
        <v>41</v>
      </c>
      <c r="O61">
        <v>17</v>
      </c>
      <c r="P61">
        <v>0.41499999999999998</v>
      </c>
      <c r="Q61">
        <v>3</v>
      </c>
    </row>
    <row r="62" spans="1:17" x14ac:dyDescent="0.45">
      <c r="A62">
        <v>2023</v>
      </c>
      <c r="B62" t="s">
        <v>201</v>
      </c>
      <c r="C62" t="str">
        <f>_xlfn.CONCAT(_2024_Manager_Records_Table[[#This Row],[Tm]], " - ", _2024_Manager_Records_Table[[#This Row],[Year]])</f>
        <v>NYM - 2023</v>
      </c>
      <c r="D62" t="s">
        <v>202</v>
      </c>
      <c r="E62">
        <v>75</v>
      </c>
      <c r="F62">
        <v>87</v>
      </c>
      <c r="G62">
        <v>0.46300000000000002</v>
      </c>
      <c r="H62">
        <v>0</v>
      </c>
      <c r="I62">
        <v>162</v>
      </c>
      <c r="J62">
        <v>4</v>
      </c>
      <c r="N62">
        <v>27</v>
      </c>
      <c r="O62">
        <v>10</v>
      </c>
      <c r="P62">
        <v>0.37</v>
      </c>
      <c r="Q62">
        <v>3</v>
      </c>
    </row>
    <row r="63" spans="1:17" x14ac:dyDescent="0.45">
      <c r="A63">
        <v>2023</v>
      </c>
      <c r="B63" t="s">
        <v>206</v>
      </c>
      <c r="C63" t="str">
        <f>_xlfn.CONCAT(_2024_Manager_Records_Table[[#This Row],[Tm]], " - ", _2024_Manager_Records_Table[[#This Row],[Year]])</f>
        <v>ATL - 2023</v>
      </c>
      <c r="D63" t="s">
        <v>207</v>
      </c>
      <c r="E63">
        <v>104</v>
      </c>
      <c r="F63">
        <v>58</v>
      </c>
      <c r="G63">
        <v>0.64200000000000002</v>
      </c>
      <c r="H63">
        <v>0</v>
      </c>
      <c r="I63">
        <v>162</v>
      </c>
      <c r="J63">
        <v>1</v>
      </c>
      <c r="K63">
        <v>1</v>
      </c>
      <c r="L63">
        <v>3</v>
      </c>
      <c r="M63">
        <v>0.25</v>
      </c>
      <c r="N63">
        <v>25</v>
      </c>
      <c r="O63">
        <v>14</v>
      </c>
      <c r="P63">
        <v>0.56000000000000005</v>
      </c>
      <c r="Q63">
        <v>3</v>
      </c>
    </row>
    <row r="64" spans="1:17" x14ac:dyDescent="0.45">
      <c r="A64">
        <v>2023</v>
      </c>
      <c r="B64" t="s">
        <v>214</v>
      </c>
      <c r="C64" t="str">
        <f>_xlfn.CONCAT(_2024_Manager_Records_Table[[#This Row],[Tm]], " - ", _2024_Manager_Records_Table[[#This Row],[Year]])</f>
        <v>PHI - 2023</v>
      </c>
      <c r="D64" t="s">
        <v>215</v>
      </c>
      <c r="E64">
        <v>90</v>
      </c>
      <c r="F64">
        <v>72</v>
      </c>
      <c r="G64">
        <v>0.55600000000000005</v>
      </c>
      <c r="H64">
        <v>0</v>
      </c>
      <c r="I64">
        <v>162</v>
      </c>
      <c r="J64">
        <v>2</v>
      </c>
      <c r="K64">
        <v>8</v>
      </c>
      <c r="L64">
        <v>5</v>
      </c>
      <c r="M64">
        <v>0.61499999999999999</v>
      </c>
      <c r="N64">
        <v>36</v>
      </c>
      <c r="O64">
        <v>18</v>
      </c>
      <c r="P64">
        <v>0.5</v>
      </c>
      <c r="Q64">
        <v>3</v>
      </c>
    </row>
    <row r="65" spans="1:17" x14ac:dyDescent="0.45">
      <c r="A65">
        <v>2022</v>
      </c>
      <c r="B65" t="s">
        <v>16</v>
      </c>
      <c r="C65" t="str">
        <f>_xlfn.CONCAT(_2024_Manager_Records_Table[[#This Row],[Tm]], " - ", _2024_Manager_Records_Table[[#This Row],[Year]])</f>
        <v>HOU - 2022</v>
      </c>
      <c r="D65" t="s">
        <v>17</v>
      </c>
      <c r="E65">
        <v>106</v>
      </c>
      <c r="F65">
        <v>56</v>
      </c>
      <c r="G65">
        <v>0.65400000000000003</v>
      </c>
      <c r="H65">
        <v>0</v>
      </c>
      <c r="I65">
        <v>162</v>
      </c>
      <c r="J65">
        <v>1</v>
      </c>
      <c r="K65">
        <v>11</v>
      </c>
      <c r="L65">
        <v>2</v>
      </c>
      <c r="M65">
        <v>0.84599999999999997</v>
      </c>
      <c r="N65">
        <v>29</v>
      </c>
      <c r="O65">
        <v>16</v>
      </c>
      <c r="P65">
        <v>0.55200000000000005</v>
      </c>
      <c r="Q65">
        <v>2</v>
      </c>
    </row>
    <row r="66" spans="1:17" x14ac:dyDescent="0.45">
      <c r="A66">
        <v>2022</v>
      </c>
      <c r="B66" t="s">
        <v>31</v>
      </c>
      <c r="C66" t="str">
        <f>_xlfn.CONCAT(_2024_Manager_Records_Table[[#This Row],[Tm]], " - ", _2024_Manager_Records_Table[[#This Row],[Year]])</f>
        <v>MIN - 2022</v>
      </c>
      <c r="D66" t="s">
        <v>32</v>
      </c>
      <c r="E66">
        <v>78</v>
      </c>
      <c r="F66">
        <v>84</v>
      </c>
      <c r="G66">
        <v>0.48099999999999998</v>
      </c>
      <c r="H66">
        <v>0</v>
      </c>
      <c r="I66">
        <v>162</v>
      </c>
      <c r="J66">
        <v>3</v>
      </c>
      <c r="N66">
        <v>51</v>
      </c>
      <c r="O66">
        <v>26</v>
      </c>
      <c r="P66">
        <v>0.51</v>
      </c>
      <c r="Q66">
        <v>5</v>
      </c>
    </row>
    <row r="67" spans="1:17" x14ac:dyDescent="0.45">
      <c r="A67">
        <v>2022</v>
      </c>
      <c r="B67" t="s">
        <v>61</v>
      </c>
      <c r="C67" t="str">
        <f>_xlfn.CONCAT(_2024_Manager_Records_Table[[#This Row],[Tm]], " - ", _2024_Manager_Records_Table[[#This Row],[Year]])</f>
        <v>TEX - 2022</v>
      </c>
      <c r="D67" t="s">
        <v>287</v>
      </c>
      <c r="E67">
        <v>17</v>
      </c>
      <c r="F67">
        <v>31</v>
      </c>
      <c r="G67">
        <v>0.35399999999999998</v>
      </c>
      <c r="H67">
        <v>0</v>
      </c>
      <c r="I67">
        <v>48</v>
      </c>
      <c r="J67">
        <v>4</v>
      </c>
      <c r="N67">
        <v>13</v>
      </c>
      <c r="O67">
        <v>5</v>
      </c>
      <c r="P67">
        <v>0.38500000000000001</v>
      </c>
      <c r="Q67">
        <v>0</v>
      </c>
    </row>
    <row r="68" spans="1:17" x14ac:dyDescent="0.45">
      <c r="A68">
        <v>2022</v>
      </c>
      <c r="B68" t="s">
        <v>41</v>
      </c>
      <c r="C68" t="str">
        <f>_xlfn.CONCAT(_2024_Manager_Records_Table[[#This Row],[Tm]], " - ", _2024_Manager_Records_Table[[#This Row],[Year]])</f>
        <v>CIN - 2022</v>
      </c>
      <c r="D68" t="s">
        <v>42</v>
      </c>
      <c r="E68">
        <v>62</v>
      </c>
      <c r="F68">
        <v>100</v>
      </c>
      <c r="G68">
        <v>0.38300000000000001</v>
      </c>
      <c r="H68">
        <v>0</v>
      </c>
      <c r="I68">
        <v>162</v>
      </c>
      <c r="J68">
        <v>4</v>
      </c>
      <c r="N68">
        <v>37</v>
      </c>
      <c r="O68">
        <v>18</v>
      </c>
      <c r="P68">
        <v>0.48599999999999999</v>
      </c>
      <c r="Q68">
        <v>4</v>
      </c>
    </row>
    <row r="69" spans="1:17" x14ac:dyDescent="0.45">
      <c r="A69">
        <v>2022</v>
      </c>
      <c r="B69" t="s">
        <v>52</v>
      </c>
      <c r="C69" t="str">
        <f>_xlfn.CONCAT(_2024_Manager_Records_Table[[#This Row],[Tm]], " - ", _2024_Manager_Records_Table[[#This Row],[Year]])</f>
        <v>COL - 2022</v>
      </c>
      <c r="D69" t="s">
        <v>53</v>
      </c>
      <c r="E69">
        <v>68</v>
      </c>
      <c r="F69">
        <v>94</v>
      </c>
      <c r="G69">
        <v>0.42</v>
      </c>
      <c r="H69">
        <v>0</v>
      </c>
      <c r="I69">
        <v>162</v>
      </c>
      <c r="J69">
        <v>5</v>
      </c>
      <c r="N69">
        <v>28</v>
      </c>
      <c r="O69">
        <v>14</v>
      </c>
      <c r="P69">
        <v>0.5</v>
      </c>
      <c r="Q69">
        <v>2</v>
      </c>
    </row>
    <row r="70" spans="1:17" x14ac:dyDescent="0.45">
      <c r="A70">
        <v>2022</v>
      </c>
      <c r="B70" t="s">
        <v>70</v>
      </c>
      <c r="C70" t="str">
        <f>_xlfn.CONCAT(_2024_Manager_Records_Table[[#This Row],[Tm]], " - ", _2024_Manager_Records_Table[[#This Row],[Year]])</f>
        <v>NYY - 2022</v>
      </c>
      <c r="D70" t="s">
        <v>71</v>
      </c>
      <c r="E70">
        <v>99</v>
      </c>
      <c r="F70">
        <v>63</v>
      </c>
      <c r="G70">
        <v>0.61099999999999999</v>
      </c>
      <c r="H70">
        <v>0</v>
      </c>
      <c r="I70">
        <v>162</v>
      </c>
      <c r="J70">
        <v>1</v>
      </c>
      <c r="K70">
        <v>3</v>
      </c>
      <c r="L70">
        <v>6</v>
      </c>
      <c r="M70">
        <v>0.33300000000000002</v>
      </c>
      <c r="N70">
        <v>33</v>
      </c>
      <c r="O70">
        <v>19</v>
      </c>
      <c r="P70">
        <v>0.57599999999999996</v>
      </c>
      <c r="Q70">
        <v>9</v>
      </c>
    </row>
    <row r="71" spans="1:17" x14ac:dyDescent="0.45">
      <c r="A71">
        <v>2022</v>
      </c>
      <c r="B71" t="s">
        <v>110</v>
      </c>
      <c r="C71" t="str">
        <f>_xlfn.CONCAT(_2024_Manager_Records_Table[[#This Row],[Tm]], " - ", _2024_Manager_Records_Table[[#This Row],[Year]])</f>
        <v>CHW - 2022</v>
      </c>
      <c r="D71" t="s">
        <v>298</v>
      </c>
      <c r="E71">
        <v>18</v>
      </c>
      <c r="F71">
        <v>16</v>
      </c>
      <c r="G71">
        <v>0.52900000000000003</v>
      </c>
      <c r="H71">
        <v>0</v>
      </c>
      <c r="I71">
        <v>34</v>
      </c>
      <c r="J71">
        <v>2</v>
      </c>
      <c r="N71">
        <v>6</v>
      </c>
      <c r="O71">
        <v>4</v>
      </c>
      <c r="P71">
        <v>0.66700000000000004</v>
      </c>
      <c r="Q71">
        <v>1</v>
      </c>
    </row>
    <row r="72" spans="1:17" x14ac:dyDescent="0.45">
      <c r="A72">
        <v>2022</v>
      </c>
      <c r="B72" t="s">
        <v>75</v>
      </c>
      <c r="C72" t="str">
        <f>_xlfn.CONCAT(_2024_Manager_Records_Table[[#This Row],[Tm]], " - ", _2024_Manager_Records_Table[[#This Row],[Year]])</f>
        <v>TBR - 2022</v>
      </c>
      <c r="D72" t="s">
        <v>76</v>
      </c>
      <c r="E72">
        <v>86</v>
      </c>
      <c r="F72">
        <v>76</v>
      </c>
      <c r="G72">
        <v>0.53100000000000003</v>
      </c>
      <c r="H72">
        <v>0</v>
      </c>
      <c r="I72">
        <v>162</v>
      </c>
      <c r="J72">
        <v>3</v>
      </c>
      <c r="K72">
        <v>0</v>
      </c>
      <c r="L72">
        <v>2</v>
      </c>
      <c r="M72">
        <v>0</v>
      </c>
      <c r="N72">
        <v>42</v>
      </c>
      <c r="O72">
        <v>20</v>
      </c>
      <c r="P72">
        <v>0.47599999999999998</v>
      </c>
      <c r="Q72">
        <v>2</v>
      </c>
    </row>
    <row r="73" spans="1:17" x14ac:dyDescent="0.45">
      <c r="A73">
        <v>2022</v>
      </c>
      <c r="B73" t="s">
        <v>85</v>
      </c>
      <c r="C73" t="str">
        <f>_xlfn.CONCAT(_2024_Manager_Records_Table[[#This Row],[Tm]], " - ", _2024_Manager_Records_Table[[#This Row],[Year]])</f>
        <v>BOS - 2022</v>
      </c>
      <c r="D73" t="s">
        <v>86</v>
      </c>
      <c r="E73">
        <v>78</v>
      </c>
      <c r="F73">
        <v>84</v>
      </c>
      <c r="G73">
        <v>0.48099999999999998</v>
      </c>
      <c r="H73">
        <v>0</v>
      </c>
      <c r="I73">
        <v>162</v>
      </c>
      <c r="J73">
        <v>5</v>
      </c>
      <c r="N73">
        <v>18</v>
      </c>
      <c r="O73">
        <v>8</v>
      </c>
      <c r="P73">
        <v>0.44400000000000001</v>
      </c>
      <c r="Q73">
        <v>4</v>
      </c>
    </row>
    <row r="74" spans="1:17" x14ac:dyDescent="0.45">
      <c r="A74">
        <v>2022</v>
      </c>
      <c r="B74" t="s">
        <v>95</v>
      </c>
      <c r="C74" t="str">
        <f>_xlfn.CONCAT(_2024_Manager_Records_Table[[#This Row],[Tm]], " - ", _2024_Manager_Records_Table[[#This Row],[Year]])</f>
        <v>MIL - 2022</v>
      </c>
      <c r="D74" t="s">
        <v>96</v>
      </c>
      <c r="E74">
        <v>86</v>
      </c>
      <c r="F74">
        <v>76</v>
      </c>
      <c r="G74">
        <v>0.53100000000000003</v>
      </c>
      <c r="H74">
        <v>0</v>
      </c>
      <c r="I74">
        <v>162</v>
      </c>
      <c r="J74">
        <v>2</v>
      </c>
      <c r="N74">
        <v>33</v>
      </c>
      <c r="O74">
        <v>19</v>
      </c>
      <c r="P74">
        <v>0.57599999999999996</v>
      </c>
      <c r="Q74">
        <v>2</v>
      </c>
    </row>
    <row r="75" spans="1:17" x14ac:dyDescent="0.45">
      <c r="A75">
        <v>2022</v>
      </c>
      <c r="B75" t="s">
        <v>102</v>
      </c>
      <c r="C75" t="str">
        <f>_xlfn.CONCAT(_2024_Manager_Records_Table[[#This Row],[Tm]], " - ", _2024_Manager_Records_Table[[#This Row],[Year]])</f>
        <v>CLE - 2022</v>
      </c>
      <c r="D75" t="s">
        <v>103</v>
      </c>
      <c r="E75">
        <v>92</v>
      </c>
      <c r="F75">
        <v>70</v>
      </c>
      <c r="G75">
        <v>0.56799999999999995</v>
      </c>
      <c r="H75">
        <v>0</v>
      </c>
      <c r="I75">
        <v>162</v>
      </c>
      <c r="J75">
        <v>1</v>
      </c>
      <c r="K75">
        <v>4</v>
      </c>
      <c r="L75">
        <v>3</v>
      </c>
      <c r="M75">
        <v>0.57099999999999995</v>
      </c>
      <c r="N75">
        <v>39</v>
      </c>
      <c r="O75">
        <v>23</v>
      </c>
      <c r="P75">
        <v>0.59</v>
      </c>
      <c r="Q75">
        <v>3</v>
      </c>
    </row>
    <row r="76" spans="1:17" x14ac:dyDescent="0.45">
      <c r="A76">
        <v>2022</v>
      </c>
      <c r="B76" t="s">
        <v>214</v>
      </c>
      <c r="C76" t="str">
        <f>_xlfn.CONCAT(_2024_Manager_Records_Table[[#This Row],[Tm]], " - ", _2024_Manager_Records_Table[[#This Row],[Year]])</f>
        <v>PHI - 2022</v>
      </c>
      <c r="D76" t="s">
        <v>235</v>
      </c>
      <c r="E76">
        <v>22</v>
      </c>
      <c r="F76">
        <v>29</v>
      </c>
      <c r="G76">
        <v>0.43099999999999999</v>
      </c>
      <c r="H76">
        <v>0</v>
      </c>
      <c r="I76">
        <v>51</v>
      </c>
      <c r="J76">
        <v>3</v>
      </c>
      <c r="N76">
        <v>11</v>
      </c>
      <c r="O76">
        <v>4</v>
      </c>
      <c r="P76">
        <v>0.36399999999999999</v>
      </c>
      <c r="Q76">
        <v>1</v>
      </c>
    </row>
    <row r="77" spans="1:17" x14ac:dyDescent="0.45">
      <c r="A77">
        <v>2022</v>
      </c>
      <c r="B77" t="s">
        <v>117</v>
      </c>
      <c r="C77" t="str">
        <f>_xlfn.CONCAT(_2024_Manager_Records_Table[[#This Row],[Tm]], " - ", _2024_Manager_Records_Table[[#This Row],[Year]])</f>
        <v>DET - 2022</v>
      </c>
      <c r="D77" t="s">
        <v>118</v>
      </c>
      <c r="E77">
        <v>66</v>
      </c>
      <c r="F77">
        <v>96</v>
      </c>
      <c r="G77">
        <v>0.40699999999999997</v>
      </c>
      <c r="H77">
        <v>0</v>
      </c>
      <c r="I77">
        <v>162</v>
      </c>
      <c r="J77">
        <v>4</v>
      </c>
      <c r="N77">
        <v>43</v>
      </c>
      <c r="O77">
        <v>22</v>
      </c>
      <c r="P77">
        <v>0.51200000000000001</v>
      </c>
      <c r="Q77">
        <v>3</v>
      </c>
    </row>
    <row r="78" spans="1:17" x14ac:dyDescent="0.45">
      <c r="A78">
        <v>2022</v>
      </c>
      <c r="B78" t="s">
        <v>122</v>
      </c>
      <c r="C78" t="str">
        <f>_xlfn.CONCAT(_2024_Manager_Records_Table[[#This Row],[Tm]], " - ", _2024_Manager_Records_Table[[#This Row],[Year]])</f>
        <v>BAL - 2022</v>
      </c>
      <c r="D78" t="s">
        <v>123</v>
      </c>
      <c r="E78">
        <v>83</v>
      </c>
      <c r="F78">
        <v>79</v>
      </c>
      <c r="G78">
        <v>0.51200000000000001</v>
      </c>
      <c r="H78">
        <v>0</v>
      </c>
      <c r="I78">
        <v>162</v>
      </c>
      <c r="J78">
        <v>4</v>
      </c>
      <c r="N78">
        <v>45</v>
      </c>
      <c r="O78">
        <v>23</v>
      </c>
      <c r="P78">
        <v>0.51100000000000001</v>
      </c>
      <c r="Q78">
        <v>3</v>
      </c>
    </row>
    <row r="79" spans="1:17" x14ac:dyDescent="0.45">
      <c r="A79">
        <v>2022</v>
      </c>
      <c r="B79" t="s">
        <v>92</v>
      </c>
      <c r="C79" t="str">
        <f>_xlfn.CONCAT(_2024_Manager_Records_Table[[#This Row],[Tm]], " - ", _2024_Manager_Records_Table[[#This Row],[Year]])</f>
        <v>SFG - 2022</v>
      </c>
      <c r="D79" t="s">
        <v>127</v>
      </c>
      <c r="E79">
        <v>81</v>
      </c>
      <c r="F79">
        <v>81</v>
      </c>
      <c r="G79">
        <v>0.5</v>
      </c>
      <c r="H79">
        <v>0</v>
      </c>
      <c r="I79">
        <v>162</v>
      </c>
      <c r="J79">
        <v>3</v>
      </c>
      <c r="N79">
        <v>31</v>
      </c>
      <c r="O79">
        <v>14</v>
      </c>
      <c r="P79">
        <v>0.45200000000000001</v>
      </c>
      <c r="Q79">
        <v>1</v>
      </c>
    </row>
    <row r="80" spans="1:17" x14ac:dyDescent="0.45">
      <c r="A80">
        <v>2022</v>
      </c>
      <c r="B80" t="s">
        <v>133</v>
      </c>
      <c r="C80" t="str">
        <f>_xlfn.CONCAT(_2024_Manager_Records_Table[[#This Row],[Tm]], " - ", _2024_Manager_Records_Table[[#This Row],[Year]])</f>
        <v>OAK - 2022</v>
      </c>
      <c r="D80" t="s">
        <v>134</v>
      </c>
      <c r="E80">
        <v>60</v>
      </c>
      <c r="F80">
        <v>102</v>
      </c>
      <c r="G80">
        <v>0.37</v>
      </c>
      <c r="H80">
        <v>0</v>
      </c>
      <c r="I80">
        <v>162</v>
      </c>
      <c r="J80">
        <v>5</v>
      </c>
      <c r="N80">
        <v>34</v>
      </c>
      <c r="O80">
        <v>15</v>
      </c>
      <c r="P80">
        <v>0.441</v>
      </c>
      <c r="Q80">
        <v>4</v>
      </c>
    </row>
    <row r="81" spans="1:17" x14ac:dyDescent="0.45">
      <c r="A81">
        <v>2022</v>
      </c>
      <c r="B81" t="s">
        <v>110</v>
      </c>
      <c r="C81" t="str">
        <f>_xlfn.CONCAT(_2024_Manager_Records_Table[[#This Row],[Tm]], " - ", _2024_Manager_Records_Table[[#This Row],[Year]])</f>
        <v>CHW - 2022</v>
      </c>
      <c r="D81" t="s">
        <v>248</v>
      </c>
      <c r="E81">
        <v>63</v>
      </c>
      <c r="F81">
        <v>65</v>
      </c>
      <c r="G81">
        <v>0.49199999999999999</v>
      </c>
      <c r="H81">
        <v>0</v>
      </c>
      <c r="I81">
        <v>128</v>
      </c>
      <c r="J81">
        <v>3</v>
      </c>
      <c r="N81">
        <v>20</v>
      </c>
      <c r="O81">
        <v>8</v>
      </c>
      <c r="P81">
        <v>0.4</v>
      </c>
      <c r="Q81">
        <v>2</v>
      </c>
    </row>
    <row r="82" spans="1:17" x14ac:dyDescent="0.45">
      <c r="A82">
        <v>2022</v>
      </c>
      <c r="B82" t="s">
        <v>140</v>
      </c>
      <c r="C82" t="str">
        <f>_xlfn.CONCAT(_2024_Manager_Records_Table[[#This Row],[Tm]], " - ", _2024_Manager_Records_Table[[#This Row],[Year]])</f>
        <v>ARI - 2022</v>
      </c>
      <c r="D82" t="s">
        <v>141</v>
      </c>
      <c r="E82">
        <v>74</v>
      </c>
      <c r="F82">
        <v>88</v>
      </c>
      <c r="G82">
        <v>0.45700000000000002</v>
      </c>
      <c r="H82">
        <v>0</v>
      </c>
      <c r="I82">
        <v>162</v>
      </c>
      <c r="J82">
        <v>4</v>
      </c>
      <c r="N82">
        <v>40</v>
      </c>
      <c r="O82">
        <v>19</v>
      </c>
      <c r="P82">
        <v>0.47499999999999998</v>
      </c>
      <c r="Q82">
        <v>5</v>
      </c>
    </row>
    <row r="83" spans="1:17" x14ac:dyDescent="0.45">
      <c r="A83">
        <v>2022</v>
      </c>
      <c r="B83" t="s">
        <v>159</v>
      </c>
      <c r="C83" t="str">
        <f>_xlfn.CONCAT(_2024_Manager_Records_Table[[#This Row],[Tm]], " - ", _2024_Manager_Records_Table[[#This Row],[Year]])</f>
        <v>LAA - 2022</v>
      </c>
      <c r="D83" t="s">
        <v>254</v>
      </c>
      <c r="E83">
        <v>27</v>
      </c>
      <c r="F83">
        <v>29</v>
      </c>
      <c r="G83">
        <v>0.48199999999999998</v>
      </c>
      <c r="H83">
        <v>0</v>
      </c>
      <c r="I83">
        <v>56</v>
      </c>
      <c r="J83">
        <v>2</v>
      </c>
      <c r="N83">
        <v>17</v>
      </c>
      <c r="O83">
        <v>5</v>
      </c>
      <c r="P83">
        <v>0.29399999999999998</v>
      </c>
      <c r="Q83">
        <v>1</v>
      </c>
    </row>
    <row r="84" spans="1:17" x14ac:dyDescent="0.45">
      <c r="A84">
        <v>2022</v>
      </c>
      <c r="B84" t="s">
        <v>145</v>
      </c>
      <c r="C84" t="str">
        <f>_xlfn.CONCAT(_2024_Manager_Records_Table[[#This Row],[Tm]], " - ", _2024_Manager_Records_Table[[#This Row],[Year]])</f>
        <v>STL - 2022</v>
      </c>
      <c r="D84" t="s">
        <v>146</v>
      </c>
      <c r="E84">
        <v>93</v>
      </c>
      <c r="F84">
        <v>69</v>
      </c>
      <c r="G84">
        <v>0.57399999999999995</v>
      </c>
      <c r="H84">
        <v>0</v>
      </c>
      <c r="I84">
        <v>162</v>
      </c>
      <c r="J84">
        <v>1</v>
      </c>
      <c r="K84">
        <v>0</v>
      </c>
      <c r="L84">
        <v>2</v>
      </c>
      <c r="M84">
        <v>0</v>
      </c>
      <c r="N84">
        <v>35</v>
      </c>
      <c r="O84">
        <v>21</v>
      </c>
      <c r="P84">
        <v>0.6</v>
      </c>
      <c r="Q84">
        <v>3</v>
      </c>
    </row>
    <row r="85" spans="1:17" x14ac:dyDescent="0.45">
      <c r="A85">
        <v>2022</v>
      </c>
      <c r="B85" t="s">
        <v>152</v>
      </c>
      <c r="C85" t="str">
        <f>_xlfn.CONCAT(_2024_Manager_Records_Table[[#This Row],[Tm]], " - ", _2024_Manager_Records_Table[[#This Row],[Year]])</f>
        <v>WSN - 2022</v>
      </c>
      <c r="D85" t="s">
        <v>153</v>
      </c>
      <c r="E85">
        <v>55</v>
      </c>
      <c r="F85">
        <v>107</v>
      </c>
      <c r="G85">
        <v>0.34</v>
      </c>
      <c r="H85">
        <v>0</v>
      </c>
      <c r="I85">
        <v>162</v>
      </c>
      <c r="J85">
        <v>5</v>
      </c>
      <c r="N85">
        <v>30</v>
      </c>
      <c r="O85">
        <v>13</v>
      </c>
      <c r="P85">
        <v>0.433</v>
      </c>
      <c r="Q85">
        <v>2</v>
      </c>
    </row>
    <row r="86" spans="1:17" x14ac:dyDescent="0.45">
      <c r="A86">
        <v>2022</v>
      </c>
      <c r="B86" t="s">
        <v>165</v>
      </c>
      <c r="C86" t="str">
        <f>_xlfn.CONCAT(_2024_Manager_Records_Table[[#This Row],[Tm]], " - ", _2024_Manager_Records_Table[[#This Row],[Year]])</f>
        <v>KCR - 2022</v>
      </c>
      <c r="D86" t="s">
        <v>258</v>
      </c>
      <c r="E86">
        <v>65</v>
      </c>
      <c r="F86">
        <v>97</v>
      </c>
      <c r="G86">
        <v>0.40100000000000002</v>
      </c>
      <c r="H86">
        <v>0</v>
      </c>
      <c r="I86">
        <v>162</v>
      </c>
      <c r="J86">
        <v>5</v>
      </c>
      <c r="N86">
        <v>42</v>
      </c>
      <c r="O86">
        <v>23</v>
      </c>
      <c r="P86">
        <v>0.54800000000000004</v>
      </c>
      <c r="Q86">
        <v>2</v>
      </c>
    </row>
    <row r="87" spans="1:17" x14ac:dyDescent="0.45">
      <c r="A87">
        <v>2022</v>
      </c>
      <c r="B87" t="s">
        <v>189</v>
      </c>
      <c r="C87" t="str">
        <f>_xlfn.CONCAT(_2024_Manager_Records_Table[[#This Row],[Tm]], " - ", _2024_Manager_Records_Table[[#This Row],[Year]])</f>
        <v>MIA - 2022</v>
      </c>
      <c r="D87" t="s">
        <v>261</v>
      </c>
      <c r="E87">
        <v>69</v>
      </c>
      <c r="F87">
        <v>93</v>
      </c>
      <c r="G87">
        <v>0.42599999999999999</v>
      </c>
      <c r="H87">
        <v>0</v>
      </c>
      <c r="I87">
        <v>162</v>
      </c>
      <c r="J87">
        <v>4</v>
      </c>
      <c r="N87">
        <v>36</v>
      </c>
      <c r="O87">
        <v>17</v>
      </c>
      <c r="P87">
        <v>0.47199999999999998</v>
      </c>
      <c r="Q87">
        <v>3</v>
      </c>
    </row>
    <row r="88" spans="1:17" x14ac:dyDescent="0.45">
      <c r="A88">
        <v>2022</v>
      </c>
      <c r="B88" t="s">
        <v>156</v>
      </c>
      <c r="C88" t="str">
        <f>_xlfn.CONCAT(_2024_Manager_Records_Table[[#This Row],[Tm]], " - ", _2024_Manager_Records_Table[[#This Row],[Year]])</f>
        <v>SDP - 2022</v>
      </c>
      <c r="D88" t="s">
        <v>157</v>
      </c>
      <c r="E88">
        <v>89</v>
      </c>
      <c r="F88">
        <v>73</v>
      </c>
      <c r="G88">
        <v>0.54900000000000004</v>
      </c>
      <c r="H88">
        <v>0</v>
      </c>
      <c r="I88">
        <v>162</v>
      </c>
      <c r="J88">
        <v>2</v>
      </c>
      <c r="K88">
        <v>6</v>
      </c>
      <c r="L88">
        <v>6</v>
      </c>
      <c r="M88">
        <v>0.5</v>
      </c>
      <c r="N88">
        <v>36</v>
      </c>
      <c r="O88">
        <v>19</v>
      </c>
      <c r="P88">
        <v>0.52800000000000002</v>
      </c>
      <c r="Q88">
        <v>4</v>
      </c>
    </row>
    <row r="89" spans="1:17" x14ac:dyDescent="0.45">
      <c r="A89">
        <v>2022</v>
      </c>
      <c r="B89" t="s">
        <v>184</v>
      </c>
      <c r="C89" t="str">
        <f>_xlfn.CONCAT(_2024_Manager_Records_Table[[#This Row],[Tm]], " - ", _2024_Manager_Records_Table[[#This Row],[Year]])</f>
        <v>TOR - 2022</v>
      </c>
      <c r="D89" t="s">
        <v>265</v>
      </c>
      <c r="E89">
        <v>46</v>
      </c>
      <c r="F89">
        <v>42</v>
      </c>
      <c r="G89">
        <v>0.52300000000000002</v>
      </c>
      <c r="H89">
        <v>0</v>
      </c>
      <c r="I89">
        <v>88</v>
      </c>
      <c r="J89">
        <v>4</v>
      </c>
      <c r="N89">
        <v>24</v>
      </c>
      <c r="O89">
        <v>12</v>
      </c>
      <c r="P89">
        <v>0.5</v>
      </c>
      <c r="Q89">
        <v>4</v>
      </c>
    </row>
    <row r="90" spans="1:17" x14ac:dyDescent="0.45">
      <c r="A90">
        <v>2022</v>
      </c>
      <c r="B90" t="s">
        <v>159</v>
      </c>
      <c r="C90" t="str">
        <f>_xlfn.CONCAT(_2024_Manager_Records_Table[[#This Row],[Tm]], " - ", _2024_Manager_Records_Table[[#This Row],[Year]])</f>
        <v>LAA - 2022</v>
      </c>
      <c r="D90" t="s">
        <v>160</v>
      </c>
      <c r="E90">
        <v>46</v>
      </c>
      <c r="F90">
        <v>60</v>
      </c>
      <c r="G90">
        <v>0.434</v>
      </c>
      <c r="H90">
        <v>0</v>
      </c>
      <c r="I90">
        <v>106</v>
      </c>
      <c r="J90">
        <v>3</v>
      </c>
      <c r="N90">
        <v>25</v>
      </c>
      <c r="O90">
        <v>11</v>
      </c>
      <c r="P90">
        <v>0.44</v>
      </c>
      <c r="Q90">
        <v>4</v>
      </c>
    </row>
    <row r="91" spans="1:17" x14ac:dyDescent="0.45">
      <c r="A91">
        <v>2022</v>
      </c>
      <c r="B91" t="s">
        <v>172</v>
      </c>
      <c r="C91" t="str">
        <f>_xlfn.CONCAT(_2024_Manager_Records_Table[[#This Row],[Tm]], " - ", _2024_Manager_Records_Table[[#This Row],[Year]])</f>
        <v>LAD - 2022</v>
      </c>
      <c r="D91" t="s">
        <v>173</v>
      </c>
      <c r="E91">
        <v>111</v>
      </c>
      <c r="F91">
        <v>51</v>
      </c>
      <c r="G91">
        <v>0.68500000000000005</v>
      </c>
      <c r="H91">
        <v>0</v>
      </c>
      <c r="I91">
        <v>162</v>
      </c>
      <c r="J91">
        <v>1</v>
      </c>
      <c r="K91">
        <v>1</v>
      </c>
      <c r="L91">
        <v>3</v>
      </c>
      <c r="M91">
        <v>0.25</v>
      </c>
      <c r="N91">
        <v>33</v>
      </c>
      <c r="O91">
        <v>12</v>
      </c>
      <c r="P91">
        <v>0.36399999999999999</v>
      </c>
      <c r="Q91">
        <v>1</v>
      </c>
    </row>
    <row r="92" spans="1:17" x14ac:dyDescent="0.45">
      <c r="A92">
        <v>2022</v>
      </c>
      <c r="B92" t="s">
        <v>177</v>
      </c>
      <c r="C92" t="str">
        <f>_xlfn.CONCAT(_2024_Manager_Records_Table[[#This Row],[Tm]], " - ", _2024_Manager_Records_Table[[#This Row],[Year]])</f>
        <v>CHC - 2022</v>
      </c>
      <c r="D92" t="s">
        <v>178</v>
      </c>
      <c r="E92">
        <v>74</v>
      </c>
      <c r="F92">
        <v>88</v>
      </c>
      <c r="G92">
        <v>0.45700000000000002</v>
      </c>
      <c r="H92">
        <v>0</v>
      </c>
      <c r="I92">
        <v>162</v>
      </c>
      <c r="J92">
        <v>3</v>
      </c>
      <c r="N92">
        <v>47</v>
      </c>
      <c r="O92">
        <v>19</v>
      </c>
      <c r="P92">
        <v>0.40400000000000003</v>
      </c>
      <c r="Q92">
        <v>5</v>
      </c>
    </row>
    <row r="93" spans="1:17" x14ac:dyDescent="0.45">
      <c r="A93">
        <v>2022</v>
      </c>
      <c r="B93" t="s">
        <v>184</v>
      </c>
      <c r="C93" t="str">
        <f>_xlfn.CONCAT(_2024_Manager_Records_Table[[#This Row],[Tm]], " - ", _2024_Manager_Records_Table[[#This Row],[Year]])</f>
        <v>TOR - 2022</v>
      </c>
      <c r="D93" t="s">
        <v>185</v>
      </c>
      <c r="E93">
        <v>46</v>
      </c>
      <c r="F93">
        <v>28</v>
      </c>
      <c r="G93">
        <v>0.622</v>
      </c>
      <c r="H93">
        <v>0</v>
      </c>
      <c r="I93">
        <v>74</v>
      </c>
      <c r="J93">
        <v>2</v>
      </c>
      <c r="K93">
        <v>0</v>
      </c>
      <c r="L93">
        <v>2</v>
      </c>
      <c r="M93">
        <v>0</v>
      </c>
      <c r="N93">
        <v>24</v>
      </c>
      <c r="O93">
        <v>9</v>
      </c>
      <c r="P93">
        <v>0.375</v>
      </c>
      <c r="Q93">
        <v>2</v>
      </c>
    </row>
    <row r="94" spans="1:17" x14ac:dyDescent="0.45">
      <c r="A94">
        <v>2022</v>
      </c>
      <c r="B94" t="s">
        <v>192</v>
      </c>
      <c r="C94" t="str">
        <f>_xlfn.CONCAT(_2024_Manager_Records_Table[[#This Row],[Tm]], " - ", _2024_Manager_Records_Table[[#This Row],[Year]])</f>
        <v>SEA - 2022</v>
      </c>
      <c r="D94" t="s">
        <v>193</v>
      </c>
      <c r="E94">
        <v>90</v>
      </c>
      <c r="F94">
        <v>72</v>
      </c>
      <c r="G94">
        <v>0.55600000000000005</v>
      </c>
      <c r="H94">
        <v>0</v>
      </c>
      <c r="I94">
        <v>162</v>
      </c>
      <c r="J94">
        <v>2</v>
      </c>
      <c r="K94">
        <v>2</v>
      </c>
      <c r="L94">
        <v>3</v>
      </c>
      <c r="M94">
        <v>0.4</v>
      </c>
      <c r="N94">
        <v>19</v>
      </c>
      <c r="O94">
        <v>9</v>
      </c>
      <c r="P94">
        <v>0.47399999999999998</v>
      </c>
      <c r="Q94">
        <v>4</v>
      </c>
    </row>
    <row r="95" spans="1:17" x14ac:dyDescent="0.45">
      <c r="A95">
        <v>2022</v>
      </c>
      <c r="B95" t="s">
        <v>199</v>
      </c>
      <c r="C95" t="str">
        <f>_xlfn.CONCAT(_2024_Manager_Records_Table[[#This Row],[Tm]], " - ", _2024_Manager_Records_Table[[#This Row],[Year]])</f>
        <v>PIT - 2022</v>
      </c>
      <c r="D95" t="s">
        <v>200</v>
      </c>
      <c r="E95">
        <v>62</v>
      </c>
      <c r="F95">
        <v>100</v>
      </c>
      <c r="G95">
        <v>0.38300000000000001</v>
      </c>
      <c r="H95">
        <v>0</v>
      </c>
      <c r="I95">
        <v>162</v>
      </c>
      <c r="J95">
        <v>4</v>
      </c>
      <c r="N95">
        <v>31</v>
      </c>
      <c r="O95">
        <v>14</v>
      </c>
      <c r="P95">
        <v>0.45200000000000001</v>
      </c>
      <c r="Q95">
        <v>4</v>
      </c>
    </row>
    <row r="96" spans="1:17" x14ac:dyDescent="0.45">
      <c r="A96">
        <v>2022</v>
      </c>
      <c r="B96" t="s">
        <v>201</v>
      </c>
      <c r="C96" t="str">
        <f>_xlfn.CONCAT(_2024_Manager_Records_Table[[#This Row],[Tm]], " - ", _2024_Manager_Records_Table[[#This Row],[Year]])</f>
        <v>NYM - 2022</v>
      </c>
      <c r="D96" t="s">
        <v>202</v>
      </c>
      <c r="E96">
        <v>101</v>
      </c>
      <c r="F96">
        <v>61</v>
      </c>
      <c r="G96">
        <v>0.623</v>
      </c>
      <c r="H96">
        <v>0</v>
      </c>
      <c r="I96">
        <v>162</v>
      </c>
      <c r="J96">
        <v>2</v>
      </c>
      <c r="K96">
        <v>1</v>
      </c>
      <c r="L96">
        <v>2</v>
      </c>
      <c r="M96">
        <v>0.33300000000000002</v>
      </c>
      <c r="N96">
        <v>33</v>
      </c>
      <c r="O96">
        <v>26</v>
      </c>
      <c r="P96">
        <v>0.78800000000000003</v>
      </c>
      <c r="Q96">
        <v>0</v>
      </c>
    </row>
    <row r="97" spans="1:17" x14ac:dyDescent="0.45">
      <c r="A97">
        <v>2022</v>
      </c>
      <c r="B97" t="s">
        <v>206</v>
      </c>
      <c r="C97" t="str">
        <f>_xlfn.CONCAT(_2024_Manager_Records_Table[[#This Row],[Tm]], " - ", _2024_Manager_Records_Table[[#This Row],[Year]])</f>
        <v>ATL - 2022</v>
      </c>
      <c r="D97" t="s">
        <v>207</v>
      </c>
      <c r="E97">
        <v>101</v>
      </c>
      <c r="F97">
        <v>61</v>
      </c>
      <c r="G97">
        <v>0.623</v>
      </c>
      <c r="H97">
        <v>0</v>
      </c>
      <c r="I97">
        <v>162</v>
      </c>
      <c r="J97">
        <v>1</v>
      </c>
      <c r="K97">
        <v>1</v>
      </c>
      <c r="L97">
        <v>3</v>
      </c>
      <c r="M97">
        <v>0.25</v>
      </c>
      <c r="N97">
        <v>37</v>
      </c>
      <c r="O97">
        <v>21</v>
      </c>
      <c r="P97">
        <v>0.56799999999999995</v>
      </c>
      <c r="Q97">
        <v>1</v>
      </c>
    </row>
    <row r="98" spans="1:17" x14ac:dyDescent="0.45">
      <c r="A98">
        <v>2022</v>
      </c>
      <c r="B98" t="s">
        <v>214</v>
      </c>
      <c r="C98" t="str">
        <f>_xlfn.CONCAT(_2024_Manager_Records_Table[[#This Row],[Tm]], " - ", _2024_Manager_Records_Table[[#This Row],[Year]])</f>
        <v>PHI - 2022</v>
      </c>
      <c r="D98" t="s">
        <v>215</v>
      </c>
      <c r="E98">
        <v>65</v>
      </c>
      <c r="F98">
        <v>46</v>
      </c>
      <c r="G98">
        <v>0.58599999999999997</v>
      </c>
      <c r="H98">
        <v>0</v>
      </c>
      <c r="I98">
        <v>111</v>
      </c>
      <c r="J98">
        <v>3</v>
      </c>
      <c r="K98">
        <v>11</v>
      </c>
      <c r="L98">
        <v>6</v>
      </c>
      <c r="M98">
        <v>0.64700000000000002</v>
      </c>
      <c r="N98">
        <v>31</v>
      </c>
      <c r="O98">
        <v>14</v>
      </c>
      <c r="P98">
        <v>0.45200000000000001</v>
      </c>
      <c r="Q98">
        <v>0</v>
      </c>
    </row>
    <row r="99" spans="1:17" x14ac:dyDescent="0.45">
      <c r="A99">
        <v>2022</v>
      </c>
      <c r="B99" t="s">
        <v>61</v>
      </c>
      <c r="C99" t="str">
        <f>_xlfn.CONCAT(_2024_Manager_Records_Table[[#This Row],[Tm]], " - ", _2024_Manager_Records_Table[[#This Row],[Year]])</f>
        <v>TEX - 2022</v>
      </c>
      <c r="D99" t="s">
        <v>278</v>
      </c>
      <c r="E99">
        <v>51</v>
      </c>
      <c r="F99">
        <v>63</v>
      </c>
      <c r="G99">
        <v>0.44700000000000001</v>
      </c>
      <c r="H99">
        <v>0</v>
      </c>
      <c r="I99">
        <v>114</v>
      </c>
      <c r="J99">
        <v>3</v>
      </c>
      <c r="N99">
        <v>36</v>
      </c>
      <c r="O99">
        <v>12</v>
      </c>
      <c r="P99">
        <v>0.33300000000000002</v>
      </c>
      <c r="Q99">
        <v>1</v>
      </c>
    </row>
    <row r="100" spans="1:17" x14ac:dyDescent="0.45">
      <c r="A100">
        <v>2021</v>
      </c>
      <c r="B100" t="s">
        <v>16</v>
      </c>
      <c r="C100" t="str">
        <f>_xlfn.CONCAT(_2024_Manager_Records_Table[[#This Row],[Tm]], " - ", _2024_Manager_Records_Table[[#This Row],[Year]])</f>
        <v>HOU - 2021</v>
      </c>
      <c r="D100" t="s">
        <v>17</v>
      </c>
      <c r="E100">
        <v>95</v>
      </c>
      <c r="F100">
        <v>67</v>
      </c>
      <c r="G100">
        <v>0.58599999999999997</v>
      </c>
      <c r="H100">
        <v>0</v>
      </c>
      <c r="I100">
        <v>162</v>
      </c>
      <c r="J100">
        <v>1</v>
      </c>
      <c r="K100">
        <v>9</v>
      </c>
      <c r="L100">
        <v>7</v>
      </c>
      <c r="M100">
        <v>0.56200000000000006</v>
      </c>
      <c r="N100">
        <v>12</v>
      </c>
      <c r="O100">
        <v>4</v>
      </c>
      <c r="P100">
        <v>0.33300000000000002</v>
      </c>
      <c r="Q100">
        <v>1</v>
      </c>
    </row>
    <row r="101" spans="1:17" x14ac:dyDescent="0.45">
      <c r="A101">
        <v>2021</v>
      </c>
      <c r="B101" t="s">
        <v>31</v>
      </c>
      <c r="C101" t="str">
        <f>_xlfn.CONCAT(_2024_Manager_Records_Table[[#This Row],[Tm]], " - ", _2024_Manager_Records_Table[[#This Row],[Year]])</f>
        <v>MIN - 2021</v>
      </c>
      <c r="D101" t="s">
        <v>32</v>
      </c>
      <c r="E101">
        <v>73</v>
      </c>
      <c r="F101">
        <v>89</v>
      </c>
      <c r="G101">
        <v>0.45100000000000001</v>
      </c>
      <c r="H101">
        <v>0</v>
      </c>
      <c r="I101">
        <v>162</v>
      </c>
      <c r="J101">
        <v>5</v>
      </c>
      <c r="N101">
        <v>21</v>
      </c>
      <c r="O101">
        <v>9</v>
      </c>
      <c r="P101">
        <v>0.42899999999999999</v>
      </c>
      <c r="Q101">
        <v>3</v>
      </c>
    </row>
    <row r="102" spans="1:17" x14ac:dyDescent="0.45">
      <c r="A102">
        <v>2021</v>
      </c>
      <c r="B102" t="s">
        <v>41</v>
      </c>
      <c r="C102" t="str">
        <f>_xlfn.CONCAT(_2024_Manager_Records_Table[[#This Row],[Tm]], " - ", _2024_Manager_Records_Table[[#This Row],[Year]])</f>
        <v>CIN - 2021</v>
      </c>
      <c r="D102" t="s">
        <v>42</v>
      </c>
      <c r="E102">
        <v>83</v>
      </c>
      <c r="F102">
        <v>79</v>
      </c>
      <c r="G102">
        <v>0.51200000000000001</v>
      </c>
      <c r="H102">
        <v>0</v>
      </c>
      <c r="I102">
        <v>162</v>
      </c>
      <c r="J102">
        <v>3</v>
      </c>
      <c r="N102">
        <v>13</v>
      </c>
      <c r="O102">
        <v>10</v>
      </c>
      <c r="P102">
        <v>0.76900000000000002</v>
      </c>
      <c r="Q102">
        <v>5</v>
      </c>
    </row>
    <row r="103" spans="1:17" x14ac:dyDescent="0.45">
      <c r="A103">
        <v>2021</v>
      </c>
      <c r="B103" t="s">
        <v>52</v>
      </c>
      <c r="C103" t="str">
        <f>_xlfn.CONCAT(_2024_Manager_Records_Table[[#This Row],[Tm]], " - ", _2024_Manager_Records_Table[[#This Row],[Year]])</f>
        <v>COL - 2021</v>
      </c>
      <c r="D103" t="s">
        <v>53</v>
      </c>
      <c r="E103">
        <v>74</v>
      </c>
      <c r="F103">
        <v>87</v>
      </c>
      <c r="G103">
        <v>0.46</v>
      </c>
      <c r="H103">
        <v>0</v>
      </c>
      <c r="I103">
        <v>161</v>
      </c>
      <c r="J103">
        <v>4</v>
      </c>
      <c r="N103">
        <v>16</v>
      </c>
      <c r="O103">
        <v>9</v>
      </c>
      <c r="P103">
        <v>0.56200000000000006</v>
      </c>
      <c r="Q103">
        <v>1</v>
      </c>
    </row>
    <row r="104" spans="1:17" x14ac:dyDescent="0.45">
      <c r="A104">
        <v>2021</v>
      </c>
      <c r="B104" t="s">
        <v>70</v>
      </c>
      <c r="C104" t="str">
        <f>_xlfn.CONCAT(_2024_Manager_Records_Table[[#This Row],[Tm]], " - ", _2024_Manager_Records_Table[[#This Row],[Year]])</f>
        <v>NYY - 2021</v>
      </c>
      <c r="D104" t="s">
        <v>71</v>
      </c>
      <c r="E104">
        <v>92</v>
      </c>
      <c r="F104">
        <v>70</v>
      </c>
      <c r="G104">
        <v>0.56799999999999995</v>
      </c>
      <c r="H104">
        <v>0</v>
      </c>
      <c r="I104">
        <v>162</v>
      </c>
      <c r="J104">
        <v>2</v>
      </c>
      <c r="K104">
        <v>0</v>
      </c>
      <c r="L104">
        <v>1</v>
      </c>
      <c r="M104">
        <v>0</v>
      </c>
      <c r="N104">
        <v>10</v>
      </c>
      <c r="O104">
        <v>3</v>
      </c>
      <c r="P104">
        <v>0.3</v>
      </c>
      <c r="Q104">
        <v>6</v>
      </c>
    </row>
    <row r="105" spans="1:17" x14ac:dyDescent="0.45">
      <c r="A105">
        <v>2021</v>
      </c>
      <c r="B105" t="s">
        <v>75</v>
      </c>
      <c r="C105" t="str">
        <f>_xlfn.CONCAT(_2024_Manager_Records_Table[[#This Row],[Tm]], " - ", _2024_Manager_Records_Table[[#This Row],[Year]])</f>
        <v>TBR - 2021</v>
      </c>
      <c r="D105" t="s">
        <v>76</v>
      </c>
      <c r="E105">
        <v>100</v>
      </c>
      <c r="F105">
        <v>62</v>
      </c>
      <c r="G105">
        <v>0.61699999999999999</v>
      </c>
      <c r="H105">
        <v>0</v>
      </c>
      <c r="I105">
        <v>162</v>
      </c>
      <c r="J105">
        <v>1</v>
      </c>
      <c r="K105">
        <v>1</v>
      </c>
      <c r="L105">
        <v>3</v>
      </c>
      <c r="M105">
        <v>0.25</v>
      </c>
      <c r="N105">
        <v>17</v>
      </c>
      <c r="O105">
        <v>7</v>
      </c>
      <c r="P105">
        <v>0.41199999999999998</v>
      </c>
      <c r="Q105">
        <v>0</v>
      </c>
    </row>
    <row r="106" spans="1:17" x14ac:dyDescent="0.45">
      <c r="A106">
        <v>2021</v>
      </c>
      <c r="B106" t="s">
        <v>85</v>
      </c>
      <c r="C106" t="str">
        <f>_xlfn.CONCAT(_2024_Manager_Records_Table[[#This Row],[Tm]], " - ", _2024_Manager_Records_Table[[#This Row],[Year]])</f>
        <v>BOS - 2021</v>
      </c>
      <c r="D106" t="s">
        <v>86</v>
      </c>
      <c r="E106">
        <v>92</v>
      </c>
      <c r="F106">
        <v>70</v>
      </c>
      <c r="G106">
        <v>0.56799999999999995</v>
      </c>
      <c r="H106">
        <v>0</v>
      </c>
      <c r="I106">
        <v>162</v>
      </c>
      <c r="J106">
        <v>2</v>
      </c>
      <c r="K106">
        <v>6</v>
      </c>
      <c r="L106">
        <v>5</v>
      </c>
      <c r="M106">
        <v>0.54500000000000004</v>
      </c>
      <c r="N106">
        <v>10</v>
      </c>
      <c r="O106">
        <v>6</v>
      </c>
      <c r="P106">
        <v>0.6</v>
      </c>
      <c r="Q106">
        <v>2</v>
      </c>
    </row>
    <row r="107" spans="1:17" x14ac:dyDescent="0.45">
      <c r="A107">
        <v>2021</v>
      </c>
      <c r="B107" t="s">
        <v>95</v>
      </c>
      <c r="C107" t="str">
        <f>_xlfn.CONCAT(_2024_Manager_Records_Table[[#This Row],[Tm]], " - ", _2024_Manager_Records_Table[[#This Row],[Year]])</f>
        <v>MIL - 2021</v>
      </c>
      <c r="D107" t="s">
        <v>96</v>
      </c>
      <c r="E107">
        <v>95</v>
      </c>
      <c r="F107">
        <v>67</v>
      </c>
      <c r="G107">
        <v>0.58599999999999997</v>
      </c>
      <c r="H107">
        <v>0</v>
      </c>
      <c r="I107">
        <v>162</v>
      </c>
      <c r="J107">
        <v>1</v>
      </c>
      <c r="K107">
        <v>1</v>
      </c>
      <c r="L107">
        <v>3</v>
      </c>
      <c r="M107">
        <v>0.25</v>
      </c>
      <c r="N107">
        <v>7</v>
      </c>
      <c r="O107">
        <v>5</v>
      </c>
      <c r="P107">
        <v>0.71399999999999997</v>
      </c>
      <c r="Q107">
        <v>5</v>
      </c>
    </row>
    <row r="108" spans="1:17" x14ac:dyDescent="0.45">
      <c r="A108">
        <v>2021</v>
      </c>
      <c r="B108" t="s">
        <v>102</v>
      </c>
      <c r="C108" t="str">
        <f>_xlfn.CONCAT(_2024_Manager_Records_Table[[#This Row],[Tm]], " - ", _2024_Manager_Records_Table[[#This Row],[Year]])</f>
        <v>CLE - 2021</v>
      </c>
      <c r="D108" t="s">
        <v>103</v>
      </c>
      <c r="E108">
        <v>80</v>
      </c>
      <c r="F108">
        <v>82</v>
      </c>
      <c r="G108">
        <v>0.49399999999999999</v>
      </c>
      <c r="H108">
        <v>0</v>
      </c>
      <c r="I108">
        <v>162</v>
      </c>
      <c r="J108">
        <v>2</v>
      </c>
      <c r="N108">
        <v>11</v>
      </c>
      <c r="O108">
        <v>8</v>
      </c>
      <c r="P108">
        <v>0.72699999999999998</v>
      </c>
      <c r="Q108">
        <v>1</v>
      </c>
    </row>
    <row r="109" spans="1:17" x14ac:dyDescent="0.45">
      <c r="A109">
        <v>2021</v>
      </c>
      <c r="B109" t="s">
        <v>214</v>
      </c>
      <c r="C109" t="str">
        <f>_xlfn.CONCAT(_2024_Manager_Records_Table[[#This Row],[Tm]], " - ", _2024_Manager_Records_Table[[#This Row],[Year]])</f>
        <v>PHI - 2021</v>
      </c>
      <c r="D109" t="s">
        <v>235</v>
      </c>
      <c r="E109">
        <v>82</v>
      </c>
      <c r="F109">
        <v>80</v>
      </c>
      <c r="G109">
        <v>0.50600000000000001</v>
      </c>
      <c r="H109">
        <v>0</v>
      </c>
      <c r="I109">
        <v>162</v>
      </c>
      <c r="J109">
        <v>2</v>
      </c>
      <c r="N109">
        <v>15</v>
      </c>
      <c r="O109">
        <v>5</v>
      </c>
      <c r="P109">
        <v>0.33300000000000002</v>
      </c>
      <c r="Q109">
        <v>4</v>
      </c>
    </row>
    <row r="110" spans="1:17" x14ac:dyDescent="0.45">
      <c r="A110">
        <v>2021</v>
      </c>
      <c r="B110" t="s">
        <v>117</v>
      </c>
      <c r="C110" t="str">
        <f>_xlfn.CONCAT(_2024_Manager_Records_Table[[#This Row],[Tm]], " - ", _2024_Manager_Records_Table[[#This Row],[Year]])</f>
        <v>DET - 2021</v>
      </c>
      <c r="D110" t="s">
        <v>118</v>
      </c>
      <c r="E110">
        <v>77</v>
      </c>
      <c r="F110">
        <v>85</v>
      </c>
      <c r="G110">
        <v>0.47499999999999998</v>
      </c>
      <c r="H110">
        <v>0</v>
      </c>
      <c r="I110">
        <v>162</v>
      </c>
      <c r="J110">
        <v>3</v>
      </c>
      <c r="N110">
        <v>12</v>
      </c>
      <c r="O110">
        <v>7</v>
      </c>
      <c r="P110">
        <v>0.58299999999999996</v>
      </c>
      <c r="Q110">
        <v>1</v>
      </c>
    </row>
    <row r="111" spans="1:17" x14ac:dyDescent="0.45">
      <c r="A111">
        <v>2021</v>
      </c>
      <c r="B111" t="s">
        <v>122</v>
      </c>
      <c r="C111" t="str">
        <f>_xlfn.CONCAT(_2024_Manager_Records_Table[[#This Row],[Tm]], " - ", _2024_Manager_Records_Table[[#This Row],[Year]])</f>
        <v>BAL - 2021</v>
      </c>
      <c r="D111" t="s">
        <v>123</v>
      </c>
      <c r="E111">
        <v>52</v>
      </c>
      <c r="F111">
        <v>110</v>
      </c>
      <c r="G111">
        <v>0.32100000000000001</v>
      </c>
      <c r="H111">
        <v>0</v>
      </c>
      <c r="I111">
        <v>162</v>
      </c>
      <c r="J111">
        <v>5</v>
      </c>
      <c r="N111">
        <v>10</v>
      </c>
      <c r="O111">
        <v>1</v>
      </c>
      <c r="P111">
        <v>0.1</v>
      </c>
      <c r="Q111">
        <v>2</v>
      </c>
    </row>
    <row r="112" spans="1:17" x14ac:dyDescent="0.45">
      <c r="A112">
        <v>2021</v>
      </c>
      <c r="B112" t="s">
        <v>92</v>
      </c>
      <c r="C112" t="str">
        <f>_xlfn.CONCAT(_2024_Manager_Records_Table[[#This Row],[Tm]], " - ", _2024_Manager_Records_Table[[#This Row],[Year]])</f>
        <v>SFG - 2021</v>
      </c>
      <c r="D112" t="s">
        <v>127</v>
      </c>
      <c r="E112">
        <v>107</v>
      </c>
      <c r="F112">
        <v>55</v>
      </c>
      <c r="G112">
        <v>0.66</v>
      </c>
      <c r="H112">
        <v>0</v>
      </c>
      <c r="I112">
        <v>162</v>
      </c>
      <c r="J112">
        <v>1</v>
      </c>
      <c r="K112">
        <v>2</v>
      </c>
      <c r="L112">
        <v>3</v>
      </c>
      <c r="M112">
        <v>0.4</v>
      </c>
      <c r="N112">
        <v>19</v>
      </c>
      <c r="O112">
        <v>12</v>
      </c>
      <c r="P112">
        <v>0.63200000000000001</v>
      </c>
      <c r="Q112">
        <v>0</v>
      </c>
    </row>
    <row r="113" spans="1:17" x14ac:dyDescent="0.45">
      <c r="A113">
        <v>2021</v>
      </c>
      <c r="B113" t="s">
        <v>110</v>
      </c>
      <c r="C113" t="str">
        <f>_xlfn.CONCAT(_2024_Manager_Records_Table[[#This Row],[Tm]], " - ", _2024_Manager_Records_Table[[#This Row],[Year]])</f>
        <v>CHW - 2021</v>
      </c>
      <c r="D113" t="s">
        <v>248</v>
      </c>
      <c r="E113">
        <v>93</v>
      </c>
      <c r="F113">
        <v>69</v>
      </c>
      <c r="G113">
        <v>0.57399999999999995</v>
      </c>
      <c r="H113">
        <v>0</v>
      </c>
      <c r="I113">
        <v>162</v>
      </c>
      <c r="J113">
        <v>1</v>
      </c>
      <c r="K113">
        <v>1</v>
      </c>
      <c r="L113">
        <v>3</v>
      </c>
      <c r="M113">
        <v>0.25</v>
      </c>
      <c r="N113">
        <v>9</v>
      </c>
      <c r="O113">
        <v>7</v>
      </c>
      <c r="P113">
        <v>0.77800000000000002</v>
      </c>
      <c r="Q113">
        <v>3</v>
      </c>
    </row>
    <row r="114" spans="1:17" x14ac:dyDescent="0.45">
      <c r="A114">
        <v>2021</v>
      </c>
      <c r="B114" t="s">
        <v>140</v>
      </c>
      <c r="C114" t="str">
        <f>_xlfn.CONCAT(_2024_Manager_Records_Table[[#This Row],[Tm]], " - ", _2024_Manager_Records_Table[[#This Row],[Year]])</f>
        <v>ARI - 2021</v>
      </c>
      <c r="D114" t="s">
        <v>141</v>
      </c>
      <c r="E114">
        <v>52</v>
      </c>
      <c r="F114">
        <v>110</v>
      </c>
      <c r="G114">
        <v>0.32100000000000001</v>
      </c>
      <c r="H114">
        <v>0</v>
      </c>
      <c r="I114">
        <v>162</v>
      </c>
      <c r="J114">
        <v>5</v>
      </c>
      <c r="N114">
        <v>10</v>
      </c>
      <c r="O114">
        <v>2</v>
      </c>
      <c r="P114">
        <v>0.2</v>
      </c>
      <c r="Q114">
        <v>2</v>
      </c>
    </row>
    <row r="115" spans="1:17" x14ac:dyDescent="0.45">
      <c r="A115">
        <v>2021</v>
      </c>
      <c r="B115" t="s">
        <v>159</v>
      </c>
      <c r="C115" t="str">
        <f>_xlfn.CONCAT(_2024_Manager_Records_Table[[#This Row],[Tm]], " - ", _2024_Manager_Records_Table[[#This Row],[Year]])</f>
        <v>LAA - 2021</v>
      </c>
      <c r="D115" t="s">
        <v>254</v>
      </c>
      <c r="E115">
        <v>77</v>
      </c>
      <c r="F115">
        <v>85</v>
      </c>
      <c r="G115">
        <v>0.47499999999999998</v>
      </c>
      <c r="H115">
        <v>0</v>
      </c>
      <c r="I115">
        <v>162</v>
      </c>
      <c r="J115">
        <v>4</v>
      </c>
      <c r="N115">
        <v>20</v>
      </c>
      <c r="O115">
        <v>6</v>
      </c>
      <c r="P115">
        <v>0.3</v>
      </c>
      <c r="Q115">
        <v>3</v>
      </c>
    </row>
    <row r="116" spans="1:17" x14ac:dyDescent="0.45">
      <c r="A116">
        <v>2021</v>
      </c>
      <c r="B116" t="s">
        <v>152</v>
      </c>
      <c r="C116" t="str">
        <f>_xlfn.CONCAT(_2024_Manager_Records_Table[[#This Row],[Tm]], " - ", _2024_Manager_Records_Table[[#This Row],[Year]])</f>
        <v>WSN - 2021</v>
      </c>
      <c r="D116" t="s">
        <v>153</v>
      </c>
      <c r="E116">
        <v>65</v>
      </c>
      <c r="F116">
        <v>97</v>
      </c>
      <c r="G116">
        <v>0.40100000000000002</v>
      </c>
      <c r="H116">
        <v>0</v>
      </c>
      <c r="I116">
        <v>162</v>
      </c>
      <c r="J116">
        <v>5</v>
      </c>
      <c r="N116">
        <v>14</v>
      </c>
      <c r="O116">
        <v>7</v>
      </c>
      <c r="P116">
        <v>0.5</v>
      </c>
      <c r="Q116">
        <v>3</v>
      </c>
    </row>
    <row r="117" spans="1:17" x14ac:dyDescent="0.45">
      <c r="A117">
        <v>2021</v>
      </c>
      <c r="B117" t="s">
        <v>165</v>
      </c>
      <c r="C117" t="str">
        <f>_xlfn.CONCAT(_2024_Manager_Records_Table[[#This Row],[Tm]], " - ", _2024_Manager_Records_Table[[#This Row],[Year]])</f>
        <v>KCR - 2021</v>
      </c>
      <c r="D117" t="s">
        <v>258</v>
      </c>
      <c r="E117">
        <v>74</v>
      </c>
      <c r="F117">
        <v>88</v>
      </c>
      <c r="G117">
        <v>0.45700000000000002</v>
      </c>
      <c r="H117">
        <v>0</v>
      </c>
      <c r="I117">
        <v>162</v>
      </c>
      <c r="J117">
        <v>4</v>
      </c>
      <c r="N117">
        <v>17</v>
      </c>
      <c r="O117">
        <v>6</v>
      </c>
      <c r="P117">
        <v>0.35299999999999998</v>
      </c>
      <c r="Q117">
        <v>2</v>
      </c>
    </row>
    <row r="118" spans="1:17" x14ac:dyDescent="0.45">
      <c r="A118">
        <v>2021</v>
      </c>
      <c r="B118" t="s">
        <v>189</v>
      </c>
      <c r="C118" t="str">
        <f>_xlfn.CONCAT(_2024_Manager_Records_Table[[#This Row],[Tm]], " - ", _2024_Manager_Records_Table[[#This Row],[Year]])</f>
        <v>MIA - 2021</v>
      </c>
      <c r="D118" t="s">
        <v>261</v>
      </c>
      <c r="E118">
        <v>67</v>
      </c>
      <c r="F118">
        <v>95</v>
      </c>
      <c r="G118">
        <v>0.41399999999999998</v>
      </c>
      <c r="H118">
        <v>0</v>
      </c>
      <c r="I118">
        <v>162</v>
      </c>
      <c r="J118">
        <v>4</v>
      </c>
      <c r="N118">
        <v>16</v>
      </c>
      <c r="O118">
        <v>2</v>
      </c>
      <c r="P118">
        <v>0.125</v>
      </c>
      <c r="Q118">
        <v>3</v>
      </c>
    </row>
    <row r="119" spans="1:17" x14ac:dyDescent="0.45">
      <c r="A119">
        <v>2021</v>
      </c>
      <c r="B119" t="s">
        <v>133</v>
      </c>
      <c r="C119" t="str">
        <f>_xlfn.CONCAT(_2024_Manager_Records_Table[[#This Row],[Tm]], " - ", _2024_Manager_Records_Table[[#This Row],[Year]])</f>
        <v>OAK - 2021</v>
      </c>
      <c r="D119" t="s">
        <v>157</v>
      </c>
      <c r="E119">
        <v>86</v>
      </c>
      <c r="F119">
        <v>76</v>
      </c>
      <c r="G119">
        <v>0.53100000000000003</v>
      </c>
      <c r="H119">
        <v>0</v>
      </c>
      <c r="I119">
        <v>162</v>
      </c>
      <c r="J119">
        <v>3</v>
      </c>
      <c r="N119">
        <v>10</v>
      </c>
      <c r="O119">
        <v>1</v>
      </c>
      <c r="P119">
        <v>0.1</v>
      </c>
      <c r="Q119">
        <v>6</v>
      </c>
    </row>
    <row r="120" spans="1:17" x14ac:dyDescent="0.45">
      <c r="A120">
        <v>2021</v>
      </c>
      <c r="B120" t="s">
        <v>184</v>
      </c>
      <c r="C120" t="str">
        <f>_xlfn.CONCAT(_2024_Manager_Records_Table[[#This Row],[Tm]], " - ", _2024_Manager_Records_Table[[#This Row],[Year]])</f>
        <v>TOR - 2021</v>
      </c>
      <c r="D120" t="s">
        <v>265</v>
      </c>
      <c r="E120">
        <v>91</v>
      </c>
      <c r="F120">
        <v>71</v>
      </c>
      <c r="G120">
        <v>0.56200000000000006</v>
      </c>
      <c r="H120">
        <v>0</v>
      </c>
      <c r="I120">
        <v>162</v>
      </c>
      <c r="J120">
        <v>4</v>
      </c>
      <c r="N120">
        <v>25</v>
      </c>
      <c r="O120">
        <v>9</v>
      </c>
      <c r="P120">
        <v>0.36</v>
      </c>
      <c r="Q120">
        <v>1</v>
      </c>
    </row>
    <row r="121" spans="1:17" x14ac:dyDescent="0.45">
      <c r="A121">
        <v>2021</v>
      </c>
      <c r="B121" t="s">
        <v>172</v>
      </c>
      <c r="C121" t="str">
        <f>_xlfn.CONCAT(_2024_Manager_Records_Table[[#This Row],[Tm]], " - ", _2024_Manager_Records_Table[[#This Row],[Year]])</f>
        <v>LAD - 2021</v>
      </c>
      <c r="D121" t="s">
        <v>173</v>
      </c>
      <c r="E121">
        <v>106</v>
      </c>
      <c r="F121">
        <v>56</v>
      </c>
      <c r="G121">
        <v>0.65400000000000003</v>
      </c>
      <c r="H121">
        <v>0</v>
      </c>
      <c r="I121">
        <v>162</v>
      </c>
      <c r="J121">
        <v>2</v>
      </c>
      <c r="K121">
        <v>6</v>
      </c>
      <c r="L121">
        <v>6</v>
      </c>
      <c r="M121">
        <v>0.5</v>
      </c>
      <c r="N121">
        <v>22</v>
      </c>
      <c r="O121">
        <v>12</v>
      </c>
      <c r="P121">
        <v>0.54500000000000004</v>
      </c>
      <c r="Q121">
        <v>3</v>
      </c>
    </row>
    <row r="122" spans="1:17" x14ac:dyDescent="0.45">
      <c r="A122">
        <v>2021</v>
      </c>
      <c r="B122" t="s">
        <v>201</v>
      </c>
      <c r="C122" t="str">
        <f>_xlfn.CONCAT(_2024_Manager_Records_Table[[#This Row],[Tm]], " - ", _2024_Manager_Records_Table[[#This Row],[Year]])</f>
        <v>NYM - 2021</v>
      </c>
      <c r="D122" t="s">
        <v>269</v>
      </c>
      <c r="E122">
        <v>77</v>
      </c>
      <c r="F122">
        <v>85</v>
      </c>
      <c r="G122">
        <v>0.47499999999999998</v>
      </c>
      <c r="H122">
        <v>0</v>
      </c>
      <c r="I122">
        <v>162</v>
      </c>
      <c r="J122">
        <v>3</v>
      </c>
      <c r="N122">
        <v>14</v>
      </c>
      <c r="O122">
        <v>5</v>
      </c>
      <c r="P122">
        <v>0.35699999999999998</v>
      </c>
      <c r="Q122">
        <v>5</v>
      </c>
    </row>
    <row r="123" spans="1:17" x14ac:dyDescent="0.45">
      <c r="A123">
        <v>2021</v>
      </c>
      <c r="B123" t="s">
        <v>177</v>
      </c>
      <c r="C123" t="str">
        <f>_xlfn.CONCAT(_2024_Manager_Records_Table[[#This Row],[Tm]], " - ", _2024_Manager_Records_Table[[#This Row],[Year]])</f>
        <v>CHC - 2021</v>
      </c>
      <c r="D123" t="s">
        <v>178</v>
      </c>
      <c r="E123">
        <v>71</v>
      </c>
      <c r="F123">
        <v>91</v>
      </c>
      <c r="G123">
        <v>0.438</v>
      </c>
      <c r="H123">
        <v>0</v>
      </c>
      <c r="I123">
        <v>162</v>
      </c>
      <c r="J123">
        <v>4</v>
      </c>
      <c r="N123">
        <v>18</v>
      </c>
      <c r="O123">
        <v>9</v>
      </c>
      <c r="P123">
        <v>0.5</v>
      </c>
      <c r="Q123">
        <v>4</v>
      </c>
    </row>
    <row r="124" spans="1:17" x14ac:dyDescent="0.45">
      <c r="A124">
        <v>2021</v>
      </c>
      <c r="B124" t="s">
        <v>192</v>
      </c>
      <c r="C124" t="str">
        <f>_xlfn.CONCAT(_2024_Manager_Records_Table[[#This Row],[Tm]], " - ", _2024_Manager_Records_Table[[#This Row],[Year]])</f>
        <v>SEA - 2021</v>
      </c>
      <c r="D124" t="s">
        <v>193</v>
      </c>
      <c r="E124">
        <v>90</v>
      </c>
      <c r="F124">
        <v>72</v>
      </c>
      <c r="G124">
        <v>0.55600000000000005</v>
      </c>
      <c r="H124">
        <v>0</v>
      </c>
      <c r="I124">
        <v>162</v>
      </c>
      <c r="J124">
        <v>2</v>
      </c>
      <c r="N124">
        <v>10</v>
      </c>
      <c r="O124">
        <v>4</v>
      </c>
      <c r="P124">
        <v>0.4</v>
      </c>
      <c r="Q124">
        <v>3</v>
      </c>
    </row>
    <row r="125" spans="1:17" x14ac:dyDescent="0.45">
      <c r="A125">
        <v>2021</v>
      </c>
      <c r="B125" t="s">
        <v>199</v>
      </c>
      <c r="C125" t="str">
        <f>_xlfn.CONCAT(_2024_Manager_Records_Table[[#This Row],[Tm]], " - ", _2024_Manager_Records_Table[[#This Row],[Year]])</f>
        <v>PIT - 2021</v>
      </c>
      <c r="D125" t="s">
        <v>200</v>
      </c>
      <c r="E125">
        <v>61</v>
      </c>
      <c r="F125">
        <v>101</v>
      </c>
      <c r="G125">
        <v>0.377</v>
      </c>
      <c r="H125">
        <v>0</v>
      </c>
      <c r="I125">
        <v>162</v>
      </c>
      <c r="J125">
        <v>5</v>
      </c>
      <c r="N125">
        <v>15</v>
      </c>
      <c r="O125">
        <v>8</v>
      </c>
      <c r="P125">
        <v>0.53300000000000003</v>
      </c>
      <c r="Q125">
        <v>3</v>
      </c>
    </row>
    <row r="126" spans="1:17" x14ac:dyDescent="0.45">
      <c r="A126">
        <v>2021</v>
      </c>
      <c r="B126" t="s">
        <v>145</v>
      </c>
      <c r="C126" t="str">
        <f>_xlfn.CONCAT(_2024_Manager_Records_Table[[#This Row],[Tm]], " - ", _2024_Manager_Records_Table[[#This Row],[Year]])</f>
        <v>STL - 2021</v>
      </c>
      <c r="D126" t="s">
        <v>272</v>
      </c>
      <c r="E126">
        <v>90</v>
      </c>
      <c r="F126">
        <v>72</v>
      </c>
      <c r="G126">
        <v>0.55600000000000005</v>
      </c>
      <c r="H126">
        <v>0</v>
      </c>
      <c r="I126">
        <v>162</v>
      </c>
      <c r="J126">
        <v>2</v>
      </c>
      <c r="K126">
        <v>0</v>
      </c>
      <c r="L126">
        <v>1</v>
      </c>
      <c r="M126">
        <v>0</v>
      </c>
      <c r="N126">
        <v>11</v>
      </c>
      <c r="O126">
        <v>6</v>
      </c>
      <c r="P126">
        <v>0.54500000000000004</v>
      </c>
      <c r="Q126">
        <v>5</v>
      </c>
    </row>
    <row r="127" spans="1:17" x14ac:dyDescent="0.45">
      <c r="A127">
        <v>2021</v>
      </c>
      <c r="B127" t="s">
        <v>206</v>
      </c>
      <c r="C127" t="str">
        <f>_xlfn.CONCAT(_2024_Manager_Records_Table[[#This Row],[Tm]], " - ", _2024_Manager_Records_Table[[#This Row],[Year]])</f>
        <v>ATL - 2021</v>
      </c>
      <c r="D127" t="s">
        <v>207</v>
      </c>
      <c r="E127">
        <v>88</v>
      </c>
      <c r="F127">
        <v>73</v>
      </c>
      <c r="G127">
        <v>0.54700000000000004</v>
      </c>
      <c r="H127">
        <v>0</v>
      </c>
      <c r="I127">
        <v>161</v>
      </c>
      <c r="J127">
        <v>1</v>
      </c>
      <c r="K127">
        <v>11</v>
      </c>
      <c r="L127">
        <v>5</v>
      </c>
      <c r="M127">
        <v>0.68799999999999994</v>
      </c>
      <c r="N127">
        <v>12</v>
      </c>
      <c r="O127">
        <v>2</v>
      </c>
      <c r="P127">
        <v>0.16700000000000001</v>
      </c>
      <c r="Q127">
        <v>1</v>
      </c>
    </row>
    <row r="128" spans="1:17" x14ac:dyDescent="0.45">
      <c r="A128">
        <v>2021</v>
      </c>
      <c r="B128" t="s">
        <v>156</v>
      </c>
      <c r="C128" t="str">
        <f>_xlfn.CONCAT(_2024_Manager_Records_Table[[#This Row],[Tm]], " - ", _2024_Manager_Records_Table[[#This Row],[Year]])</f>
        <v>SDP - 2021</v>
      </c>
      <c r="D128" t="s">
        <v>276</v>
      </c>
      <c r="E128">
        <v>79</v>
      </c>
      <c r="F128">
        <v>83</v>
      </c>
      <c r="G128">
        <v>0.48799999999999999</v>
      </c>
      <c r="H128">
        <v>0</v>
      </c>
      <c r="I128">
        <v>162</v>
      </c>
      <c r="J128">
        <v>3</v>
      </c>
      <c r="N128">
        <v>19</v>
      </c>
      <c r="O128">
        <v>10</v>
      </c>
      <c r="P128">
        <v>0.52600000000000002</v>
      </c>
      <c r="Q128">
        <v>7</v>
      </c>
    </row>
    <row r="129" spans="1:17" x14ac:dyDescent="0.45">
      <c r="A129">
        <v>2021</v>
      </c>
      <c r="B129" t="s">
        <v>61</v>
      </c>
      <c r="C129" t="str">
        <f>_xlfn.CONCAT(_2024_Manager_Records_Table[[#This Row],[Tm]], " - ", _2024_Manager_Records_Table[[#This Row],[Year]])</f>
        <v>TEX - 2021</v>
      </c>
      <c r="D129" t="s">
        <v>278</v>
      </c>
      <c r="E129">
        <v>60</v>
      </c>
      <c r="F129">
        <v>102</v>
      </c>
      <c r="G129">
        <v>0.37</v>
      </c>
      <c r="H129">
        <v>0</v>
      </c>
      <c r="I129">
        <v>162</v>
      </c>
      <c r="J129">
        <v>5</v>
      </c>
      <c r="N129">
        <v>20</v>
      </c>
      <c r="O129">
        <v>9</v>
      </c>
      <c r="P129">
        <v>0.45</v>
      </c>
      <c r="Q129">
        <v>2</v>
      </c>
    </row>
    <row r="130" spans="1:17" x14ac:dyDescent="0.45">
      <c r="A130">
        <v>2020</v>
      </c>
      <c r="B130" t="s">
        <v>16</v>
      </c>
      <c r="C130" t="str">
        <f>_xlfn.CONCAT(_2024_Manager_Records_Table[[#This Row],[Tm]], " - ", _2024_Manager_Records_Table[[#This Row],[Year]])</f>
        <v>HOU - 2020</v>
      </c>
      <c r="D130" t="s">
        <v>17</v>
      </c>
      <c r="E130">
        <v>29</v>
      </c>
      <c r="F130">
        <v>31</v>
      </c>
      <c r="G130">
        <v>0.48299999999999998</v>
      </c>
      <c r="H130">
        <v>0</v>
      </c>
      <c r="I130">
        <v>60</v>
      </c>
      <c r="J130">
        <v>2</v>
      </c>
      <c r="K130">
        <v>8</v>
      </c>
      <c r="L130">
        <v>5</v>
      </c>
      <c r="M130">
        <v>0.61499999999999999</v>
      </c>
      <c r="N130">
        <v>13</v>
      </c>
      <c r="O130">
        <v>4</v>
      </c>
      <c r="P130">
        <v>0.308</v>
      </c>
      <c r="Q130">
        <v>1</v>
      </c>
    </row>
    <row r="131" spans="1:17" x14ac:dyDescent="0.45">
      <c r="A131">
        <v>2020</v>
      </c>
      <c r="B131" t="s">
        <v>31</v>
      </c>
      <c r="C131" t="str">
        <f>_xlfn.CONCAT(_2024_Manager_Records_Table[[#This Row],[Tm]], " - ", _2024_Manager_Records_Table[[#This Row],[Year]])</f>
        <v>MIN - 2020</v>
      </c>
      <c r="D131" t="s">
        <v>32</v>
      </c>
      <c r="E131">
        <v>36</v>
      </c>
      <c r="F131">
        <v>24</v>
      </c>
      <c r="G131">
        <v>0.6</v>
      </c>
      <c r="H131">
        <v>0</v>
      </c>
      <c r="I131">
        <v>60</v>
      </c>
      <c r="J131">
        <v>1</v>
      </c>
      <c r="K131">
        <v>0</v>
      </c>
      <c r="L131">
        <v>2</v>
      </c>
      <c r="M131">
        <v>0</v>
      </c>
      <c r="N131">
        <v>30</v>
      </c>
      <c r="O131">
        <v>11</v>
      </c>
      <c r="P131">
        <v>0.36699999999999999</v>
      </c>
      <c r="Q131">
        <v>1</v>
      </c>
    </row>
    <row r="132" spans="1:17" x14ac:dyDescent="0.45">
      <c r="A132">
        <v>2020</v>
      </c>
      <c r="B132" t="s">
        <v>41</v>
      </c>
      <c r="C132" t="str">
        <f>_xlfn.CONCAT(_2024_Manager_Records_Table[[#This Row],[Tm]], " - ", _2024_Manager_Records_Table[[#This Row],[Year]])</f>
        <v>CIN - 2020</v>
      </c>
      <c r="D132" t="s">
        <v>42</v>
      </c>
      <c r="E132">
        <v>31</v>
      </c>
      <c r="F132">
        <v>29</v>
      </c>
      <c r="G132">
        <v>0.51700000000000002</v>
      </c>
      <c r="H132">
        <v>0</v>
      </c>
      <c r="I132">
        <v>60</v>
      </c>
      <c r="J132">
        <v>2</v>
      </c>
      <c r="K132">
        <v>0</v>
      </c>
      <c r="L132">
        <v>2</v>
      </c>
      <c r="M132">
        <v>0</v>
      </c>
      <c r="N132">
        <v>23</v>
      </c>
      <c r="O132">
        <v>11</v>
      </c>
      <c r="P132">
        <v>0.47799999999999998</v>
      </c>
      <c r="Q132">
        <v>3</v>
      </c>
    </row>
    <row r="133" spans="1:17" x14ac:dyDescent="0.45">
      <c r="A133">
        <v>2020</v>
      </c>
      <c r="B133" t="s">
        <v>52</v>
      </c>
      <c r="C133" t="str">
        <f>_xlfn.CONCAT(_2024_Manager_Records_Table[[#This Row],[Tm]], " - ", _2024_Manager_Records_Table[[#This Row],[Year]])</f>
        <v>COL - 2020</v>
      </c>
      <c r="D133" t="s">
        <v>53</v>
      </c>
      <c r="E133">
        <v>26</v>
      </c>
      <c r="F133">
        <v>34</v>
      </c>
      <c r="G133">
        <v>0.433</v>
      </c>
      <c r="H133">
        <v>0</v>
      </c>
      <c r="I133">
        <v>60</v>
      </c>
      <c r="J133">
        <v>4</v>
      </c>
      <c r="N133">
        <v>17</v>
      </c>
      <c r="O133">
        <v>7</v>
      </c>
      <c r="P133">
        <v>0.41199999999999998</v>
      </c>
      <c r="Q133">
        <v>0</v>
      </c>
    </row>
    <row r="134" spans="1:17" x14ac:dyDescent="0.45">
      <c r="A134">
        <v>2020</v>
      </c>
      <c r="B134" t="s">
        <v>70</v>
      </c>
      <c r="C134" t="str">
        <f>_xlfn.CONCAT(_2024_Manager_Records_Table[[#This Row],[Tm]], " - ", _2024_Manager_Records_Table[[#This Row],[Year]])</f>
        <v>NYY - 2020</v>
      </c>
      <c r="D134" t="s">
        <v>71</v>
      </c>
      <c r="E134">
        <v>33</v>
      </c>
      <c r="F134">
        <v>27</v>
      </c>
      <c r="G134">
        <v>0.55000000000000004</v>
      </c>
      <c r="H134">
        <v>0</v>
      </c>
      <c r="I134">
        <v>60</v>
      </c>
      <c r="J134">
        <v>2</v>
      </c>
      <c r="K134">
        <v>4</v>
      </c>
      <c r="L134">
        <v>3</v>
      </c>
      <c r="M134">
        <v>0.57099999999999995</v>
      </c>
      <c r="N134">
        <v>12</v>
      </c>
      <c r="O134">
        <v>5</v>
      </c>
      <c r="P134">
        <v>0.41699999999999998</v>
      </c>
      <c r="Q134">
        <v>2</v>
      </c>
    </row>
    <row r="135" spans="1:17" x14ac:dyDescent="0.45">
      <c r="A135">
        <v>2020</v>
      </c>
      <c r="B135" t="s">
        <v>75</v>
      </c>
      <c r="C135" t="str">
        <f>_xlfn.CONCAT(_2024_Manager_Records_Table[[#This Row],[Tm]], " - ", _2024_Manager_Records_Table[[#This Row],[Year]])</f>
        <v>TBR - 2020</v>
      </c>
      <c r="D135" t="s">
        <v>76</v>
      </c>
      <c r="E135">
        <v>40</v>
      </c>
      <c r="F135">
        <v>20</v>
      </c>
      <c r="G135">
        <v>0.66700000000000004</v>
      </c>
      <c r="H135">
        <v>0</v>
      </c>
      <c r="I135">
        <v>60</v>
      </c>
      <c r="J135">
        <v>1</v>
      </c>
      <c r="K135">
        <v>11</v>
      </c>
      <c r="L135">
        <v>9</v>
      </c>
      <c r="M135">
        <v>0.55000000000000004</v>
      </c>
      <c r="N135">
        <v>24</v>
      </c>
      <c r="O135">
        <v>8</v>
      </c>
      <c r="P135">
        <v>0.33300000000000002</v>
      </c>
      <c r="Q135">
        <v>2</v>
      </c>
    </row>
    <row r="136" spans="1:17" x14ac:dyDescent="0.45">
      <c r="A136">
        <v>2020</v>
      </c>
      <c r="B136" t="s">
        <v>95</v>
      </c>
      <c r="C136" t="str">
        <f>_xlfn.CONCAT(_2024_Manager_Records_Table[[#This Row],[Tm]], " - ", _2024_Manager_Records_Table[[#This Row],[Year]])</f>
        <v>MIL - 2020</v>
      </c>
      <c r="D136" t="s">
        <v>96</v>
      </c>
      <c r="E136">
        <v>29</v>
      </c>
      <c r="F136">
        <v>31</v>
      </c>
      <c r="G136">
        <v>0.48299999999999998</v>
      </c>
      <c r="H136">
        <v>0</v>
      </c>
      <c r="I136">
        <v>60</v>
      </c>
      <c r="J136">
        <v>4</v>
      </c>
      <c r="K136">
        <v>0</v>
      </c>
      <c r="L136">
        <v>2</v>
      </c>
      <c r="M136">
        <v>0</v>
      </c>
      <c r="N136">
        <v>10</v>
      </c>
      <c r="O136">
        <v>4</v>
      </c>
      <c r="P136">
        <v>0.4</v>
      </c>
      <c r="Q136">
        <v>3</v>
      </c>
    </row>
    <row r="137" spans="1:17" x14ac:dyDescent="0.45">
      <c r="A137">
        <v>2020</v>
      </c>
      <c r="B137" t="s">
        <v>102</v>
      </c>
      <c r="C137" t="str">
        <f>_xlfn.CONCAT(_2024_Manager_Records_Table[[#This Row],[Tm]], " - ", _2024_Manager_Records_Table[[#This Row],[Year]])</f>
        <v>CLE - 2020</v>
      </c>
      <c r="D137" t="s">
        <v>103</v>
      </c>
      <c r="E137">
        <v>35</v>
      </c>
      <c r="F137">
        <v>25</v>
      </c>
      <c r="G137">
        <v>0.58299999999999996</v>
      </c>
      <c r="H137">
        <v>0</v>
      </c>
      <c r="I137">
        <v>60</v>
      </c>
      <c r="J137">
        <v>2</v>
      </c>
      <c r="K137">
        <v>0</v>
      </c>
      <c r="L137">
        <v>2</v>
      </c>
      <c r="M137">
        <v>0</v>
      </c>
      <c r="N137">
        <v>26</v>
      </c>
      <c r="O137">
        <v>10</v>
      </c>
      <c r="P137">
        <v>0.38500000000000001</v>
      </c>
      <c r="Q137">
        <v>0</v>
      </c>
    </row>
    <row r="138" spans="1:17" x14ac:dyDescent="0.45">
      <c r="A138">
        <v>2020</v>
      </c>
      <c r="B138" t="s">
        <v>117</v>
      </c>
      <c r="C138" t="str">
        <f>_xlfn.CONCAT(_2024_Manager_Records_Table[[#This Row],[Tm]], " - ", _2024_Manager_Records_Table[[#This Row],[Year]])</f>
        <v>DET - 2020</v>
      </c>
      <c r="D138" t="s">
        <v>361</v>
      </c>
      <c r="E138">
        <v>21</v>
      </c>
      <c r="F138">
        <v>29</v>
      </c>
      <c r="G138">
        <v>0.42</v>
      </c>
      <c r="H138">
        <v>0</v>
      </c>
      <c r="I138">
        <v>50</v>
      </c>
      <c r="J138">
        <v>4</v>
      </c>
      <c r="N138">
        <v>17</v>
      </c>
      <c r="O138">
        <v>11</v>
      </c>
      <c r="P138">
        <v>0.64700000000000002</v>
      </c>
      <c r="Q138">
        <v>1</v>
      </c>
    </row>
    <row r="139" spans="1:17" x14ac:dyDescent="0.45">
      <c r="A139">
        <v>2020</v>
      </c>
      <c r="B139" t="s">
        <v>214</v>
      </c>
      <c r="C139" t="str">
        <f>_xlfn.CONCAT(_2024_Manager_Records_Table[[#This Row],[Tm]], " - ", _2024_Manager_Records_Table[[#This Row],[Year]])</f>
        <v>PHI - 2020</v>
      </c>
      <c r="D139" t="s">
        <v>235</v>
      </c>
      <c r="E139">
        <v>28</v>
      </c>
      <c r="F139">
        <v>32</v>
      </c>
      <c r="G139">
        <v>0.46700000000000003</v>
      </c>
      <c r="H139">
        <v>0</v>
      </c>
      <c r="I139">
        <v>60</v>
      </c>
      <c r="J139">
        <v>3</v>
      </c>
      <c r="N139">
        <v>29</v>
      </c>
      <c r="O139">
        <v>17</v>
      </c>
      <c r="P139">
        <v>0.58599999999999997</v>
      </c>
      <c r="Q139">
        <v>2</v>
      </c>
    </row>
    <row r="140" spans="1:17" x14ac:dyDescent="0.45">
      <c r="A140">
        <v>2020</v>
      </c>
      <c r="B140" t="s">
        <v>122</v>
      </c>
      <c r="C140" t="str">
        <f>_xlfn.CONCAT(_2024_Manager_Records_Table[[#This Row],[Tm]], " - ", _2024_Manager_Records_Table[[#This Row],[Year]])</f>
        <v>BAL - 2020</v>
      </c>
      <c r="D140" t="s">
        <v>123</v>
      </c>
      <c r="E140">
        <v>25</v>
      </c>
      <c r="F140">
        <v>35</v>
      </c>
      <c r="G140">
        <v>0.41699999999999998</v>
      </c>
      <c r="H140">
        <v>0</v>
      </c>
      <c r="I140">
        <v>60</v>
      </c>
      <c r="J140">
        <v>4</v>
      </c>
      <c r="N140">
        <v>24</v>
      </c>
      <c r="O140">
        <v>8</v>
      </c>
      <c r="P140">
        <v>0.33300000000000002</v>
      </c>
      <c r="Q140">
        <v>1</v>
      </c>
    </row>
    <row r="141" spans="1:17" x14ac:dyDescent="0.45">
      <c r="A141">
        <v>2020</v>
      </c>
      <c r="B141" t="s">
        <v>92</v>
      </c>
      <c r="C141" t="str">
        <f>_xlfn.CONCAT(_2024_Manager_Records_Table[[#This Row],[Tm]], " - ", _2024_Manager_Records_Table[[#This Row],[Year]])</f>
        <v>SFG - 2020</v>
      </c>
      <c r="D141" t="s">
        <v>127</v>
      </c>
      <c r="E141">
        <v>29</v>
      </c>
      <c r="F141">
        <v>31</v>
      </c>
      <c r="G141">
        <v>0.48299999999999998</v>
      </c>
      <c r="H141">
        <v>0</v>
      </c>
      <c r="I141">
        <v>60</v>
      </c>
      <c r="J141">
        <v>3</v>
      </c>
      <c r="N141">
        <v>35</v>
      </c>
      <c r="O141">
        <v>11</v>
      </c>
      <c r="P141">
        <v>0.314</v>
      </c>
      <c r="Q141">
        <v>0</v>
      </c>
    </row>
    <row r="142" spans="1:17" x14ac:dyDescent="0.45">
      <c r="A142">
        <v>2020</v>
      </c>
      <c r="B142" t="s">
        <v>140</v>
      </c>
      <c r="C142" t="str">
        <f>_xlfn.CONCAT(_2024_Manager_Records_Table[[#This Row],[Tm]], " - ", _2024_Manager_Records_Table[[#This Row],[Year]])</f>
        <v>ARI - 2020</v>
      </c>
      <c r="D142" t="s">
        <v>141</v>
      </c>
      <c r="E142">
        <v>25</v>
      </c>
      <c r="F142">
        <v>35</v>
      </c>
      <c r="G142">
        <v>0.41699999999999998</v>
      </c>
      <c r="H142">
        <v>0</v>
      </c>
      <c r="I142">
        <v>60</v>
      </c>
      <c r="J142">
        <v>5</v>
      </c>
      <c r="N142">
        <v>24</v>
      </c>
      <c r="O142">
        <v>10</v>
      </c>
      <c r="P142">
        <v>0.41699999999999998</v>
      </c>
      <c r="Q142">
        <v>3</v>
      </c>
    </row>
    <row r="143" spans="1:17" x14ac:dyDescent="0.45">
      <c r="A143">
        <v>2020</v>
      </c>
      <c r="B143" t="s">
        <v>159</v>
      </c>
      <c r="C143" t="str">
        <f>_xlfn.CONCAT(_2024_Manager_Records_Table[[#This Row],[Tm]], " - ", _2024_Manager_Records_Table[[#This Row],[Year]])</f>
        <v>LAA - 2020</v>
      </c>
      <c r="D143" t="s">
        <v>254</v>
      </c>
      <c r="E143">
        <v>26</v>
      </c>
      <c r="F143">
        <v>34</v>
      </c>
      <c r="G143">
        <v>0.433</v>
      </c>
      <c r="H143">
        <v>0</v>
      </c>
      <c r="I143">
        <v>60</v>
      </c>
      <c r="J143">
        <v>4</v>
      </c>
      <c r="N143">
        <v>23</v>
      </c>
      <c r="O143">
        <v>13</v>
      </c>
      <c r="P143">
        <v>0.56499999999999995</v>
      </c>
      <c r="Q143">
        <v>2</v>
      </c>
    </row>
    <row r="144" spans="1:17" x14ac:dyDescent="0.45">
      <c r="A144">
        <v>2020</v>
      </c>
      <c r="B144" t="s">
        <v>152</v>
      </c>
      <c r="C144" t="str">
        <f>_xlfn.CONCAT(_2024_Manager_Records_Table[[#This Row],[Tm]], " - ", _2024_Manager_Records_Table[[#This Row],[Year]])</f>
        <v>WSN - 2020</v>
      </c>
      <c r="D144" t="s">
        <v>153</v>
      </c>
      <c r="E144">
        <v>26</v>
      </c>
      <c r="F144">
        <v>34</v>
      </c>
      <c r="G144">
        <v>0.433</v>
      </c>
      <c r="H144">
        <v>0</v>
      </c>
      <c r="I144">
        <v>60</v>
      </c>
      <c r="J144">
        <v>4</v>
      </c>
      <c r="N144">
        <v>19</v>
      </c>
      <c r="O144">
        <v>14</v>
      </c>
      <c r="P144">
        <v>0.73699999999999999</v>
      </c>
      <c r="Q144">
        <v>0</v>
      </c>
    </row>
    <row r="145" spans="1:17" x14ac:dyDescent="0.45">
      <c r="A145">
        <v>2020</v>
      </c>
      <c r="B145" t="s">
        <v>165</v>
      </c>
      <c r="C145" t="str">
        <f>_xlfn.CONCAT(_2024_Manager_Records_Table[[#This Row],[Tm]], " - ", _2024_Manager_Records_Table[[#This Row],[Year]])</f>
        <v>KCR - 2020</v>
      </c>
      <c r="D145" t="s">
        <v>258</v>
      </c>
      <c r="E145">
        <v>26</v>
      </c>
      <c r="F145">
        <v>34</v>
      </c>
      <c r="G145">
        <v>0.433</v>
      </c>
      <c r="H145">
        <v>0</v>
      </c>
      <c r="I145">
        <v>60</v>
      </c>
      <c r="J145">
        <v>4</v>
      </c>
      <c r="N145">
        <v>7</v>
      </c>
      <c r="O145">
        <v>5</v>
      </c>
      <c r="P145">
        <v>0.71399999999999997</v>
      </c>
      <c r="Q145">
        <v>1</v>
      </c>
    </row>
    <row r="146" spans="1:17" x14ac:dyDescent="0.45">
      <c r="A146">
        <v>2020</v>
      </c>
      <c r="B146" t="s">
        <v>189</v>
      </c>
      <c r="C146" t="str">
        <f>_xlfn.CONCAT(_2024_Manager_Records_Table[[#This Row],[Tm]], " - ", _2024_Manager_Records_Table[[#This Row],[Year]])</f>
        <v>MIA - 2020</v>
      </c>
      <c r="D146" t="s">
        <v>261</v>
      </c>
      <c r="E146">
        <v>31</v>
      </c>
      <c r="F146">
        <v>29</v>
      </c>
      <c r="G146">
        <v>0.51700000000000002</v>
      </c>
      <c r="H146">
        <v>0</v>
      </c>
      <c r="I146">
        <v>60</v>
      </c>
      <c r="J146">
        <v>2</v>
      </c>
      <c r="K146">
        <v>2</v>
      </c>
      <c r="L146">
        <v>3</v>
      </c>
      <c r="M146">
        <v>0.4</v>
      </c>
      <c r="N146">
        <v>26</v>
      </c>
      <c r="O146">
        <v>11</v>
      </c>
      <c r="P146">
        <v>0.42299999999999999</v>
      </c>
      <c r="Q146">
        <v>1</v>
      </c>
    </row>
    <row r="147" spans="1:17" x14ac:dyDescent="0.45">
      <c r="A147">
        <v>2020</v>
      </c>
      <c r="B147" t="s">
        <v>117</v>
      </c>
      <c r="C147" t="str">
        <f>_xlfn.CONCAT(_2024_Manager_Records_Table[[#This Row],[Tm]], " - ", _2024_Manager_Records_Table[[#This Row],[Year]])</f>
        <v>DET - 2020</v>
      </c>
      <c r="D147" t="s">
        <v>428</v>
      </c>
      <c r="E147">
        <v>2</v>
      </c>
      <c r="F147">
        <v>6</v>
      </c>
      <c r="G147">
        <v>0.25</v>
      </c>
      <c r="H147">
        <v>0</v>
      </c>
      <c r="I147">
        <v>8</v>
      </c>
      <c r="J147">
        <v>5</v>
      </c>
      <c r="N147">
        <v>1</v>
      </c>
      <c r="O147">
        <v>1</v>
      </c>
      <c r="P147">
        <v>1</v>
      </c>
      <c r="Q147">
        <v>0</v>
      </c>
    </row>
    <row r="148" spans="1:17" x14ac:dyDescent="0.45">
      <c r="A148">
        <v>2020</v>
      </c>
      <c r="B148" t="s">
        <v>133</v>
      </c>
      <c r="C148" t="str">
        <f>_xlfn.CONCAT(_2024_Manager_Records_Table[[#This Row],[Tm]], " - ", _2024_Manager_Records_Table[[#This Row],[Year]])</f>
        <v>OAK - 2020</v>
      </c>
      <c r="D148" t="s">
        <v>157</v>
      </c>
      <c r="E148">
        <v>36</v>
      </c>
      <c r="F148">
        <v>24</v>
      </c>
      <c r="G148">
        <v>0.6</v>
      </c>
      <c r="H148">
        <v>0</v>
      </c>
      <c r="I148">
        <v>60</v>
      </c>
      <c r="J148">
        <v>1</v>
      </c>
      <c r="K148">
        <v>3</v>
      </c>
      <c r="L148">
        <v>4</v>
      </c>
      <c r="M148">
        <v>0.42899999999999999</v>
      </c>
      <c r="N148">
        <v>23</v>
      </c>
      <c r="O148">
        <v>7</v>
      </c>
      <c r="P148">
        <v>0.30399999999999999</v>
      </c>
      <c r="Q148">
        <v>0</v>
      </c>
    </row>
    <row r="149" spans="1:17" x14ac:dyDescent="0.45">
      <c r="A149">
        <v>2020</v>
      </c>
      <c r="B149" t="s">
        <v>184</v>
      </c>
      <c r="C149" t="str">
        <f>_xlfn.CONCAT(_2024_Manager_Records_Table[[#This Row],[Tm]], " - ", _2024_Manager_Records_Table[[#This Row],[Year]])</f>
        <v>TOR - 2020</v>
      </c>
      <c r="D149" t="s">
        <v>265</v>
      </c>
      <c r="E149">
        <v>32</v>
      </c>
      <c r="F149">
        <v>28</v>
      </c>
      <c r="G149">
        <v>0.53300000000000003</v>
      </c>
      <c r="H149">
        <v>0</v>
      </c>
      <c r="I149">
        <v>60</v>
      </c>
      <c r="J149">
        <v>3</v>
      </c>
      <c r="K149">
        <v>0</v>
      </c>
      <c r="L149">
        <v>2</v>
      </c>
      <c r="M149">
        <v>0</v>
      </c>
      <c r="N149">
        <v>29</v>
      </c>
      <c r="O149">
        <v>6</v>
      </c>
      <c r="P149">
        <v>0.20699999999999999</v>
      </c>
      <c r="Q149">
        <v>1</v>
      </c>
    </row>
    <row r="150" spans="1:17" x14ac:dyDescent="0.45">
      <c r="A150">
        <v>2020</v>
      </c>
      <c r="B150" t="s">
        <v>110</v>
      </c>
      <c r="C150" t="str">
        <f>_xlfn.CONCAT(_2024_Manager_Records_Table[[#This Row],[Tm]], " - ", _2024_Manager_Records_Table[[#This Row],[Year]])</f>
        <v>CHW - 2020</v>
      </c>
      <c r="D150" t="s">
        <v>388</v>
      </c>
      <c r="E150">
        <v>35</v>
      </c>
      <c r="F150">
        <v>25</v>
      </c>
      <c r="G150">
        <v>0.58299999999999996</v>
      </c>
      <c r="H150">
        <v>0</v>
      </c>
      <c r="I150">
        <v>60</v>
      </c>
      <c r="J150">
        <v>2</v>
      </c>
      <c r="K150">
        <v>1</v>
      </c>
      <c r="L150">
        <v>2</v>
      </c>
      <c r="M150">
        <v>0.33300000000000002</v>
      </c>
      <c r="N150">
        <v>15</v>
      </c>
      <c r="O150">
        <v>11</v>
      </c>
      <c r="P150">
        <v>0.73299999999999998</v>
      </c>
      <c r="Q150">
        <v>3</v>
      </c>
    </row>
    <row r="151" spans="1:17" x14ac:dyDescent="0.45">
      <c r="A151">
        <v>2020</v>
      </c>
      <c r="B151" t="s">
        <v>172</v>
      </c>
      <c r="C151" t="str">
        <f>_xlfn.CONCAT(_2024_Manager_Records_Table[[#This Row],[Tm]], " - ", _2024_Manager_Records_Table[[#This Row],[Year]])</f>
        <v>LAD - 2020</v>
      </c>
      <c r="D151" t="s">
        <v>173</v>
      </c>
      <c r="E151">
        <v>43</v>
      </c>
      <c r="F151">
        <v>17</v>
      </c>
      <c r="G151">
        <v>0.71699999999999997</v>
      </c>
      <c r="H151">
        <v>0</v>
      </c>
      <c r="I151">
        <v>60</v>
      </c>
      <c r="J151">
        <v>1</v>
      </c>
      <c r="K151">
        <v>13</v>
      </c>
      <c r="L151">
        <v>5</v>
      </c>
      <c r="M151">
        <v>0.72199999999999998</v>
      </c>
      <c r="N151">
        <v>19</v>
      </c>
      <c r="O151">
        <v>11</v>
      </c>
      <c r="P151">
        <v>0.57899999999999996</v>
      </c>
      <c r="Q151">
        <v>1</v>
      </c>
    </row>
    <row r="152" spans="1:17" x14ac:dyDescent="0.45">
      <c r="A152">
        <v>2020</v>
      </c>
      <c r="B152" t="s">
        <v>85</v>
      </c>
      <c r="C152" t="str">
        <f>_xlfn.CONCAT(_2024_Manager_Records_Table[[#This Row],[Tm]], " - ", _2024_Manager_Records_Table[[#This Row],[Year]])</f>
        <v>BOS - 2020</v>
      </c>
      <c r="D152" t="s">
        <v>438</v>
      </c>
      <c r="E152">
        <v>24</v>
      </c>
      <c r="F152">
        <v>36</v>
      </c>
      <c r="G152">
        <v>0.4</v>
      </c>
      <c r="H152">
        <v>0</v>
      </c>
      <c r="I152">
        <v>60</v>
      </c>
      <c r="J152">
        <v>5</v>
      </c>
      <c r="N152">
        <v>21</v>
      </c>
      <c r="O152">
        <v>16</v>
      </c>
      <c r="P152">
        <v>0.76200000000000001</v>
      </c>
      <c r="Q152">
        <v>0</v>
      </c>
    </row>
    <row r="153" spans="1:17" x14ac:dyDescent="0.45">
      <c r="A153">
        <v>2020</v>
      </c>
      <c r="B153" t="s">
        <v>201</v>
      </c>
      <c r="C153" t="str">
        <f>_xlfn.CONCAT(_2024_Manager_Records_Table[[#This Row],[Tm]], " - ", _2024_Manager_Records_Table[[#This Row],[Year]])</f>
        <v>NYM - 2020</v>
      </c>
      <c r="D153" t="s">
        <v>269</v>
      </c>
      <c r="E153">
        <v>26</v>
      </c>
      <c r="F153">
        <v>34</v>
      </c>
      <c r="G153">
        <v>0.433</v>
      </c>
      <c r="H153">
        <v>0</v>
      </c>
      <c r="I153">
        <v>60</v>
      </c>
      <c r="J153">
        <v>4</v>
      </c>
      <c r="N153">
        <v>18</v>
      </c>
      <c r="O153">
        <v>8</v>
      </c>
      <c r="P153">
        <v>0.44400000000000001</v>
      </c>
      <c r="Q153">
        <v>0</v>
      </c>
    </row>
    <row r="154" spans="1:17" x14ac:dyDescent="0.45">
      <c r="A154">
        <v>2020</v>
      </c>
      <c r="B154" t="s">
        <v>177</v>
      </c>
      <c r="C154" t="str">
        <f>_xlfn.CONCAT(_2024_Manager_Records_Table[[#This Row],[Tm]], " - ", _2024_Manager_Records_Table[[#This Row],[Year]])</f>
        <v>CHC - 2020</v>
      </c>
      <c r="D154" t="s">
        <v>178</v>
      </c>
      <c r="E154">
        <v>34</v>
      </c>
      <c r="F154">
        <v>26</v>
      </c>
      <c r="G154">
        <v>0.56699999999999995</v>
      </c>
      <c r="H154">
        <v>0</v>
      </c>
      <c r="I154">
        <v>60</v>
      </c>
      <c r="J154">
        <v>1</v>
      </c>
      <c r="K154">
        <v>0</v>
      </c>
      <c r="L154">
        <v>2</v>
      </c>
      <c r="M154">
        <v>0</v>
      </c>
      <c r="N154">
        <v>17</v>
      </c>
      <c r="O154">
        <v>10</v>
      </c>
      <c r="P154">
        <v>0.58799999999999997</v>
      </c>
      <c r="Q154">
        <v>1</v>
      </c>
    </row>
    <row r="155" spans="1:17" x14ac:dyDescent="0.45">
      <c r="A155">
        <v>2020</v>
      </c>
      <c r="B155" t="s">
        <v>192</v>
      </c>
      <c r="C155" t="str">
        <f>_xlfn.CONCAT(_2024_Manager_Records_Table[[#This Row],[Tm]], " - ", _2024_Manager_Records_Table[[#This Row],[Year]])</f>
        <v>SEA - 2020</v>
      </c>
      <c r="D155" t="s">
        <v>193</v>
      </c>
      <c r="E155">
        <v>27</v>
      </c>
      <c r="F155">
        <v>33</v>
      </c>
      <c r="G155">
        <v>0.45</v>
      </c>
      <c r="H155">
        <v>0</v>
      </c>
      <c r="I155">
        <v>60</v>
      </c>
      <c r="J155">
        <v>3</v>
      </c>
      <c r="N155">
        <v>12</v>
      </c>
      <c r="O155">
        <v>5</v>
      </c>
      <c r="P155">
        <v>0.41699999999999998</v>
      </c>
      <c r="Q155">
        <v>1</v>
      </c>
    </row>
    <row r="156" spans="1:17" x14ac:dyDescent="0.45">
      <c r="A156">
        <v>2020</v>
      </c>
      <c r="B156" t="s">
        <v>199</v>
      </c>
      <c r="C156" t="str">
        <f>_xlfn.CONCAT(_2024_Manager_Records_Table[[#This Row],[Tm]], " - ", _2024_Manager_Records_Table[[#This Row],[Year]])</f>
        <v>PIT - 2020</v>
      </c>
      <c r="D156" t="s">
        <v>200</v>
      </c>
      <c r="E156">
        <v>19</v>
      </c>
      <c r="F156">
        <v>41</v>
      </c>
      <c r="G156">
        <v>0.317</v>
      </c>
      <c r="H156">
        <v>0</v>
      </c>
      <c r="I156">
        <v>60</v>
      </c>
      <c r="J156">
        <v>5</v>
      </c>
      <c r="N156">
        <v>10</v>
      </c>
      <c r="O156">
        <v>2</v>
      </c>
      <c r="P156">
        <v>0.2</v>
      </c>
      <c r="Q156">
        <v>2</v>
      </c>
    </row>
    <row r="157" spans="1:17" x14ac:dyDescent="0.45">
      <c r="A157">
        <v>2020</v>
      </c>
      <c r="B157" t="s">
        <v>145</v>
      </c>
      <c r="C157" t="str">
        <f>_xlfn.CONCAT(_2024_Manager_Records_Table[[#This Row],[Tm]], " - ", _2024_Manager_Records_Table[[#This Row],[Year]])</f>
        <v>STL - 2020</v>
      </c>
      <c r="D157" t="s">
        <v>272</v>
      </c>
      <c r="E157">
        <v>30</v>
      </c>
      <c r="F157">
        <v>28</v>
      </c>
      <c r="G157">
        <v>0.51700000000000002</v>
      </c>
      <c r="H157">
        <v>0</v>
      </c>
      <c r="I157">
        <v>58</v>
      </c>
      <c r="J157">
        <v>2</v>
      </c>
      <c r="K157">
        <v>1</v>
      </c>
      <c r="L157">
        <v>2</v>
      </c>
      <c r="M157">
        <v>0.33300000000000002</v>
      </c>
      <c r="N157">
        <v>12</v>
      </c>
      <c r="O157">
        <v>8</v>
      </c>
      <c r="P157">
        <v>0.66700000000000004</v>
      </c>
      <c r="Q157">
        <v>1</v>
      </c>
    </row>
    <row r="158" spans="1:17" x14ac:dyDescent="0.45">
      <c r="A158">
        <v>2020</v>
      </c>
      <c r="B158" t="s">
        <v>206</v>
      </c>
      <c r="C158" t="str">
        <f>_xlfn.CONCAT(_2024_Manager_Records_Table[[#This Row],[Tm]], " - ", _2024_Manager_Records_Table[[#This Row],[Year]])</f>
        <v>ATL - 2020</v>
      </c>
      <c r="D158" t="s">
        <v>207</v>
      </c>
      <c r="E158">
        <v>35</v>
      </c>
      <c r="F158">
        <v>25</v>
      </c>
      <c r="G158">
        <v>0.58299999999999996</v>
      </c>
      <c r="H158">
        <v>0</v>
      </c>
      <c r="I158">
        <v>60</v>
      </c>
      <c r="J158">
        <v>1</v>
      </c>
      <c r="K158">
        <v>8</v>
      </c>
      <c r="L158">
        <v>4</v>
      </c>
      <c r="M158">
        <v>0.66700000000000004</v>
      </c>
      <c r="N158">
        <v>14</v>
      </c>
      <c r="O158">
        <v>4</v>
      </c>
      <c r="P158">
        <v>0.28599999999999998</v>
      </c>
      <c r="Q158">
        <v>0</v>
      </c>
    </row>
    <row r="159" spans="1:17" x14ac:dyDescent="0.45">
      <c r="A159">
        <v>2020</v>
      </c>
      <c r="B159" t="s">
        <v>156</v>
      </c>
      <c r="C159" t="str">
        <f>_xlfn.CONCAT(_2024_Manager_Records_Table[[#This Row],[Tm]], " - ", _2024_Manager_Records_Table[[#This Row],[Year]])</f>
        <v>SDP - 2020</v>
      </c>
      <c r="D159" t="s">
        <v>276</v>
      </c>
      <c r="E159">
        <v>37</v>
      </c>
      <c r="F159">
        <v>23</v>
      </c>
      <c r="G159">
        <v>0.61699999999999999</v>
      </c>
      <c r="H159">
        <v>0</v>
      </c>
      <c r="I159">
        <v>60</v>
      </c>
      <c r="J159">
        <v>2</v>
      </c>
      <c r="K159">
        <v>2</v>
      </c>
      <c r="L159">
        <v>4</v>
      </c>
      <c r="M159">
        <v>0.33300000000000002</v>
      </c>
      <c r="N159">
        <v>20</v>
      </c>
      <c r="O159">
        <v>9</v>
      </c>
      <c r="P159">
        <v>0.45</v>
      </c>
      <c r="Q159">
        <v>1</v>
      </c>
    </row>
    <row r="160" spans="1:17" x14ac:dyDescent="0.45">
      <c r="A160">
        <v>2020</v>
      </c>
      <c r="B160" t="s">
        <v>61</v>
      </c>
      <c r="C160" t="str">
        <f>_xlfn.CONCAT(_2024_Manager_Records_Table[[#This Row],[Tm]], " - ", _2024_Manager_Records_Table[[#This Row],[Year]])</f>
        <v>TEX - 2020</v>
      </c>
      <c r="D160" t="s">
        <v>278</v>
      </c>
      <c r="E160">
        <v>22</v>
      </c>
      <c r="F160">
        <v>38</v>
      </c>
      <c r="G160">
        <v>0.36699999999999999</v>
      </c>
      <c r="H160">
        <v>0</v>
      </c>
      <c r="I160">
        <v>60</v>
      </c>
      <c r="J160">
        <v>5</v>
      </c>
      <c r="N160">
        <v>21</v>
      </c>
      <c r="O160">
        <v>11</v>
      </c>
      <c r="P160">
        <v>0.52400000000000002</v>
      </c>
      <c r="Q160">
        <v>1</v>
      </c>
    </row>
    <row r="161" spans="1:17" x14ac:dyDescent="0.45">
      <c r="A161">
        <v>2019</v>
      </c>
      <c r="B161" t="s">
        <v>159</v>
      </c>
      <c r="C161" t="str">
        <f>_xlfn.CONCAT(_2024_Manager_Records_Table[[#This Row],[Tm]], " - ", _2024_Manager_Records_Table[[#This Row],[Year]])</f>
        <v>LAA - 2019</v>
      </c>
      <c r="D161" t="s">
        <v>405</v>
      </c>
      <c r="E161">
        <v>72</v>
      </c>
      <c r="F161">
        <v>90</v>
      </c>
      <c r="G161">
        <v>0.44400000000000001</v>
      </c>
      <c r="H161">
        <v>0</v>
      </c>
      <c r="I161">
        <v>162</v>
      </c>
      <c r="J161">
        <v>4</v>
      </c>
      <c r="N161">
        <v>31</v>
      </c>
      <c r="O161">
        <v>17</v>
      </c>
      <c r="P161">
        <v>0.54800000000000004</v>
      </c>
      <c r="Q161">
        <v>1</v>
      </c>
    </row>
    <row r="162" spans="1:17" x14ac:dyDescent="0.45">
      <c r="A162">
        <v>2019</v>
      </c>
      <c r="B162" t="s">
        <v>31</v>
      </c>
      <c r="C162" t="str">
        <f>_xlfn.CONCAT(_2024_Manager_Records_Table[[#This Row],[Tm]], " - ", _2024_Manager_Records_Table[[#This Row],[Year]])</f>
        <v>MIN - 2019</v>
      </c>
      <c r="D162" t="s">
        <v>32</v>
      </c>
      <c r="E162">
        <v>101</v>
      </c>
      <c r="F162">
        <v>61</v>
      </c>
      <c r="G162">
        <v>0.623</v>
      </c>
      <c r="H162">
        <v>0</v>
      </c>
      <c r="I162">
        <v>162</v>
      </c>
      <c r="J162">
        <v>1</v>
      </c>
      <c r="K162">
        <v>0</v>
      </c>
      <c r="L162">
        <v>3</v>
      </c>
      <c r="M162">
        <v>0</v>
      </c>
      <c r="N162">
        <v>39</v>
      </c>
      <c r="O162">
        <v>12</v>
      </c>
      <c r="P162">
        <v>0.308</v>
      </c>
      <c r="Q162">
        <v>2</v>
      </c>
    </row>
    <row r="163" spans="1:17" x14ac:dyDescent="0.45">
      <c r="A163">
        <v>2019</v>
      </c>
      <c r="B163" t="s">
        <v>156</v>
      </c>
      <c r="C163" t="str">
        <f>_xlfn.CONCAT(_2024_Manager_Records_Table[[#This Row],[Tm]], " - ", _2024_Manager_Records_Table[[#This Row],[Year]])</f>
        <v>SDP - 2019</v>
      </c>
      <c r="D163" t="s">
        <v>538</v>
      </c>
      <c r="E163">
        <v>1</v>
      </c>
      <c r="F163">
        <v>7</v>
      </c>
      <c r="G163">
        <v>0.125</v>
      </c>
      <c r="H163">
        <v>0</v>
      </c>
      <c r="I163">
        <v>8</v>
      </c>
      <c r="J163">
        <v>5</v>
      </c>
      <c r="N163">
        <v>4</v>
      </c>
      <c r="O163">
        <v>3</v>
      </c>
      <c r="P163">
        <v>0.75</v>
      </c>
      <c r="Q163">
        <v>0</v>
      </c>
    </row>
    <row r="164" spans="1:17" x14ac:dyDescent="0.45">
      <c r="A164">
        <v>2019</v>
      </c>
      <c r="B164" t="s">
        <v>41</v>
      </c>
      <c r="C164" t="str">
        <f>_xlfn.CONCAT(_2024_Manager_Records_Table[[#This Row],[Tm]], " - ", _2024_Manager_Records_Table[[#This Row],[Year]])</f>
        <v>CIN - 2019</v>
      </c>
      <c r="D164" t="s">
        <v>42</v>
      </c>
      <c r="E164">
        <v>75</v>
      </c>
      <c r="F164">
        <v>87</v>
      </c>
      <c r="G164">
        <v>0.46300000000000002</v>
      </c>
      <c r="H164">
        <v>0</v>
      </c>
      <c r="I164">
        <v>162</v>
      </c>
      <c r="J164">
        <v>4</v>
      </c>
      <c r="N164">
        <v>34</v>
      </c>
      <c r="O164">
        <v>14</v>
      </c>
      <c r="P164">
        <v>0.41199999999999998</v>
      </c>
      <c r="Q164">
        <v>8</v>
      </c>
    </row>
    <row r="165" spans="1:17" x14ac:dyDescent="0.45">
      <c r="A165">
        <v>2019</v>
      </c>
      <c r="B165" t="s">
        <v>52</v>
      </c>
      <c r="C165" t="str">
        <f>_xlfn.CONCAT(_2024_Manager_Records_Table[[#This Row],[Tm]], " - ", _2024_Manager_Records_Table[[#This Row],[Year]])</f>
        <v>COL - 2019</v>
      </c>
      <c r="D165" t="s">
        <v>53</v>
      </c>
      <c r="E165">
        <v>71</v>
      </c>
      <c r="F165">
        <v>91</v>
      </c>
      <c r="G165">
        <v>0.438</v>
      </c>
      <c r="H165">
        <v>0</v>
      </c>
      <c r="I165">
        <v>162</v>
      </c>
      <c r="J165">
        <v>4</v>
      </c>
      <c r="N165">
        <v>38</v>
      </c>
      <c r="O165">
        <v>20</v>
      </c>
      <c r="P165">
        <v>0.52600000000000002</v>
      </c>
      <c r="Q165">
        <v>2</v>
      </c>
    </row>
    <row r="166" spans="1:17" x14ac:dyDescent="0.45">
      <c r="A166">
        <v>2019</v>
      </c>
      <c r="B166" t="s">
        <v>92</v>
      </c>
      <c r="C166" t="str">
        <f>_xlfn.CONCAT(_2024_Manager_Records_Table[[#This Row],[Tm]], " - ", _2024_Manager_Records_Table[[#This Row],[Year]])</f>
        <v>SFG - 2019</v>
      </c>
      <c r="D166" t="s">
        <v>62</v>
      </c>
      <c r="E166">
        <v>77</v>
      </c>
      <c r="F166">
        <v>85</v>
      </c>
      <c r="G166">
        <v>0.47499999999999998</v>
      </c>
      <c r="H166">
        <v>0</v>
      </c>
      <c r="I166">
        <v>162</v>
      </c>
      <c r="J166">
        <v>3</v>
      </c>
      <c r="N166">
        <v>28</v>
      </c>
      <c r="O166">
        <v>15</v>
      </c>
      <c r="P166">
        <v>0.53600000000000003</v>
      </c>
      <c r="Q166">
        <v>3</v>
      </c>
    </row>
    <row r="167" spans="1:17" x14ac:dyDescent="0.45">
      <c r="A167">
        <v>2019</v>
      </c>
      <c r="B167" t="s">
        <v>70</v>
      </c>
      <c r="C167" t="str">
        <f>_xlfn.CONCAT(_2024_Manager_Records_Table[[#This Row],[Tm]], " - ", _2024_Manager_Records_Table[[#This Row],[Year]])</f>
        <v>NYY - 2019</v>
      </c>
      <c r="D167" t="s">
        <v>71</v>
      </c>
      <c r="E167">
        <v>103</v>
      </c>
      <c r="F167">
        <v>59</v>
      </c>
      <c r="G167">
        <v>0.63600000000000001</v>
      </c>
      <c r="H167">
        <v>0</v>
      </c>
      <c r="I167">
        <v>162</v>
      </c>
      <c r="J167">
        <v>1</v>
      </c>
      <c r="K167">
        <v>5</v>
      </c>
      <c r="L167">
        <v>4</v>
      </c>
      <c r="M167">
        <v>0.55600000000000005</v>
      </c>
      <c r="N167">
        <v>22</v>
      </c>
      <c r="O167">
        <v>15</v>
      </c>
      <c r="P167">
        <v>0.68200000000000005</v>
      </c>
      <c r="Q167">
        <v>5</v>
      </c>
    </row>
    <row r="168" spans="1:17" x14ac:dyDescent="0.45">
      <c r="A168">
        <v>2019</v>
      </c>
      <c r="B168" t="s">
        <v>201</v>
      </c>
      <c r="C168" t="str">
        <f>_xlfn.CONCAT(_2024_Manager_Records_Table[[#This Row],[Tm]], " - ", _2024_Manager_Records_Table[[#This Row],[Year]])</f>
        <v>NYM - 2019</v>
      </c>
      <c r="D168" t="s">
        <v>350</v>
      </c>
      <c r="E168">
        <v>86</v>
      </c>
      <c r="F168">
        <v>76</v>
      </c>
      <c r="G168">
        <v>0.53100000000000003</v>
      </c>
      <c r="H168">
        <v>0</v>
      </c>
      <c r="I168">
        <v>162</v>
      </c>
      <c r="J168">
        <v>3</v>
      </c>
      <c r="N168">
        <v>36</v>
      </c>
      <c r="O168">
        <v>13</v>
      </c>
      <c r="P168">
        <v>0.36099999999999999</v>
      </c>
      <c r="Q168">
        <v>4</v>
      </c>
    </row>
    <row r="169" spans="1:17" x14ac:dyDescent="0.45">
      <c r="A169">
        <v>2019</v>
      </c>
      <c r="B169" t="s">
        <v>75</v>
      </c>
      <c r="C169" t="str">
        <f>_xlfn.CONCAT(_2024_Manager_Records_Table[[#This Row],[Tm]], " - ", _2024_Manager_Records_Table[[#This Row],[Year]])</f>
        <v>TBR - 2019</v>
      </c>
      <c r="D169" t="s">
        <v>76</v>
      </c>
      <c r="E169">
        <v>96</v>
      </c>
      <c r="F169">
        <v>66</v>
      </c>
      <c r="G169">
        <v>0.59299999999999997</v>
      </c>
      <c r="H169">
        <v>0</v>
      </c>
      <c r="I169">
        <v>162</v>
      </c>
      <c r="J169">
        <v>2</v>
      </c>
      <c r="K169">
        <v>3</v>
      </c>
      <c r="L169">
        <v>3</v>
      </c>
      <c r="M169">
        <v>0.5</v>
      </c>
      <c r="N169">
        <v>48</v>
      </c>
      <c r="O169">
        <v>22</v>
      </c>
      <c r="P169">
        <v>0.45800000000000002</v>
      </c>
      <c r="Q169">
        <v>1</v>
      </c>
    </row>
    <row r="170" spans="1:17" x14ac:dyDescent="0.45">
      <c r="A170">
        <v>2019</v>
      </c>
      <c r="B170" t="s">
        <v>85</v>
      </c>
      <c r="C170" t="str">
        <f>_xlfn.CONCAT(_2024_Manager_Records_Table[[#This Row],[Tm]], " - ", _2024_Manager_Records_Table[[#This Row],[Year]])</f>
        <v>BOS - 2019</v>
      </c>
      <c r="D170" t="s">
        <v>86</v>
      </c>
      <c r="E170">
        <v>84</v>
      </c>
      <c r="F170">
        <v>78</v>
      </c>
      <c r="G170">
        <v>0.51900000000000002</v>
      </c>
      <c r="H170">
        <v>0</v>
      </c>
      <c r="I170">
        <v>162</v>
      </c>
      <c r="J170">
        <v>3</v>
      </c>
      <c r="N170">
        <v>33</v>
      </c>
      <c r="O170">
        <v>22</v>
      </c>
      <c r="P170">
        <v>0.66700000000000004</v>
      </c>
      <c r="Q170">
        <v>2</v>
      </c>
    </row>
    <row r="171" spans="1:17" x14ac:dyDescent="0.45">
      <c r="A171">
        <v>2019</v>
      </c>
      <c r="B171" t="s">
        <v>95</v>
      </c>
      <c r="C171" t="str">
        <f>_xlfn.CONCAT(_2024_Manager_Records_Table[[#This Row],[Tm]], " - ", _2024_Manager_Records_Table[[#This Row],[Year]])</f>
        <v>MIL - 2019</v>
      </c>
      <c r="D171" t="s">
        <v>96</v>
      </c>
      <c r="E171">
        <v>89</v>
      </c>
      <c r="F171">
        <v>73</v>
      </c>
      <c r="G171">
        <v>0.54900000000000004</v>
      </c>
      <c r="H171">
        <v>0</v>
      </c>
      <c r="I171">
        <v>162</v>
      </c>
      <c r="J171">
        <v>2</v>
      </c>
      <c r="K171">
        <v>0</v>
      </c>
      <c r="L171">
        <v>1</v>
      </c>
      <c r="M171">
        <v>0</v>
      </c>
      <c r="N171">
        <v>28</v>
      </c>
      <c r="O171">
        <v>16</v>
      </c>
      <c r="P171">
        <v>0.57099999999999995</v>
      </c>
      <c r="Q171">
        <v>3</v>
      </c>
    </row>
    <row r="172" spans="1:17" x14ac:dyDescent="0.45">
      <c r="A172">
        <v>2019</v>
      </c>
      <c r="B172" t="s">
        <v>102</v>
      </c>
      <c r="C172" t="str">
        <f>_xlfn.CONCAT(_2024_Manager_Records_Table[[#This Row],[Tm]], " - ", _2024_Manager_Records_Table[[#This Row],[Year]])</f>
        <v>CLE - 2019</v>
      </c>
      <c r="D172" t="s">
        <v>103</v>
      </c>
      <c r="E172">
        <v>93</v>
      </c>
      <c r="F172">
        <v>69</v>
      </c>
      <c r="G172">
        <v>0.57399999999999995</v>
      </c>
      <c r="H172">
        <v>0</v>
      </c>
      <c r="I172">
        <v>162</v>
      </c>
      <c r="J172">
        <v>2</v>
      </c>
      <c r="N172">
        <v>27</v>
      </c>
      <c r="O172">
        <v>15</v>
      </c>
      <c r="P172">
        <v>0.55600000000000005</v>
      </c>
      <c r="Q172">
        <v>1</v>
      </c>
    </row>
    <row r="173" spans="1:17" x14ac:dyDescent="0.45">
      <c r="A173">
        <v>2019</v>
      </c>
      <c r="B173" t="s">
        <v>117</v>
      </c>
      <c r="C173" t="str">
        <f>_xlfn.CONCAT(_2024_Manager_Records_Table[[#This Row],[Tm]], " - ", _2024_Manager_Records_Table[[#This Row],[Year]])</f>
        <v>DET - 2019</v>
      </c>
      <c r="D173" t="s">
        <v>361</v>
      </c>
      <c r="E173">
        <v>47</v>
      </c>
      <c r="F173">
        <v>114</v>
      </c>
      <c r="G173">
        <v>0.29199999999999998</v>
      </c>
      <c r="H173">
        <v>0</v>
      </c>
      <c r="I173">
        <v>161</v>
      </c>
      <c r="J173">
        <v>5</v>
      </c>
      <c r="N173">
        <v>34</v>
      </c>
      <c r="O173">
        <v>14</v>
      </c>
      <c r="P173">
        <v>0.41199999999999998</v>
      </c>
      <c r="Q173">
        <v>8</v>
      </c>
    </row>
    <row r="174" spans="1:17" x14ac:dyDescent="0.45">
      <c r="A174">
        <v>2019</v>
      </c>
      <c r="B174" t="s">
        <v>156</v>
      </c>
      <c r="C174" t="str">
        <f>_xlfn.CONCAT(_2024_Manager_Records_Table[[#This Row],[Tm]], " - ", _2024_Manager_Records_Table[[#This Row],[Year]])</f>
        <v>SDP - 2019</v>
      </c>
      <c r="D174" t="s">
        <v>368</v>
      </c>
      <c r="E174">
        <v>69</v>
      </c>
      <c r="F174">
        <v>85</v>
      </c>
      <c r="G174">
        <v>0.44800000000000001</v>
      </c>
      <c r="H174">
        <v>0</v>
      </c>
      <c r="I174">
        <v>154</v>
      </c>
      <c r="J174">
        <v>4</v>
      </c>
      <c r="N174">
        <v>50</v>
      </c>
      <c r="O174">
        <v>22</v>
      </c>
      <c r="P174">
        <v>0.44</v>
      </c>
      <c r="Q174">
        <v>3</v>
      </c>
    </row>
    <row r="175" spans="1:17" x14ac:dyDescent="0.45">
      <c r="A175">
        <v>2019</v>
      </c>
      <c r="B175" t="s">
        <v>16</v>
      </c>
      <c r="C175" t="str">
        <f>_xlfn.CONCAT(_2024_Manager_Records_Table[[#This Row],[Tm]], " - ", _2024_Manager_Records_Table[[#This Row],[Year]])</f>
        <v>HOU - 2019</v>
      </c>
      <c r="D175" t="s">
        <v>118</v>
      </c>
      <c r="E175">
        <v>107</v>
      </c>
      <c r="F175">
        <v>55</v>
      </c>
      <c r="G175">
        <v>0.66</v>
      </c>
      <c r="H175">
        <v>0</v>
      </c>
      <c r="I175">
        <v>162</v>
      </c>
      <c r="J175">
        <v>1</v>
      </c>
      <c r="K175">
        <v>10</v>
      </c>
      <c r="L175">
        <v>8</v>
      </c>
      <c r="M175">
        <v>0.55600000000000005</v>
      </c>
      <c r="N175">
        <v>39</v>
      </c>
      <c r="O175">
        <v>20</v>
      </c>
      <c r="P175">
        <v>0.51300000000000001</v>
      </c>
      <c r="Q175">
        <v>1</v>
      </c>
    </row>
    <row r="176" spans="1:17" x14ac:dyDescent="0.45">
      <c r="A176">
        <v>2019</v>
      </c>
      <c r="B176" t="s">
        <v>199</v>
      </c>
      <c r="C176" t="str">
        <f>_xlfn.CONCAT(_2024_Manager_Records_Table[[#This Row],[Tm]], " - ", _2024_Manager_Records_Table[[#This Row],[Year]])</f>
        <v>PIT - 2019</v>
      </c>
      <c r="D176" t="s">
        <v>371</v>
      </c>
      <c r="E176">
        <v>69</v>
      </c>
      <c r="F176">
        <v>92</v>
      </c>
      <c r="G176">
        <v>0.42899999999999999</v>
      </c>
      <c r="H176">
        <v>0</v>
      </c>
      <c r="I176">
        <v>161</v>
      </c>
      <c r="J176">
        <v>5</v>
      </c>
      <c r="N176">
        <v>36</v>
      </c>
      <c r="O176">
        <v>15</v>
      </c>
      <c r="P176">
        <v>0.41699999999999998</v>
      </c>
      <c r="Q176">
        <v>4</v>
      </c>
    </row>
    <row r="177" spans="1:17" x14ac:dyDescent="0.45">
      <c r="A177">
        <v>2019</v>
      </c>
      <c r="B177" t="s">
        <v>122</v>
      </c>
      <c r="C177" t="str">
        <f>_xlfn.CONCAT(_2024_Manager_Records_Table[[#This Row],[Tm]], " - ", _2024_Manager_Records_Table[[#This Row],[Year]])</f>
        <v>BAL - 2019</v>
      </c>
      <c r="D177" t="s">
        <v>123</v>
      </c>
      <c r="E177">
        <v>54</v>
      </c>
      <c r="F177">
        <v>108</v>
      </c>
      <c r="G177">
        <v>0.33300000000000002</v>
      </c>
      <c r="H177">
        <v>0</v>
      </c>
      <c r="I177">
        <v>162</v>
      </c>
      <c r="J177">
        <v>5</v>
      </c>
      <c r="N177">
        <v>30</v>
      </c>
      <c r="O177">
        <v>11</v>
      </c>
      <c r="P177">
        <v>0.36699999999999999</v>
      </c>
      <c r="Q177">
        <v>3</v>
      </c>
    </row>
    <row r="178" spans="1:17" x14ac:dyDescent="0.45">
      <c r="A178">
        <v>2019</v>
      </c>
      <c r="B178" t="s">
        <v>214</v>
      </c>
      <c r="C178" t="str">
        <f>_xlfn.CONCAT(_2024_Manager_Records_Table[[#This Row],[Tm]], " - ", _2024_Manager_Records_Table[[#This Row],[Year]])</f>
        <v>PHI - 2019</v>
      </c>
      <c r="D178" t="s">
        <v>127</v>
      </c>
      <c r="E178">
        <v>81</v>
      </c>
      <c r="F178">
        <v>81</v>
      </c>
      <c r="G178">
        <v>0.5</v>
      </c>
      <c r="H178">
        <v>0</v>
      </c>
      <c r="I178">
        <v>162</v>
      </c>
      <c r="J178">
        <v>4</v>
      </c>
      <c r="N178">
        <v>43</v>
      </c>
      <c r="O178">
        <v>23</v>
      </c>
      <c r="P178">
        <v>0.53500000000000003</v>
      </c>
      <c r="Q178">
        <v>4</v>
      </c>
    </row>
    <row r="179" spans="1:17" x14ac:dyDescent="0.45">
      <c r="A179">
        <v>2019</v>
      </c>
      <c r="B179" t="s">
        <v>140</v>
      </c>
      <c r="C179" t="str">
        <f>_xlfn.CONCAT(_2024_Manager_Records_Table[[#This Row],[Tm]], " - ", _2024_Manager_Records_Table[[#This Row],[Year]])</f>
        <v>ARI - 2019</v>
      </c>
      <c r="D179" t="s">
        <v>141</v>
      </c>
      <c r="E179">
        <v>85</v>
      </c>
      <c r="F179">
        <v>77</v>
      </c>
      <c r="G179">
        <v>0.52500000000000002</v>
      </c>
      <c r="H179">
        <v>0</v>
      </c>
      <c r="I179">
        <v>162</v>
      </c>
      <c r="J179">
        <v>2</v>
      </c>
      <c r="N179">
        <v>36</v>
      </c>
      <c r="O179">
        <v>21</v>
      </c>
      <c r="P179">
        <v>0.58299999999999996</v>
      </c>
      <c r="Q179">
        <v>1</v>
      </c>
    </row>
    <row r="180" spans="1:17" x14ac:dyDescent="0.45">
      <c r="A180">
        <v>2019</v>
      </c>
      <c r="B180" t="s">
        <v>177</v>
      </c>
      <c r="C180" t="str">
        <f>_xlfn.CONCAT(_2024_Manager_Records_Table[[#This Row],[Tm]], " - ", _2024_Manager_Records_Table[[#This Row],[Year]])</f>
        <v>CHC - 2019</v>
      </c>
      <c r="D180" t="s">
        <v>254</v>
      </c>
      <c r="E180">
        <v>84</v>
      </c>
      <c r="F180">
        <v>78</v>
      </c>
      <c r="G180">
        <v>0.51900000000000002</v>
      </c>
      <c r="H180">
        <v>0</v>
      </c>
      <c r="I180">
        <v>162</v>
      </c>
      <c r="J180">
        <v>3</v>
      </c>
      <c r="N180">
        <v>32</v>
      </c>
      <c r="O180">
        <v>16</v>
      </c>
      <c r="P180">
        <v>0.5</v>
      </c>
      <c r="Q180">
        <v>3</v>
      </c>
    </row>
    <row r="181" spans="1:17" x14ac:dyDescent="0.45">
      <c r="A181">
        <v>2019</v>
      </c>
      <c r="B181" t="s">
        <v>152</v>
      </c>
      <c r="C181" t="str">
        <f>_xlfn.CONCAT(_2024_Manager_Records_Table[[#This Row],[Tm]], " - ", _2024_Manager_Records_Table[[#This Row],[Year]])</f>
        <v>WSN - 2019</v>
      </c>
      <c r="D181" t="s">
        <v>153</v>
      </c>
      <c r="E181">
        <v>93</v>
      </c>
      <c r="F181">
        <v>69</v>
      </c>
      <c r="G181">
        <v>0.57399999999999995</v>
      </c>
      <c r="H181">
        <v>0</v>
      </c>
      <c r="I181">
        <v>162</v>
      </c>
      <c r="J181">
        <v>2</v>
      </c>
      <c r="K181">
        <v>12</v>
      </c>
      <c r="L181">
        <v>5</v>
      </c>
      <c r="M181">
        <v>0.70599999999999996</v>
      </c>
      <c r="N181">
        <v>31</v>
      </c>
      <c r="O181">
        <v>15</v>
      </c>
      <c r="P181">
        <v>0.48399999999999999</v>
      </c>
      <c r="Q181">
        <v>4</v>
      </c>
    </row>
    <row r="182" spans="1:17" x14ac:dyDescent="0.45">
      <c r="A182">
        <v>2019</v>
      </c>
      <c r="B182" t="s">
        <v>189</v>
      </c>
      <c r="C182" t="str">
        <f>_xlfn.CONCAT(_2024_Manager_Records_Table[[#This Row],[Tm]], " - ", _2024_Manager_Records_Table[[#This Row],[Year]])</f>
        <v>MIA - 2019</v>
      </c>
      <c r="D182" t="s">
        <v>261</v>
      </c>
      <c r="E182">
        <v>57</v>
      </c>
      <c r="F182">
        <v>105</v>
      </c>
      <c r="G182">
        <v>0.35199999999999998</v>
      </c>
      <c r="H182">
        <v>0</v>
      </c>
      <c r="I182">
        <v>162</v>
      </c>
      <c r="J182">
        <v>5</v>
      </c>
      <c r="N182">
        <v>43</v>
      </c>
      <c r="O182">
        <v>22</v>
      </c>
      <c r="P182">
        <v>0.51200000000000001</v>
      </c>
      <c r="Q182">
        <v>3</v>
      </c>
    </row>
    <row r="183" spans="1:17" x14ac:dyDescent="0.45">
      <c r="A183">
        <v>2019</v>
      </c>
      <c r="B183" t="s">
        <v>133</v>
      </c>
      <c r="C183" t="str">
        <f>_xlfn.CONCAT(_2024_Manager_Records_Table[[#This Row],[Tm]], " - ", _2024_Manager_Records_Table[[#This Row],[Year]])</f>
        <v>OAK - 2019</v>
      </c>
      <c r="D183" t="s">
        <v>157</v>
      </c>
      <c r="E183">
        <v>97</v>
      </c>
      <c r="F183">
        <v>65</v>
      </c>
      <c r="G183">
        <v>0.59899999999999998</v>
      </c>
      <c r="H183">
        <v>0</v>
      </c>
      <c r="I183">
        <v>162</v>
      </c>
      <c r="J183">
        <v>2</v>
      </c>
      <c r="K183">
        <v>0</v>
      </c>
      <c r="L183">
        <v>1</v>
      </c>
      <c r="M183">
        <v>0</v>
      </c>
      <c r="N183">
        <v>29</v>
      </c>
      <c r="O183">
        <v>12</v>
      </c>
      <c r="P183">
        <v>0.41399999999999998</v>
      </c>
      <c r="Q183">
        <v>3</v>
      </c>
    </row>
    <row r="184" spans="1:17" x14ac:dyDescent="0.45">
      <c r="A184">
        <v>2019</v>
      </c>
      <c r="B184" t="s">
        <v>184</v>
      </c>
      <c r="C184" t="str">
        <f>_xlfn.CONCAT(_2024_Manager_Records_Table[[#This Row],[Tm]], " - ", _2024_Manager_Records_Table[[#This Row],[Year]])</f>
        <v>TOR - 2019</v>
      </c>
      <c r="D184" t="s">
        <v>265</v>
      </c>
      <c r="E184">
        <v>67</v>
      </c>
      <c r="F184">
        <v>95</v>
      </c>
      <c r="G184">
        <v>0.41399999999999998</v>
      </c>
      <c r="H184">
        <v>0</v>
      </c>
      <c r="I184">
        <v>162</v>
      </c>
      <c r="J184">
        <v>4</v>
      </c>
      <c r="N184">
        <v>39</v>
      </c>
      <c r="O184">
        <v>17</v>
      </c>
      <c r="P184">
        <v>0.436</v>
      </c>
      <c r="Q184">
        <v>2</v>
      </c>
    </row>
    <row r="185" spans="1:17" x14ac:dyDescent="0.45">
      <c r="A185">
        <v>2019</v>
      </c>
      <c r="B185" t="s">
        <v>199</v>
      </c>
      <c r="C185" t="str">
        <f>_xlfn.CONCAT(_2024_Manager_Records_Table[[#This Row],[Tm]], " - ", _2024_Manager_Records_Table[[#This Row],[Year]])</f>
        <v>PIT - 2019</v>
      </c>
      <c r="D185" t="s">
        <v>549</v>
      </c>
      <c r="E185">
        <v>0</v>
      </c>
      <c r="F185">
        <v>1</v>
      </c>
      <c r="G185">
        <v>0</v>
      </c>
      <c r="H185">
        <v>0</v>
      </c>
      <c r="I185">
        <v>1</v>
      </c>
      <c r="J185">
        <v>5</v>
      </c>
      <c r="N185">
        <v>0</v>
      </c>
      <c r="O185">
        <v>0</v>
      </c>
      <c r="Q185">
        <v>0</v>
      </c>
    </row>
    <row r="186" spans="1:17" x14ac:dyDescent="0.45">
      <c r="A186">
        <v>2019</v>
      </c>
      <c r="B186" t="s">
        <v>110</v>
      </c>
      <c r="C186" t="str">
        <f>_xlfn.CONCAT(_2024_Manager_Records_Table[[#This Row],[Tm]], " - ", _2024_Manager_Records_Table[[#This Row],[Year]])</f>
        <v>CHW - 2019</v>
      </c>
      <c r="D186" t="s">
        <v>388</v>
      </c>
      <c r="E186">
        <v>72</v>
      </c>
      <c r="F186">
        <v>89</v>
      </c>
      <c r="G186">
        <v>0.44700000000000001</v>
      </c>
      <c r="H186">
        <v>0</v>
      </c>
      <c r="I186">
        <v>161</v>
      </c>
      <c r="J186">
        <v>3</v>
      </c>
      <c r="N186">
        <v>28</v>
      </c>
      <c r="O186">
        <v>12</v>
      </c>
      <c r="P186">
        <v>0.42899999999999999</v>
      </c>
      <c r="Q186">
        <v>8</v>
      </c>
    </row>
    <row r="187" spans="1:17" x14ac:dyDescent="0.45">
      <c r="A187">
        <v>2019</v>
      </c>
      <c r="B187" t="s">
        <v>172</v>
      </c>
      <c r="C187" t="str">
        <f>_xlfn.CONCAT(_2024_Manager_Records_Table[[#This Row],[Tm]], " - ", _2024_Manager_Records_Table[[#This Row],[Year]])</f>
        <v>LAD - 2019</v>
      </c>
      <c r="D187" t="s">
        <v>173</v>
      </c>
      <c r="E187">
        <v>106</v>
      </c>
      <c r="F187">
        <v>56</v>
      </c>
      <c r="G187">
        <v>0.65400000000000003</v>
      </c>
      <c r="H187">
        <v>0</v>
      </c>
      <c r="I187">
        <v>162</v>
      </c>
      <c r="J187">
        <v>1</v>
      </c>
      <c r="K187">
        <v>2</v>
      </c>
      <c r="L187">
        <v>3</v>
      </c>
      <c r="M187">
        <v>0.4</v>
      </c>
      <c r="N187">
        <v>34</v>
      </c>
      <c r="O187">
        <v>19</v>
      </c>
      <c r="P187">
        <v>0.55900000000000005</v>
      </c>
      <c r="Q187">
        <v>1</v>
      </c>
    </row>
    <row r="188" spans="1:17" x14ac:dyDescent="0.45">
      <c r="A188">
        <v>2019</v>
      </c>
      <c r="B188" t="s">
        <v>192</v>
      </c>
      <c r="C188" t="str">
        <f>_xlfn.CONCAT(_2024_Manager_Records_Table[[#This Row],[Tm]], " - ", _2024_Manager_Records_Table[[#This Row],[Year]])</f>
        <v>SEA - 2019</v>
      </c>
      <c r="D188" t="s">
        <v>193</v>
      </c>
      <c r="E188">
        <v>68</v>
      </c>
      <c r="F188">
        <v>94</v>
      </c>
      <c r="G188">
        <v>0.42</v>
      </c>
      <c r="H188">
        <v>0</v>
      </c>
      <c r="I188">
        <v>162</v>
      </c>
      <c r="J188">
        <v>5</v>
      </c>
      <c r="N188">
        <v>38</v>
      </c>
      <c r="O188">
        <v>18</v>
      </c>
      <c r="P188">
        <v>0.47399999999999998</v>
      </c>
      <c r="Q188">
        <v>4</v>
      </c>
    </row>
    <row r="189" spans="1:17" x14ac:dyDescent="0.45">
      <c r="A189">
        <v>2019</v>
      </c>
      <c r="B189" t="s">
        <v>145</v>
      </c>
      <c r="C189" t="str">
        <f>_xlfn.CONCAT(_2024_Manager_Records_Table[[#This Row],[Tm]], " - ", _2024_Manager_Records_Table[[#This Row],[Year]])</f>
        <v>STL - 2019</v>
      </c>
      <c r="D189" t="s">
        <v>272</v>
      </c>
      <c r="E189">
        <v>91</v>
      </c>
      <c r="F189">
        <v>71</v>
      </c>
      <c r="G189">
        <v>0.56200000000000006</v>
      </c>
      <c r="H189">
        <v>0</v>
      </c>
      <c r="I189">
        <v>162</v>
      </c>
      <c r="J189">
        <v>1</v>
      </c>
      <c r="K189">
        <v>3</v>
      </c>
      <c r="L189">
        <v>6</v>
      </c>
      <c r="M189">
        <v>0.33300000000000002</v>
      </c>
      <c r="N189">
        <v>39</v>
      </c>
      <c r="O189">
        <v>16</v>
      </c>
      <c r="P189">
        <v>0.41</v>
      </c>
      <c r="Q189">
        <v>2</v>
      </c>
    </row>
    <row r="190" spans="1:17" x14ac:dyDescent="0.45">
      <c r="A190">
        <v>2019</v>
      </c>
      <c r="B190" t="s">
        <v>206</v>
      </c>
      <c r="C190" t="str">
        <f>_xlfn.CONCAT(_2024_Manager_Records_Table[[#This Row],[Tm]], " - ", _2024_Manager_Records_Table[[#This Row],[Year]])</f>
        <v>ATL - 2019</v>
      </c>
      <c r="D190" t="s">
        <v>207</v>
      </c>
      <c r="E190">
        <v>97</v>
      </c>
      <c r="F190">
        <v>65</v>
      </c>
      <c r="G190">
        <v>0.59899999999999998</v>
      </c>
      <c r="H190">
        <v>0</v>
      </c>
      <c r="I190">
        <v>162</v>
      </c>
      <c r="J190">
        <v>1</v>
      </c>
      <c r="K190">
        <v>2</v>
      </c>
      <c r="L190">
        <v>3</v>
      </c>
      <c r="M190">
        <v>0.4</v>
      </c>
      <c r="N190">
        <v>30</v>
      </c>
      <c r="O190">
        <v>16</v>
      </c>
      <c r="P190">
        <v>0.53300000000000003</v>
      </c>
      <c r="Q190">
        <v>4</v>
      </c>
    </row>
    <row r="191" spans="1:17" x14ac:dyDescent="0.45">
      <c r="A191">
        <v>2019</v>
      </c>
      <c r="B191" t="s">
        <v>61</v>
      </c>
      <c r="C191" t="str">
        <f>_xlfn.CONCAT(_2024_Manager_Records_Table[[#This Row],[Tm]], " - ", _2024_Manager_Records_Table[[#This Row],[Year]])</f>
        <v>TEX - 2019</v>
      </c>
      <c r="D191" t="s">
        <v>278</v>
      </c>
      <c r="E191">
        <v>78</v>
      </c>
      <c r="F191">
        <v>84</v>
      </c>
      <c r="G191">
        <v>0.48099999999999998</v>
      </c>
      <c r="H191">
        <v>0</v>
      </c>
      <c r="I191">
        <v>162</v>
      </c>
      <c r="J191">
        <v>3</v>
      </c>
      <c r="N191">
        <v>46</v>
      </c>
      <c r="O191">
        <v>29</v>
      </c>
      <c r="P191">
        <v>0.63</v>
      </c>
      <c r="Q191">
        <v>3</v>
      </c>
    </row>
    <row r="192" spans="1:17" x14ac:dyDescent="0.45">
      <c r="A192">
        <v>2019</v>
      </c>
      <c r="B192" t="s">
        <v>165</v>
      </c>
      <c r="C192" t="str">
        <f>_xlfn.CONCAT(_2024_Manager_Records_Table[[#This Row],[Tm]], " - ", _2024_Manager_Records_Table[[#This Row],[Year]])</f>
        <v>KCR - 2019</v>
      </c>
      <c r="D192" t="s">
        <v>402</v>
      </c>
      <c r="E192">
        <v>59</v>
      </c>
      <c r="F192">
        <v>103</v>
      </c>
      <c r="G192">
        <v>0.36399999999999999</v>
      </c>
      <c r="H192">
        <v>0</v>
      </c>
      <c r="I192">
        <v>162</v>
      </c>
      <c r="J192">
        <v>4</v>
      </c>
      <c r="N192">
        <v>28</v>
      </c>
      <c r="O192">
        <v>23</v>
      </c>
      <c r="P192">
        <v>0.82099999999999995</v>
      </c>
      <c r="Q192">
        <v>4</v>
      </c>
    </row>
    <row r="193" spans="1:17" x14ac:dyDescent="0.45">
      <c r="A193">
        <v>2018</v>
      </c>
      <c r="B193" t="s">
        <v>61</v>
      </c>
      <c r="C193" t="str">
        <f>_xlfn.CONCAT(_2024_Manager_Records_Table[[#This Row],[Tm]], " - ", _2024_Manager_Records_Table[[#This Row],[Year]])</f>
        <v>TEX - 2018</v>
      </c>
      <c r="D193" t="s">
        <v>342</v>
      </c>
      <c r="E193">
        <v>64</v>
      </c>
      <c r="F193">
        <v>88</v>
      </c>
      <c r="G193">
        <v>0.42099999999999999</v>
      </c>
      <c r="H193">
        <v>0</v>
      </c>
      <c r="I193">
        <v>152</v>
      </c>
      <c r="J193">
        <v>5</v>
      </c>
      <c r="N193">
        <v>40</v>
      </c>
      <c r="O193">
        <v>16</v>
      </c>
      <c r="P193">
        <v>0.4</v>
      </c>
      <c r="Q193">
        <v>3</v>
      </c>
    </row>
    <row r="194" spans="1:17" x14ac:dyDescent="0.45">
      <c r="A194">
        <v>2018</v>
      </c>
      <c r="B194" t="s">
        <v>52</v>
      </c>
      <c r="C194" t="str">
        <f>_xlfn.CONCAT(_2024_Manager_Records_Table[[#This Row],[Tm]], " - ", _2024_Manager_Records_Table[[#This Row],[Year]])</f>
        <v>COL - 2018</v>
      </c>
      <c r="D194" t="s">
        <v>53</v>
      </c>
      <c r="E194">
        <v>91</v>
      </c>
      <c r="F194">
        <v>72</v>
      </c>
      <c r="G194">
        <v>0.55800000000000005</v>
      </c>
      <c r="H194">
        <v>0</v>
      </c>
      <c r="I194">
        <v>163</v>
      </c>
      <c r="J194">
        <v>2</v>
      </c>
      <c r="K194">
        <v>1</v>
      </c>
      <c r="L194">
        <v>3</v>
      </c>
      <c r="M194">
        <v>0.25</v>
      </c>
      <c r="N194">
        <v>46</v>
      </c>
      <c r="O194">
        <v>24</v>
      </c>
      <c r="P194">
        <v>0.52200000000000002</v>
      </c>
      <c r="Q194">
        <v>2</v>
      </c>
    </row>
    <row r="195" spans="1:17" x14ac:dyDescent="0.45">
      <c r="A195">
        <v>2018</v>
      </c>
      <c r="B195" t="s">
        <v>92</v>
      </c>
      <c r="C195" t="str">
        <f>_xlfn.CONCAT(_2024_Manager_Records_Table[[#This Row],[Tm]], " - ", _2024_Manager_Records_Table[[#This Row],[Year]])</f>
        <v>SFG - 2018</v>
      </c>
      <c r="D195" t="s">
        <v>62</v>
      </c>
      <c r="E195">
        <v>73</v>
      </c>
      <c r="F195">
        <v>89</v>
      </c>
      <c r="G195">
        <v>0.45100000000000001</v>
      </c>
      <c r="H195">
        <v>0</v>
      </c>
      <c r="I195">
        <v>162</v>
      </c>
      <c r="J195">
        <v>4</v>
      </c>
      <c r="N195">
        <v>31</v>
      </c>
      <c r="O195">
        <v>23</v>
      </c>
      <c r="P195">
        <v>0.74199999999999999</v>
      </c>
      <c r="Q195">
        <v>2</v>
      </c>
    </row>
    <row r="196" spans="1:17" x14ac:dyDescent="0.45">
      <c r="A196">
        <v>2018</v>
      </c>
      <c r="B196" t="s">
        <v>70</v>
      </c>
      <c r="C196" t="str">
        <f>_xlfn.CONCAT(_2024_Manager_Records_Table[[#This Row],[Tm]], " - ", _2024_Manager_Records_Table[[#This Row],[Year]])</f>
        <v>NYY - 2018</v>
      </c>
      <c r="D196" t="s">
        <v>71</v>
      </c>
      <c r="E196">
        <v>100</v>
      </c>
      <c r="F196">
        <v>62</v>
      </c>
      <c r="G196">
        <v>0.61699999999999999</v>
      </c>
      <c r="H196">
        <v>0</v>
      </c>
      <c r="I196">
        <v>162</v>
      </c>
      <c r="J196">
        <v>2</v>
      </c>
      <c r="K196">
        <v>2</v>
      </c>
      <c r="L196">
        <v>3</v>
      </c>
      <c r="M196">
        <v>0.4</v>
      </c>
      <c r="N196">
        <v>35</v>
      </c>
      <c r="O196">
        <v>26</v>
      </c>
      <c r="P196">
        <v>0.74299999999999999</v>
      </c>
      <c r="Q196">
        <v>4</v>
      </c>
    </row>
    <row r="197" spans="1:17" x14ac:dyDescent="0.45">
      <c r="A197">
        <v>2018</v>
      </c>
      <c r="B197" t="s">
        <v>201</v>
      </c>
      <c r="C197" t="str">
        <f>_xlfn.CONCAT(_2024_Manager_Records_Table[[#This Row],[Tm]], " - ", _2024_Manager_Records_Table[[#This Row],[Year]])</f>
        <v>NYM - 2018</v>
      </c>
      <c r="D197" t="s">
        <v>350</v>
      </c>
      <c r="E197">
        <v>77</v>
      </c>
      <c r="F197">
        <v>85</v>
      </c>
      <c r="G197">
        <v>0.47499999999999998</v>
      </c>
      <c r="H197">
        <v>0</v>
      </c>
      <c r="I197">
        <v>162</v>
      </c>
      <c r="J197">
        <v>4</v>
      </c>
      <c r="N197">
        <v>29</v>
      </c>
      <c r="O197">
        <v>15</v>
      </c>
      <c r="P197">
        <v>0.51700000000000002</v>
      </c>
      <c r="Q197">
        <v>2</v>
      </c>
    </row>
    <row r="198" spans="1:17" x14ac:dyDescent="0.45">
      <c r="A198">
        <v>2018</v>
      </c>
      <c r="B198" t="s">
        <v>75</v>
      </c>
      <c r="C198" t="str">
        <f>_xlfn.CONCAT(_2024_Manager_Records_Table[[#This Row],[Tm]], " - ", _2024_Manager_Records_Table[[#This Row],[Year]])</f>
        <v>TBR - 2018</v>
      </c>
      <c r="D198" t="s">
        <v>76</v>
      </c>
      <c r="E198">
        <v>90</v>
      </c>
      <c r="F198">
        <v>72</v>
      </c>
      <c r="G198">
        <v>0.55600000000000005</v>
      </c>
      <c r="H198">
        <v>0</v>
      </c>
      <c r="I198">
        <v>162</v>
      </c>
      <c r="J198">
        <v>3</v>
      </c>
      <c r="N198">
        <v>54</v>
      </c>
      <c r="O198">
        <v>26</v>
      </c>
      <c r="P198">
        <v>0.48099999999999998</v>
      </c>
      <c r="Q198">
        <v>1</v>
      </c>
    </row>
    <row r="199" spans="1:17" x14ac:dyDescent="0.45">
      <c r="A199">
        <v>2018</v>
      </c>
      <c r="B199" t="s">
        <v>85</v>
      </c>
      <c r="C199" t="str">
        <f>_xlfn.CONCAT(_2024_Manager_Records_Table[[#This Row],[Tm]], " - ", _2024_Manager_Records_Table[[#This Row],[Year]])</f>
        <v>BOS - 2018</v>
      </c>
      <c r="D199" t="s">
        <v>86</v>
      </c>
      <c r="E199">
        <v>108</v>
      </c>
      <c r="F199">
        <v>54</v>
      </c>
      <c r="G199">
        <v>0.66700000000000004</v>
      </c>
      <c r="H199">
        <v>0</v>
      </c>
      <c r="I199">
        <v>162</v>
      </c>
      <c r="J199">
        <v>1</v>
      </c>
      <c r="K199">
        <v>11</v>
      </c>
      <c r="L199">
        <v>3</v>
      </c>
      <c r="M199">
        <v>0.78600000000000003</v>
      </c>
      <c r="N199">
        <v>43</v>
      </c>
      <c r="O199">
        <v>22</v>
      </c>
      <c r="P199">
        <v>0.51200000000000001</v>
      </c>
      <c r="Q199">
        <v>1</v>
      </c>
    </row>
    <row r="200" spans="1:17" x14ac:dyDescent="0.45">
      <c r="A200">
        <v>2018</v>
      </c>
      <c r="B200" t="s">
        <v>95</v>
      </c>
      <c r="C200" t="str">
        <f>_xlfn.CONCAT(_2024_Manager_Records_Table[[#This Row],[Tm]], " - ", _2024_Manager_Records_Table[[#This Row],[Year]])</f>
        <v>MIL - 2018</v>
      </c>
      <c r="D200" t="s">
        <v>96</v>
      </c>
      <c r="E200">
        <v>96</v>
      </c>
      <c r="F200">
        <v>67</v>
      </c>
      <c r="G200">
        <v>0.58899999999999997</v>
      </c>
      <c r="H200">
        <v>0</v>
      </c>
      <c r="I200">
        <v>163</v>
      </c>
      <c r="J200">
        <v>1</v>
      </c>
      <c r="K200">
        <v>6</v>
      </c>
      <c r="L200">
        <v>4</v>
      </c>
      <c r="M200">
        <v>0.6</v>
      </c>
      <c r="N200">
        <v>34</v>
      </c>
      <c r="O200">
        <v>7</v>
      </c>
      <c r="P200">
        <v>0.20599999999999999</v>
      </c>
      <c r="Q200">
        <v>5</v>
      </c>
    </row>
    <row r="201" spans="1:17" x14ac:dyDescent="0.45">
      <c r="A201">
        <v>2018</v>
      </c>
      <c r="B201" t="s">
        <v>102</v>
      </c>
      <c r="C201" t="str">
        <f>_xlfn.CONCAT(_2024_Manager_Records_Table[[#This Row],[Tm]], " - ", _2024_Manager_Records_Table[[#This Row],[Year]])</f>
        <v>CLE - 2018</v>
      </c>
      <c r="D201" t="s">
        <v>103</v>
      </c>
      <c r="E201">
        <v>91</v>
      </c>
      <c r="F201">
        <v>71</v>
      </c>
      <c r="G201">
        <v>0.56200000000000006</v>
      </c>
      <c r="H201">
        <v>0</v>
      </c>
      <c r="I201">
        <v>162</v>
      </c>
      <c r="J201">
        <v>1</v>
      </c>
      <c r="K201">
        <v>0</v>
      </c>
      <c r="L201">
        <v>3</v>
      </c>
      <c r="M201">
        <v>0</v>
      </c>
      <c r="N201">
        <v>37</v>
      </c>
      <c r="O201">
        <v>16</v>
      </c>
      <c r="P201">
        <v>0.432</v>
      </c>
      <c r="Q201">
        <v>0</v>
      </c>
    </row>
    <row r="202" spans="1:17" x14ac:dyDescent="0.45">
      <c r="A202">
        <v>2018</v>
      </c>
      <c r="B202" t="s">
        <v>117</v>
      </c>
      <c r="C202" t="str">
        <f>_xlfn.CONCAT(_2024_Manager_Records_Table[[#This Row],[Tm]], " - ", _2024_Manager_Records_Table[[#This Row],[Year]])</f>
        <v>DET - 2018</v>
      </c>
      <c r="D202" t="s">
        <v>361</v>
      </c>
      <c r="E202">
        <v>64</v>
      </c>
      <c r="F202">
        <v>98</v>
      </c>
      <c r="G202">
        <v>0.39500000000000002</v>
      </c>
      <c r="H202">
        <v>0</v>
      </c>
      <c r="I202">
        <v>162</v>
      </c>
      <c r="J202">
        <v>3</v>
      </c>
      <c r="N202">
        <v>32</v>
      </c>
      <c r="O202">
        <v>19</v>
      </c>
      <c r="P202">
        <v>0.59399999999999997</v>
      </c>
      <c r="Q202">
        <v>4</v>
      </c>
    </row>
    <row r="203" spans="1:17" x14ac:dyDescent="0.45">
      <c r="A203">
        <v>2018</v>
      </c>
      <c r="B203" t="s">
        <v>184</v>
      </c>
      <c r="C203" t="str">
        <f>_xlfn.CONCAT(_2024_Manager_Records_Table[[#This Row],[Tm]], " - ", _2024_Manager_Records_Table[[#This Row],[Year]])</f>
        <v>TOR - 2018</v>
      </c>
      <c r="D203" t="s">
        <v>366</v>
      </c>
      <c r="E203">
        <v>73</v>
      </c>
      <c r="F203">
        <v>89</v>
      </c>
      <c r="G203">
        <v>0.45100000000000001</v>
      </c>
      <c r="H203">
        <v>0</v>
      </c>
      <c r="I203">
        <v>162</v>
      </c>
      <c r="J203">
        <v>4</v>
      </c>
      <c r="N203">
        <v>39</v>
      </c>
      <c r="O203">
        <v>18</v>
      </c>
      <c r="P203">
        <v>0.46200000000000002</v>
      </c>
      <c r="Q203">
        <v>7</v>
      </c>
    </row>
    <row r="204" spans="1:17" x14ac:dyDescent="0.45">
      <c r="A204">
        <v>2018</v>
      </c>
      <c r="B204" t="s">
        <v>156</v>
      </c>
      <c r="C204" t="str">
        <f>_xlfn.CONCAT(_2024_Manager_Records_Table[[#This Row],[Tm]], " - ", _2024_Manager_Records_Table[[#This Row],[Year]])</f>
        <v>SDP - 2018</v>
      </c>
      <c r="D204" t="s">
        <v>368</v>
      </c>
      <c r="E204">
        <v>66</v>
      </c>
      <c r="F204">
        <v>96</v>
      </c>
      <c r="G204">
        <v>0.40699999999999997</v>
      </c>
      <c r="H204">
        <v>0</v>
      </c>
      <c r="I204">
        <v>162</v>
      </c>
      <c r="J204">
        <v>5</v>
      </c>
      <c r="N204">
        <v>44</v>
      </c>
      <c r="O204">
        <v>19</v>
      </c>
      <c r="P204">
        <v>0.432</v>
      </c>
      <c r="Q204">
        <v>4</v>
      </c>
    </row>
    <row r="205" spans="1:17" x14ac:dyDescent="0.45">
      <c r="A205">
        <v>2018</v>
      </c>
      <c r="B205" t="s">
        <v>16</v>
      </c>
      <c r="C205" t="str">
        <f>_xlfn.CONCAT(_2024_Manager_Records_Table[[#This Row],[Tm]], " - ", _2024_Manager_Records_Table[[#This Row],[Year]])</f>
        <v>HOU - 2018</v>
      </c>
      <c r="D205" t="s">
        <v>118</v>
      </c>
      <c r="E205">
        <v>103</v>
      </c>
      <c r="F205">
        <v>59</v>
      </c>
      <c r="G205">
        <v>0.63600000000000001</v>
      </c>
      <c r="H205">
        <v>0</v>
      </c>
      <c r="I205">
        <v>162</v>
      </c>
      <c r="J205">
        <v>1</v>
      </c>
      <c r="K205">
        <v>4</v>
      </c>
      <c r="L205">
        <v>4</v>
      </c>
      <c r="M205">
        <v>0.5</v>
      </c>
      <c r="N205">
        <v>34</v>
      </c>
      <c r="O205">
        <v>14</v>
      </c>
      <c r="P205">
        <v>0.41199999999999998</v>
      </c>
      <c r="Q205">
        <v>2</v>
      </c>
    </row>
    <row r="206" spans="1:17" x14ac:dyDescent="0.45">
      <c r="A206">
        <v>2018</v>
      </c>
      <c r="B206" t="s">
        <v>199</v>
      </c>
      <c r="C206" t="str">
        <f>_xlfn.CONCAT(_2024_Manager_Records_Table[[#This Row],[Tm]], " - ", _2024_Manager_Records_Table[[#This Row],[Year]])</f>
        <v>PIT - 2018</v>
      </c>
      <c r="D206" t="s">
        <v>371</v>
      </c>
      <c r="E206">
        <v>82</v>
      </c>
      <c r="F206">
        <v>79</v>
      </c>
      <c r="G206">
        <v>0.50900000000000001</v>
      </c>
      <c r="H206">
        <v>0</v>
      </c>
      <c r="I206">
        <v>161</v>
      </c>
      <c r="J206">
        <v>4</v>
      </c>
      <c r="N206">
        <v>48</v>
      </c>
      <c r="O206">
        <v>23</v>
      </c>
      <c r="P206">
        <v>0.47899999999999998</v>
      </c>
      <c r="Q206">
        <v>3</v>
      </c>
    </row>
    <row r="207" spans="1:17" x14ac:dyDescent="0.45">
      <c r="A207">
        <v>2018</v>
      </c>
      <c r="B207" t="s">
        <v>214</v>
      </c>
      <c r="C207" t="str">
        <f>_xlfn.CONCAT(_2024_Manager_Records_Table[[#This Row],[Tm]], " - ", _2024_Manager_Records_Table[[#This Row],[Year]])</f>
        <v>PHI - 2018</v>
      </c>
      <c r="D207" t="s">
        <v>127</v>
      </c>
      <c r="E207">
        <v>80</v>
      </c>
      <c r="F207">
        <v>82</v>
      </c>
      <c r="G207">
        <v>0.49399999999999999</v>
      </c>
      <c r="H207">
        <v>0</v>
      </c>
      <c r="I207">
        <v>162</v>
      </c>
      <c r="J207">
        <v>3</v>
      </c>
      <c r="N207">
        <v>44</v>
      </c>
      <c r="O207">
        <v>27</v>
      </c>
      <c r="P207">
        <v>0.61399999999999999</v>
      </c>
      <c r="Q207">
        <v>0</v>
      </c>
    </row>
    <row r="208" spans="1:17" x14ac:dyDescent="0.45">
      <c r="A208">
        <v>2018</v>
      </c>
      <c r="B208" t="s">
        <v>140</v>
      </c>
      <c r="C208" t="str">
        <f>_xlfn.CONCAT(_2024_Manager_Records_Table[[#This Row],[Tm]], " - ", _2024_Manager_Records_Table[[#This Row],[Year]])</f>
        <v>ARI - 2018</v>
      </c>
      <c r="D208" t="s">
        <v>141</v>
      </c>
      <c r="E208">
        <v>82</v>
      </c>
      <c r="F208">
        <v>80</v>
      </c>
      <c r="G208">
        <v>0.50600000000000001</v>
      </c>
      <c r="H208">
        <v>0</v>
      </c>
      <c r="I208">
        <v>162</v>
      </c>
      <c r="J208">
        <v>3</v>
      </c>
      <c r="N208">
        <v>45</v>
      </c>
      <c r="O208">
        <v>26</v>
      </c>
      <c r="P208">
        <v>0.57799999999999996</v>
      </c>
      <c r="Q208">
        <v>1</v>
      </c>
    </row>
    <row r="209" spans="1:17" x14ac:dyDescent="0.45">
      <c r="A209">
        <v>2018</v>
      </c>
      <c r="B209" t="s">
        <v>177</v>
      </c>
      <c r="C209" t="str">
        <f>_xlfn.CONCAT(_2024_Manager_Records_Table[[#This Row],[Tm]], " - ", _2024_Manager_Records_Table[[#This Row],[Year]])</f>
        <v>CHC - 2018</v>
      </c>
      <c r="D209" t="s">
        <v>254</v>
      </c>
      <c r="E209">
        <v>95</v>
      </c>
      <c r="F209">
        <v>68</v>
      </c>
      <c r="G209">
        <v>0.58299999999999996</v>
      </c>
      <c r="H209">
        <v>0</v>
      </c>
      <c r="I209">
        <v>163</v>
      </c>
      <c r="J209">
        <v>2</v>
      </c>
      <c r="K209">
        <v>0</v>
      </c>
      <c r="L209">
        <v>1</v>
      </c>
      <c r="M209">
        <v>0</v>
      </c>
      <c r="N209">
        <v>43</v>
      </c>
      <c r="O209">
        <v>27</v>
      </c>
      <c r="P209">
        <v>0.628</v>
      </c>
      <c r="Q209">
        <v>4</v>
      </c>
    </row>
    <row r="210" spans="1:17" x14ac:dyDescent="0.45">
      <c r="A210">
        <v>2018</v>
      </c>
      <c r="B210" t="s">
        <v>152</v>
      </c>
      <c r="C210" t="str">
        <f>_xlfn.CONCAT(_2024_Manager_Records_Table[[#This Row],[Tm]], " - ", _2024_Manager_Records_Table[[#This Row],[Year]])</f>
        <v>WSN - 2018</v>
      </c>
      <c r="D210" t="s">
        <v>153</v>
      </c>
      <c r="E210">
        <v>82</v>
      </c>
      <c r="F210">
        <v>80</v>
      </c>
      <c r="G210">
        <v>0.50600000000000001</v>
      </c>
      <c r="H210">
        <v>0</v>
      </c>
      <c r="I210">
        <v>162</v>
      </c>
      <c r="J210">
        <v>2</v>
      </c>
      <c r="N210">
        <v>40</v>
      </c>
      <c r="O210">
        <v>21</v>
      </c>
      <c r="P210">
        <v>0.52500000000000002</v>
      </c>
      <c r="Q210">
        <v>1</v>
      </c>
    </row>
    <row r="211" spans="1:17" x14ac:dyDescent="0.45">
      <c r="A211">
        <v>2018</v>
      </c>
      <c r="B211" t="s">
        <v>145</v>
      </c>
      <c r="C211" t="str">
        <f>_xlfn.CONCAT(_2024_Manager_Records_Table[[#This Row],[Tm]], " - ", _2024_Manager_Records_Table[[#This Row],[Year]])</f>
        <v>STL - 2018</v>
      </c>
      <c r="D211" t="s">
        <v>258</v>
      </c>
      <c r="E211">
        <v>47</v>
      </c>
      <c r="F211">
        <v>46</v>
      </c>
      <c r="G211">
        <v>0.505</v>
      </c>
      <c r="H211">
        <v>0</v>
      </c>
      <c r="I211">
        <v>93</v>
      </c>
      <c r="J211">
        <v>3</v>
      </c>
      <c r="N211">
        <v>33</v>
      </c>
      <c r="O211">
        <v>14</v>
      </c>
      <c r="P211">
        <v>0.42399999999999999</v>
      </c>
      <c r="Q211">
        <v>0</v>
      </c>
    </row>
    <row r="212" spans="1:17" x14ac:dyDescent="0.45">
      <c r="A212">
        <v>2018</v>
      </c>
      <c r="B212" t="s">
        <v>189</v>
      </c>
      <c r="C212" t="str">
        <f>_xlfn.CONCAT(_2024_Manager_Records_Table[[#This Row],[Tm]], " - ", _2024_Manager_Records_Table[[#This Row],[Year]])</f>
        <v>MIA - 2018</v>
      </c>
      <c r="D212" t="s">
        <v>261</v>
      </c>
      <c r="E212">
        <v>63</v>
      </c>
      <c r="F212">
        <v>98</v>
      </c>
      <c r="G212">
        <v>0.39100000000000001</v>
      </c>
      <c r="H212">
        <v>0</v>
      </c>
      <c r="I212">
        <v>161</v>
      </c>
      <c r="J212">
        <v>5</v>
      </c>
      <c r="N212">
        <v>41</v>
      </c>
      <c r="O212">
        <v>22</v>
      </c>
      <c r="P212">
        <v>0.53700000000000003</v>
      </c>
      <c r="Q212">
        <v>2</v>
      </c>
    </row>
    <row r="213" spans="1:17" x14ac:dyDescent="0.45">
      <c r="A213">
        <v>2018</v>
      </c>
      <c r="B213" t="s">
        <v>133</v>
      </c>
      <c r="C213" t="str">
        <f>_xlfn.CONCAT(_2024_Manager_Records_Table[[#This Row],[Tm]], " - ", _2024_Manager_Records_Table[[#This Row],[Year]])</f>
        <v>OAK - 2018</v>
      </c>
      <c r="D213" t="s">
        <v>157</v>
      </c>
      <c r="E213">
        <v>97</v>
      </c>
      <c r="F213">
        <v>65</v>
      </c>
      <c r="G213">
        <v>0.59899999999999998</v>
      </c>
      <c r="H213">
        <v>0</v>
      </c>
      <c r="I213">
        <v>162</v>
      </c>
      <c r="J213">
        <v>2</v>
      </c>
      <c r="K213">
        <v>0</v>
      </c>
      <c r="L213">
        <v>1</v>
      </c>
      <c r="M213">
        <v>0</v>
      </c>
      <c r="N213">
        <v>42</v>
      </c>
      <c r="O213">
        <v>21</v>
      </c>
      <c r="P213">
        <v>0.5</v>
      </c>
      <c r="Q213">
        <v>2</v>
      </c>
    </row>
    <row r="214" spans="1:17" x14ac:dyDescent="0.45">
      <c r="A214">
        <v>2018</v>
      </c>
      <c r="B214" t="s">
        <v>31</v>
      </c>
      <c r="C214" t="str">
        <f>_xlfn.CONCAT(_2024_Manager_Records_Table[[#This Row],[Tm]], " - ", _2024_Manager_Records_Table[[#This Row],[Year]])</f>
        <v>MIN - 2018</v>
      </c>
      <c r="D214" t="s">
        <v>384</v>
      </c>
      <c r="E214">
        <v>78</v>
      </c>
      <c r="F214">
        <v>84</v>
      </c>
      <c r="G214">
        <v>0.48099999999999998</v>
      </c>
      <c r="H214">
        <v>0</v>
      </c>
      <c r="I214">
        <v>162</v>
      </c>
      <c r="J214">
        <v>2</v>
      </c>
      <c r="N214">
        <v>45</v>
      </c>
      <c r="O214">
        <v>21</v>
      </c>
      <c r="P214">
        <v>0.46700000000000003</v>
      </c>
      <c r="Q214">
        <v>2</v>
      </c>
    </row>
    <row r="215" spans="1:17" x14ac:dyDescent="0.45">
      <c r="A215">
        <v>2018</v>
      </c>
      <c r="B215" t="s">
        <v>41</v>
      </c>
      <c r="C215" t="str">
        <f>_xlfn.CONCAT(_2024_Manager_Records_Table[[#This Row],[Tm]], " - ", _2024_Manager_Records_Table[[#This Row],[Year]])</f>
        <v>CIN - 2018</v>
      </c>
      <c r="D215" t="s">
        <v>386</v>
      </c>
      <c r="E215">
        <v>3</v>
      </c>
      <c r="F215">
        <v>15</v>
      </c>
      <c r="G215">
        <v>0.16700000000000001</v>
      </c>
      <c r="H215">
        <v>0</v>
      </c>
      <c r="I215">
        <v>18</v>
      </c>
      <c r="J215">
        <v>5</v>
      </c>
      <c r="N215">
        <v>4</v>
      </c>
      <c r="O215">
        <v>2</v>
      </c>
      <c r="P215">
        <v>0.5</v>
      </c>
      <c r="Q215">
        <v>0</v>
      </c>
    </row>
    <row r="216" spans="1:17" x14ac:dyDescent="0.45">
      <c r="A216">
        <v>2018</v>
      </c>
      <c r="B216" t="s">
        <v>110</v>
      </c>
      <c r="C216" t="str">
        <f>_xlfn.CONCAT(_2024_Manager_Records_Table[[#This Row],[Tm]], " - ", _2024_Manager_Records_Table[[#This Row],[Year]])</f>
        <v>CHW - 2018</v>
      </c>
      <c r="D216" t="s">
        <v>388</v>
      </c>
      <c r="E216">
        <v>62</v>
      </c>
      <c r="F216">
        <v>100</v>
      </c>
      <c r="G216">
        <v>0.38300000000000001</v>
      </c>
      <c r="H216">
        <v>0</v>
      </c>
      <c r="I216">
        <v>162</v>
      </c>
      <c r="J216">
        <v>4</v>
      </c>
      <c r="N216">
        <v>40</v>
      </c>
      <c r="O216">
        <v>20</v>
      </c>
      <c r="P216">
        <v>0.5</v>
      </c>
      <c r="Q216">
        <v>6</v>
      </c>
    </row>
    <row r="217" spans="1:17" x14ac:dyDescent="0.45">
      <c r="A217">
        <v>2018</v>
      </c>
      <c r="B217" t="s">
        <v>41</v>
      </c>
      <c r="C217" t="str">
        <f>_xlfn.CONCAT(_2024_Manager_Records_Table[[#This Row],[Tm]], " - ", _2024_Manager_Records_Table[[#This Row],[Year]])</f>
        <v>CIN - 2018</v>
      </c>
      <c r="D217" t="s">
        <v>389</v>
      </c>
      <c r="E217">
        <v>64</v>
      </c>
      <c r="F217">
        <v>80</v>
      </c>
      <c r="G217">
        <v>0.44400000000000001</v>
      </c>
      <c r="H217">
        <v>0</v>
      </c>
      <c r="I217">
        <v>144</v>
      </c>
      <c r="J217">
        <v>5</v>
      </c>
      <c r="N217">
        <v>34</v>
      </c>
      <c r="O217">
        <v>12</v>
      </c>
      <c r="P217">
        <v>0.35299999999999998</v>
      </c>
      <c r="Q217">
        <v>1</v>
      </c>
    </row>
    <row r="218" spans="1:17" x14ac:dyDescent="0.45">
      <c r="A218">
        <v>2018</v>
      </c>
      <c r="B218" t="s">
        <v>172</v>
      </c>
      <c r="C218" t="str">
        <f>_xlfn.CONCAT(_2024_Manager_Records_Table[[#This Row],[Tm]], " - ", _2024_Manager_Records_Table[[#This Row],[Year]])</f>
        <v>LAD - 2018</v>
      </c>
      <c r="D218" t="s">
        <v>173</v>
      </c>
      <c r="E218">
        <v>92</v>
      </c>
      <c r="F218">
        <v>71</v>
      </c>
      <c r="G218">
        <v>0.56399999999999995</v>
      </c>
      <c r="H218">
        <v>0</v>
      </c>
      <c r="I218">
        <v>163</v>
      </c>
      <c r="J218">
        <v>1</v>
      </c>
      <c r="K218">
        <v>8</v>
      </c>
      <c r="L218">
        <v>8</v>
      </c>
      <c r="M218">
        <v>0.5</v>
      </c>
      <c r="N218">
        <v>39</v>
      </c>
      <c r="O218">
        <v>18</v>
      </c>
      <c r="P218">
        <v>0.46200000000000002</v>
      </c>
      <c r="Q218">
        <v>1</v>
      </c>
    </row>
    <row r="219" spans="1:17" x14ac:dyDescent="0.45">
      <c r="A219">
        <v>2018</v>
      </c>
      <c r="B219" t="s">
        <v>159</v>
      </c>
      <c r="C219" t="str">
        <f>_xlfn.CONCAT(_2024_Manager_Records_Table[[#This Row],[Tm]], " - ", _2024_Manager_Records_Table[[#This Row],[Year]])</f>
        <v>LAA - 2018</v>
      </c>
      <c r="D219" t="s">
        <v>393</v>
      </c>
      <c r="E219">
        <v>80</v>
      </c>
      <c r="F219">
        <v>82</v>
      </c>
      <c r="G219">
        <v>0.49399999999999999</v>
      </c>
      <c r="H219">
        <v>0</v>
      </c>
      <c r="I219">
        <v>162</v>
      </c>
      <c r="J219">
        <v>4</v>
      </c>
      <c r="N219">
        <v>42</v>
      </c>
      <c r="O219">
        <v>23</v>
      </c>
      <c r="P219">
        <v>0.54800000000000004</v>
      </c>
      <c r="Q219">
        <v>2</v>
      </c>
    </row>
    <row r="220" spans="1:17" x14ac:dyDescent="0.45">
      <c r="A220">
        <v>2018</v>
      </c>
      <c r="B220" t="s">
        <v>192</v>
      </c>
      <c r="C220" t="str">
        <f>_xlfn.CONCAT(_2024_Manager_Records_Table[[#This Row],[Tm]], " - ", _2024_Manager_Records_Table[[#This Row],[Year]])</f>
        <v>SEA - 2018</v>
      </c>
      <c r="D220" t="s">
        <v>193</v>
      </c>
      <c r="E220">
        <v>89</v>
      </c>
      <c r="F220">
        <v>73</v>
      </c>
      <c r="G220">
        <v>0.54900000000000004</v>
      </c>
      <c r="H220">
        <v>0</v>
      </c>
      <c r="I220">
        <v>162</v>
      </c>
      <c r="J220">
        <v>3</v>
      </c>
      <c r="N220">
        <v>37</v>
      </c>
      <c r="O220">
        <v>13</v>
      </c>
      <c r="P220">
        <v>0.35099999999999998</v>
      </c>
      <c r="Q220">
        <v>3</v>
      </c>
    </row>
    <row r="221" spans="1:17" x14ac:dyDescent="0.45">
      <c r="A221">
        <v>2018</v>
      </c>
      <c r="B221" t="s">
        <v>145</v>
      </c>
      <c r="C221" t="str">
        <f>_xlfn.CONCAT(_2024_Manager_Records_Table[[#This Row],[Tm]], " - ", _2024_Manager_Records_Table[[#This Row],[Year]])</f>
        <v>STL - 2018</v>
      </c>
      <c r="D221" t="s">
        <v>272</v>
      </c>
      <c r="E221">
        <v>41</v>
      </c>
      <c r="F221">
        <v>28</v>
      </c>
      <c r="G221">
        <v>0.59399999999999997</v>
      </c>
      <c r="H221">
        <v>0</v>
      </c>
      <c r="I221">
        <v>69</v>
      </c>
      <c r="J221">
        <v>3</v>
      </c>
      <c r="N221">
        <v>14</v>
      </c>
      <c r="O221">
        <v>4</v>
      </c>
      <c r="P221">
        <v>0.28599999999999998</v>
      </c>
      <c r="Q221">
        <v>2</v>
      </c>
    </row>
    <row r="222" spans="1:17" x14ac:dyDescent="0.45">
      <c r="A222">
        <v>2018</v>
      </c>
      <c r="B222" t="s">
        <v>122</v>
      </c>
      <c r="C222" t="str">
        <f>_xlfn.CONCAT(_2024_Manager_Records_Table[[#This Row],[Tm]], " - ", _2024_Manager_Records_Table[[#This Row],[Year]])</f>
        <v>BAL - 2018</v>
      </c>
      <c r="D222" t="s">
        <v>202</v>
      </c>
      <c r="E222">
        <v>47</v>
      </c>
      <c r="F222">
        <v>115</v>
      </c>
      <c r="G222">
        <v>0.28999999999999998</v>
      </c>
      <c r="H222">
        <v>0</v>
      </c>
      <c r="I222">
        <v>162</v>
      </c>
      <c r="J222">
        <v>5</v>
      </c>
      <c r="N222">
        <v>27</v>
      </c>
      <c r="O222">
        <v>15</v>
      </c>
      <c r="P222">
        <v>0.55600000000000005</v>
      </c>
      <c r="Q222">
        <v>1</v>
      </c>
    </row>
    <row r="223" spans="1:17" x14ac:dyDescent="0.45">
      <c r="A223">
        <v>2018</v>
      </c>
      <c r="B223" t="s">
        <v>206</v>
      </c>
      <c r="C223" t="str">
        <f>_xlfn.CONCAT(_2024_Manager_Records_Table[[#This Row],[Tm]], " - ", _2024_Manager_Records_Table[[#This Row],[Year]])</f>
        <v>ATL - 2018</v>
      </c>
      <c r="D223" t="s">
        <v>207</v>
      </c>
      <c r="E223">
        <v>90</v>
      </c>
      <c r="F223">
        <v>72</v>
      </c>
      <c r="G223">
        <v>0.55600000000000005</v>
      </c>
      <c r="H223">
        <v>0</v>
      </c>
      <c r="I223">
        <v>162</v>
      </c>
      <c r="J223">
        <v>1</v>
      </c>
      <c r="K223">
        <v>1</v>
      </c>
      <c r="L223">
        <v>3</v>
      </c>
      <c r="M223">
        <v>0.25</v>
      </c>
      <c r="N223">
        <v>45</v>
      </c>
      <c r="O223">
        <v>18</v>
      </c>
      <c r="P223">
        <v>0.4</v>
      </c>
      <c r="Q223">
        <v>4</v>
      </c>
    </row>
    <row r="224" spans="1:17" x14ac:dyDescent="0.45">
      <c r="A224">
        <v>2018</v>
      </c>
      <c r="B224" t="s">
        <v>61</v>
      </c>
      <c r="C224" t="str">
        <f>_xlfn.CONCAT(_2024_Manager_Records_Table[[#This Row],[Tm]], " - ", _2024_Manager_Records_Table[[#This Row],[Year]])</f>
        <v>TEX - 2018</v>
      </c>
      <c r="D224" t="s">
        <v>400</v>
      </c>
      <c r="E224">
        <v>3</v>
      </c>
      <c r="F224">
        <v>7</v>
      </c>
      <c r="G224">
        <v>0.3</v>
      </c>
      <c r="H224">
        <v>0</v>
      </c>
      <c r="I224">
        <v>10</v>
      </c>
      <c r="J224">
        <v>5</v>
      </c>
      <c r="N224">
        <v>2</v>
      </c>
      <c r="O224">
        <v>1</v>
      </c>
      <c r="P224">
        <v>0.5</v>
      </c>
      <c r="Q224">
        <v>0</v>
      </c>
    </row>
    <row r="225" spans="1:17" x14ac:dyDescent="0.45">
      <c r="A225">
        <v>2018</v>
      </c>
      <c r="B225" t="s">
        <v>165</v>
      </c>
      <c r="C225" t="str">
        <f>_xlfn.CONCAT(_2024_Manager_Records_Table[[#This Row],[Tm]], " - ", _2024_Manager_Records_Table[[#This Row],[Year]])</f>
        <v>KCR - 2018</v>
      </c>
      <c r="D225" t="s">
        <v>402</v>
      </c>
      <c r="E225">
        <v>58</v>
      </c>
      <c r="F225">
        <v>104</v>
      </c>
      <c r="G225">
        <v>0.35799999999999998</v>
      </c>
      <c r="H225">
        <v>0</v>
      </c>
      <c r="I225">
        <v>162</v>
      </c>
      <c r="J225">
        <v>5</v>
      </c>
      <c r="N225">
        <v>41</v>
      </c>
      <c r="O225">
        <v>31</v>
      </c>
      <c r="P225">
        <v>0.75600000000000001</v>
      </c>
      <c r="Q225">
        <v>1</v>
      </c>
    </row>
    <row r="226" spans="1:17" x14ac:dyDescent="0.45">
      <c r="A226">
        <v>2017</v>
      </c>
      <c r="B226" t="s">
        <v>117</v>
      </c>
      <c r="C226" t="str">
        <f>_xlfn.CONCAT(_2024_Manager_Records_Table[[#This Row],[Tm]], " - ", _2024_Manager_Records_Table[[#This Row],[Year]])</f>
        <v>DET - 2017</v>
      </c>
      <c r="D226" t="s">
        <v>405</v>
      </c>
      <c r="E226">
        <v>64</v>
      </c>
      <c r="F226">
        <v>98</v>
      </c>
      <c r="G226">
        <v>0.39500000000000002</v>
      </c>
      <c r="H226">
        <v>0</v>
      </c>
      <c r="I226">
        <v>162</v>
      </c>
      <c r="J226">
        <v>5</v>
      </c>
      <c r="N226">
        <v>37</v>
      </c>
      <c r="O226">
        <v>16</v>
      </c>
      <c r="P226">
        <v>0.432</v>
      </c>
      <c r="Q226">
        <v>6</v>
      </c>
    </row>
    <row r="227" spans="1:17" x14ac:dyDescent="0.45">
      <c r="A227">
        <v>2017</v>
      </c>
      <c r="B227" t="s">
        <v>152</v>
      </c>
      <c r="C227" t="str">
        <f>_xlfn.CONCAT(_2024_Manager_Records_Table[[#This Row],[Tm]], " - ", _2024_Manager_Records_Table[[#This Row],[Year]])</f>
        <v>WSN - 2017</v>
      </c>
      <c r="D227" t="s">
        <v>17</v>
      </c>
      <c r="E227">
        <v>97</v>
      </c>
      <c r="F227">
        <v>65</v>
      </c>
      <c r="G227">
        <v>0.59899999999999998</v>
      </c>
      <c r="H227">
        <v>0</v>
      </c>
      <c r="I227">
        <v>162</v>
      </c>
      <c r="J227">
        <v>1</v>
      </c>
      <c r="K227">
        <v>2</v>
      </c>
      <c r="L227">
        <v>3</v>
      </c>
      <c r="M227">
        <v>0.4</v>
      </c>
      <c r="N227">
        <v>32</v>
      </c>
      <c r="O227">
        <v>12</v>
      </c>
      <c r="P227">
        <v>0.375</v>
      </c>
      <c r="Q227">
        <v>1</v>
      </c>
    </row>
    <row r="228" spans="1:17" x14ac:dyDescent="0.45">
      <c r="A228">
        <v>2017</v>
      </c>
      <c r="B228" t="s">
        <v>61</v>
      </c>
      <c r="C228" t="str">
        <f>_xlfn.CONCAT(_2024_Manager_Records_Table[[#This Row],[Tm]], " - ", _2024_Manager_Records_Table[[#This Row],[Year]])</f>
        <v>TEX - 2017</v>
      </c>
      <c r="D228" t="s">
        <v>342</v>
      </c>
      <c r="E228">
        <v>78</v>
      </c>
      <c r="F228">
        <v>84</v>
      </c>
      <c r="G228">
        <v>0.48099999999999998</v>
      </c>
      <c r="H228">
        <v>0</v>
      </c>
      <c r="I228">
        <v>162</v>
      </c>
      <c r="J228">
        <v>3</v>
      </c>
      <c r="N228">
        <v>62</v>
      </c>
      <c r="O228">
        <v>33</v>
      </c>
      <c r="P228">
        <v>0.53200000000000003</v>
      </c>
      <c r="Q228">
        <v>6</v>
      </c>
    </row>
    <row r="229" spans="1:17" x14ac:dyDescent="0.45">
      <c r="A229">
        <v>2017</v>
      </c>
      <c r="B229" t="s">
        <v>52</v>
      </c>
      <c r="C229" t="str">
        <f>_xlfn.CONCAT(_2024_Manager_Records_Table[[#This Row],[Tm]], " - ", _2024_Manager_Records_Table[[#This Row],[Year]])</f>
        <v>COL - 2017</v>
      </c>
      <c r="D229" t="s">
        <v>53</v>
      </c>
      <c r="E229">
        <v>87</v>
      </c>
      <c r="F229">
        <v>75</v>
      </c>
      <c r="G229">
        <v>0.53700000000000003</v>
      </c>
      <c r="H229">
        <v>0</v>
      </c>
      <c r="I229">
        <v>162</v>
      </c>
      <c r="J229">
        <v>3</v>
      </c>
      <c r="K229">
        <v>0</v>
      </c>
      <c r="L229">
        <v>1</v>
      </c>
      <c r="M229">
        <v>0</v>
      </c>
      <c r="N229">
        <v>38</v>
      </c>
      <c r="O229">
        <v>16</v>
      </c>
      <c r="P229">
        <v>0.42099999999999999</v>
      </c>
      <c r="Q229">
        <v>2</v>
      </c>
    </row>
    <row r="230" spans="1:17" x14ac:dyDescent="0.45">
      <c r="A230">
        <v>2017</v>
      </c>
      <c r="B230" t="s">
        <v>92</v>
      </c>
      <c r="C230" t="str">
        <f>_xlfn.CONCAT(_2024_Manager_Records_Table[[#This Row],[Tm]], " - ", _2024_Manager_Records_Table[[#This Row],[Year]])</f>
        <v>SFG - 2017</v>
      </c>
      <c r="D230" t="s">
        <v>62</v>
      </c>
      <c r="E230">
        <v>64</v>
      </c>
      <c r="F230">
        <v>98</v>
      </c>
      <c r="G230">
        <v>0.39500000000000002</v>
      </c>
      <c r="H230">
        <v>0</v>
      </c>
      <c r="I230">
        <v>162</v>
      </c>
      <c r="J230">
        <v>5</v>
      </c>
      <c r="N230">
        <v>31</v>
      </c>
      <c r="O230">
        <v>19</v>
      </c>
      <c r="P230">
        <v>0.61299999999999999</v>
      </c>
      <c r="Q230">
        <v>2</v>
      </c>
    </row>
    <row r="231" spans="1:17" x14ac:dyDescent="0.45">
      <c r="A231">
        <v>2017</v>
      </c>
      <c r="B231" t="s">
        <v>75</v>
      </c>
      <c r="C231" t="str">
        <f>_xlfn.CONCAT(_2024_Manager_Records_Table[[#This Row],[Tm]], " - ", _2024_Manager_Records_Table[[#This Row],[Year]])</f>
        <v>TBR - 2017</v>
      </c>
      <c r="D231" t="s">
        <v>76</v>
      </c>
      <c r="E231">
        <v>80</v>
      </c>
      <c r="F231">
        <v>82</v>
      </c>
      <c r="G231">
        <v>0.49399999999999999</v>
      </c>
      <c r="H231">
        <v>0</v>
      </c>
      <c r="I231">
        <v>162</v>
      </c>
      <c r="J231">
        <v>3</v>
      </c>
      <c r="N231">
        <v>59</v>
      </c>
      <c r="O231">
        <v>29</v>
      </c>
      <c r="P231">
        <v>0.49199999999999999</v>
      </c>
      <c r="Q231">
        <v>3</v>
      </c>
    </row>
    <row r="232" spans="1:17" x14ac:dyDescent="0.45">
      <c r="A232">
        <v>2017</v>
      </c>
      <c r="B232" t="s">
        <v>201</v>
      </c>
      <c r="C232" t="str">
        <f>_xlfn.CONCAT(_2024_Manager_Records_Table[[#This Row],[Tm]], " - ", _2024_Manager_Records_Table[[#This Row],[Year]])</f>
        <v>NYM - 2017</v>
      </c>
      <c r="D232" t="s">
        <v>410</v>
      </c>
      <c r="E232">
        <v>70</v>
      </c>
      <c r="F232">
        <v>92</v>
      </c>
      <c r="G232">
        <v>0.432</v>
      </c>
      <c r="H232">
        <v>0</v>
      </c>
      <c r="I232">
        <v>162</v>
      </c>
      <c r="J232">
        <v>4</v>
      </c>
      <c r="N232">
        <v>39</v>
      </c>
      <c r="O232">
        <v>23</v>
      </c>
      <c r="P232">
        <v>0.59</v>
      </c>
      <c r="Q232">
        <v>2</v>
      </c>
    </row>
    <row r="233" spans="1:17" x14ac:dyDescent="0.45">
      <c r="A233">
        <v>2017</v>
      </c>
      <c r="B233" t="s">
        <v>95</v>
      </c>
      <c r="C233" t="str">
        <f>_xlfn.CONCAT(_2024_Manager_Records_Table[[#This Row],[Tm]], " - ", _2024_Manager_Records_Table[[#This Row],[Year]])</f>
        <v>MIL - 2017</v>
      </c>
      <c r="D233" t="s">
        <v>96</v>
      </c>
      <c r="E233">
        <v>86</v>
      </c>
      <c r="F233">
        <v>76</v>
      </c>
      <c r="G233">
        <v>0.53100000000000003</v>
      </c>
      <c r="H233">
        <v>0</v>
      </c>
      <c r="I233">
        <v>162</v>
      </c>
      <c r="J233">
        <v>2</v>
      </c>
      <c r="N233">
        <v>43</v>
      </c>
      <c r="O233">
        <v>17</v>
      </c>
      <c r="P233">
        <v>0.39500000000000002</v>
      </c>
      <c r="Q233">
        <v>2</v>
      </c>
    </row>
    <row r="234" spans="1:17" x14ac:dyDescent="0.45">
      <c r="A234">
        <v>2017</v>
      </c>
      <c r="B234" t="s">
        <v>85</v>
      </c>
      <c r="C234" t="str">
        <f>_xlfn.CONCAT(_2024_Manager_Records_Table[[#This Row],[Tm]], " - ", _2024_Manager_Records_Table[[#This Row],[Year]])</f>
        <v>BOS - 2017</v>
      </c>
      <c r="D234" t="s">
        <v>411</v>
      </c>
      <c r="E234">
        <v>93</v>
      </c>
      <c r="F234">
        <v>69</v>
      </c>
      <c r="G234">
        <v>0.57399999999999995</v>
      </c>
      <c r="H234">
        <v>0</v>
      </c>
      <c r="I234">
        <v>162</v>
      </c>
      <c r="J234">
        <v>1</v>
      </c>
      <c r="K234">
        <v>1</v>
      </c>
      <c r="L234">
        <v>3</v>
      </c>
      <c r="M234">
        <v>0.25</v>
      </c>
      <c r="N234">
        <v>43</v>
      </c>
      <c r="O234">
        <v>16</v>
      </c>
      <c r="P234">
        <v>0.372</v>
      </c>
      <c r="Q234">
        <v>2</v>
      </c>
    </row>
    <row r="235" spans="1:17" x14ac:dyDescent="0.45">
      <c r="A235">
        <v>2017</v>
      </c>
      <c r="B235" t="s">
        <v>102</v>
      </c>
      <c r="C235" t="str">
        <f>_xlfn.CONCAT(_2024_Manager_Records_Table[[#This Row],[Tm]], " - ", _2024_Manager_Records_Table[[#This Row],[Year]])</f>
        <v>CLE - 2017</v>
      </c>
      <c r="D235" t="s">
        <v>103</v>
      </c>
      <c r="E235">
        <v>102</v>
      </c>
      <c r="F235">
        <v>60</v>
      </c>
      <c r="G235">
        <v>0.63</v>
      </c>
      <c r="H235">
        <v>0</v>
      </c>
      <c r="I235">
        <v>162</v>
      </c>
      <c r="J235">
        <v>1</v>
      </c>
      <c r="K235">
        <v>2</v>
      </c>
      <c r="L235">
        <v>3</v>
      </c>
      <c r="M235">
        <v>0.4</v>
      </c>
      <c r="N235">
        <v>32</v>
      </c>
      <c r="O235">
        <v>15</v>
      </c>
      <c r="P235">
        <v>0.46899999999999997</v>
      </c>
      <c r="Q235">
        <v>0</v>
      </c>
    </row>
    <row r="236" spans="1:17" x14ac:dyDescent="0.45">
      <c r="A236">
        <v>2017</v>
      </c>
      <c r="B236" t="s">
        <v>184</v>
      </c>
      <c r="C236" t="str">
        <f>_xlfn.CONCAT(_2024_Manager_Records_Table[[#This Row],[Tm]], " - ", _2024_Manager_Records_Table[[#This Row],[Year]])</f>
        <v>TOR - 2017</v>
      </c>
      <c r="D236" t="s">
        <v>366</v>
      </c>
      <c r="E236">
        <v>76</v>
      </c>
      <c r="F236">
        <v>86</v>
      </c>
      <c r="G236">
        <v>0.46899999999999997</v>
      </c>
      <c r="H236">
        <v>0</v>
      </c>
      <c r="I236">
        <v>162</v>
      </c>
      <c r="J236">
        <v>4</v>
      </c>
      <c r="N236">
        <v>45</v>
      </c>
      <c r="O236">
        <v>12</v>
      </c>
      <c r="P236">
        <v>0.26700000000000002</v>
      </c>
      <c r="Q236">
        <v>5</v>
      </c>
    </row>
    <row r="237" spans="1:17" x14ac:dyDescent="0.45">
      <c r="A237">
        <v>2017</v>
      </c>
      <c r="B237" t="s">
        <v>70</v>
      </c>
      <c r="C237" t="str">
        <f>_xlfn.CONCAT(_2024_Manager_Records_Table[[#This Row],[Tm]], " - ", _2024_Manager_Records_Table[[#This Row],[Year]])</f>
        <v>NYY - 2017</v>
      </c>
      <c r="D237" t="s">
        <v>235</v>
      </c>
      <c r="E237">
        <v>91</v>
      </c>
      <c r="F237">
        <v>71</v>
      </c>
      <c r="G237">
        <v>0.56200000000000006</v>
      </c>
      <c r="H237">
        <v>0</v>
      </c>
      <c r="I237">
        <v>162</v>
      </c>
      <c r="J237">
        <v>2</v>
      </c>
      <c r="K237">
        <v>7</v>
      </c>
      <c r="L237">
        <v>6</v>
      </c>
      <c r="M237">
        <v>0.53800000000000003</v>
      </c>
      <c r="N237">
        <v>40</v>
      </c>
      <c r="O237">
        <v>30</v>
      </c>
      <c r="P237">
        <v>0.75</v>
      </c>
      <c r="Q237">
        <v>5</v>
      </c>
    </row>
    <row r="238" spans="1:17" x14ac:dyDescent="0.45">
      <c r="A238">
        <v>2017</v>
      </c>
      <c r="B238" t="s">
        <v>156</v>
      </c>
      <c r="C238" t="str">
        <f>_xlfn.CONCAT(_2024_Manager_Records_Table[[#This Row],[Tm]], " - ", _2024_Manager_Records_Table[[#This Row],[Year]])</f>
        <v>SDP - 2017</v>
      </c>
      <c r="D238" t="s">
        <v>368</v>
      </c>
      <c r="E238">
        <v>71</v>
      </c>
      <c r="F238">
        <v>91</v>
      </c>
      <c r="G238">
        <v>0.438</v>
      </c>
      <c r="H238">
        <v>0</v>
      </c>
      <c r="I238">
        <v>162</v>
      </c>
      <c r="J238">
        <v>4</v>
      </c>
      <c r="N238">
        <v>42</v>
      </c>
      <c r="O238">
        <v>17</v>
      </c>
      <c r="P238">
        <v>0.40500000000000003</v>
      </c>
      <c r="Q238">
        <v>3</v>
      </c>
    </row>
    <row r="239" spans="1:17" x14ac:dyDescent="0.45">
      <c r="A239">
        <v>2017</v>
      </c>
      <c r="B239" t="s">
        <v>16</v>
      </c>
      <c r="C239" t="str">
        <f>_xlfn.CONCAT(_2024_Manager_Records_Table[[#This Row],[Tm]], " - ", _2024_Manager_Records_Table[[#This Row],[Year]])</f>
        <v>HOU - 2017</v>
      </c>
      <c r="D239" t="s">
        <v>118</v>
      </c>
      <c r="E239">
        <v>101</v>
      </c>
      <c r="F239">
        <v>61</v>
      </c>
      <c r="G239">
        <v>0.623</v>
      </c>
      <c r="H239">
        <v>0</v>
      </c>
      <c r="I239">
        <v>162</v>
      </c>
      <c r="J239">
        <v>1</v>
      </c>
      <c r="K239">
        <v>11</v>
      </c>
      <c r="L239">
        <v>7</v>
      </c>
      <c r="M239">
        <v>0.61099999999999999</v>
      </c>
      <c r="N239">
        <v>39</v>
      </c>
      <c r="O239">
        <v>18</v>
      </c>
      <c r="P239">
        <v>0.46200000000000002</v>
      </c>
      <c r="Q239">
        <v>3</v>
      </c>
    </row>
    <row r="240" spans="1:17" x14ac:dyDescent="0.45">
      <c r="A240">
        <v>2017</v>
      </c>
      <c r="B240" t="s">
        <v>199</v>
      </c>
      <c r="C240" t="str">
        <f>_xlfn.CONCAT(_2024_Manager_Records_Table[[#This Row],[Tm]], " - ", _2024_Manager_Records_Table[[#This Row],[Year]])</f>
        <v>PIT - 2017</v>
      </c>
      <c r="D240" t="s">
        <v>371</v>
      </c>
      <c r="E240">
        <v>75</v>
      </c>
      <c r="F240">
        <v>87</v>
      </c>
      <c r="G240">
        <v>0.46300000000000002</v>
      </c>
      <c r="H240">
        <v>0</v>
      </c>
      <c r="I240">
        <v>162</v>
      </c>
      <c r="J240">
        <v>4</v>
      </c>
      <c r="N240">
        <v>49</v>
      </c>
      <c r="O240">
        <v>31</v>
      </c>
      <c r="P240">
        <v>0.63300000000000001</v>
      </c>
      <c r="Q240">
        <v>5</v>
      </c>
    </row>
    <row r="241" spans="1:17" x14ac:dyDescent="0.45">
      <c r="A241">
        <v>2017</v>
      </c>
      <c r="B241" t="s">
        <v>140</v>
      </c>
      <c r="C241" t="str">
        <f>_xlfn.CONCAT(_2024_Manager_Records_Table[[#This Row],[Tm]], " - ", _2024_Manager_Records_Table[[#This Row],[Year]])</f>
        <v>ARI - 2017</v>
      </c>
      <c r="D241" t="s">
        <v>141</v>
      </c>
      <c r="E241">
        <v>93</v>
      </c>
      <c r="F241">
        <v>69</v>
      </c>
      <c r="G241">
        <v>0.57399999999999995</v>
      </c>
      <c r="H241">
        <v>0</v>
      </c>
      <c r="I241">
        <v>162</v>
      </c>
      <c r="J241">
        <v>2</v>
      </c>
      <c r="K241">
        <v>1</v>
      </c>
      <c r="L241">
        <v>3</v>
      </c>
      <c r="M241">
        <v>0.25</v>
      </c>
      <c r="N241">
        <v>32</v>
      </c>
      <c r="O241">
        <v>16</v>
      </c>
      <c r="P241">
        <v>0.5</v>
      </c>
      <c r="Q241">
        <v>2</v>
      </c>
    </row>
    <row r="242" spans="1:17" x14ac:dyDescent="0.45">
      <c r="A242">
        <v>2017</v>
      </c>
      <c r="B242" t="s">
        <v>214</v>
      </c>
      <c r="C242" t="str">
        <f>_xlfn.CONCAT(_2024_Manager_Records_Table[[#This Row],[Tm]], " - ", _2024_Manager_Records_Table[[#This Row],[Year]])</f>
        <v>PHI - 2017</v>
      </c>
      <c r="D242" t="s">
        <v>468</v>
      </c>
      <c r="E242">
        <v>66</v>
      </c>
      <c r="F242">
        <v>96</v>
      </c>
      <c r="G242">
        <v>0.40699999999999997</v>
      </c>
      <c r="H242">
        <v>0</v>
      </c>
      <c r="I242">
        <v>162</v>
      </c>
      <c r="J242">
        <v>5</v>
      </c>
      <c r="N242">
        <v>29</v>
      </c>
      <c r="O242">
        <v>17</v>
      </c>
      <c r="P242">
        <v>0.58599999999999997</v>
      </c>
      <c r="Q242">
        <v>1</v>
      </c>
    </row>
    <row r="243" spans="1:17" x14ac:dyDescent="0.45">
      <c r="A243">
        <v>2017</v>
      </c>
      <c r="B243" t="s">
        <v>177</v>
      </c>
      <c r="C243" t="str">
        <f>_xlfn.CONCAT(_2024_Manager_Records_Table[[#This Row],[Tm]], " - ", _2024_Manager_Records_Table[[#This Row],[Year]])</f>
        <v>CHC - 2017</v>
      </c>
      <c r="D243" t="s">
        <v>254</v>
      </c>
      <c r="E243">
        <v>92</v>
      </c>
      <c r="F243">
        <v>70</v>
      </c>
      <c r="G243">
        <v>0.56799999999999995</v>
      </c>
      <c r="H243">
        <v>0</v>
      </c>
      <c r="I243">
        <v>162</v>
      </c>
      <c r="J243">
        <v>1</v>
      </c>
      <c r="K243">
        <v>4</v>
      </c>
      <c r="L243">
        <v>6</v>
      </c>
      <c r="M243">
        <v>0.4</v>
      </c>
      <c r="N243">
        <v>53</v>
      </c>
      <c r="O243">
        <v>28</v>
      </c>
      <c r="P243">
        <v>0.52800000000000002</v>
      </c>
      <c r="Q243">
        <v>2</v>
      </c>
    </row>
    <row r="244" spans="1:17" x14ac:dyDescent="0.45">
      <c r="A244">
        <v>2017</v>
      </c>
      <c r="B244" t="s">
        <v>145</v>
      </c>
      <c r="C244" t="str">
        <f>_xlfn.CONCAT(_2024_Manager_Records_Table[[#This Row],[Tm]], " - ", _2024_Manager_Records_Table[[#This Row],[Year]])</f>
        <v>STL - 2017</v>
      </c>
      <c r="D244" t="s">
        <v>258</v>
      </c>
      <c r="E244">
        <v>83</v>
      </c>
      <c r="F244">
        <v>79</v>
      </c>
      <c r="G244">
        <v>0.51200000000000001</v>
      </c>
      <c r="H244">
        <v>0</v>
      </c>
      <c r="I244">
        <v>162</v>
      </c>
      <c r="J244">
        <v>3</v>
      </c>
      <c r="N244">
        <v>50</v>
      </c>
      <c r="O244">
        <v>26</v>
      </c>
      <c r="P244">
        <v>0.52</v>
      </c>
      <c r="Q244">
        <v>3</v>
      </c>
    </row>
    <row r="245" spans="1:17" x14ac:dyDescent="0.45">
      <c r="A245">
        <v>2017</v>
      </c>
      <c r="B245" t="s">
        <v>189</v>
      </c>
      <c r="C245" t="str">
        <f>_xlfn.CONCAT(_2024_Manager_Records_Table[[#This Row],[Tm]], " - ", _2024_Manager_Records_Table[[#This Row],[Year]])</f>
        <v>MIA - 2017</v>
      </c>
      <c r="D245" t="s">
        <v>261</v>
      </c>
      <c r="E245">
        <v>77</v>
      </c>
      <c r="F245">
        <v>85</v>
      </c>
      <c r="G245">
        <v>0.47499999999999998</v>
      </c>
      <c r="H245">
        <v>0</v>
      </c>
      <c r="I245">
        <v>162</v>
      </c>
      <c r="J245">
        <v>2</v>
      </c>
      <c r="N245">
        <v>35</v>
      </c>
      <c r="O245">
        <v>18</v>
      </c>
      <c r="P245">
        <v>0.51400000000000001</v>
      </c>
      <c r="Q245">
        <v>4</v>
      </c>
    </row>
    <row r="246" spans="1:17" x14ac:dyDescent="0.45">
      <c r="A246">
        <v>2017</v>
      </c>
      <c r="B246" t="s">
        <v>133</v>
      </c>
      <c r="C246" t="str">
        <f>_xlfn.CONCAT(_2024_Manager_Records_Table[[#This Row],[Tm]], " - ", _2024_Manager_Records_Table[[#This Row],[Year]])</f>
        <v>OAK - 2017</v>
      </c>
      <c r="D246" t="s">
        <v>157</v>
      </c>
      <c r="E246">
        <v>75</v>
      </c>
      <c r="F246">
        <v>87</v>
      </c>
      <c r="G246">
        <v>0.46300000000000002</v>
      </c>
      <c r="H246">
        <v>0</v>
      </c>
      <c r="I246">
        <v>162</v>
      </c>
      <c r="J246">
        <v>5</v>
      </c>
      <c r="N246">
        <v>32</v>
      </c>
      <c r="O246">
        <v>16</v>
      </c>
      <c r="P246">
        <v>0.5</v>
      </c>
      <c r="Q246">
        <v>2</v>
      </c>
    </row>
    <row r="247" spans="1:17" x14ac:dyDescent="0.45">
      <c r="A247">
        <v>2017</v>
      </c>
      <c r="B247" t="s">
        <v>31</v>
      </c>
      <c r="C247" t="str">
        <f>_xlfn.CONCAT(_2024_Manager_Records_Table[[#This Row],[Tm]], " - ", _2024_Manager_Records_Table[[#This Row],[Year]])</f>
        <v>MIN - 2017</v>
      </c>
      <c r="D247" t="s">
        <v>384</v>
      </c>
      <c r="E247">
        <v>85</v>
      </c>
      <c r="F247">
        <v>77</v>
      </c>
      <c r="G247">
        <v>0.52500000000000002</v>
      </c>
      <c r="H247">
        <v>0</v>
      </c>
      <c r="I247">
        <v>162</v>
      </c>
      <c r="J247">
        <v>2</v>
      </c>
      <c r="K247">
        <v>0</v>
      </c>
      <c r="L247">
        <v>1</v>
      </c>
      <c r="M247">
        <v>0</v>
      </c>
      <c r="N247">
        <v>28</v>
      </c>
      <c r="O247">
        <v>19</v>
      </c>
      <c r="P247">
        <v>0.67900000000000005</v>
      </c>
      <c r="Q247">
        <v>2</v>
      </c>
    </row>
    <row r="248" spans="1:17" x14ac:dyDescent="0.45">
      <c r="A248">
        <v>2017</v>
      </c>
      <c r="B248" t="s">
        <v>41</v>
      </c>
      <c r="C248" t="str">
        <f>_xlfn.CONCAT(_2024_Manager_Records_Table[[#This Row],[Tm]], " - ", _2024_Manager_Records_Table[[#This Row],[Year]])</f>
        <v>CIN - 2017</v>
      </c>
      <c r="D248" t="s">
        <v>386</v>
      </c>
      <c r="E248">
        <v>68</v>
      </c>
      <c r="F248">
        <v>94</v>
      </c>
      <c r="G248">
        <v>0.42</v>
      </c>
      <c r="H248">
        <v>0</v>
      </c>
      <c r="I248">
        <v>162</v>
      </c>
      <c r="J248">
        <v>5</v>
      </c>
      <c r="N248">
        <v>38</v>
      </c>
      <c r="O248">
        <v>19</v>
      </c>
      <c r="P248">
        <v>0.5</v>
      </c>
      <c r="Q248">
        <v>2</v>
      </c>
    </row>
    <row r="249" spans="1:17" x14ac:dyDescent="0.45">
      <c r="A249">
        <v>2017</v>
      </c>
      <c r="B249" t="s">
        <v>110</v>
      </c>
      <c r="C249" t="str">
        <f>_xlfn.CONCAT(_2024_Manager_Records_Table[[#This Row],[Tm]], " - ", _2024_Manager_Records_Table[[#This Row],[Year]])</f>
        <v>CHW - 2017</v>
      </c>
      <c r="D249" t="s">
        <v>388</v>
      </c>
      <c r="E249">
        <v>67</v>
      </c>
      <c r="F249">
        <v>95</v>
      </c>
      <c r="G249">
        <v>0.41399999999999998</v>
      </c>
      <c r="H249">
        <v>0</v>
      </c>
      <c r="I249">
        <v>162</v>
      </c>
      <c r="J249">
        <v>4</v>
      </c>
      <c r="N249">
        <v>35</v>
      </c>
      <c r="O249">
        <v>17</v>
      </c>
      <c r="P249">
        <v>0.48599999999999999</v>
      </c>
      <c r="Q249">
        <v>7</v>
      </c>
    </row>
    <row r="250" spans="1:17" x14ac:dyDescent="0.45">
      <c r="A250">
        <v>2017</v>
      </c>
      <c r="B250" t="s">
        <v>172</v>
      </c>
      <c r="C250" t="str">
        <f>_xlfn.CONCAT(_2024_Manager_Records_Table[[#This Row],[Tm]], " - ", _2024_Manager_Records_Table[[#This Row],[Year]])</f>
        <v>LAD - 2017</v>
      </c>
      <c r="D250" t="s">
        <v>173</v>
      </c>
      <c r="E250">
        <v>104</v>
      </c>
      <c r="F250">
        <v>58</v>
      </c>
      <c r="G250">
        <v>0.64200000000000002</v>
      </c>
      <c r="H250">
        <v>0</v>
      </c>
      <c r="I250">
        <v>162</v>
      </c>
      <c r="J250">
        <v>1</v>
      </c>
      <c r="K250">
        <v>10</v>
      </c>
      <c r="L250">
        <v>5</v>
      </c>
      <c r="M250">
        <v>0.66700000000000004</v>
      </c>
      <c r="N250">
        <v>36</v>
      </c>
      <c r="O250">
        <v>23</v>
      </c>
      <c r="P250">
        <v>0.63900000000000001</v>
      </c>
      <c r="Q250">
        <v>1</v>
      </c>
    </row>
    <row r="251" spans="1:17" x14ac:dyDescent="0.45">
      <c r="A251">
        <v>2017</v>
      </c>
      <c r="B251" t="s">
        <v>159</v>
      </c>
      <c r="C251" t="str">
        <f>_xlfn.CONCAT(_2024_Manager_Records_Table[[#This Row],[Tm]], " - ", _2024_Manager_Records_Table[[#This Row],[Year]])</f>
        <v>LAA - 2017</v>
      </c>
      <c r="D251" t="s">
        <v>393</v>
      </c>
      <c r="E251">
        <v>80</v>
      </c>
      <c r="F251">
        <v>82</v>
      </c>
      <c r="G251">
        <v>0.49399999999999999</v>
      </c>
      <c r="H251">
        <v>0</v>
      </c>
      <c r="I251">
        <v>162</v>
      </c>
      <c r="J251">
        <v>2</v>
      </c>
      <c r="N251">
        <v>39</v>
      </c>
      <c r="O251">
        <v>21</v>
      </c>
      <c r="P251">
        <v>0.53800000000000003</v>
      </c>
      <c r="Q251">
        <v>2</v>
      </c>
    </row>
    <row r="252" spans="1:17" x14ac:dyDescent="0.45">
      <c r="A252">
        <v>2017</v>
      </c>
      <c r="B252" t="s">
        <v>192</v>
      </c>
      <c r="C252" t="str">
        <f>_xlfn.CONCAT(_2024_Manager_Records_Table[[#This Row],[Tm]], " - ", _2024_Manager_Records_Table[[#This Row],[Year]])</f>
        <v>SEA - 2017</v>
      </c>
      <c r="D252" t="s">
        <v>193</v>
      </c>
      <c r="E252">
        <v>78</v>
      </c>
      <c r="F252">
        <v>84</v>
      </c>
      <c r="G252">
        <v>0.48099999999999998</v>
      </c>
      <c r="H252">
        <v>0</v>
      </c>
      <c r="I252">
        <v>162</v>
      </c>
      <c r="J252">
        <v>3</v>
      </c>
      <c r="N252">
        <v>34</v>
      </c>
      <c r="O252">
        <v>17</v>
      </c>
      <c r="P252">
        <v>0.5</v>
      </c>
      <c r="Q252">
        <v>3</v>
      </c>
    </row>
    <row r="253" spans="1:17" x14ac:dyDescent="0.45">
      <c r="A253">
        <v>2017</v>
      </c>
      <c r="B253" t="s">
        <v>122</v>
      </c>
      <c r="C253" t="str">
        <f>_xlfn.CONCAT(_2024_Manager_Records_Table[[#This Row],[Tm]], " - ", _2024_Manager_Records_Table[[#This Row],[Year]])</f>
        <v>BAL - 2017</v>
      </c>
      <c r="D253" t="s">
        <v>202</v>
      </c>
      <c r="E253">
        <v>75</v>
      </c>
      <c r="F253">
        <v>87</v>
      </c>
      <c r="G253">
        <v>0.46300000000000002</v>
      </c>
      <c r="H253">
        <v>0</v>
      </c>
      <c r="I253">
        <v>162</v>
      </c>
      <c r="J253">
        <v>5</v>
      </c>
      <c r="N253">
        <v>26</v>
      </c>
      <c r="O253">
        <v>17</v>
      </c>
      <c r="P253">
        <v>0.65400000000000003</v>
      </c>
      <c r="Q253">
        <v>1</v>
      </c>
    </row>
    <row r="254" spans="1:17" x14ac:dyDescent="0.45">
      <c r="A254">
        <v>2017</v>
      </c>
      <c r="B254" t="s">
        <v>206</v>
      </c>
      <c r="C254" t="str">
        <f>_xlfn.CONCAT(_2024_Manager_Records_Table[[#This Row],[Tm]], " - ", _2024_Manager_Records_Table[[#This Row],[Year]])</f>
        <v>ATL - 2017</v>
      </c>
      <c r="D254" t="s">
        <v>207</v>
      </c>
      <c r="E254">
        <v>72</v>
      </c>
      <c r="F254">
        <v>90</v>
      </c>
      <c r="G254">
        <v>0.44400000000000001</v>
      </c>
      <c r="H254">
        <v>0</v>
      </c>
      <c r="I254">
        <v>162</v>
      </c>
      <c r="J254">
        <v>3</v>
      </c>
      <c r="N254">
        <v>47</v>
      </c>
      <c r="O254">
        <v>19</v>
      </c>
      <c r="P254">
        <v>0.40400000000000003</v>
      </c>
      <c r="Q254">
        <v>3</v>
      </c>
    </row>
    <row r="255" spans="1:17" x14ac:dyDescent="0.45">
      <c r="A255">
        <v>2017</v>
      </c>
      <c r="B255" t="s">
        <v>165</v>
      </c>
      <c r="C255" t="str">
        <f>_xlfn.CONCAT(_2024_Manager_Records_Table[[#This Row],[Tm]], " - ", _2024_Manager_Records_Table[[#This Row],[Year]])</f>
        <v>KCR - 2017</v>
      </c>
      <c r="D255" t="s">
        <v>402</v>
      </c>
      <c r="E255">
        <v>80</v>
      </c>
      <c r="F255">
        <v>82</v>
      </c>
      <c r="G255">
        <v>0.49399999999999999</v>
      </c>
      <c r="H255">
        <v>0</v>
      </c>
      <c r="I255">
        <v>162</v>
      </c>
      <c r="J255">
        <v>3</v>
      </c>
      <c r="N255">
        <v>34</v>
      </c>
      <c r="O255">
        <v>24</v>
      </c>
      <c r="P255">
        <v>0.70599999999999996</v>
      </c>
      <c r="Q255">
        <v>3</v>
      </c>
    </row>
    <row r="256" spans="1:17" x14ac:dyDescent="0.45">
      <c r="A256">
        <v>2016</v>
      </c>
      <c r="B256" t="s">
        <v>117</v>
      </c>
      <c r="C256" t="str">
        <f>_xlfn.CONCAT(_2024_Manager_Records_Table[[#This Row],[Tm]], " - ", _2024_Manager_Records_Table[[#This Row],[Year]])</f>
        <v>DET - 2016</v>
      </c>
      <c r="D256" t="s">
        <v>405</v>
      </c>
      <c r="E256">
        <v>86</v>
      </c>
      <c r="F256">
        <v>75</v>
      </c>
      <c r="G256">
        <v>0.53400000000000003</v>
      </c>
      <c r="H256">
        <v>0</v>
      </c>
      <c r="I256">
        <v>161</v>
      </c>
      <c r="J256">
        <v>2</v>
      </c>
      <c r="N256">
        <v>34</v>
      </c>
      <c r="O256">
        <v>19</v>
      </c>
      <c r="P256">
        <v>0.55900000000000005</v>
      </c>
      <c r="Q256">
        <v>3</v>
      </c>
    </row>
    <row r="257" spans="1:17" x14ac:dyDescent="0.45">
      <c r="A257">
        <v>2016</v>
      </c>
      <c r="B257" t="s">
        <v>152</v>
      </c>
      <c r="C257" t="str">
        <f>_xlfn.CONCAT(_2024_Manager_Records_Table[[#This Row],[Tm]], " - ", _2024_Manager_Records_Table[[#This Row],[Year]])</f>
        <v>WSN - 2016</v>
      </c>
      <c r="D257" t="s">
        <v>17</v>
      </c>
      <c r="E257">
        <v>95</v>
      </c>
      <c r="F257">
        <v>67</v>
      </c>
      <c r="G257">
        <v>0.58599999999999997</v>
      </c>
      <c r="H257">
        <v>0</v>
      </c>
      <c r="I257">
        <v>162</v>
      </c>
      <c r="J257">
        <v>1</v>
      </c>
      <c r="K257">
        <v>2</v>
      </c>
      <c r="L257">
        <v>3</v>
      </c>
      <c r="M257">
        <v>0.4</v>
      </c>
      <c r="N257">
        <v>47</v>
      </c>
      <c r="O257">
        <v>19</v>
      </c>
      <c r="P257">
        <v>0.40400000000000003</v>
      </c>
      <c r="Q257">
        <v>0</v>
      </c>
    </row>
    <row r="258" spans="1:17" x14ac:dyDescent="0.45">
      <c r="A258">
        <v>2016</v>
      </c>
      <c r="B258" t="s">
        <v>61</v>
      </c>
      <c r="C258" t="str">
        <f>_xlfn.CONCAT(_2024_Manager_Records_Table[[#This Row],[Tm]], " - ", _2024_Manager_Records_Table[[#This Row],[Year]])</f>
        <v>TEX - 2016</v>
      </c>
      <c r="D258" t="s">
        <v>342</v>
      </c>
      <c r="E258">
        <v>95</v>
      </c>
      <c r="F258">
        <v>67</v>
      </c>
      <c r="G258">
        <v>0.58599999999999997</v>
      </c>
      <c r="H258">
        <v>0</v>
      </c>
      <c r="I258">
        <v>162</v>
      </c>
      <c r="J258">
        <v>1</v>
      </c>
      <c r="K258">
        <v>0</v>
      </c>
      <c r="L258">
        <v>3</v>
      </c>
      <c r="M258">
        <v>0</v>
      </c>
      <c r="N258">
        <v>51</v>
      </c>
      <c r="O258">
        <v>23</v>
      </c>
      <c r="P258">
        <v>0.45100000000000001</v>
      </c>
      <c r="Q258">
        <v>2</v>
      </c>
    </row>
    <row r="259" spans="1:17" x14ac:dyDescent="0.45">
      <c r="A259">
        <v>2016</v>
      </c>
      <c r="B259" t="s">
        <v>92</v>
      </c>
      <c r="C259" t="str">
        <f>_xlfn.CONCAT(_2024_Manager_Records_Table[[#This Row],[Tm]], " - ", _2024_Manager_Records_Table[[#This Row],[Year]])</f>
        <v>SFG - 2016</v>
      </c>
      <c r="D259" t="s">
        <v>62</v>
      </c>
      <c r="E259">
        <v>87</v>
      </c>
      <c r="F259">
        <v>75</v>
      </c>
      <c r="G259">
        <v>0.53700000000000003</v>
      </c>
      <c r="H259">
        <v>0</v>
      </c>
      <c r="I259">
        <v>162</v>
      </c>
      <c r="J259">
        <v>2</v>
      </c>
      <c r="K259">
        <v>2</v>
      </c>
      <c r="L259">
        <v>3</v>
      </c>
      <c r="M259">
        <v>0.4</v>
      </c>
      <c r="N259">
        <v>49</v>
      </c>
      <c r="O259">
        <v>31</v>
      </c>
      <c r="P259">
        <v>0.63300000000000001</v>
      </c>
      <c r="Q259">
        <v>2</v>
      </c>
    </row>
    <row r="260" spans="1:17" x14ac:dyDescent="0.45">
      <c r="A260">
        <v>2016</v>
      </c>
      <c r="B260" t="s">
        <v>75</v>
      </c>
      <c r="C260" t="str">
        <f>_xlfn.CONCAT(_2024_Manager_Records_Table[[#This Row],[Tm]], " - ", _2024_Manager_Records_Table[[#This Row],[Year]])</f>
        <v>TBR - 2016</v>
      </c>
      <c r="D260" t="s">
        <v>76</v>
      </c>
      <c r="E260">
        <v>68</v>
      </c>
      <c r="F260">
        <v>94</v>
      </c>
      <c r="G260">
        <v>0.42</v>
      </c>
      <c r="H260">
        <v>0</v>
      </c>
      <c r="I260">
        <v>162</v>
      </c>
      <c r="J260">
        <v>5</v>
      </c>
      <c r="N260">
        <v>49</v>
      </c>
      <c r="O260">
        <v>29</v>
      </c>
      <c r="P260">
        <v>0.59199999999999997</v>
      </c>
      <c r="Q260">
        <v>1</v>
      </c>
    </row>
    <row r="261" spans="1:17" x14ac:dyDescent="0.45">
      <c r="A261">
        <v>2016</v>
      </c>
      <c r="B261" t="s">
        <v>201</v>
      </c>
      <c r="C261" t="str">
        <f>_xlfn.CONCAT(_2024_Manager_Records_Table[[#This Row],[Tm]], " - ", _2024_Manager_Records_Table[[#This Row],[Year]])</f>
        <v>NYM - 2016</v>
      </c>
      <c r="D261" t="s">
        <v>410</v>
      </c>
      <c r="E261">
        <v>87</v>
      </c>
      <c r="F261">
        <v>75</v>
      </c>
      <c r="G261">
        <v>0.53700000000000003</v>
      </c>
      <c r="H261">
        <v>0</v>
      </c>
      <c r="I261">
        <v>162</v>
      </c>
      <c r="J261">
        <v>2</v>
      </c>
      <c r="K261">
        <v>0</v>
      </c>
      <c r="L261">
        <v>1</v>
      </c>
      <c r="M261">
        <v>0</v>
      </c>
      <c r="N261">
        <v>28</v>
      </c>
      <c r="O261">
        <v>18</v>
      </c>
      <c r="P261">
        <v>0.64300000000000002</v>
      </c>
      <c r="Q261">
        <v>3</v>
      </c>
    </row>
    <row r="262" spans="1:17" x14ac:dyDescent="0.45">
      <c r="A262">
        <v>2016</v>
      </c>
      <c r="B262" t="s">
        <v>95</v>
      </c>
      <c r="C262" t="str">
        <f>_xlfn.CONCAT(_2024_Manager_Records_Table[[#This Row],[Tm]], " - ", _2024_Manager_Records_Table[[#This Row],[Year]])</f>
        <v>MIL - 2016</v>
      </c>
      <c r="D262" t="s">
        <v>96</v>
      </c>
      <c r="E262">
        <v>73</v>
      </c>
      <c r="F262">
        <v>89</v>
      </c>
      <c r="G262">
        <v>0.45100000000000001</v>
      </c>
      <c r="H262">
        <v>0</v>
      </c>
      <c r="I262">
        <v>162</v>
      </c>
      <c r="J262">
        <v>4</v>
      </c>
      <c r="N262">
        <v>47</v>
      </c>
      <c r="O262">
        <v>22</v>
      </c>
      <c r="P262">
        <v>0.46800000000000003</v>
      </c>
      <c r="Q262">
        <v>3</v>
      </c>
    </row>
    <row r="263" spans="1:17" x14ac:dyDescent="0.45">
      <c r="A263">
        <v>2016</v>
      </c>
      <c r="B263" t="s">
        <v>85</v>
      </c>
      <c r="C263" t="str">
        <f>_xlfn.CONCAT(_2024_Manager_Records_Table[[#This Row],[Tm]], " - ", _2024_Manager_Records_Table[[#This Row],[Year]])</f>
        <v>BOS - 2016</v>
      </c>
      <c r="D263" t="s">
        <v>411</v>
      </c>
      <c r="E263">
        <v>93</v>
      </c>
      <c r="F263">
        <v>69</v>
      </c>
      <c r="G263">
        <v>0.57399999999999995</v>
      </c>
      <c r="H263">
        <v>0</v>
      </c>
      <c r="I263">
        <v>162</v>
      </c>
      <c r="J263">
        <v>1</v>
      </c>
      <c r="K263">
        <v>0</v>
      </c>
      <c r="L263">
        <v>3</v>
      </c>
      <c r="M263">
        <v>0</v>
      </c>
      <c r="N263">
        <v>46</v>
      </c>
      <c r="O263">
        <v>20</v>
      </c>
      <c r="P263">
        <v>0.435</v>
      </c>
      <c r="Q263">
        <v>3</v>
      </c>
    </row>
    <row r="264" spans="1:17" x14ac:dyDescent="0.45">
      <c r="A264">
        <v>2016</v>
      </c>
      <c r="B264" t="s">
        <v>102</v>
      </c>
      <c r="C264" t="str">
        <f>_xlfn.CONCAT(_2024_Manager_Records_Table[[#This Row],[Tm]], " - ", _2024_Manager_Records_Table[[#This Row],[Year]])</f>
        <v>CLE - 2016</v>
      </c>
      <c r="D264" t="s">
        <v>103</v>
      </c>
      <c r="E264">
        <v>94</v>
      </c>
      <c r="F264">
        <v>67</v>
      </c>
      <c r="G264">
        <v>0.58399999999999996</v>
      </c>
      <c r="H264">
        <v>0</v>
      </c>
      <c r="I264">
        <v>161</v>
      </c>
      <c r="J264">
        <v>1</v>
      </c>
      <c r="K264">
        <v>10</v>
      </c>
      <c r="L264">
        <v>5</v>
      </c>
      <c r="M264">
        <v>0.66700000000000004</v>
      </c>
      <c r="N264">
        <v>49</v>
      </c>
      <c r="O264">
        <v>28</v>
      </c>
      <c r="P264">
        <v>0.57099999999999995</v>
      </c>
      <c r="Q264">
        <v>3</v>
      </c>
    </row>
    <row r="265" spans="1:17" x14ac:dyDescent="0.45">
      <c r="A265">
        <v>2016</v>
      </c>
      <c r="B265" t="s">
        <v>184</v>
      </c>
      <c r="C265" t="str">
        <f>_xlfn.CONCAT(_2024_Manager_Records_Table[[#This Row],[Tm]], " - ", _2024_Manager_Records_Table[[#This Row],[Year]])</f>
        <v>TOR - 2016</v>
      </c>
      <c r="D265" t="s">
        <v>366</v>
      </c>
      <c r="E265">
        <v>89</v>
      </c>
      <c r="F265">
        <v>73</v>
      </c>
      <c r="G265">
        <v>0.54900000000000004</v>
      </c>
      <c r="H265">
        <v>0</v>
      </c>
      <c r="I265">
        <v>162</v>
      </c>
      <c r="J265">
        <v>2</v>
      </c>
      <c r="K265">
        <v>5</v>
      </c>
      <c r="L265">
        <v>4</v>
      </c>
      <c r="M265">
        <v>0.55600000000000005</v>
      </c>
      <c r="N265">
        <v>49</v>
      </c>
      <c r="O265">
        <v>19</v>
      </c>
      <c r="P265">
        <v>0.38800000000000001</v>
      </c>
      <c r="Q265">
        <v>8</v>
      </c>
    </row>
    <row r="266" spans="1:17" x14ac:dyDescent="0.45">
      <c r="A266">
        <v>2016</v>
      </c>
      <c r="B266" t="s">
        <v>70</v>
      </c>
      <c r="C266" t="str">
        <f>_xlfn.CONCAT(_2024_Manager_Records_Table[[#This Row],[Tm]], " - ", _2024_Manager_Records_Table[[#This Row],[Year]])</f>
        <v>NYY - 2016</v>
      </c>
      <c r="D266" t="s">
        <v>235</v>
      </c>
      <c r="E266">
        <v>84</v>
      </c>
      <c r="F266">
        <v>78</v>
      </c>
      <c r="G266">
        <v>0.51900000000000002</v>
      </c>
      <c r="H266">
        <v>0</v>
      </c>
      <c r="I266">
        <v>162</v>
      </c>
      <c r="J266">
        <v>4</v>
      </c>
      <c r="N266">
        <v>28</v>
      </c>
      <c r="O266">
        <v>18</v>
      </c>
      <c r="P266">
        <v>0.64300000000000002</v>
      </c>
      <c r="Q266">
        <v>3</v>
      </c>
    </row>
    <row r="267" spans="1:17" x14ac:dyDescent="0.45">
      <c r="A267">
        <v>2016</v>
      </c>
      <c r="B267" t="s">
        <v>206</v>
      </c>
      <c r="C267" t="str">
        <f>_xlfn.CONCAT(_2024_Manager_Records_Table[[#This Row],[Tm]], " - ", _2024_Manager_Records_Table[[#This Row],[Year]])</f>
        <v>ATL - 2016</v>
      </c>
      <c r="D267" t="s">
        <v>419</v>
      </c>
      <c r="E267">
        <v>9</v>
      </c>
      <c r="F267">
        <v>28</v>
      </c>
      <c r="G267">
        <v>0.24299999999999999</v>
      </c>
      <c r="H267">
        <v>0</v>
      </c>
      <c r="I267">
        <v>37</v>
      </c>
      <c r="J267">
        <v>5</v>
      </c>
      <c r="N267">
        <v>9</v>
      </c>
      <c r="O267">
        <v>0</v>
      </c>
      <c r="P267">
        <v>0</v>
      </c>
      <c r="Q267">
        <v>0</v>
      </c>
    </row>
    <row r="268" spans="1:17" x14ac:dyDescent="0.45">
      <c r="A268">
        <v>2016</v>
      </c>
      <c r="B268" t="s">
        <v>156</v>
      </c>
      <c r="C268" t="str">
        <f>_xlfn.CONCAT(_2024_Manager_Records_Table[[#This Row],[Tm]], " - ", _2024_Manager_Records_Table[[#This Row],[Year]])</f>
        <v>SDP - 2016</v>
      </c>
      <c r="D268" t="s">
        <v>368</v>
      </c>
      <c r="E268">
        <v>68</v>
      </c>
      <c r="F268">
        <v>94</v>
      </c>
      <c r="G268">
        <v>0.42</v>
      </c>
      <c r="H268">
        <v>0</v>
      </c>
      <c r="I268">
        <v>162</v>
      </c>
      <c r="J268">
        <v>5</v>
      </c>
      <c r="N268">
        <v>57</v>
      </c>
      <c r="O268">
        <v>27</v>
      </c>
      <c r="P268">
        <v>0.47399999999999998</v>
      </c>
      <c r="Q268">
        <v>2</v>
      </c>
    </row>
    <row r="269" spans="1:17" x14ac:dyDescent="0.45">
      <c r="A269">
        <v>2016</v>
      </c>
      <c r="B269" t="s">
        <v>140</v>
      </c>
      <c r="C269" t="str">
        <f>_xlfn.CONCAT(_2024_Manager_Records_Table[[#This Row],[Tm]], " - ", _2024_Manager_Records_Table[[#This Row],[Year]])</f>
        <v>ARI - 2016</v>
      </c>
      <c r="D269" t="s">
        <v>464</v>
      </c>
      <c r="E269">
        <v>69</v>
      </c>
      <c r="F269">
        <v>93</v>
      </c>
      <c r="G269">
        <v>0.42599999999999999</v>
      </c>
      <c r="H269">
        <v>0</v>
      </c>
      <c r="I269">
        <v>162</v>
      </c>
      <c r="J269">
        <v>4</v>
      </c>
      <c r="N269">
        <v>37</v>
      </c>
      <c r="O269">
        <v>22</v>
      </c>
      <c r="P269">
        <v>0.59499999999999997</v>
      </c>
      <c r="Q269">
        <v>3</v>
      </c>
    </row>
    <row r="270" spans="1:17" x14ac:dyDescent="0.45">
      <c r="A270">
        <v>2016</v>
      </c>
      <c r="B270" t="s">
        <v>16</v>
      </c>
      <c r="C270" t="str">
        <f>_xlfn.CONCAT(_2024_Manager_Records_Table[[#This Row],[Tm]], " - ", _2024_Manager_Records_Table[[#This Row],[Year]])</f>
        <v>HOU - 2016</v>
      </c>
      <c r="D270" t="s">
        <v>118</v>
      </c>
      <c r="E270">
        <v>84</v>
      </c>
      <c r="F270">
        <v>78</v>
      </c>
      <c r="G270">
        <v>0.51900000000000002</v>
      </c>
      <c r="H270">
        <v>0</v>
      </c>
      <c r="I270">
        <v>162</v>
      </c>
      <c r="J270">
        <v>3</v>
      </c>
      <c r="N270">
        <v>37</v>
      </c>
      <c r="O270">
        <v>16</v>
      </c>
      <c r="P270">
        <v>0.432</v>
      </c>
      <c r="Q270">
        <v>3</v>
      </c>
    </row>
    <row r="271" spans="1:17" x14ac:dyDescent="0.45">
      <c r="A271">
        <v>2016</v>
      </c>
      <c r="B271" t="s">
        <v>199</v>
      </c>
      <c r="C271" t="str">
        <f>_xlfn.CONCAT(_2024_Manager_Records_Table[[#This Row],[Tm]], " - ", _2024_Manager_Records_Table[[#This Row],[Year]])</f>
        <v>PIT - 2016</v>
      </c>
      <c r="D271" t="s">
        <v>371</v>
      </c>
      <c r="E271">
        <v>78</v>
      </c>
      <c r="F271">
        <v>83</v>
      </c>
      <c r="G271">
        <v>0.48399999999999999</v>
      </c>
      <c r="H271">
        <v>1</v>
      </c>
      <c r="I271">
        <v>162</v>
      </c>
      <c r="J271">
        <v>3</v>
      </c>
      <c r="N271">
        <v>55</v>
      </c>
      <c r="O271">
        <v>25</v>
      </c>
      <c r="P271">
        <v>0.45500000000000002</v>
      </c>
      <c r="Q271">
        <v>6</v>
      </c>
    </row>
    <row r="272" spans="1:17" x14ac:dyDescent="0.45">
      <c r="A272">
        <v>2016</v>
      </c>
      <c r="B272" t="s">
        <v>214</v>
      </c>
      <c r="C272" t="str">
        <f>_xlfn.CONCAT(_2024_Manager_Records_Table[[#This Row],[Tm]], " - ", _2024_Manager_Records_Table[[#This Row],[Year]])</f>
        <v>PHI - 2016</v>
      </c>
      <c r="D272" t="s">
        <v>468</v>
      </c>
      <c r="E272">
        <v>71</v>
      </c>
      <c r="F272">
        <v>91</v>
      </c>
      <c r="G272">
        <v>0.438</v>
      </c>
      <c r="H272">
        <v>0</v>
      </c>
      <c r="I272">
        <v>162</v>
      </c>
      <c r="J272">
        <v>4</v>
      </c>
      <c r="N272">
        <v>46</v>
      </c>
      <c r="O272">
        <v>26</v>
      </c>
      <c r="P272">
        <v>0.56499999999999995</v>
      </c>
      <c r="Q272">
        <v>1</v>
      </c>
    </row>
    <row r="273" spans="1:17" x14ac:dyDescent="0.45">
      <c r="A273">
        <v>2016</v>
      </c>
      <c r="B273" t="s">
        <v>177</v>
      </c>
      <c r="C273" t="str">
        <f>_xlfn.CONCAT(_2024_Manager_Records_Table[[#This Row],[Tm]], " - ", _2024_Manager_Records_Table[[#This Row],[Year]])</f>
        <v>CHC - 2016</v>
      </c>
      <c r="D273" t="s">
        <v>254</v>
      </c>
      <c r="E273">
        <v>103</v>
      </c>
      <c r="F273">
        <v>58</v>
      </c>
      <c r="G273">
        <v>0.64</v>
      </c>
      <c r="H273">
        <v>1</v>
      </c>
      <c r="I273">
        <v>162</v>
      </c>
      <c r="J273">
        <v>1</v>
      </c>
      <c r="K273">
        <v>11</v>
      </c>
      <c r="L273">
        <v>6</v>
      </c>
      <c r="M273">
        <v>0.64700000000000002</v>
      </c>
      <c r="N273">
        <v>42</v>
      </c>
      <c r="O273">
        <v>21</v>
      </c>
      <c r="P273">
        <v>0.5</v>
      </c>
      <c r="Q273">
        <v>3</v>
      </c>
    </row>
    <row r="274" spans="1:17" x14ac:dyDescent="0.45">
      <c r="A274">
        <v>2016</v>
      </c>
      <c r="B274" t="s">
        <v>145</v>
      </c>
      <c r="C274" t="str">
        <f>_xlfn.CONCAT(_2024_Manager_Records_Table[[#This Row],[Tm]], " - ", _2024_Manager_Records_Table[[#This Row],[Year]])</f>
        <v>STL - 2016</v>
      </c>
      <c r="D274" t="s">
        <v>258</v>
      </c>
      <c r="E274">
        <v>86</v>
      </c>
      <c r="F274">
        <v>76</v>
      </c>
      <c r="G274">
        <v>0.53100000000000003</v>
      </c>
      <c r="H274">
        <v>0</v>
      </c>
      <c r="I274">
        <v>162</v>
      </c>
      <c r="J274">
        <v>2</v>
      </c>
      <c r="N274">
        <v>54</v>
      </c>
      <c r="O274">
        <v>28</v>
      </c>
      <c r="P274">
        <v>0.51900000000000002</v>
      </c>
      <c r="Q274">
        <v>1</v>
      </c>
    </row>
    <row r="275" spans="1:17" x14ac:dyDescent="0.45">
      <c r="A275">
        <v>2016</v>
      </c>
      <c r="B275" t="s">
        <v>189</v>
      </c>
      <c r="C275" t="str">
        <f>_xlfn.CONCAT(_2024_Manager_Records_Table[[#This Row],[Tm]], " - ", _2024_Manager_Records_Table[[#This Row],[Year]])</f>
        <v>MIA - 2016</v>
      </c>
      <c r="D275" t="s">
        <v>261</v>
      </c>
      <c r="E275">
        <v>79</v>
      </c>
      <c r="F275">
        <v>82</v>
      </c>
      <c r="G275">
        <v>0.49099999999999999</v>
      </c>
      <c r="H275">
        <v>0</v>
      </c>
      <c r="I275">
        <v>161</v>
      </c>
      <c r="J275">
        <v>3</v>
      </c>
      <c r="N275">
        <v>53</v>
      </c>
      <c r="O275">
        <v>34</v>
      </c>
      <c r="P275">
        <v>0.64200000000000002</v>
      </c>
      <c r="Q275">
        <v>3</v>
      </c>
    </row>
    <row r="276" spans="1:17" x14ac:dyDescent="0.45">
      <c r="A276">
        <v>2016</v>
      </c>
      <c r="B276" t="s">
        <v>133</v>
      </c>
      <c r="C276" t="str">
        <f>_xlfn.CONCAT(_2024_Manager_Records_Table[[#This Row],[Tm]], " - ", _2024_Manager_Records_Table[[#This Row],[Year]])</f>
        <v>OAK - 2016</v>
      </c>
      <c r="D276" t="s">
        <v>157</v>
      </c>
      <c r="E276">
        <v>69</v>
      </c>
      <c r="F276">
        <v>93</v>
      </c>
      <c r="G276">
        <v>0.42599999999999999</v>
      </c>
      <c r="H276">
        <v>0</v>
      </c>
      <c r="I276">
        <v>162</v>
      </c>
      <c r="J276">
        <v>5</v>
      </c>
      <c r="N276">
        <v>34</v>
      </c>
      <c r="O276">
        <v>22</v>
      </c>
      <c r="P276">
        <v>0.64700000000000002</v>
      </c>
      <c r="Q276">
        <v>1</v>
      </c>
    </row>
    <row r="277" spans="1:17" x14ac:dyDescent="0.45">
      <c r="A277">
        <v>2016</v>
      </c>
      <c r="B277" t="s">
        <v>31</v>
      </c>
      <c r="C277" t="str">
        <f>_xlfn.CONCAT(_2024_Manager_Records_Table[[#This Row],[Tm]], " - ", _2024_Manager_Records_Table[[#This Row],[Year]])</f>
        <v>MIN - 2016</v>
      </c>
      <c r="D277" t="s">
        <v>384</v>
      </c>
      <c r="E277">
        <v>59</v>
      </c>
      <c r="F277">
        <v>103</v>
      </c>
      <c r="G277">
        <v>0.36399999999999999</v>
      </c>
      <c r="H277">
        <v>0</v>
      </c>
      <c r="I277">
        <v>162</v>
      </c>
      <c r="J277">
        <v>5</v>
      </c>
      <c r="N277">
        <v>28</v>
      </c>
      <c r="O277">
        <v>17</v>
      </c>
      <c r="P277">
        <v>0.60699999999999998</v>
      </c>
      <c r="Q277">
        <v>1</v>
      </c>
    </row>
    <row r="278" spans="1:17" x14ac:dyDescent="0.45">
      <c r="A278">
        <v>2016</v>
      </c>
      <c r="B278" t="s">
        <v>41</v>
      </c>
      <c r="C278" t="str">
        <f>_xlfn.CONCAT(_2024_Manager_Records_Table[[#This Row],[Tm]], " - ", _2024_Manager_Records_Table[[#This Row],[Year]])</f>
        <v>CIN - 2016</v>
      </c>
      <c r="D278" t="s">
        <v>386</v>
      </c>
      <c r="E278">
        <v>68</v>
      </c>
      <c r="F278">
        <v>94</v>
      </c>
      <c r="G278">
        <v>0.42</v>
      </c>
      <c r="H278">
        <v>0</v>
      </c>
      <c r="I278">
        <v>162</v>
      </c>
      <c r="J278">
        <v>5</v>
      </c>
      <c r="N278">
        <v>51</v>
      </c>
      <c r="O278">
        <v>25</v>
      </c>
      <c r="P278">
        <v>0.49</v>
      </c>
      <c r="Q278">
        <v>4</v>
      </c>
    </row>
    <row r="279" spans="1:17" x14ac:dyDescent="0.45">
      <c r="A279">
        <v>2016</v>
      </c>
      <c r="B279" t="s">
        <v>172</v>
      </c>
      <c r="C279" t="str">
        <f>_xlfn.CONCAT(_2024_Manager_Records_Table[[#This Row],[Tm]], " - ", _2024_Manager_Records_Table[[#This Row],[Year]])</f>
        <v>LAD - 2016</v>
      </c>
      <c r="D279" t="s">
        <v>173</v>
      </c>
      <c r="E279">
        <v>91</v>
      </c>
      <c r="F279">
        <v>71</v>
      </c>
      <c r="G279">
        <v>0.56200000000000006</v>
      </c>
      <c r="H279">
        <v>0</v>
      </c>
      <c r="I279">
        <v>162</v>
      </c>
      <c r="J279">
        <v>1</v>
      </c>
      <c r="K279">
        <v>5</v>
      </c>
      <c r="L279">
        <v>6</v>
      </c>
      <c r="M279">
        <v>0.45500000000000002</v>
      </c>
      <c r="N279">
        <v>35</v>
      </c>
      <c r="O279">
        <v>19</v>
      </c>
      <c r="P279">
        <v>0.54300000000000004</v>
      </c>
      <c r="Q279">
        <v>2</v>
      </c>
    </row>
    <row r="280" spans="1:17" x14ac:dyDescent="0.45">
      <c r="A280">
        <v>2016</v>
      </c>
      <c r="B280" t="s">
        <v>159</v>
      </c>
      <c r="C280" t="str">
        <f>_xlfn.CONCAT(_2024_Manager_Records_Table[[#This Row],[Tm]], " - ", _2024_Manager_Records_Table[[#This Row],[Year]])</f>
        <v>LAA - 2016</v>
      </c>
      <c r="D280" t="s">
        <v>393</v>
      </c>
      <c r="E280">
        <v>74</v>
      </c>
      <c r="F280">
        <v>88</v>
      </c>
      <c r="G280">
        <v>0.45700000000000002</v>
      </c>
      <c r="H280">
        <v>0</v>
      </c>
      <c r="I280">
        <v>162</v>
      </c>
      <c r="J280">
        <v>4</v>
      </c>
      <c r="N280">
        <v>38</v>
      </c>
      <c r="O280">
        <v>21</v>
      </c>
      <c r="P280">
        <v>0.55300000000000005</v>
      </c>
      <c r="Q280">
        <v>2</v>
      </c>
    </row>
    <row r="281" spans="1:17" x14ac:dyDescent="0.45">
      <c r="A281">
        <v>2016</v>
      </c>
      <c r="B281" t="s">
        <v>192</v>
      </c>
      <c r="C281" t="str">
        <f>_xlfn.CONCAT(_2024_Manager_Records_Table[[#This Row],[Tm]], " - ", _2024_Manager_Records_Table[[#This Row],[Year]])</f>
        <v>SEA - 2016</v>
      </c>
      <c r="D281" t="s">
        <v>193</v>
      </c>
      <c r="E281">
        <v>86</v>
      </c>
      <c r="F281">
        <v>76</v>
      </c>
      <c r="G281">
        <v>0.53100000000000003</v>
      </c>
      <c r="H281">
        <v>0</v>
      </c>
      <c r="I281">
        <v>162</v>
      </c>
      <c r="J281">
        <v>2</v>
      </c>
      <c r="N281">
        <v>37</v>
      </c>
      <c r="O281">
        <v>22</v>
      </c>
      <c r="P281">
        <v>0.59499999999999997</v>
      </c>
      <c r="Q281">
        <v>1</v>
      </c>
    </row>
    <row r="282" spans="1:17" x14ac:dyDescent="0.45">
      <c r="A282">
        <v>2016</v>
      </c>
      <c r="B282" t="s">
        <v>122</v>
      </c>
      <c r="C282" t="str">
        <f>_xlfn.CONCAT(_2024_Manager_Records_Table[[#This Row],[Tm]], " - ", _2024_Manager_Records_Table[[#This Row],[Year]])</f>
        <v>BAL - 2016</v>
      </c>
      <c r="D282" t="s">
        <v>202</v>
      </c>
      <c r="E282">
        <v>89</v>
      </c>
      <c r="F282">
        <v>73</v>
      </c>
      <c r="G282">
        <v>0.54900000000000004</v>
      </c>
      <c r="H282">
        <v>0</v>
      </c>
      <c r="I282">
        <v>162</v>
      </c>
      <c r="J282">
        <v>2</v>
      </c>
      <c r="K282">
        <v>0</v>
      </c>
      <c r="L282">
        <v>1</v>
      </c>
      <c r="M282">
        <v>0</v>
      </c>
      <c r="N282">
        <v>39</v>
      </c>
      <c r="O282">
        <v>20</v>
      </c>
      <c r="P282">
        <v>0.51300000000000001</v>
      </c>
      <c r="Q282">
        <v>1</v>
      </c>
    </row>
    <row r="283" spans="1:17" x14ac:dyDescent="0.45">
      <c r="A283">
        <v>2016</v>
      </c>
      <c r="B283" t="s">
        <v>206</v>
      </c>
      <c r="C283" t="str">
        <f>_xlfn.CONCAT(_2024_Manager_Records_Table[[#This Row],[Tm]], " - ", _2024_Manager_Records_Table[[#This Row],[Year]])</f>
        <v>ATL - 2016</v>
      </c>
      <c r="D283" t="s">
        <v>207</v>
      </c>
      <c r="E283">
        <v>59</v>
      </c>
      <c r="F283">
        <v>65</v>
      </c>
      <c r="G283">
        <v>0.47599999999999998</v>
      </c>
      <c r="H283">
        <v>0</v>
      </c>
      <c r="I283">
        <v>124</v>
      </c>
      <c r="J283">
        <v>5</v>
      </c>
      <c r="N283">
        <v>33</v>
      </c>
      <c r="O283">
        <v>18</v>
      </c>
      <c r="P283">
        <v>0.54500000000000004</v>
      </c>
      <c r="Q283">
        <v>3</v>
      </c>
    </row>
    <row r="284" spans="1:17" x14ac:dyDescent="0.45">
      <c r="A284">
        <v>2016</v>
      </c>
      <c r="B284" t="s">
        <v>110</v>
      </c>
      <c r="C284" t="str">
        <f>_xlfn.CONCAT(_2024_Manager_Records_Table[[#This Row],[Tm]], " - ", _2024_Manager_Records_Table[[#This Row],[Year]])</f>
        <v>CHW - 2016</v>
      </c>
      <c r="D284" t="s">
        <v>446</v>
      </c>
      <c r="E284">
        <v>78</v>
      </c>
      <c r="F284">
        <v>84</v>
      </c>
      <c r="G284">
        <v>0.48099999999999998</v>
      </c>
      <c r="H284">
        <v>0</v>
      </c>
      <c r="I284">
        <v>162</v>
      </c>
      <c r="J284">
        <v>4</v>
      </c>
      <c r="N284">
        <v>39</v>
      </c>
      <c r="O284">
        <v>20</v>
      </c>
      <c r="P284">
        <v>0.51300000000000001</v>
      </c>
      <c r="Q284">
        <v>3</v>
      </c>
    </row>
    <row r="285" spans="1:17" x14ac:dyDescent="0.45">
      <c r="A285">
        <v>2016</v>
      </c>
      <c r="B285" t="s">
        <v>52</v>
      </c>
      <c r="C285" t="str">
        <f>_xlfn.CONCAT(_2024_Manager_Records_Table[[#This Row],[Tm]], " - ", _2024_Manager_Records_Table[[#This Row],[Year]])</f>
        <v>COL - 2016</v>
      </c>
      <c r="D285" t="s">
        <v>451</v>
      </c>
      <c r="E285">
        <v>75</v>
      </c>
      <c r="F285">
        <v>87</v>
      </c>
      <c r="G285">
        <v>0.46300000000000002</v>
      </c>
      <c r="H285">
        <v>0</v>
      </c>
      <c r="I285">
        <v>162</v>
      </c>
      <c r="J285">
        <v>3</v>
      </c>
      <c r="N285">
        <v>54</v>
      </c>
      <c r="O285">
        <v>32</v>
      </c>
      <c r="P285">
        <v>0.59299999999999997</v>
      </c>
      <c r="Q285">
        <v>3</v>
      </c>
    </row>
    <row r="286" spans="1:17" x14ac:dyDescent="0.45">
      <c r="A286">
        <v>2016</v>
      </c>
      <c r="B286" t="s">
        <v>165</v>
      </c>
      <c r="C286" t="str">
        <f>_xlfn.CONCAT(_2024_Manager_Records_Table[[#This Row],[Tm]], " - ", _2024_Manager_Records_Table[[#This Row],[Year]])</f>
        <v>KCR - 2016</v>
      </c>
      <c r="D286" t="s">
        <v>402</v>
      </c>
      <c r="E286">
        <v>81</v>
      </c>
      <c r="F286">
        <v>81</v>
      </c>
      <c r="G286">
        <v>0.5</v>
      </c>
      <c r="H286">
        <v>0</v>
      </c>
      <c r="I286">
        <v>162</v>
      </c>
      <c r="J286">
        <v>3</v>
      </c>
      <c r="N286">
        <v>37</v>
      </c>
      <c r="O286">
        <v>25</v>
      </c>
      <c r="P286">
        <v>0.67600000000000005</v>
      </c>
      <c r="Q286">
        <v>1</v>
      </c>
    </row>
    <row r="287" spans="1:17" x14ac:dyDescent="0.45">
      <c r="A287">
        <v>2015</v>
      </c>
      <c r="B287" t="s">
        <v>117</v>
      </c>
      <c r="C287" t="str">
        <f>_xlfn.CONCAT(_2024_Manager_Records_Table[[#This Row],[Tm]], " - ", _2024_Manager_Records_Table[[#This Row],[Year]])</f>
        <v>DET - 2015</v>
      </c>
      <c r="D287" t="s">
        <v>405</v>
      </c>
      <c r="E287">
        <v>74</v>
      </c>
      <c r="F287">
        <v>87</v>
      </c>
      <c r="G287">
        <v>0.46</v>
      </c>
      <c r="H287">
        <v>0</v>
      </c>
      <c r="I287">
        <v>161</v>
      </c>
      <c r="J287">
        <v>5</v>
      </c>
      <c r="N287">
        <v>27</v>
      </c>
      <c r="O287">
        <v>11</v>
      </c>
      <c r="P287">
        <v>0.40699999999999997</v>
      </c>
      <c r="Q287">
        <v>4</v>
      </c>
    </row>
    <row r="288" spans="1:17" x14ac:dyDescent="0.45">
      <c r="A288">
        <v>2015</v>
      </c>
      <c r="B288" t="s">
        <v>61</v>
      </c>
      <c r="C288" t="str">
        <f>_xlfn.CONCAT(_2024_Manager_Records_Table[[#This Row],[Tm]], " - ", _2024_Manager_Records_Table[[#This Row],[Year]])</f>
        <v>TEX - 2015</v>
      </c>
      <c r="D288" t="s">
        <v>342</v>
      </c>
      <c r="E288">
        <v>88</v>
      </c>
      <c r="F288">
        <v>74</v>
      </c>
      <c r="G288">
        <v>0.54300000000000004</v>
      </c>
      <c r="H288">
        <v>0</v>
      </c>
      <c r="I288">
        <v>162</v>
      </c>
      <c r="J288">
        <v>1</v>
      </c>
      <c r="K288">
        <v>2</v>
      </c>
      <c r="L288">
        <v>3</v>
      </c>
      <c r="M288">
        <v>0.4</v>
      </c>
      <c r="N288">
        <v>50</v>
      </c>
      <c r="O288">
        <v>17</v>
      </c>
      <c r="P288">
        <v>0.34</v>
      </c>
      <c r="Q288">
        <v>5</v>
      </c>
    </row>
    <row r="289" spans="1:17" x14ac:dyDescent="0.45">
      <c r="A289">
        <v>2015</v>
      </c>
      <c r="B289" t="s">
        <v>156</v>
      </c>
      <c r="C289" t="str">
        <f>_xlfn.CONCAT(_2024_Manager_Records_Table[[#This Row],[Tm]], " - ", _2024_Manager_Records_Table[[#This Row],[Year]])</f>
        <v>SDP - 2015</v>
      </c>
      <c r="D289" t="s">
        <v>53</v>
      </c>
      <c r="E289">
        <v>32</v>
      </c>
      <c r="F289">
        <v>33</v>
      </c>
      <c r="G289">
        <v>0.49199999999999999</v>
      </c>
      <c r="H289">
        <v>0</v>
      </c>
      <c r="I289">
        <v>65</v>
      </c>
      <c r="J289">
        <v>3</v>
      </c>
      <c r="N289">
        <v>15</v>
      </c>
      <c r="O289">
        <v>9</v>
      </c>
      <c r="P289">
        <v>0.6</v>
      </c>
      <c r="Q289">
        <v>4</v>
      </c>
    </row>
    <row r="290" spans="1:17" x14ac:dyDescent="0.45">
      <c r="A290">
        <v>2015</v>
      </c>
      <c r="B290" t="s">
        <v>92</v>
      </c>
      <c r="C290" t="str">
        <f>_xlfn.CONCAT(_2024_Manager_Records_Table[[#This Row],[Tm]], " - ", _2024_Manager_Records_Table[[#This Row],[Year]])</f>
        <v>SFG - 2015</v>
      </c>
      <c r="D290" t="s">
        <v>62</v>
      </c>
      <c r="E290">
        <v>84</v>
      </c>
      <c r="F290">
        <v>78</v>
      </c>
      <c r="G290">
        <v>0.51900000000000002</v>
      </c>
      <c r="H290">
        <v>0</v>
      </c>
      <c r="I290">
        <v>162</v>
      </c>
      <c r="J290">
        <v>2</v>
      </c>
      <c r="N290">
        <v>38</v>
      </c>
      <c r="O290">
        <v>21</v>
      </c>
      <c r="P290">
        <v>0.55300000000000005</v>
      </c>
      <c r="Q290">
        <v>5</v>
      </c>
    </row>
    <row r="291" spans="1:17" x14ac:dyDescent="0.45">
      <c r="A291">
        <v>2015</v>
      </c>
      <c r="B291" t="s">
        <v>75</v>
      </c>
      <c r="C291" t="str">
        <f>_xlfn.CONCAT(_2024_Manager_Records_Table[[#This Row],[Tm]], " - ", _2024_Manager_Records_Table[[#This Row],[Year]])</f>
        <v>TBR - 2015</v>
      </c>
      <c r="D291" t="s">
        <v>76</v>
      </c>
      <c r="E291">
        <v>80</v>
      </c>
      <c r="F291">
        <v>82</v>
      </c>
      <c r="G291">
        <v>0.49399999999999999</v>
      </c>
      <c r="H291">
        <v>0</v>
      </c>
      <c r="I291">
        <v>162</v>
      </c>
      <c r="J291">
        <v>4</v>
      </c>
      <c r="N291">
        <v>54</v>
      </c>
      <c r="O291">
        <v>17</v>
      </c>
      <c r="P291">
        <v>0.315</v>
      </c>
      <c r="Q291">
        <v>3</v>
      </c>
    </row>
    <row r="292" spans="1:17" x14ac:dyDescent="0.45">
      <c r="A292">
        <v>2015</v>
      </c>
      <c r="B292" t="s">
        <v>201</v>
      </c>
      <c r="C292" t="str">
        <f>_xlfn.CONCAT(_2024_Manager_Records_Table[[#This Row],[Tm]], " - ", _2024_Manager_Records_Table[[#This Row],[Year]])</f>
        <v>NYM - 2015</v>
      </c>
      <c r="D292" t="s">
        <v>410</v>
      </c>
      <c r="E292">
        <v>90</v>
      </c>
      <c r="F292">
        <v>72</v>
      </c>
      <c r="G292">
        <v>0.55600000000000005</v>
      </c>
      <c r="H292">
        <v>0</v>
      </c>
      <c r="I292">
        <v>162</v>
      </c>
      <c r="J292">
        <v>1</v>
      </c>
      <c r="K292">
        <v>8</v>
      </c>
      <c r="L292">
        <v>6</v>
      </c>
      <c r="M292">
        <v>0.57099999999999995</v>
      </c>
      <c r="N292">
        <v>35</v>
      </c>
      <c r="O292">
        <v>19</v>
      </c>
      <c r="P292">
        <v>0.54300000000000004</v>
      </c>
      <c r="Q292">
        <v>4</v>
      </c>
    </row>
    <row r="293" spans="1:17" x14ac:dyDescent="0.45">
      <c r="A293">
        <v>2015</v>
      </c>
      <c r="B293" t="s">
        <v>95</v>
      </c>
      <c r="C293" t="str">
        <f>_xlfn.CONCAT(_2024_Manager_Records_Table[[#This Row],[Tm]], " - ", _2024_Manager_Records_Table[[#This Row],[Year]])</f>
        <v>MIL - 2015</v>
      </c>
      <c r="D293" t="s">
        <v>96</v>
      </c>
      <c r="E293">
        <v>61</v>
      </c>
      <c r="F293">
        <v>76</v>
      </c>
      <c r="G293">
        <v>0.44500000000000001</v>
      </c>
      <c r="H293">
        <v>0</v>
      </c>
      <c r="I293">
        <v>137</v>
      </c>
      <c r="J293">
        <v>4</v>
      </c>
      <c r="N293">
        <v>25</v>
      </c>
      <c r="O293">
        <v>12</v>
      </c>
      <c r="P293">
        <v>0.48</v>
      </c>
      <c r="Q293">
        <v>2</v>
      </c>
    </row>
    <row r="294" spans="1:17" x14ac:dyDescent="0.45">
      <c r="A294">
        <v>2015</v>
      </c>
      <c r="B294" t="s">
        <v>85</v>
      </c>
      <c r="C294" t="str">
        <f>_xlfn.CONCAT(_2024_Manager_Records_Table[[#This Row],[Tm]], " - ", _2024_Manager_Records_Table[[#This Row],[Year]])</f>
        <v>BOS - 2015</v>
      </c>
      <c r="D294" t="s">
        <v>411</v>
      </c>
      <c r="E294">
        <v>78</v>
      </c>
      <c r="F294">
        <v>84</v>
      </c>
      <c r="G294">
        <v>0.48099999999999998</v>
      </c>
      <c r="H294">
        <v>0</v>
      </c>
      <c r="I294">
        <v>162</v>
      </c>
      <c r="J294">
        <v>5</v>
      </c>
      <c r="N294">
        <v>52</v>
      </c>
      <c r="O294">
        <v>21</v>
      </c>
      <c r="P294">
        <v>0.40400000000000003</v>
      </c>
      <c r="Q294">
        <v>3</v>
      </c>
    </row>
    <row r="295" spans="1:17" x14ac:dyDescent="0.45">
      <c r="A295">
        <v>2015</v>
      </c>
      <c r="B295" t="s">
        <v>102</v>
      </c>
      <c r="C295" t="str">
        <f>_xlfn.CONCAT(_2024_Manager_Records_Table[[#This Row],[Tm]], " - ", _2024_Manager_Records_Table[[#This Row],[Year]])</f>
        <v>CLE - 2015</v>
      </c>
      <c r="D295" t="s">
        <v>103</v>
      </c>
      <c r="E295">
        <v>81</v>
      </c>
      <c r="F295">
        <v>80</v>
      </c>
      <c r="G295">
        <v>0.503</v>
      </c>
      <c r="H295">
        <v>0</v>
      </c>
      <c r="I295">
        <v>161</v>
      </c>
      <c r="J295">
        <v>3</v>
      </c>
      <c r="N295">
        <v>28</v>
      </c>
      <c r="O295">
        <v>15</v>
      </c>
      <c r="P295">
        <v>0.53600000000000003</v>
      </c>
      <c r="Q295">
        <v>4</v>
      </c>
    </row>
    <row r="296" spans="1:17" x14ac:dyDescent="0.45">
      <c r="A296">
        <v>2015</v>
      </c>
      <c r="B296" t="s">
        <v>184</v>
      </c>
      <c r="C296" t="str">
        <f>_xlfn.CONCAT(_2024_Manager_Records_Table[[#This Row],[Tm]], " - ", _2024_Manager_Records_Table[[#This Row],[Year]])</f>
        <v>TOR - 2015</v>
      </c>
      <c r="D296" t="s">
        <v>366</v>
      </c>
      <c r="E296">
        <v>93</v>
      </c>
      <c r="F296">
        <v>69</v>
      </c>
      <c r="G296">
        <v>0.57399999999999995</v>
      </c>
      <c r="H296">
        <v>0</v>
      </c>
      <c r="I296">
        <v>162</v>
      </c>
      <c r="J296">
        <v>1</v>
      </c>
      <c r="K296">
        <v>5</v>
      </c>
      <c r="L296">
        <v>6</v>
      </c>
      <c r="M296">
        <v>0.45500000000000002</v>
      </c>
      <c r="N296">
        <v>45</v>
      </c>
      <c r="O296">
        <v>20</v>
      </c>
      <c r="P296">
        <v>0.44400000000000001</v>
      </c>
      <c r="Q296">
        <v>5</v>
      </c>
    </row>
    <row r="297" spans="1:17" x14ac:dyDescent="0.45">
      <c r="A297">
        <v>2015</v>
      </c>
      <c r="B297" t="s">
        <v>70</v>
      </c>
      <c r="C297" t="str">
        <f>_xlfn.CONCAT(_2024_Manager_Records_Table[[#This Row],[Tm]], " - ", _2024_Manager_Records_Table[[#This Row],[Year]])</f>
        <v>NYY - 2015</v>
      </c>
      <c r="D297" t="s">
        <v>235</v>
      </c>
      <c r="E297">
        <v>87</v>
      </c>
      <c r="F297">
        <v>75</v>
      </c>
      <c r="G297">
        <v>0.53700000000000003</v>
      </c>
      <c r="H297">
        <v>0</v>
      </c>
      <c r="I297">
        <v>162</v>
      </c>
      <c r="J297">
        <v>2</v>
      </c>
      <c r="K297">
        <v>0</v>
      </c>
      <c r="L297">
        <v>1</v>
      </c>
      <c r="M297">
        <v>0</v>
      </c>
      <c r="N297">
        <v>30</v>
      </c>
      <c r="O297">
        <v>22</v>
      </c>
      <c r="P297">
        <v>0.73299999999999998</v>
      </c>
      <c r="Q297">
        <v>4</v>
      </c>
    </row>
    <row r="298" spans="1:17" x14ac:dyDescent="0.45">
      <c r="A298">
        <v>2015</v>
      </c>
      <c r="B298" t="s">
        <v>206</v>
      </c>
      <c r="C298" t="str">
        <f>_xlfn.CONCAT(_2024_Manager_Records_Table[[#This Row],[Tm]], " - ", _2024_Manager_Records_Table[[#This Row],[Year]])</f>
        <v>ATL - 2015</v>
      </c>
      <c r="D298" t="s">
        <v>419</v>
      </c>
      <c r="E298">
        <v>67</v>
      </c>
      <c r="F298">
        <v>95</v>
      </c>
      <c r="G298">
        <v>0.41399999999999998</v>
      </c>
      <c r="H298">
        <v>0</v>
      </c>
      <c r="I298">
        <v>162</v>
      </c>
      <c r="J298">
        <v>4</v>
      </c>
      <c r="N298">
        <v>46</v>
      </c>
      <c r="O298">
        <v>22</v>
      </c>
      <c r="P298">
        <v>0.47799999999999998</v>
      </c>
      <c r="Q298">
        <v>1</v>
      </c>
    </row>
    <row r="299" spans="1:17" x14ac:dyDescent="0.45">
      <c r="A299">
        <v>2015</v>
      </c>
      <c r="B299" t="s">
        <v>140</v>
      </c>
      <c r="C299" t="str">
        <f>_xlfn.CONCAT(_2024_Manager_Records_Table[[#This Row],[Tm]], " - ", _2024_Manager_Records_Table[[#This Row],[Year]])</f>
        <v>ARI - 2015</v>
      </c>
      <c r="D299" t="s">
        <v>464</v>
      </c>
      <c r="E299">
        <v>79</v>
      </c>
      <c r="F299">
        <v>83</v>
      </c>
      <c r="G299">
        <v>0.48799999999999999</v>
      </c>
      <c r="H299">
        <v>0</v>
      </c>
      <c r="I299">
        <v>162</v>
      </c>
      <c r="J299">
        <v>3</v>
      </c>
      <c r="N299">
        <v>34</v>
      </c>
      <c r="O299">
        <v>21</v>
      </c>
      <c r="P299">
        <v>0.61799999999999999</v>
      </c>
      <c r="Q299">
        <v>2</v>
      </c>
    </row>
    <row r="300" spans="1:17" x14ac:dyDescent="0.45">
      <c r="A300">
        <v>2015</v>
      </c>
      <c r="B300" t="s">
        <v>16</v>
      </c>
      <c r="C300" t="str">
        <f>_xlfn.CONCAT(_2024_Manager_Records_Table[[#This Row],[Tm]], " - ", _2024_Manager_Records_Table[[#This Row],[Year]])</f>
        <v>HOU - 2015</v>
      </c>
      <c r="D300" t="s">
        <v>118</v>
      </c>
      <c r="E300">
        <v>86</v>
      </c>
      <c r="F300">
        <v>76</v>
      </c>
      <c r="G300">
        <v>0.53100000000000003</v>
      </c>
      <c r="H300">
        <v>0</v>
      </c>
      <c r="I300">
        <v>162</v>
      </c>
      <c r="J300">
        <v>2</v>
      </c>
      <c r="K300">
        <v>3</v>
      </c>
      <c r="L300">
        <v>3</v>
      </c>
      <c r="M300">
        <v>0.5</v>
      </c>
      <c r="N300">
        <v>48</v>
      </c>
      <c r="O300">
        <v>23</v>
      </c>
      <c r="P300">
        <v>0.47899999999999998</v>
      </c>
      <c r="Q300">
        <v>2</v>
      </c>
    </row>
    <row r="301" spans="1:17" x14ac:dyDescent="0.45">
      <c r="A301">
        <v>2015</v>
      </c>
      <c r="B301" t="s">
        <v>199</v>
      </c>
      <c r="C301" t="str">
        <f>_xlfn.CONCAT(_2024_Manager_Records_Table[[#This Row],[Tm]], " - ", _2024_Manager_Records_Table[[#This Row],[Year]])</f>
        <v>PIT - 2015</v>
      </c>
      <c r="D301" t="s">
        <v>371</v>
      </c>
      <c r="E301">
        <v>98</v>
      </c>
      <c r="F301">
        <v>64</v>
      </c>
      <c r="G301">
        <v>0.60499999999999998</v>
      </c>
      <c r="H301">
        <v>0</v>
      </c>
      <c r="I301">
        <v>162</v>
      </c>
      <c r="J301">
        <v>2</v>
      </c>
      <c r="K301">
        <v>0</v>
      </c>
      <c r="L301">
        <v>1</v>
      </c>
      <c r="M301">
        <v>0</v>
      </c>
      <c r="N301">
        <v>44</v>
      </c>
      <c r="O301">
        <v>25</v>
      </c>
      <c r="P301">
        <v>0.56799999999999995</v>
      </c>
      <c r="Q301">
        <v>4</v>
      </c>
    </row>
    <row r="302" spans="1:17" x14ac:dyDescent="0.45">
      <c r="A302">
        <v>2015</v>
      </c>
      <c r="B302" t="s">
        <v>189</v>
      </c>
      <c r="C302" t="str">
        <f>_xlfn.CONCAT(_2024_Manager_Records_Table[[#This Row],[Tm]], " - ", _2024_Manager_Records_Table[[#This Row],[Year]])</f>
        <v>MIA - 2015</v>
      </c>
      <c r="D302" t="s">
        <v>491</v>
      </c>
      <c r="E302">
        <v>55</v>
      </c>
      <c r="F302">
        <v>69</v>
      </c>
      <c r="G302">
        <v>0.44400000000000001</v>
      </c>
      <c r="H302">
        <v>0</v>
      </c>
      <c r="I302">
        <v>124</v>
      </c>
      <c r="J302">
        <v>3</v>
      </c>
      <c r="N302">
        <v>21</v>
      </c>
      <c r="O302">
        <v>12</v>
      </c>
      <c r="P302">
        <v>0.57099999999999995</v>
      </c>
      <c r="Q302">
        <v>3</v>
      </c>
    </row>
    <row r="303" spans="1:17" x14ac:dyDescent="0.45">
      <c r="A303">
        <v>2015</v>
      </c>
      <c r="B303" t="s">
        <v>214</v>
      </c>
      <c r="C303" t="str">
        <f>_xlfn.CONCAT(_2024_Manager_Records_Table[[#This Row],[Tm]], " - ", _2024_Manager_Records_Table[[#This Row],[Year]])</f>
        <v>PHI - 2015</v>
      </c>
      <c r="D303" t="s">
        <v>468</v>
      </c>
      <c r="E303">
        <v>37</v>
      </c>
      <c r="F303">
        <v>51</v>
      </c>
      <c r="G303">
        <v>0.42</v>
      </c>
      <c r="H303">
        <v>0</v>
      </c>
      <c r="I303">
        <v>88</v>
      </c>
      <c r="J303">
        <v>5</v>
      </c>
      <c r="N303">
        <v>21</v>
      </c>
      <c r="O303">
        <v>16</v>
      </c>
      <c r="P303">
        <v>0.76200000000000001</v>
      </c>
      <c r="Q303">
        <v>0</v>
      </c>
    </row>
    <row r="304" spans="1:17" x14ac:dyDescent="0.45">
      <c r="A304">
        <v>2015</v>
      </c>
      <c r="B304" t="s">
        <v>177</v>
      </c>
      <c r="C304" t="str">
        <f>_xlfn.CONCAT(_2024_Manager_Records_Table[[#This Row],[Tm]], " - ", _2024_Manager_Records_Table[[#This Row],[Year]])</f>
        <v>CHC - 2015</v>
      </c>
      <c r="D304" t="s">
        <v>254</v>
      </c>
      <c r="E304">
        <v>97</v>
      </c>
      <c r="F304">
        <v>65</v>
      </c>
      <c r="G304">
        <v>0.59899999999999998</v>
      </c>
      <c r="H304">
        <v>0</v>
      </c>
      <c r="I304">
        <v>162</v>
      </c>
      <c r="J304">
        <v>3</v>
      </c>
      <c r="K304">
        <v>4</v>
      </c>
      <c r="L304">
        <v>5</v>
      </c>
      <c r="M304">
        <v>0.44400000000000001</v>
      </c>
      <c r="N304">
        <v>48</v>
      </c>
      <c r="O304">
        <v>28</v>
      </c>
      <c r="P304">
        <v>0.58299999999999996</v>
      </c>
      <c r="Q304">
        <v>5</v>
      </c>
    </row>
    <row r="305" spans="1:17" x14ac:dyDescent="0.45">
      <c r="A305">
        <v>2015</v>
      </c>
      <c r="B305" t="s">
        <v>145</v>
      </c>
      <c r="C305" t="str">
        <f>_xlfn.CONCAT(_2024_Manager_Records_Table[[#This Row],[Tm]], " - ", _2024_Manager_Records_Table[[#This Row],[Year]])</f>
        <v>STL - 2015</v>
      </c>
      <c r="D305" t="s">
        <v>258</v>
      </c>
      <c r="E305">
        <v>100</v>
      </c>
      <c r="F305">
        <v>62</v>
      </c>
      <c r="G305">
        <v>0.61699999999999999</v>
      </c>
      <c r="H305">
        <v>0</v>
      </c>
      <c r="I305">
        <v>162</v>
      </c>
      <c r="J305">
        <v>1</v>
      </c>
      <c r="K305">
        <v>1</v>
      </c>
      <c r="L305">
        <v>3</v>
      </c>
      <c r="M305">
        <v>0.25</v>
      </c>
      <c r="N305">
        <v>31</v>
      </c>
      <c r="O305">
        <v>16</v>
      </c>
      <c r="P305">
        <v>0.51600000000000001</v>
      </c>
      <c r="Q305">
        <v>3</v>
      </c>
    </row>
    <row r="306" spans="1:17" x14ac:dyDescent="0.45">
      <c r="A306">
        <v>2015</v>
      </c>
      <c r="B306" t="s">
        <v>172</v>
      </c>
      <c r="C306" t="str">
        <f>_xlfn.CONCAT(_2024_Manager_Records_Table[[#This Row],[Tm]], " - ", _2024_Manager_Records_Table[[#This Row],[Year]])</f>
        <v>LAD - 2015</v>
      </c>
      <c r="D306" t="s">
        <v>261</v>
      </c>
      <c r="E306">
        <v>92</v>
      </c>
      <c r="F306">
        <v>70</v>
      </c>
      <c r="G306">
        <v>0.56799999999999995</v>
      </c>
      <c r="H306">
        <v>0</v>
      </c>
      <c r="I306">
        <v>162</v>
      </c>
      <c r="J306">
        <v>1</v>
      </c>
      <c r="K306">
        <v>2</v>
      </c>
      <c r="L306">
        <v>3</v>
      </c>
      <c r="M306">
        <v>0.4</v>
      </c>
      <c r="N306">
        <v>41</v>
      </c>
      <c r="O306">
        <v>17</v>
      </c>
      <c r="P306">
        <v>0.41499999999999998</v>
      </c>
      <c r="Q306">
        <v>4</v>
      </c>
    </row>
    <row r="307" spans="1:17" x14ac:dyDescent="0.45">
      <c r="A307">
        <v>2015</v>
      </c>
      <c r="B307" t="s">
        <v>192</v>
      </c>
      <c r="C307" t="str">
        <f>_xlfn.CONCAT(_2024_Manager_Records_Table[[#This Row],[Tm]], " - ", _2024_Manager_Records_Table[[#This Row],[Year]])</f>
        <v>SEA - 2015</v>
      </c>
      <c r="D307" t="s">
        <v>428</v>
      </c>
      <c r="E307">
        <v>76</v>
      </c>
      <c r="F307">
        <v>86</v>
      </c>
      <c r="G307">
        <v>0.46899999999999997</v>
      </c>
      <c r="H307">
        <v>0</v>
      </c>
      <c r="I307">
        <v>162</v>
      </c>
      <c r="J307">
        <v>4</v>
      </c>
      <c r="N307">
        <v>38</v>
      </c>
      <c r="O307">
        <v>27</v>
      </c>
      <c r="P307">
        <v>0.71099999999999997</v>
      </c>
      <c r="Q307">
        <v>4</v>
      </c>
    </row>
    <row r="308" spans="1:17" x14ac:dyDescent="0.45">
      <c r="A308">
        <v>2015</v>
      </c>
      <c r="B308" t="s">
        <v>133</v>
      </c>
      <c r="C308" t="str">
        <f>_xlfn.CONCAT(_2024_Manager_Records_Table[[#This Row],[Tm]], " - ", _2024_Manager_Records_Table[[#This Row],[Year]])</f>
        <v>OAK - 2015</v>
      </c>
      <c r="D308" t="s">
        <v>157</v>
      </c>
      <c r="E308">
        <v>68</v>
      </c>
      <c r="F308">
        <v>94</v>
      </c>
      <c r="G308">
        <v>0.42</v>
      </c>
      <c r="H308">
        <v>0</v>
      </c>
      <c r="I308">
        <v>162</v>
      </c>
      <c r="J308">
        <v>5</v>
      </c>
      <c r="N308">
        <v>29</v>
      </c>
      <c r="O308">
        <v>15</v>
      </c>
      <c r="P308">
        <v>0.51700000000000002</v>
      </c>
      <c r="Q308">
        <v>3</v>
      </c>
    </row>
    <row r="309" spans="1:17" x14ac:dyDescent="0.45">
      <c r="A309">
        <v>2015</v>
      </c>
      <c r="B309" t="s">
        <v>31</v>
      </c>
      <c r="C309" t="str">
        <f>_xlfn.CONCAT(_2024_Manager_Records_Table[[#This Row],[Tm]], " - ", _2024_Manager_Records_Table[[#This Row],[Year]])</f>
        <v>MIN - 2015</v>
      </c>
      <c r="D309" t="s">
        <v>384</v>
      </c>
      <c r="E309">
        <v>83</v>
      </c>
      <c r="F309">
        <v>79</v>
      </c>
      <c r="G309">
        <v>0.51200000000000001</v>
      </c>
      <c r="H309">
        <v>0</v>
      </c>
      <c r="I309">
        <v>162</v>
      </c>
      <c r="J309">
        <v>2</v>
      </c>
      <c r="N309">
        <v>42</v>
      </c>
      <c r="O309">
        <v>26</v>
      </c>
      <c r="P309">
        <v>0.61899999999999999</v>
      </c>
      <c r="Q309">
        <v>3</v>
      </c>
    </row>
    <row r="310" spans="1:17" x14ac:dyDescent="0.45">
      <c r="A310">
        <v>2015</v>
      </c>
      <c r="B310" t="s">
        <v>156</v>
      </c>
      <c r="C310" t="str">
        <f>_xlfn.CONCAT(_2024_Manager_Records_Table[[#This Row],[Tm]], " - ", _2024_Manager_Records_Table[[#This Row],[Year]])</f>
        <v>SDP - 2015</v>
      </c>
      <c r="D310" t="s">
        <v>496</v>
      </c>
      <c r="E310">
        <v>42</v>
      </c>
      <c r="F310">
        <v>54</v>
      </c>
      <c r="G310">
        <v>0.438</v>
      </c>
      <c r="H310">
        <v>0</v>
      </c>
      <c r="I310">
        <v>96</v>
      </c>
      <c r="J310">
        <v>4</v>
      </c>
      <c r="N310">
        <v>27</v>
      </c>
      <c r="O310">
        <v>10</v>
      </c>
      <c r="P310">
        <v>0.37</v>
      </c>
      <c r="Q310">
        <v>5</v>
      </c>
    </row>
    <row r="311" spans="1:17" x14ac:dyDescent="0.45">
      <c r="A311">
        <v>2015</v>
      </c>
      <c r="B311" t="s">
        <v>41</v>
      </c>
      <c r="C311" t="str">
        <f>_xlfn.CONCAT(_2024_Manager_Records_Table[[#This Row],[Tm]], " - ", _2024_Manager_Records_Table[[#This Row],[Year]])</f>
        <v>CIN - 2015</v>
      </c>
      <c r="D311" t="s">
        <v>386</v>
      </c>
      <c r="E311">
        <v>64</v>
      </c>
      <c r="F311">
        <v>98</v>
      </c>
      <c r="G311">
        <v>0.39500000000000002</v>
      </c>
      <c r="H311">
        <v>0</v>
      </c>
      <c r="I311">
        <v>162</v>
      </c>
      <c r="J311">
        <v>5</v>
      </c>
      <c r="N311">
        <v>33</v>
      </c>
      <c r="O311">
        <v>20</v>
      </c>
      <c r="P311">
        <v>0.60599999999999998</v>
      </c>
      <c r="Q311">
        <v>3</v>
      </c>
    </row>
    <row r="312" spans="1:17" x14ac:dyDescent="0.45">
      <c r="A312">
        <v>2015</v>
      </c>
      <c r="B312" t="s">
        <v>189</v>
      </c>
      <c r="C312" t="str">
        <f>_xlfn.CONCAT(_2024_Manager_Records_Table[[#This Row],[Tm]], " - ", _2024_Manager_Records_Table[[#This Row],[Year]])</f>
        <v>MIA - 2015</v>
      </c>
      <c r="D312" t="s">
        <v>434</v>
      </c>
      <c r="E312">
        <v>16</v>
      </c>
      <c r="F312">
        <v>22</v>
      </c>
      <c r="G312">
        <v>0.42099999999999999</v>
      </c>
      <c r="H312">
        <v>0</v>
      </c>
      <c r="I312">
        <v>38</v>
      </c>
      <c r="J312">
        <v>4</v>
      </c>
      <c r="N312">
        <v>10</v>
      </c>
      <c r="O312">
        <v>7</v>
      </c>
      <c r="P312">
        <v>0.7</v>
      </c>
      <c r="Q312">
        <v>0</v>
      </c>
    </row>
    <row r="313" spans="1:17" x14ac:dyDescent="0.45">
      <c r="A313">
        <v>2015</v>
      </c>
      <c r="B313" t="s">
        <v>156</v>
      </c>
      <c r="C313" t="str">
        <f>_xlfn.CONCAT(_2024_Manager_Records_Table[[#This Row],[Tm]], " - ", _2024_Manager_Records_Table[[#This Row],[Year]])</f>
        <v>SDP - 2015</v>
      </c>
      <c r="D313" t="s">
        <v>173</v>
      </c>
      <c r="E313">
        <v>0</v>
      </c>
      <c r="F313">
        <v>1</v>
      </c>
      <c r="G313">
        <v>0</v>
      </c>
      <c r="H313">
        <v>0</v>
      </c>
      <c r="I313">
        <v>1</v>
      </c>
      <c r="J313">
        <v>4</v>
      </c>
      <c r="N313">
        <v>1</v>
      </c>
      <c r="O313">
        <v>0</v>
      </c>
      <c r="P313">
        <v>0</v>
      </c>
      <c r="Q313">
        <v>0</v>
      </c>
    </row>
    <row r="314" spans="1:17" x14ac:dyDescent="0.45">
      <c r="A314">
        <v>2015</v>
      </c>
      <c r="B314" t="s">
        <v>95</v>
      </c>
      <c r="C314" t="str">
        <f>_xlfn.CONCAT(_2024_Manager_Records_Table[[#This Row],[Tm]], " - ", _2024_Manager_Records_Table[[#This Row],[Year]])</f>
        <v>MIL - 2015</v>
      </c>
      <c r="D314" t="s">
        <v>438</v>
      </c>
      <c r="E314">
        <v>7</v>
      </c>
      <c r="F314">
        <v>18</v>
      </c>
      <c r="G314">
        <v>0.28000000000000003</v>
      </c>
      <c r="H314">
        <v>0</v>
      </c>
      <c r="I314">
        <v>25</v>
      </c>
      <c r="J314">
        <v>5</v>
      </c>
      <c r="N314">
        <v>5</v>
      </c>
      <c r="O314">
        <v>4</v>
      </c>
      <c r="P314">
        <v>0.8</v>
      </c>
      <c r="Q314">
        <v>1</v>
      </c>
    </row>
    <row r="315" spans="1:17" x14ac:dyDescent="0.45">
      <c r="A315">
        <v>2015</v>
      </c>
      <c r="B315" t="s">
        <v>214</v>
      </c>
      <c r="C315" t="str">
        <f>_xlfn.CONCAT(_2024_Manager_Records_Table[[#This Row],[Tm]], " - ", _2024_Manager_Records_Table[[#This Row],[Year]])</f>
        <v>PHI - 2015</v>
      </c>
      <c r="D315" t="s">
        <v>439</v>
      </c>
      <c r="E315">
        <v>26</v>
      </c>
      <c r="F315">
        <v>48</v>
      </c>
      <c r="G315">
        <v>0.35099999999999998</v>
      </c>
      <c r="H315">
        <v>0</v>
      </c>
      <c r="I315">
        <v>74</v>
      </c>
      <c r="J315">
        <v>5</v>
      </c>
      <c r="N315">
        <v>17</v>
      </c>
      <c r="O315">
        <v>8</v>
      </c>
      <c r="P315">
        <v>0.47099999999999997</v>
      </c>
      <c r="Q315">
        <v>1</v>
      </c>
    </row>
    <row r="316" spans="1:17" x14ac:dyDescent="0.45">
      <c r="A316">
        <v>2015</v>
      </c>
      <c r="B316" t="s">
        <v>159</v>
      </c>
      <c r="C316" t="str">
        <f>_xlfn.CONCAT(_2024_Manager_Records_Table[[#This Row],[Tm]], " - ", _2024_Manager_Records_Table[[#This Row],[Year]])</f>
        <v>LAA - 2015</v>
      </c>
      <c r="D316" t="s">
        <v>393</v>
      </c>
      <c r="E316">
        <v>85</v>
      </c>
      <c r="F316">
        <v>77</v>
      </c>
      <c r="G316">
        <v>0.52500000000000002</v>
      </c>
      <c r="H316">
        <v>0</v>
      </c>
      <c r="I316">
        <v>162</v>
      </c>
      <c r="J316">
        <v>3</v>
      </c>
      <c r="N316">
        <v>40</v>
      </c>
      <c r="O316">
        <v>24</v>
      </c>
      <c r="P316">
        <v>0.6</v>
      </c>
      <c r="Q316">
        <v>3</v>
      </c>
    </row>
    <row r="317" spans="1:17" x14ac:dyDescent="0.45">
      <c r="A317">
        <v>2015</v>
      </c>
      <c r="B317" t="s">
        <v>122</v>
      </c>
      <c r="C317" t="str">
        <f>_xlfn.CONCAT(_2024_Manager_Records_Table[[#This Row],[Tm]], " - ", _2024_Manager_Records_Table[[#This Row],[Year]])</f>
        <v>BAL - 2015</v>
      </c>
      <c r="D317" t="s">
        <v>202</v>
      </c>
      <c r="E317">
        <v>81</v>
      </c>
      <c r="F317">
        <v>81</v>
      </c>
      <c r="G317">
        <v>0.5</v>
      </c>
      <c r="H317">
        <v>0</v>
      </c>
      <c r="I317">
        <v>162</v>
      </c>
      <c r="J317">
        <v>3</v>
      </c>
      <c r="N317">
        <v>30</v>
      </c>
      <c r="O317">
        <v>17</v>
      </c>
      <c r="P317">
        <v>0.56699999999999995</v>
      </c>
      <c r="Q317">
        <v>2</v>
      </c>
    </row>
    <row r="318" spans="1:17" x14ac:dyDescent="0.45">
      <c r="A318">
        <v>2015</v>
      </c>
      <c r="B318" t="s">
        <v>110</v>
      </c>
      <c r="C318" t="str">
        <f>_xlfn.CONCAT(_2024_Manager_Records_Table[[#This Row],[Tm]], " - ", _2024_Manager_Records_Table[[#This Row],[Year]])</f>
        <v>CHW - 2015</v>
      </c>
      <c r="D318" t="s">
        <v>446</v>
      </c>
      <c r="E318">
        <v>76</v>
      </c>
      <c r="F318">
        <v>86</v>
      </c>
      <c r="G318">
        <v>0.46899999999999997</v>
      </c>
      <c r="H318">
        <v>0</v>
      </c>
      <c r="I318">
        <v>162</v>
      </c>
      <c r="J318">
        <v>4</v>
      </c>
      <c r="N318">
        <v>41</v>
      </c>
      <c r="O318">
        <v>21</v>
      </c>
      <c r="P318">
        <v>0.51200000000000001</v>
      </c>
      <c r="Q318">
        <v>2</v>
      </c>
    </row>
    <row r="319" spans="1:17" x14ac:dyDescent="0.45">
      <c r="A319">
        <v>2015</v>
      </c>
      <c r="B319" t="s">
        <v>52</v>
      </c>
      <c r="C319" t="str">
        <f>_xlfn.CONCAT(_2024_Manager_Records_Table[[#This Row],[Tm]], " - ", _2024_Manager_Records_Table[[#This Row],[Year]])</f>
        <v>COL - 2015</v>
      </c>
      <c r="D319" t="s">
        <v>451</v>
      </c>
      <c r="E319">
        <v>68</v>
      </c>
      <c r="F319">
        <v>94</v>
      </c>
      <c r="G319">
        <v>0.42</v>
      </c>
      <c r="H319">
        <v>0</v>
      </c>
      <c r="I319">
        <v>162</v>
      </c>
      <c r="J319">
        <v>5</v>
      </c>
      <c r="N319">
        <v>47</v>
      </c>
      <c r="O319">
        <v>25</v>
      </c>
      <c r="P319">
        <v>0.53200000000000003</v>
      </c>
      <c r="Q319">
        <v>2</v>
      </c>
    </row>
    <row r="320" spans="1:17" x14ac:dyDescent="0.45">
      <c r="A320">
        <v>2015</v>
      </c>
      <c r="B320" t="s">
        <v>152</v>
      </c>
      <c r="C320" t="str">
        <f>_xlfn.CONCAT(_2024_Manager_Records_Table[[#This Row],[Tm]], " - ", _2024_Manager_Records_Table[[#This Row],[Year]])</f>
        <v>WSN - 2015</v>
      </c>
      <c r="D320" t="s">
        <v>453</v>
      </c>
      <c r="E320">
        <v>83</v>
      </c>
      <c r="F320">
        <v>79</v>
      </c>
      <c r="G320">
        <v>0.51200000000000001</v>
      </c>
      <c r="H320">
        <v>0</v>
      </c>
      <c r="I320">
        <v>162</v>
      </c>
      <c r="J320">
        <v>2</v>
      </c>
      <c r="N320">
        <v>29</v>
      </c>
      <c r="O320">
        <v>12</v>
      </c>
      <c r="P320">
        <v>0.41399999999999998</v>
      </c>
      <c r="Q320">
        <v>2</v>
      </c>
    </row>
    <row r="321" spans="1:17" x14ac:dyDescent="0.45">
      <c r="A321">
        <v>2015</v>
      </c>
      <c r="B321" t="s">
        <v>165</v>
      </c>
      <c r="C321" t="str">
        <f>_xlfn.CONCAT(_2024_Manager_Records_Table[[#This Row],[Tm]], " - ", _2024_Manager_Records_Table[[#This Row],[Year]])</f>
        <v>KCR - 2015</v>
      </c>
      <c r="D321" t="s">
        <v>402</v>
      </c>
      <c r="E321">
        <v>95</v>
      </c>
      <c r="F321">
        <v>67</v>
      </c>
      <c r="G321">
        <v>0.58599999999999997</v>
      </c>
      <c r="H321">
        <v>0</v>
      </c>
      <c r="I321">
        <v>162</v>
      </c>
      <c r="J321">
        <v>1</v>
      </c>
      <c r="K321">
        <v>11</v>
      </c>
      <c r="L321">
        <v>5</v>
      </c>
      <c r="M321">
        <v>0.68799999999999994</v>
      </c>
      <c r="N321">
        <v>33</v>
      </c>
      <c r="O321">
        <v>21</v>
      </c>
      <c r="P321">
        <v>0.63600000000000001</v>
      </c>
      <c r="Q321">
        <v>2</v>
      </c>
    </row>
    <row r="322" spans="1:17" x14ac:dyDescent="0.45">
      <c r="A322">
        <v>2014</v>
      </c>
      <c r="B322" t="s">
        <v>117</v>
      </c>
      <c r="C322" t="str">
        <f>_xlfn.CONCAT(_2024_Manager_Records_Table[[#This Row],[Tm]], " - ", _2024_Manager_Records_Table[[#This Row],[Year]])</f>
        <v>DET - 2014</v>
      </c>
      <c r="D322" t="s">
        <v>405</v>
      </c>
      <c r="E322">
        <v>90</v>
      </c>
      <c r="F322">
        <v>72</v>
      </c>
      <c r="G322">
        <v>0.55600000000000005</v>
      </c>
      <c r="H322">
        <v>0</v>
      </c>
      <c r="I322">
        <v>162</v>
      </c>
      <c r="J322">
        <v>1</v>
      </c>
      <c r="K322">
        <v>0</v>
      </c>
      <c r="L322">
        <v>3</v>
      </c>
      <c r="M322">
        <v>0</v>
      </c>
      <c r="N322">
        <v>39</v>
      </c>
      <c r="O322">
        <v>23</v>
      </c>
      <c r="P322">
        <v>0.59</v>
      </c>
      <c r="Q322">
        <v>3</v>
      </c>
    </row>
    <row r="323" spans="1:17" x14ac:dyDescent="0.45">
      <c r="A323">
        <v>2014</v>
      </c>
      <c r="B323" t="s">
        <v>156</v>
      </c>
      <c r="C323" t="str">
        <f>_xlfn.CONCAT(_2024_Manager_Records_Table[[#This Row],[Tm]], " - ", _2024_Manager_Records_Table[[#This Row],[Year]])</f>
        <v>SDP - 2014</v>
      </c>
      <c r="D323" t="s">
        <v>53</v>
      </c>
      <c r="E323">
        <v>77</v>
      </c>
      <c r="F323">
        <v>85</v>
      </c>
      <c r="G323">
        <v>0.47499999999999998</v>
      </c>
      <c r="H323">
        <v>0</v>
      </c>
      <c r="I323">
        <v>162</v>
      </c>
      <c r="J323">
        <v>3</v>
      </c>
      <c r="N323">
        <v>33</v>
      </c>
      <c r="O323">
        <v>17</v>
      </c>
      <c r="P323">
        <v>0.51500000000000001</v>
      </c>
      <c r="Q323">
        <v>3</v>
      </c>
    </row>
    <row r="324" spans="1:17" x14ac:dyDescent="0.45">
      <c r="A324">
        <v>2014</v>
      </c>
      <c r="B324" t="s">
        <v>92</v>
      </c>
      <c r="C324" t="str">
        <f>_xlfn.CONCAT(_2024_Manager_Records_Table[[#This Row],[Tm]], " - ", _2024_Manager_Records_Table[[#This Row],[Year]])</f>
        <v>SFG - 2014</v>
      </c>
      <c r="D324" t="s">
        <v>62</v>
      </c>
      <c r="E324">
        <v>88</v>
      </c>
      <c r="F324">
        <v>74</v>
      </c>
      <c r="G324">
        <v>0.54300000000000004</v>
      </c>
      <c r="H324">
        <v>0</v>
      </c>
      <c r="I324">
        <v>162</v>
      </c>
      <c r="J324">
        <v>2</v>
      </c>
      <c r="K324">
        <v>12</v>
      </c>
      <c r="L324">
        <v>5</v>
      </c>
      <c r="M324">
        <v>0.70599999999999996</v>
      </c>
      <c r="N324">
        <v>35</v>
      </c>
      <c r="O324">
        <v>22</v>
      </c>
      <c r="P324">
        <v>0.629</v>
      </c>
      <c r="Q324">
        <v>3</v>
      </c>
    </row>
    <row r="325" spans="1:17" x14ac:dyDescent="0.45">
      <c r="A325">
        <v>2014</v>
      </c>
      <c r="B325" t="s">
        <v>61</v>
      </c>
      <c r="C325" t="str">
        <f>_xlfn.CONCAT(_2024_Manager_Records_Table[[#This Row],[Tm]], " - ", _2024_Manager_Records_Table[[#This Row],[Year]])</f>
        <v>TEX - 2014</v>
      </c>
      <c r="D325" t="s">
        <v>409</v>
      </c>
      <c r="E325">
        <v>14</v>
      </c>
      <c r="F325">
        <v>8</v>
      </c>
      <c r="G325">
        <v>0.63600000000000001</v>
      </c>
      <c r="H325">
        <v>0</v>
      </c>
      <c r="I325">
        <v>22</v>
      </c>
      <c r="J325">
        <v>5</v>
      </c>
      <c r="N325">
        <v>9</v>
      </c>
      <c r="O325">
        <v>4</v>
      </c>
      <c r="P325">
        <v>0.44400000000000001</v>
      </c>
      <c r="Q325">
        <v>0</v>
      </c>
    </row>
    <row r="326" spans="1:17" x14ac:dyDescent="0.45">
      <c r="A326">
        <v>2014</v>
      </c>
      <c r="B326" t="s">
        <v>201</v>
      </c>
      <c r="C326" t="str">
        <f>_xlfn.CONCAT(_2024_Manager_Records_Table[[#This Row],[Tm]], " - ", _2024_Manager_Records_Table[[#This Row],[Year]])</f>
        <v>NYM - 2014</v>
      </c>
      <c r="D326" t="s">
        <v>410</v>
      </c>
      <c r="E326">
        <v>79</v>
      </c>
      <c r="F326">
        <v>83</v>
      </c>
      <c r="G326">
        <v>0.48799999999999999</v>
      </c>
      <c r="H326">
        <v>0</v>
      </c>
      <c r="I326">
        <v>162</v>
      </c>
      <c r="J326">
        <v>2</v>
      </c>
      <c r="N326">
        <v>31</v>
      </c>
      <c r="O326">
        <v>14</v>
      </c>
      <c r="P326">
        <v>0.45200000000000001</v>
      </c>
      <c r="Q326">
        <v>3</v>
      </c>
    </row>
    <row r="327" spans="1:17" x14ac:dyDescent="0.45">
      <c r="A327">
        <v>2014</v>
      </c>
      <c r="B327" t="s">
        <v>85</v>
      </c>
      <c r="C327" t="str">
        <f>_xlfn.CONCAT(_2024_Manager_Records_Table[[#This Row],[Tm]], " - ", _2024_Manager_Records_Table[[#This Row],[Year]])</f>
        <v>BOS - 2014</v>
      </c>
      <c r="D327" t="s">
        <v>411</v>
      </c>
      <c r="E327">
        <v>71</v>
      </c>
      <c r="F327">
        <v>91</v>
      </c>
      <c r="G327">
        <v>0.438</v>
      </c>
      <c r="H327">
        <v>0</v>
      </c>
      <c r="I327">
        <v>162</v>
      </c>
      <c r="J327">
        <v>5</v>
      </c>
      <c r="N327">
        <v>34</v>
      </c>
      <c r="O327">
        <v>19</v>
      </c>
      <c r="P327">
        <v>0.55900000000000005</v>
      </c>
      <c r="Q327">
        <v>3</v>
      </c>
    </row>
    <row r="328" spans="1:17" x14ac:dyDescent="0.45">
      <c r="A328">
        <v>2014</v>
      </c>
      <c r="B328" t="s">
        <v>102</v>
      </c>
      <c r="C328" t="str">
        <f>_xlfn.CONCAT(_2024_Manager_Records_Table[[#This Row],[Tm]], " - ", _2024_Manager_Records_Table[[#This Row],[Year]])</f>
        <v>CLE - 2014</v>
      </c>
      <c r="D328" t="s">
        <v>103</v>
      </c>
      <c r="E328">
        <v>85</v>
      </c>
      <c r="F328">
        <v>77</v>
      </c>
      <c r="G328">
        <v>0.52500000000000002</v>
      </c>
      <c r="H328">
        <v>0</v>
      </c>
      <c r="I328">
        <v>162</v>
      </c>
      <c r="J328">
        <v>3</v>
      </c>
      <c r="N328">
        <v>33</v>
      </c>
      <c r="O328">
        <v>17</v>
      </c>
      <c r="P328">
        <v>0.51500000000000001</v>
      </c>
      <c r="Q328">
        <v>0</v>
      </c>
    </row>
    <row r="329" spans="1:17" x14ac:dyDescent="0.45">
      <c r="A329">
        <v>2014</v>
      </c>
      <c r="B329" t="s">
        <v>31</v>
      </c>
      <c r="C329" t="str">
        <f>_xlfn.CONCAT(_2024_Manager_Records_Table[[#This Row],[Tm]], " - ", _2024_Manager_Records_Table[[#This Row],[Year]])</f>
        <v>MIN - 2014</v>
      </c>
      <c r="D329" t="s">
        <v>361</v>
      </c>
      <c r="E329">
        <v>70</v>
      </c>
      <c r="F329">
        <v>92</v>
      </c>
      <c r="G329">
        <v>0.432</v>
      </c>
      <c r="H329">
        <v>0</v>
      </c>
      <c r="I329">
        <v>162</v>
      </c>
      <c r="J329">
        <v>5</v>
      </c>
      <c r="N329">
        <v>40</v>
      </c>
      <c r="O329">
        <v>21</v>
      </c>
      <c r="P329">
        <v>0.52500000000000002</v>
      </c>
      <c r="Q329">
        <v>5</v>
      </c>
    </row>
    <row r="330" spans="1:17" x14ac:dyDescent="0.45">
      <c r="A330">
        <v>2014</v>
      </c>
      <c r="B330" t="s">
        <v>184</v>
      </c>
      <c r="C330" t="str">
        <f>_xlfn.CONCAT(_2024_Manager_Records_Table[[#This Row],[Tm]], " - ", _2024_Manager_Records_Table[[#This Row],[Year]])</f>
        <v>TOR - 2014</v>
      </c>
      <c r="D330" t="s">
        <v>366</v>
      </c>
      <c r="E330">
        <v>83</v>
      </c>
      <c r="F330">
        <v>79</v>
      </c>
      <c r="G330">
        <v>0.51200000000000001</v>
      </c>
      <c r="H330">
        <v>0</v>
      </c>
      <c r="I330">
        <v>162</v>
      </c>
      <c r="J330">
        <v>3</v>
      </c>
      <c r="N330">
        <v>47</v>
      </c>
      <c r="O330">
        <v>16</v>
      </c>
      <c r="P330">
        <v>0.34</v>
      </c>
      <c r="Q330">
        <v>2</v>
      </c>
    </row>
    <row r="331" spans="1:17" x14ac:dyDescent="0.45">
      <c r="A331">
        <v>2014</v>
      </c>
      <c r="B331" t="s">
        <v>140</v>
      </c>
      <c r="C331" t="str">
        <f>_xlfn.CONCAT(_2024_Manager_Records_Table[[#This Row],[Tm]], " - ", _2024_Manager_Records_Table[[#This Row],[Year]])</f>
        <v>ARI - 2014</v>
      </c>
      <c r="D331" t="s">
        <v>416</v>
      </c>
      <c r="E331">
        <v>63</v>
      </c>
      <c r="F331">
        <v>96</v>
      </c>
      <c r="G331">
        <v>0.39600000000000002</v>
      </c>
      <c r="H331">
        <v>0</v>
      </c>
      <c r="I331">
        <v>159</v>
      </c>
      <c r="J331">
        <v>5</v>
      </c>
      <c r="N331">
        <v>36</v>
      </c>
      <c r="O331">
        <v>19</v>
      </c>
      <c r="P331">
        <v>0.52800000000000002</v>
      </c>
      <c r="Q331">
        <v>3</v>
      </c>
    </row>
    <row r="332" spans="1:17" x14ac:dyDescent="0.45">
      <c r="A332">
        <v>2014</v>
      </c>
      <c r="B332" t="s">
        <v>70</v>
      </c>
      <c r="C332" t="str">
        <f>_xlfn.CONCAT(_2024_Manager_Records_Table[[#This Row],[Tm]], " - ", _2024_Manager_Records_Table[[#This Row],[Year]])</f>
        <v>NYY - 2014</v>
      </c>
      <c r="D332" t="s">
        <v>235</v>
      </c>
      <c r="E332">
        <v>84</v>
      </c>
      <c r="F332">
        <v>78</v>
      </c>
      <c r="G332">
        <v>0.51900000000000002</v>
      </c>
      <c r="H332">
        <v>0</v>
      </c>
      <c r="I332">
        <v>162</v>
      </c>
      <c r="J332">
        <v>2</v>
      </c>
      <c r="N332">
        <v>30</v>
      </c>
      <c r="O332">
        <v>24</v>
      </c>
      <c r="P332">
        <v>0.8</v>
      </c>
      <c r="Q332">
        <v>4</v>
      </c>
    </row>
    <row r="333" spans="1:17" x14ac:dyDescent="0.45">
      <c r="A333">
        <v>2014</v>
      </c>
      <c r="B333" t="s">
        <v>206</v>
      </c>
      <c r="C333" t="str">
        <f>_xlfn.CONCAT(_2024_Manager_Records_Table[[#This Row],[Tm]], " - ", _2024_Manager_Records_Table[[#This Row],[Year]])</f>
        <v>ATL - 2014</v>
      </c>
      <c r="D333" t="s">
        <v>419</v>
      </c>
      <c r="E333">
        <v>79</v>
      </c>
      <c r="F333">
        <v>83</v>
      </c>
      <c r="G333">
        <v>0.48799999999999999</v>
      </c>
      <c r="H333">
        <v>0</v>
      </c>
      <c r="I333">
        <v>162</v>
      </c>
      <c r="J333">
        <v>2</v>
      </c>
      <c r="N333">
        <v>34</v>
      </c>
      <c r="O333">
        <v>23</v>
      </c>
      <c r="P333">
        <v>0.67600000000000005</v>
      </c>
      <c r="Q333">
        <v>3</v>
      </c>
    </row>
    <row r="334" spans="1:17" x14ac:dyDescent="0.45">
      <c r="A334">
        <v>2014</v>
      </c>
      <c r="B334" t="s">
        <v>199</v>
      </c>
      <c r="C334" t="str">
        <f>_xlfn.CONCAT(_2024_Manager_Records_Table[[#This Row],[Tm]], " - ", _2024_Manager_Records_Table[[#This Row],[Year]])</f>
        <v>PIT - 2014</v>
      </c>
      <c r="D334" t="s">
        <v>371</v>
      </c>
      <c r="E334">
        <v>88</v>
      </c>
      <c r="F334">
        <v>74</v>
      </c>
      <c r="G334">
        <v>0.54300000000000004</v>
      </c>
      <c r="H334">
        <v>0</v>
      </c>
      <c r="I334">
        <v>162</v>
      </c>
      <c r="J334">
        <v>2</v>
      </c>
      <c r="K334">
        <v>0</v>
      </c>
      <c r="L334">
        <v>1</v>
      </c>
      <c r="M334">
        <v>0</v>
      </c>
      <c r="N334">
        <v>35</v>
      </c>
      <c r="O334">
        <v>20</v>
      </c>
      <c r="P334">
        <v>0.57099999999999995</v>
      </c>
      <c r="Q334">
        <v>4</v>
      </c>
    </row>
    <row r="335" spans="1:17" x14ac:dyDescent="0.45">
      <c r="A335">
        <v>2014</v>
      </c>
      <c r="B335" t="s">
        <v>16</v>
      </c>
      <c r="C335" t="str">
        <f>_xlfn.CONCAT(_2024_Manager_Records_Table[[#This Row],[Tm]], " - ", _2024_Manager_Records_Table[[#This Row],[Year]])</f>
        <v>HOU - 2014</v>
      </c>
      <c r="D335" t="s">
        <v>422</v>
      </c>
      <c r="E335">
        <v>11</v>
      </c>
      <c r="F335">
        <v>13</v>
      </c>
      <c r="G335">
        <v>0.45800000000000002</v>
      </c>
      <c r="H335">
        <v>0</v>
      </c>
      <c r="I335">
        <v>24</v>
      </c>
      <c r="J335">
        <v>4</v>
      </c>
      <c r="N335">
        <v>4</v>
      </c>
      <c r="O335">
        <v>2</v>
      </c>
      <c r="P335">
        <v>0.5</v>
      </c>
      <c r="Q335">
        <v>0</v>
      </c>
    </row>
    <row r="336" spans="1:17" x14ac:dyDescent="0.45">
      <c r="A336">
        <v>2014</v>
      </c>
      <c r="B336" t="s">
        <v>75</v>
      </c>
      <c r="C336" t="str">
        <f>_xlfn.CONCAT(_2024_Manager_Records_Table[[#This Row],[Tm]], " - ", _2024_Manager_Records_Table[[#This Row],[Year]])</f>
        <v>TBR - 2014</v>
      </c>
      <c r="D336" t="s">
        <v>254</v>
      </c>
      <c r="E336">
        <v>77</v>
      </c>
      <c r="F336">
        <v>85</v>
      </c>
      <c r="G336">
        <v>0.47499999999999998</v>
      </c>
      <c r="H336">
        <v>0</v>
      </c>
      <c r="I336">
        <v>162</v>
      </c>
      <c r="J336">
        <v>4</v>
      </c>
      <c r="N336">
        <v>49</v>
      </c>
      <c r="O336">
        <v>21</v>
      </c>
      <c r="P336">
        <v>0.42899999999999999</v>
      </c>
      <c r="Q336">
        <v>5</v>
      </c>
    </row>
    <row r="337" spans="1:17" x14ac:dyDescent="0.45">
      <c r="A337">
        <v>2014</v>
      </c>
      <c r="B337" t="s">
        <v>145</v>
      </c>
      <c r="C337" t="str">
        <f>_xlfn.CONCAT(_2024_Manager_Records_Table[[#This Row],[Tm]], " - ", _2024_Manager_Records_Table[[#This Row],[Year]])</f>
        <v>STL - 2014</v>
      </c>
      <c r="D337" t="s">
        <v>258</v>
      </c>
      <c r="E337">
        <v>90</v>
      </c>
      <c r="F337">
        <v>72</v>
      </c>
      <c r="G337">
        <v>0.55600000000000005</v>
      </c>
      <c r="H337">
        <v>0</v>
      </c>
      <c r="I337">
        <v>162</v>
      </c>
      <c r="J337">
        <v>1</v>
      </c>
      <c r="K337">
        <v>4</v>
      </c>
      <c r="L337">
        <v>5</v>
      </c>
      <c r="M337">
        <v>0.44400000000000001</v>
      </c>
      <c r="N337">
        <v>32</v>
      </c>
      <c r="O337">
        <v>13</v>
      </c>
      <c r="P337">
        <v>0.40600000000000003</v>
      </c>
      <c r="Q337">
        <v>2</v>
      </c>
    </row>
    <row r="338" spans="1:17" x14ac:dyDescent="0.45">
      <c r="A338">
        <v>2014</v>
      </c>
      <c r="B338" t="s">
        <v>172</v>
      </c>
      <c r="C338" t="str">
        <f>_xlfn.CONCAT(_2024_Manager_Records_Table[[#This Row],[Tm]], " - ", _2024_Manager_Records_Table[[#This Row],[Year]])</f>
        <v>LAD - 2014</v>
      </c>
      <c r="D338" t="s">
        <v>261</v>
      </c>
      <c r="E338">
        <v>94</v>
      </c>
      <c r="F338">
        <v>68</v>
      </c>
      <c r="G338">
        <v>0.57999999999999996</v>
      </c>
      <c r="H338">
        <v>0</v>
      </c>
      <c r="I338">
        <v>162</v>
      </c>
      <c r="J338">
        <v>1</v>
      </c>
      <c r="K338">
        <v>1</v>
      </c>
      <c r="L338">
        <v>3</v>
      </c>
      <c r="M338">
        <v>0.25</v>
      </c>
      <c r="N338">
        <v>38</v>
      </c>
      <c r="O338">
        <v>21</v>
      </c>
      <c r="P338">
        <v>0.55300000000000005</v>
      </c>
      <c r="Q338">
        <v>3</v>
      </c>
    </row>
    <row r="339" spans="1:17" x14ac:dyDescent="0.45">
      <c r="A339">
        <v>2014</v>
      </c>
      <c r="B339" t="s">
        <v>192</v>
      </c>
      <c r="C339" t="str">
        <f>_xlfn.CONCAT(_2024_Manager_Records_Table[[#This Row],[Tm]], " - ", _2024_Manager_Records_Table[[#This Row],[Year]])</f>
        <v>SEA - 2014</v>
      </c>
      <c r="D339" t="s">
        <v>428</v>
      </c>
      <c r="E339">
        <v>87</v>
      </c>
      <c r="F339">
        <v>75</v>
      </c>
      <c r="G339">
        <v>0.53700000000000003</v>
      </c>
      <c r="H339">
        <v>0</v>
      </c>
      <c r="I339">
        <v>162</v>
      </c>
      <c r="J339">
        <v>3</v>
      </c>
      <c r="N339">
        <v>35</v>
      </c>
      <c r="O339">
        <v>20</v>
      </c>
      <c r="P339">
        <v>0.57099999999999995</v>
      </c>
      <c r="Q339">
        <v>6</v>
      </c>
    </row>
    <row r="340" spans="1:17" x14ac:dyDescent="0.45">
      <c r="A340">
        <v>2014</v>
      </c>
      <c r="B340" t="s">
        <v>133</v>
      </c>
      <c r="C340" t="str">
        <f>_xlfn.CONCAT(_2024_Manager_Records_Table[[#This Row],[Tm]], " - ", _2024_Manager_Records_Table[[#This Row],[Year]])</f>
        <v>OAK - 2014</v>
      </c>
      <c r="D340" t="s">
        <v>157</v>
      </c>
      <c r="E340">
        <v>88</v>
      </c>
      <c r="F340">
        <v>74</v>
      </c>
      <c r="G340">
        <v>0.54300000000000004</v>
      </c>
      <c r="H340">
        <v>0</v>
      </c>
      <c r="I340">
        <v>162</v>
      </c>
      <c r="J340">
        <v>2</v>
      </c>
      <c r="K340">
        <v>0</v>
      </c>
      <c r="L340">
        <v>1</v>
      </c>
      <c r="M340">
        <v>0</v>
      </c>
      <c r="N340">
        <v>26</v>
      </c>
      <c r="O340">
        <v>14</v>
      </c>
      <c r="P340">
        <v>0.53800000000000003</v>
      </c>
      <c r="Q340">
        <v>3</v>
      </c>
    </row>
    <row r="341" spans="1:17" x14ac:dyDescent="0.45">
      <c r="A341">
        <v>2014</v>
      </c>
      <c r="B341" t="s">
        <v>16</v>
      </c>
      <c r="C341" t="str">
        <f>_xlfn.CONCAT(_2024_Manager_Records_Table[[#This Row],[Tm]], " - ", _2024_Manager_Records_Table[[#This Row],[Year]])</f>
        <v>HOU - 2014</v>
      </c>
      <c r="D341" t="s">
        <v>430</v>
      </c>
      <c r="E341">
        <v>59</v>
      </c>
      <c r="F341">
        <v>79</v>
      </c>
      <c r="G341">
        <v>0.42799999999999999</v>
      </c>
      <c r="H341">
        <v>0</v>
      </c>
      <c r="I341">
        <v>138</v>
      </c>
      <c r="J341">
        <v>5</v>
      </c>
      <c r="N341">
        <v>27</v>
      </c>
      <c r="O341">
        <v>17</v>
      </c>
      <c r="P341">
        <v>0.63</v>
      </c>
      <c r="Q341">
        <v>1</v>
      </c>
    </row>
    <row r="342" spans="1:17" x14ac:dyDescent="0.45">
      <c r="A342">
        <v>2014</v>
      </c>
      <c r="B342" t="s">
        <v>41</v>
      </c>
      <c r="C342" t="str">
        <f>_xlfn.CONCAT(_2024_Manager_Records_Table[[#This Row],[Tm]], " - ", _2024_Manager_Records_Table[[#This Row],[Year]])</f>
        <v>CIN - 2014</v>
      </c>
      <c r="D342" t="s">
        <v>386</v>
      </c>
      <c r="E342">
        <v>76</v>
      </c>
      <c r="F342">
        <v>86</v>
      </c>
      <c r="G342">
        <v>0.46899999999999997</v>
      </c>
      <c r="H342">
        <v>0</v>
      </c>
      <c r="I342">
        <v>162</v>
      </c>
      <c r="J342">
        <v>4</v>
      </c>
      <c r="N342">
        <v>27</v>
      </c>
      <c r="O342">
        <v>12</v>
      </c>
      <c r="P342">
        <v>0.44400000000000001</v>
      </c>
      <c r="Q342">
        <v>2</v>
      </c>
    </row>
    <row r="343" spans="1:17" x14ac:dyDescent="0.45">
      <c r="A343">
        <v>2014</v>
      </c>
      <c r="B343" t="s">
        <v>189</v>
      </c>
      <c r="C343" t="str">
        <f>_xlfn.CONCAT(_2024_Manager_Records_Table[[#This Row],[Tm]], " - ", _2024_Manager_Records_Table[[#This Row],[Year]])</f>
        <v>MIA - 2014</v>
      </c>
      <c r="D343" t="s">
        <v>434</v>
      </c>
      <c r="E343">
        <v>77</v>
      </c>
      <c r="F343">
        <v>85</v>
      </c>
      <c r="G343">
        <v>0.47499999999999998</v>
      </c>
      <c r="H343">
        <v>0</v>
      </c>
      <c r="I343">
        <v>162</v>
      </c>
      <c r="J343">
        <v>4</v>
      </c>
      <c r="N343">
        <v>27</v>
      </c>
      <c r="O343">
        <v>19</v>
      </c>
      <c r="P343">
        <v>0.70399999999999996</v>
      </c>
      <c r="Q343">
        <v>5</v>
      </c>
    </row>
    <row r="344" spans="1:17" x14ac:dyDescent="0.45">
      <c r="A344">
        <v>2014</v>
      </c>
      <c r="B344" t="s">
        <v>177</v>
      </c>
      <c r="C344" t="str">
        <f>_xlfn.CONCAT(_2024_Manager_Records_Table[[#This Row],[Tm]], " - ", _2024_Manager_Records_Table[[#This Row],[Year]])</f>
        <v>CHC - 2014</v>
      </c>
      <c r="D344" t="s">
        <v>388</v>
      </c>
      <c r="E344">
        <v>73</v>
      </c>
      <c r="F344">
        <v>89</v>
      </c>
      <c r="G344">
        <v>0.45100000000000001</v>
      </c>
      <c r="H344">
        <v>0</v>
      </c>
      <c r="I344">
        <v>162</v>
      </c>
      <c r="J344">
        <v>5</v>
      </c>
      <c r="N344">
        <v>57</v>
      </c>
      <c r="O344">
        <v>25</v>
      </c>
      <c r="P344">
        <v>0.439</v>
      </c>
      <c r="Q344">
        <v>6</v>
      </c>
    </row>
    <row r="345" spans="1:17" x14ac:dyDescent="0.45">
      <c r="A345">
        <v>2014</v>
      </c>
      <c r="B345" t="s">
        <v>95</v>
      </c>
      <c r="C345" t="str">
        <f>_xlfn.CONCAT(_2024_Manager_Records_Table[[#This Row],[Tm]], " - ", _2024_Manager_Records_Table[[#This Row],[Year]])</f>
        <v>MIL - 2014</v>
      </c>
      <c r="D345" t="s">
        <v>438</v>
      </c>
      <c r="E345">
        <v>82</v>
      </c>
      <c r="F345">
        <v>80</v>
      </c>
      <c r="G345">
        <v>0.50600000000000001</v>
      </c>
      <c r="H345">
        <v>0</v>
      </c>
      <c r="I345">
        <v>162</v>
      </c>
      <c r="J345">
        <v>3</v>
      </c>
      <c r="N345">
        <v>27</v>
      </c>
      <c r="O345">
        <v>17</v>
      </c>
      <c r="P345">
        <v>0.63</v>
      </c>
      <c r="Q345">
        <v>4</v>
      </c>
    </row>
    <row r="346" spans="1:17" x14ac:dyDescent="0.45">
      <c r="A346">
        <v>2014</v>
      </c>
      <c r="B346" t="s">
        <v>214</v>
      </c>
      <c r="C346" t="str">
        <f>_xlfn.CONCAT(_2024_Manager_Records_Table[[#This Row],[Tm]], " - ", _2024_Manager_Records_Table[[#This Row],[Year]])</f>
        <v>PHI - 2014</v>
      </c>
      <c r="D346" t="s">
        <v>439</v>
      </c>
      <c r="E346">
        <v>73</v>
      </c>
      <c r="F346">
        <v>89</v>
      </c>
      <c r="G346">
        <v>0.45100000000000001</v>
      </c>
      <c r="H346">
        <v>0</v>
      </c>
      <c r="I346">
        <v>162</v>
      </c>
      <c r="J346">
        <v>5</v>
      </c>
      <c r="N346">
        <v>32</v>
      </c>
      <c r="O346">
        <v>14</v>
      </c>
      <c r="P346">
        <v>0.438</v>
      </c>
      <c r="Q346">
        <v>3</v>
      </c>
    </row>
    <row r="347" spans="1:17" x14ac:dyDescent="0.45">
      <c r="A347">
        <v>2014</v>
      </c>
      <c r="B347" t="s">
        <v>159</v>
      </c>
      <c r="C347" t="str">
        <f>_xlfn.CONCAT(_2024_Manager_Records_Table[[#This Row],[Tm]], " - ", _2024_Manager_Records_Table[[#This Row],[Year]])</f>
        <v>LAA - 2014</v>
      </c>
      <c r="D347" t="s">
        <v>393</v>
      </c>
      <c r="E347">
        <v>98</v>
      </c>
      <c r="F347">
        <v>64</v>
      </c>
      <c r="G347">
        <v>0.60499999999999998</v>
      </c>
      <c r="H347">
        <v>0</v>
      </c>
      <c r="I347">
        <v>162</v>
      </c>
      <c r="J347">
        <v>1</v>
      </c>
      <c r="K347">
        <v>0</v>
      </c>
      <c r="L347">
        <v>3</v>
      </c>
      <c r="M347">
        <v>0</v>
      </c>
      <c r="N347">
        <v>36</v>
      </c>
      <c r="O347">
        <v>20</v>
      </c>
      <c r="P347">
        <v>0.55600000000000005</v>
      </c>
      <c r="Q347">
        <v>2</v>
      </c>
    </row>
    <row r="348" spans="1:17" x14ac:dyDescent="0.45">
      <c r="A348">
        <v>2014</v>
      </c>
      <c r="B348" t="s">
        <v>122</v>
      </c>
      <c r="C348" t="str">
        <f>_xlfn.CONCAT(_2024_Manager_Records_Table[[#This Row],[Tm]], " - ", _2024_Manager_Records_Table[[#This Row],[Year]])</f>
        <v>BAL - 2014</v>
      </c>
      <c r="D348" t="s">
        <v>202</v>
      </c>
      <c r="E348">
        <v>96</v>
      </c>
      <c r="F348">
        <v>66</v>
      </c>
      <c r="G348">
        <v>0.59299999999999997</v>
      </c>
      <c r="H348">
        <v>0</v>
      </c>
      <c r="I348">
        <v>162</v>
      </c>
      <c r="J348">
        <v>1</v>
      </c>
      <c r="K348">
        <v>3</v>
      </c>
      <c r="L348">
        <v>4</v>
      </c>
      <c r="M348">
        <v>0.42899999999999999</v>
      </c>
      <c r="N348">
        <v>28</v>
      </c>
      <c r="O348">
        <v>14</v>
      </c>
      <c r="P348">
        <v>0.5</v>
      </c>
      <c r="Q348">
        <v>1</v>
      </c>
    </row>
    <row r="349" spans="1:17" x14ac:dyDescent="0.45">
      <c r="A349">
        <v>2014</v>
      </c>
      <c r="B349" t="s">
        <v>140</v>
      </c>
      <c r="C349" t="str">
        <f>_xlfn.CONCAT(_2024_Manager_Records_Table[[#This Row],[Tm]], " - ", _2024_Manager_Records_Table[[#This Row],[Year]])</f>
        <v>ARI - 2014</v>
      </c>
      <c r="D349" t="s">
        <v>444</v>
      </c>
      <c r="E349">
        <v>1</v>
      </c>
      <c r="F349">
        <v>2</v>
      </c>
      <c r="G349">
        <v>0.33300000000000002</v>
      </c>
      <c r="H349">
        <v>0</v>
      </c>
      <c r="I349">
        <v>3</v>
      </c>
      <c r="J349">
        <v>5</v>
      </c>
      <c r="N349">
        <v>1</v>
      </c>
      <c r="O349">
        <v>0</v>
      </c>
      <c r="P349">
        <v>0</v>
      </c>
      <c r="Q349">
        <v>0</v>
      </c>
    </row>
    <row r="350" spans="1:17" x14ac:dyDescent="0.45">
      <c r="A350">
        <v>2014</v>
      </c>
      <c r="B350" t="s">
        <v>110</v>
      </c>
      <c r="C350" t="str">
        <f>_xlfn.CONCAT(_2024_Manager_Records_Table[[#This Row],[Tm]], " - ", _2024_Manager_Records_Table[[#This Row],[Year]])</f>
        <v>CHW - 2014</v>
      </c>
      <c r="D350" t="s">
        <v>446</v>
      </c>
      <c r="E350">
        <v>73</v>
      </c>
      <c r="F350">
        <v>89</v>
      </c>
      <c r="G350">
        <v>0.45100000000000001</v>
      </c>
      <c r="H350">
        <v>0</v>
      </c>
      <c r="I350">
        <v>162</v>
      </c>
      <c r="J350">
        <v>4</v>
      </c>
      <c r="N350">
        <v>36</v>
      </c>
      <c r="O350">
        <v>17</v>
      </c>
      <c r="P350">
        <v>0.47199999999999998</v>
      </c>
      <c r="Q350">
        <v>3</v>
      </c>
    </row>
    <row r="351" spans="1:17" x14ac:dyDescent="0.45">
      <c r="A351">
        <v>2014</v>
      </c>
      <c r="B351" t="s">
        <v>61</v>
      </c>
      <c r="C351" t="str">
        <f>_xlfn.CONCAT(_2024_Manager_Records_Table[[#This Row],[Tm]], " - ", _2024_Manager_Records_Table[[#This Row],[Year]])</f>
        <v>TEX - 2014</v>
      </c>
      <c r="D351" t="s">
        <v>447</v>
      </c>
      <c r="E351">
        <v>53</v>
      </c>
      <c r="F351">
        <v>87</v>
      </c>
      <c r="G351">
        <v>0.379</v>
      </c>
      <c r="H351">
        <v>0</v>
      </c>
      <c r="I351">
        <v>140</v>
      </c>
      <c r="J351">
        <v>5</v>
      </c>
      <c r="N351">
        <v>34</v>
      </c>
      <c r="O351">
        <v>18</v>
      </c>
      <c r="P351">
        <v>0.52900000000000003</v>
      </c>
      <c r="Q351">
        <v>2</v>
      </c>
    </row>
    <row r="352" spans="1:17" x14ac:dyDescent="0.45">
      <c r="A352">
        <v>2014</v>
      </c>
      <c r="B352" t="s">
        <v>52</v>
      </c>
      <c r="C352" t="str">
        <f>_xlfn.CONCAT(_2024_Manager_Records_Table[[#This Row],[Tm]], " - ", _2024_Manager_Records_Table[[#This Row],[Year]])</f>
        <v>COL - 2014</v>
      </c>
      <c r="D352" t="s">
        <v>451</v>
      </c>
      <c r="E352">
        <v>66</v>
      </c>
      <c r="F352">
        <v>96</v>
      </c>
      <c r="G352">
        <v>0.40699999999999997</v>
      </c>
      <c r="H352">
        <v>0</v>
      </c>
      <c r="I352">
        <v>162</v>
      </c>
      <c r="J352">
        <v>4</v>
      </c>
      <c r="N352">
        <v>37</v>
      </c>
      <c r="O352">
        <v>14</v>
      </c>
      <c r="P352">
        <v>0.378</v>
      </c>
      <c r="Q352">
        <v>2</v>
      </c>
    </row>
    <row r="353" spans="1:17" x14ac:dyDescent="0.45">
      <c r="A353">
        <v>2014</v>
      </c>
      <c r="B353" t="s">
        <v>152</v>
      </c>
      <c r="C353" t="str">
        <f>_xlfn.CONCAT(_2024_Manager_Records_Table[[#This Row],[Tm]], " - ", _2024_Manager_Records_Table[[#This Row],[Year]])</f>
        <v>WSN - 2014</v>
      </c>
      <c r="D353" t="s">
        <v>453</v>
      </c>
      <c r="E353">
        <v>96</v>
      </c>
      <c r="F353">
        <v>66</v>
      </c>
      <c r="G353">
        <v>0.59299999999999997</v>
      </c>
      <c r="H353">
        <v>0</v>
      </c>
      <c r="I353">
        <v>162</v>
      </c>
      <c r="J353">
        <v>1</v>
      </c>
      <c r="K353">
        <v>1</v>
      </c>
      <c r="L353">
        <v>3</v>
      </c>
      <c r="M353">
        <v>0.25</v>
      </c>
      <c r="N353">
        <v>32</v>
      </c>
      <c r="O353">
        <v>21</v>
      </c>
      <c r="P353">
        <v>0.65600000000000003</v>
      </c>
      <c r="Q353">
        <v>1</v>
      </c>
    </row>
    <row r="354" spans="1:17" x14ac:dyDescent="0.45">
      <c r="A354">
        <v>2014</v>
      </c>
      <c r="B354" t="s">
        <v>165</v>
      </c>
      <c r="C354" t="str">
        <f>_xlfn.CONCAT(_2024_Manager_Records_Table[[#This Row],[Tm]], " - ", _2024_Manager_Records_Table[[#This Row],[Year]])</f>
        <v>KCR - 2014</v>
      </c>
      <c r="D354" t="s">
        <v>402</v>
      </c>
      <c r="E354">
        <v>89</v>
      </c>
      <c r="F354">
        <v>73</v>
      </c>
      <c r="G354">
        <v>0.54900000000000004</v>
      </c>
      <c r="H354">
        <v>0</v>
      </c>
      <c r="I354">
        <v>162</v>
      </c>
      <c r="J354">
        <v>2</v>
      </c>
      <c r="K354">
        <v>11</v>
      </c>
      <c r="L354">
        <v>4</v>
      </c>
      <c r="M354">
        <v>0.73299999999999998</v>
      </c>
      <c r="N354">
        <v>35</v>
      </c>
      <c r="O354">
        <v>22</v>
      </c>
      <c r="P354">
        <v>0.629</v>
      </c>
      <c r="Q354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65077-392D-457D-A192-41404534FE30}">
  <dimension ref="A1:Z145"/>
  <sheetViews>
    <sheetView workbookViewId="0">
      <selection activeCell="H32" sqref="H32"/>
    </sheetView>
  </sheetViews>
  <sheetFormatPr defaultRowHeight="14.25" x14ac:dyDescent="0.45"/>
  <cols>
    <col min="1" max="2" width="19.73046875" customWidth="1"/>
    <col min="3" max="6" width="10.53125" customWidth="1"/>
    <col min="7" max="7" width="10.53125" style="10" customWidth="1"/>
    <col min="8" max="9" width="10.53125" customWidth="1"/>
    <col min="10" max="10" width="10.53125" style="10" customWidth="1"/>
    <col min="11" max="11" width="10.53125" customWidth="1"/>
    <col min="12" max="12" width="10.53125" style="10" customWidth="1"/>
    <col min="13" max="15" width="10.53125" customWidth="1"/>
    <col min="16" max="16" width="10.53125" style="10" customWidth="1"/>
    <col min="17" max="19" width="10.53125" customWidth="1"/>
    <col min="20" max="20" width="10.53125" style="10" customWidth="1"/>
    <col min="21" max="23" width="10.53125" customWidth="1"/>
    <col min="24" max="24" width="10.53125" style="10" customWidth="1"/>
    <col min="25" max="25" width="10.53125" customWidth="1"/>
  </cols>
  <sheetData>
    <row r="1" spans="1:26" s="12" customFormat="1" ht="42.75" x14ac:dyDescent="0.45">
      <c r="A1" s="12" t="s">
        <v>796</v>
      </c>
      <c r="B1" s="12" t="s">
        <v>848</v>
      </c>
      <c r="C1" s="12" t="s">
        <v>799</v>
      </c>
      <c r="D1" s="12" t="s">
        <v>3</v>
      </c>
      <c r="E1" s="12" t="s">
        <v>4</v>
      </c>
      <c r="F1" s="12" t="s">
        <v>798</v>
      </c>
      <c r="G1" s="13" t="s">
        <v>803</v>
      </c>
      <c r="H1" s="12" t="s">
        <v>575</v>
      </c>
      <c r="I1" s="12" t="s">
        <v>800</v>
      </c>
      <c r="J1" s="13" t="s">
        <v>804</v>
      </c>
      <c r="K1" s="12" t="s">
        <v>573</v>
      </c>
      <c r="L1" s="13" t="s">
        <v>805</v>
      </c>
      <c r="M1" s="12" t="s">
        <v>582</v>
      </c>
      <c r="N1" s="12" t="s">
        <v>583</v>
      </c>
      <c r="O1" s="12" t="s">
        <v>801</v>
      </c>
      <c r="P1" s="13" t="s">
        <v>806</v>
      </c>
      <c r="Q1" s="12" t="s">
        <v>585</v>
      </c>
      <c r="R1" s="12" t="s">
        <v>586</v>
      </c>
      <c r="S1" s="12" t="s">
        <v>802</v>
      </c>
      <c r="T1" s="13" t="s">
        <v>807</v>
      </c>
      <c r="U1" s="12" t="s">
        <v>13</v>
      </c>
      <c r="V1" s="12" t="s">
        <v>12</v>
      </c>
      <c r="W1" s="12" t="s">
        <v>14</v>
      </c>
      <c r="X1" s="13" t="s">
        <v>808</v>
      </c>
      <c r="Y1" s="12" t="s">
        <v>809</v>
      </c>
      <c r="Z1" s="12" t="s">
        <v>847</v>
      </c>
    </row>
    <row r="2" spans="1:26" x14ac:dyDescent="0.45">
      <c r="A2" t="s">
        <v>32</v>
      </c>
      <c r="B2" t="str">
        <f>IF(COUNTIFS(_2024_Manager_Records_Table[Mgr], 'Managers - 2014-2024'!A2, _2024_Manager_Records_Table[Year], MAX(_2024_Manager_Records_Table[Year]))&gt;0, "Y", "N")</f>
        <v>Y</v>
      </c>
      <c r="C2">
        <f>COUNTIF(_2024_Manager_Records_Table[Mgr], 'Managers - 2014-2024'!A2)</f>
        <v>6</v>
      </c>
      <c r="D2">
        <f>SUMIF(_2024_Manager_Records_Table[Mgr], 'Managers - 2014-2024'!A2, _2024_Manager_Records_Table[W])</f>
        <v>456</v>
      </c>
      <c r="E2">
        <f>SUMIF(_2024_Manager_Records_Table[Mgr], 'Managers - 2014-2024'!A2, _2024_Manager_Records_Table[L])</f>
        <v>406</v>
      </c>
      <c r="F2" s="6">
        <f>D2/SUM(D2:E2)</f>
        <v>0.52900232018561488</v>
      </c>
      <c r="G2" s="11">
        <f>(F2-AVERAGE($F$2:$F$100))/_xlfn.STDEV.P($F$2:$F$100)</f>
        <v>0.73047713586006768</v>
      </c>
      <c r="H2" s="7">
        <f>AVERAGEIF(_2024_Major_League_Baseball__Detailed_Standings[Manager], 'Managers - 2014-2024'!A2, _2024_Major_League_Baseball__Detailed_Standings[Luck])</f>
        <v>0</v>
      </c>
      <c r="I2" s="7">
        <f>H2*(C2/11)</f>
        <v>0</v>
      </c>
      <c r="J2" s="11" t="e">
        <f>(I2-AVERAGE($I$2:$I$100))/_xlfn.STDEV.P($I$2:$I$100)</f>
        <v>#DIV/0!</v>
      </c>
      <c r="K2" s="7">
        <f>AVERAGEIF(_2024_Major_League_Baseball__Detailed_Standings[Manager], 'Managers - 2014-2024'!A2, _2024_Major_League_Baseball__Detailed_Standings[SRS])</f>
        <v>0.2</v>
      </c>
      <c r="L2" s="11" t="e">
        <f>(K2-AVERAGE($K$2:$K$100))/_xlfn.STDEV.P($K$2:$K$100)</f>
        <v>#DIV/0!</v>
      </c>
      <c r="M2">
        <f>SUMIF(_2024_Major_League_Baseball__Detailed_Standings[Manager], 'Managers - 2014-2024'!A2, _2024_Major_League_Baseball__Detailed_Standings[ExInn W])</f>
        <v>5</v>
      </c>
      <c r="N2">
        <f>SUMIF(_2024_Major_League_Baseball__Detailed_Standings[Manager], 'Managers - 2014-2024'!A2, _2024_Major_League_Baseball__Detailed_Standings[ExInn L])</f>
        <v>8</v>
      </c>
      <c r="O2" s="6">
        <f>M2/SUM(M2:N2)</f>
        <v>0.38461538461538464</v>
      </c>
      <c r="P2" s="11" t="e">
        <f>(O2-AVERAGE($O$2:$O$100))/_xlfn.STDEV.P($O$2:$O$100)</f>
        <v>#DIV/0!</v>
      </c>
      <c r="Q2">
        <f>SUMIF(_2024_Major_League_Baseball__Detailed_Standings[Manager], 'Managers - 2014-2024'!A2, _2024_Major_League_Baseball__Detailed_Standings[1Run W])</f>
        <v>22</v>
      </c>
      <c r="R2">
        <f>SUMIF(_2024_Major_League_Baseball__Detailed_Standings[Manager], 'Managers - 2014-2024'!A2, _2024_Major_League_Baseball__Detailed_Standings[1Run L])</f>
        <v>20</v>
      </c>
      <c r="S2" s="6">
        <f>Q2/SUM(Q2:R2)</f>
        <v>0.52380952380952384</v>
      </c>
      <c r="T2" s="11" t="e">
        <f>IF(ISBLANK(S2), "",(S2-AVERAGE($S$2:$S$100))/_xlfn.STDEV.P($S$2:$S$100))</f>
        <v>#DIV/0!</v>
      </c>
      <c r="U2">
        <f>SUMIF(_2024_Manager_Records_Table[Mgr], 'Managers - 2014-2024'!A2, _2024_Manager_Records_Table[Overturned])</f>
        <v>91</v>
      </c>
      <c r="V2">
        <f>SUMIF(_2024_Manager_Records_Table[Mgr], 'Managers - 2014-2024'!A2, _2024_Manager_Records_Table[Challenges])</f>
        <v>206</v>
      </c>
      <c r="W2" s="8">
        <f>U2/SUM(U2:V2)</f>
        <v>0.30639730639730639</v>
      </c>
      <c r="X2" s="11">
        <f>IF(ISBLANK(W2), "",(W2-AVERAGE($W$2:$W$100))/_xlfn.STDEV.P($W$2:$W$100))</f>
        <v>-0.86071540746258812</v>
      </c>
      <c r="Y2" s="6" t="e">
        <f>SUM(X2,T2,P2,L2,J2,G2)/COUNT(X2,T2,P2,L2,J2,G2)</f>
        <v>#DIV/0!</v>
      </c>
      <c r="Z2" t="e">
        <f>_xlfn.RANK.EQ(Y2, $Y$2:$Y$100, 0)</f>
        <v>#DIV/0!</v>
      </c>
    </row>
    <row r="3" spans="1:26" x14ac:dyDescent="0.45">
      <c r="A3" t="s">
        <v>42</v>
      </c>
      <c r="B3" t="str">
        <f>IF(COUNTIFS(_2024_Manager_Records_Table[Mgr], 'Managers - 2014-2024'!A3, _2024_Manager_Records_Table[Year], MAX(_2024_Manager_Records_Table[Year]))&gt;0, "Y", "N")</f>
        <v>Y</v>
      </c>
      <c r="C3">
        <f>COUNTIF(_2024_Manager_Records_Table[Mgr], 'Managers - 2014-2024'!A3)</f>
        <v>6</v>
      </c>
      <c r="D3">
        <f>SUMIF(_2024_Manager_Records_Table[Mgr], 'Managers - 2014-2024'!A3, _2024_Manager_Records_Table[W])</f>
        <v>409</v>
      </c>
      <c r="E3">
        <f>SUMIF(_2024_Manager_Records_Table[Mgr], 'Managers - 2014-2024'!A3, _2024_Manager_Records_Table[L])</f>
        <v>455</v>
      </c>
      <c r="F3" s="6">
        <f t="shared" ref="F3:F56" si="0">D3/SUM(D3:E3)</f>
        <v>0.47337962962962965</v>
      </c>
      <c r="G3" s="11">
        <f t="shared" ref="G3:G66" si="1">(F3-AVERAGE($F$2:$F$100))/_xlfn.STDEV.P($F$2:$F$100)</f>
        <v>-0.21490259925536512</v>
      </c>
      <c r="H3" s="7">
        <f>AVERAGEIF(_2024_Major_League_Baseball__Detailed_Standings[Manager], 'Managers - 2014-2024'!A3, _2024_Major_League_Baseball__Detailed_Standings[Luck])</f>
        <v>-4</v>
      </c>
      <c r="I3" s="7">
        <f t="shared" ref="I3:I66" si="2">H3*(C3/11)</f>
        <v>-2.1818181818181817</v>
      </c>
      <c r="J3" s="11" t="e">
        <f t="shared" ref="J3:J66" si="3">(I3-AVERAGE($I$2:$I$100))/_xlfn.STDEV.P($I$2:$I$100)</f>
        <v>#DIV/0!</v>
      </c>
      <c r="K3" s="7">
        <f>AVERAGEIF(_2024_Major_League_Baseball__Detailed_Standings[Manager], 'Managers - 2014-2024'!A3, _2024_Major_League_Baseball__Detailed_Standings[SRS])</f>
        <v>0.1</v>
      </c>
      <c r="L3" s="11" t="e">
        <f t="shared" ref="L3:L66" si="4">(K3-AVERAGE($K$2:$K$100))/_xlfn.STDEV.P($K$2:$K$100)</f>
        <v>#DIV/0!</v>
      </c>
      <c r="M3">
        <f>SUMIF(_2024_Major_League_Baseball__Detailed_Standings[Manager], 'Managers - 2014-2024'!A3, _2024_Major_League_Baseball__Detailed_Standings[ExInn W])</f>
        <v>4</v>
      </c>
      <c r="N3">
        <f>SUMIF(_2024_Major_League_Baseball__Detailed_Standings[Manager], 'Managers - 2014-2024'!A3, _2024_Major_League_Baseball__Detailed_Standings[ExInn L])</f>
        <v>5</v>
      </c>
      <c r="O3" s="6">
        <f t="shared" ref="O3:O56" si="5">M3/SUM(M3:N3)</f>
        <v>0.44444444444444442</v>
      </c>
      <c r="P3" s="11" t="e">
        <f t="shared" ref="P3:P66" si="6">(O3-AVERAGE($O$2:$O$100))/_xlfn.STDEV.P($O$2:$O$100)</f>
        <v>#DIV/0!</v>
      </c>
      <c r="Q3">
        <f>SUMIF(_2024_Major_League_Baseball__Detailed_Standings[Manager], 'Managers - 2014-2024'!A3, _2024_Major_League_Baseball__Detailed_Standings[1Run W])</f>
        <v>15</v>
      </c>
      <c r="R3">
        <f>SUMIF(_2024_Major_League_Baseball__Detailed_Standings[Manager], 'Managers - 2014-2024'!A3, _2024_Major_League_Baseball__Detailed_Standings[1Run L])</f>
        <v>27</v>
      </c>
      <c r="S3" s="6">
        <f t="shared" ref="S3:S52" si="7">Q3/SUM(Q3:R3)</f>
        <v>0.35714285714285715</v>
      </c>
      <c r="T3" s="11" t="e">
        <f t="shared" ref="T3:T66" si="8">IF(ISBLANK(S3), "",(S3-AVERAGE($S$2:$S$100))/_xlfn.STDEV.P($S$2:$S$100))</f>
        <v>#DIV/0!</v>
      </c>
      <c r="U3">
        <f>SUMIF(_2024_Manager_Records_Table[Mgr], 'Managers - 2014-2024'!A3, _2024_Manager_Records_Table[Overturned])</f>
        <v>92</v>
      </c>
      <c r="V3">
        <f>SUMIF(_2024_Manager_Records_Table[Mgr], 'Managers - 2014-2024'!A3, _2024_Manager_Records_Table[Challenges])</f>
        <v>200</v>
      </c>
      <c r="W3" s="8">
        <f t="shared" ref="W3:W56" si="9">U3/SUM(U3:V3)</f>
        <v>0.31506849315068491</v>
      </c>
      <c r="X3" s="11">
        <f t="shared" ref="X3:X66" si="10">IF(ISBLANK(W3), "",(W3-AVERAGE($W$2:$W$100))/_xlfn.STDEV.P($W$2:$W$100))</f>
        <v>-0.61916574001513125</v>
      </c>
      <c r="Y3" s="6" t="e">
        <f t="shared" ref="Y3:Y56" si="11">SUM(X3,T3,P3,L3,J3,G3)/COUNT(X3,T3,P3,L3,J3,G3)</f>
        <v>#DIV/0!</v>
      </c>
      <c r="Z3" t="e">
        <f t="shared" ref="Z3:Z66" si="12">_xlfn.RANK.EQ(Y3, $Y$2:$Y$100, 0)</f>
        <v>#DIV/0!</v>
      </c>
    </row>
    <row r="4" spans="1:26" x14ac:dyDescent="0.45">
      <c r="A4" t="s">
        <v>53</v>
      </c>
      <c r="B4" t="str">
        <f>IF(COUNTIFS(_2024_Manager_Records_Table[Mgr], 'Managers - 2014-2024'!A4, _2024_Manager_Records_Table[Year], MAX(_2024_Manager_Records_Table[Year]))&gt;0, "Y", "N")</f>
        <v>Y</v>
      </c>
      <c r="C4">
        <f>COUNTIF(_2024_Manager_Records_Table[Mgr], 'Managers - 2014-2024'!A4)</f>
        <v>10</v>
      </c>
      <c r="D4">
        <f>SUMIF(_2024_Manager_Records_Table[Mgr], 'Managers - 2014-2024'!A4, _2024_Manager_Records_Table[W])</f>
        <v>645</v>
      </c>
      <c r="E4">
        <f>SUMIF(_2024_Manager_Records_Table[Mgr], 'Managers - 2014-2024'!A4, _2024_Manager_Records_Table[L])</f>
        <v>769</v>
      </c>
      <c r="F4" s="6">
        <f t="shared" si="0"/>
        <v>0.45615275813295614</v>
      </c>
      <c r="G4" s="11">
        <f t="shared" si="1"/>
        <v>-0.50769561321431267</v>
      </c>
      <c r="H4" s="7">
        <f>AVERAGEIF(_2024_Major_League_Baseball__Detailed_Standings[Manager], 'Managers - 2014-2024'!A4, _2024_Major_League_Baseball__Detailed_Standings[Luck])</f>
        <v>3</v>
      </c>
      <c r="I4" s="7">
        <f t="shared" si="2"/>
        <v>2.7272727272727271</v>
      </c>
      <c r="J4" s="11" t="e">
        <f t="shared" si="3"/>
        <v>#DIV/0!</v>
      </c>
      <c r="K4" s="7">
        <f>AVERAGEIF(_2024_Major_League_Baseball__Detailed_Standings[Manager], 'Managers - 2014-2024'!A4, _2024_Major_League_Baseball__Detailed_Standings[SRS])</f>
        <v>-1.3</v>
      </c>
      <c r="L4" s="11" t="e">
        <f t="shared" si="4"/>
        <v>#DIV/0!</v>
      </c>
      <c r="M4">
        <f>SUMIF(_2024_Major_League_Baseball__Detailed_Standings[Manager], 'Managers - 2014-2024'!A4, _2024_Major_League_Baseball__Detailed_Standings[ExInn W])</f>
        <v>8</v>
      </c>
      <c r="N4">
        <f>SUMIF(_2024_Major_League_Baseball__Detailed_Standings[Manager], 'Managers - 2014-2024'!A4, _2024_Major_League_Baseball__Detailed_Standings[ExInn L])</f>
        <v>4</v>
      </c>
      <c r="O4" s="6">
        <f t="shared" si="5"/>
        <v>0.66666666666666663</v>
      </c>
      <c r="P4" s="11" t="e">
        <f t="shared" si="6"/>
        <v>#DIV/0!</v>
      </c>
      <c r="Q4">
        <f>SUMIF(_2024_Major_League_Baseball__Detailed_Standings[Manager], 'Managers - 2014-2024'!A4, _2024_Major_League_Baseball__Detailed_Standings[1Run W])</f>
        <v>26</v>
      </c>
      <c r="R4">
        <f>SUMIF(_2024_Major_League_Baseball__Detailed_Standings[Manager], 'Managers - 2014-2024'!A4, _2024_Major_League_Baseball__Detailed_Standings[1Run L])</f>
        <v>19</v>
      </c>
      <c r="S4" s="6">
        <f t="shared" si="7"/>
        <v>0.57777777777777772</v>
      </c>
      <c r="T4" s="11" t="e">
        <f t="shared" si="8"/>
        <v>#DIV/0!</v>
      </c>
      <c r="U4">
        <f>SUMIF(_2024_Manager_Records_Table[Mgr], 'Managers - 2014-2024'!A4, _2024_Manager_Records_Table[Overturned])</f>
        <v>155</v>
      </c>
      <c r="V4">
        <f>SUMIF(_2024_Manager_Records_Table[Mgr], 'Managers - 2014-2024'!A4, _2024_Manager_Records_Table[Challenges])</f>
        <v>299</v>
      </c>
      <c r="W4" s="8">
        <f t="shared" si="9"/>
        <v>0.34140969162995594</v>
      </c>
      <c r="X4" s="11">
        <f t="shared" si="10"/>
        <v>0.11461014485510197</v>
      </c>
      <c r="Y4" s="6" t="e">
        <f t="shared" si="11"/>
        <v>#DIV/0!</v>
      </c>
      <c r="Z4" t="e">
        <f t="shared" si="12"/>
        <v>#DIV/0!</v>
      </c>
    </row>
    <row r="5" spans="1:26" x14ac:dyDescent="0.45">
      <c r="A5" t="s">
        <v>62</v>
      </c>
      <c r="B5" t="str">
        <f>IF(COUNTIFS(_2024_Manager_Records_Table[Mgr], 'Managers - 2014-2024'!A5, _2024_Manager_Records_Table[Year], MAX(_2024_Manager_Records_Table[Year]))&gt;0, "Y", "N")</f>
        <v>Y</v>
      </c>
      <c r="C5">
        <f>COUNTIF(_2024_Manager_Records_Table[Mgr], 'Managers - 2014-2024'!A5)</f>
        <v>8</v>
      </c>
      <c r="D5">
        <f>SUMIF(_2024_Manager_Records_Table[Mgr], 'Managers - 2014-2024'!A5, _2024_Manager_Records_Table[W])</f>
        <v>636</v>
      </c>
      <c r="E5">
        <f>SUMIF(_2024_Manager_Records_Table[Mgr], 'Managers - 2014-2024'!A5, _2024_Manager_Records_Table[L])</f>
        <v>653</v>
      </c>
      <c r="F5" s="6">
        <f t="shared" si="0"/>
        <v>0.49340574088440653</v>
      </c>
      <c r="G5" s="11">
        <f t="shared" si="1"/>
        <v>0.1254671233199475</v>
      </c>
      <c r="H5" s="7">
        <f>AVERAGEIF(_2024_Major_League_Baseball__Detailed_Standings[Manager], 'Managers - 2014-2024'!A5, _2024_Major_League_Baseball__Detailed_Standings[Luck])</f>
        <v>3</v>
      </c>
      <c r="I5" s="7">
        <f t="shared" si="2"/>
        <v>2.1818181818181817</v>
      </c>
      <c r="J5" s="11" t="e">
        <f t="shared" si="3"/>
        <v>#DIV/0!</v>
      </c>
      <c r="K5" s="7">
        <f>AVERAGEIF(_2024_Major_League_Baseball__Detailed_Standings[Manager], 'Managers - 2014-2024'!A5, _2024_Major_League_Baseball__Detailed_Standings[SRS])</f>
        <v>-0.5</v>
      </c>
      <c r="L5" s="11" t="e">
        <f t="shared" si="4"/>
        <v>#DIV/0!</v>
      </c>
      <c r="M5">
        <f>SUMIF(_2024_Major_League_Baseball__Detailed_Standings[Manager], 'Managers - 2014-2024'!A5, _2024_Major_League_Baseball__Detailed_Standings[ExInn W])</f>
        <v>9</v>
      </c>
      <c r="N5">
        <f>SUMIF(_2024_Major_League_Baseball__Detailed_Standings[Manager], 'Managers - 2014-2024'!A5, _2024_Major_League_Baseball__Detailed_Standings[ExInn L])</f>
        <v>2</v>
      </c>
      <c r="O5" s="6">
        <f t="shared" si="5"/>
        <v>0.81818181818181823</v>
      </c>
      <c r="P5" s="11" t="e">
        <f t="shared" si="6"/>
        <v>#DIV/0!</v>
      </c>
      <c r="Q5">
        <f>SUMIF(_2024_Major_League_Baseball__Detailed_Standings[Manager], 'Managers - 2014-2024'!A5, _2024_Major_League_Baseball__Detailed_Standings[1Run W])</f>
        <v>24</v>
      </c>
      <c r="R5">
        <f>SUMIF(_2024_Major_League_Baseball__Detailed_Standings[Manager], 'Managers - 2014-2024'!A5, _2024_Major_League_Baseball__Detailed_Standings[1Run L])</f>
        <v>18</v>
      </c>
      <c r="S5" s="6">
        <f t="shared" si="7"/>
        <v>0.5714285714285714</v>
      </c>
      <c r="T5" s="11" t="e">
        <f t="shared" si="8"/>
        <v>#DIV/0!</v>
      </c>
      <c r="U5">
        <f>SUMIF(_2024_Manager_Records_Table[Mgr], 'Managers - 2014-2024'!A5, _2024_Manager_Records_Table[Overturned])</f>
        <v>160</v>
      </c>
      <c r="V5">
        <f>SUMIF(_2024_Manager_Records_Table[Mgr], 'Managers - 2014-2024'!A5, _2024_Manager_Records_Table[Challenges])</f>
        <v>274</v>
      </c>
      <c r="W5" s="8">
        <f t="shared" si="9"/>
        <v>0.3686635944700461</v>
      </c>
      <c r="X5" s="11">
        <f t="shared" si="10"/>
        <v>0.87381085807974801</v>
      </c>
      <c r="Y5" s="6" t="e">
        <f t="shared" si="11"/>
        <v>#DIV/0!</v>
      </c>
      <c r="Z5" t="e">
        <f t="shared" si="12"/>
        <v>#DIV/0!</v>
      </c>
    </row>
    <row r="6" spans="1:26" x14ac:dyDescent="0.45">
      <c r="A6" t="s">
        <v>71</v>
      </c>
      <c r="B6" t="str">
        <f>IF(COUNTIFS(_2024_Manager_Records_Table[Mgr], 'Managers - 2014-2024'!A6, _2024_Manager_Records_Table[Year], MAX(_2024_Manager_Records_Table[Year]))&gt;0, "Y", "N")</f>
        <v>Y</v>
      </c>
      <c r="C6">
        <f>COUNTIF(_2024_Manager_Records_Table[Mgr], 'Managers - 2014-2024'!A6)</f>
        <v>7</v>
      </c>
      <c r="D6">
        <f>SUMIF(_2024_Manager_Records_Table[Mgr], 'Managers - 2014-2024'!A6, _2024_Manager_Records_Table[W])</f>
        <v>600</v>
      </c>
      <c r="E6">
        <f>SUMIF(_2024_Manager_Records_Table[Mgr], 'Managers - 2014-2024'!A6, _2024_Manager_Records_Table[L])</f>
        <v>425</v>
      </c>
      <c r="F6" s="6">
        <f t="shared" si="0"/>
        <v>0.58536585365853655</v>
      </c>
      <c r="G6" s="11">
        <f t="shared" si="1"/>
        <v>1.6884484567757339</v>
      </c>
      <c r="H6" s="7">
        <f>AVERAGEIF(_2024_Major_League_Baseball__Detailed_Standings[Manager], 'Managers - 2014-2024'!A6, _2024_Major_League_Baseball__Detailed_Standings[Luck])</f>
        <v>-1</v>
      </c>
      <c r="I6" s="7">
        <f t="shared" si="2"/>
        <v>-0.63636363636363635</v>
      </c>
      <c r="J6" s="11" t="e">
        <f t="shared" si="3"/>
        <v>#DIV/0!</v>
      </c>
      <c r="K6" s="7">
        <f>AVERAGEIF(_2024_Major_League_Baseball__Detailed_Standings[Manager], 'Managers - 2014-2024'!A6, _2024_Major_League_Baseball__Detailed_Standings[SRS])</f>
        <v>0.9</v>
      </c>
      <c r="L6" s="11" t="e">
        <f t="shared" si="4"/>
        <v>#DIV/0!</v>
      </c>
      <c r="M6">
        <f>SUMIF(_2024_Major_League_Baseball__Detailed_Standings[Manager], 'Managers - 2014-2024'!A6, _2024_Major_League_Baseball__Detailed_Standings[ExInn W])</f>
        <v>8</v>
      </c>
      <c r="N6">
        <f>SUMIF(_2024_Major_League_Baseball__Detailed_Standings[Manager], 'Managers - 2014-2024'!A6, _2024_Major_League_Baseball__Detailed_Standings[ExInn L])</f>
        <v>8</v>
      </c>
      <c r="O6" s="6">
        <f t="shared" si="5"/>
        <v>0.5</v>
      </c>
      <c r="P6" s="11" t="e">
        <f t="shared" si="6"/>
        <v>#DIV/0!</v>
      </c>
      <c r="Q6">
        <f>SUMIF(_2024_Major_League_Baseball__Detailed_Standings[Manager], 'Managers - 2014-2024'!A6, _2024_Major_League_Baseball__Detailed_Standings[1Run W])</f>
        <v>19</v>
      </c>
      <c r="R6">
        <f>SUMIF(_2024_Major_League_Baseball__Detailed_Standings[Manager], 'Managers - 2014-2024'!A6, _2024_Major_League_Baseball__Detailed_Standings[1Run L])</f>
        <v>18</v>
      </c>
      <c r="S6" s="6">
        <f t="shared" si="7"/>
        <v>0.51351351351351349</v>
      </c>
      <c r="T6" s="11" t="e">
        <f t="shared" si="8"/>
        <v>#DIV/0!</v>
      </c>
      <c r="U6">
        <f>SUMIF(_2024_Manager_Records_Table[Mgr], 'Managers - 2014-2024'!A6, _2024_Manager_Records_Table[Overturned])</f>
        <v>107</v>
      </c>
      <c r="V6">
        <f>SUMIF(_2024_Manager_Records_Table[Mgr], 'Managers - 2014-2024'!A6, _2024_Manager_Records_Table[Challenges])</f>
        <v>172</v>
      </c>
      <c r="W6" s="8">
        <f t="shared" si="9"/>
        <v>0.38351254480286739</v>
      </c>
      <c r="X6" s="11">
        <f t="shared" si="10"/>
        <v>1.2874519336152612</v>
      </c>
      <c r="Y6" s="6" t="e">
        <f t="shared" si="11"/>
        <v>#DIV/0!</v>
      </c>
      <c r="Z6" t="e">
        <f t="shared" si="12"/>
        <v>#DIV/0!</v>
      </c>
    </row>
    <row r="7" spans="1:26" x14ac:dyDescent="0.45">
      <c r="A7" t="s">
        <v>76</v>
      </c>
      <c r="B7" t="str">
        <f>IF(COUNTIFS(_2024_Manager_Records_Table[Mgr], 'Managers - 2014-2024'!A7, _2024_Manager_Records_Table[Year], MAX(_2024_Manager_Records_Table[Year]))&gt;0, "Y", "N")</f>
        <v>Y</v>
      </c>
      <c r="C7">
        <f>COUNTIF(_2024_Manager_Records_Table[Mgr], 'Managers - 2014-2024'!A7)</f>
        <v>10</v>
      </c>
      <c r="D7">
        <f>SUMIF(_2024_Manager_Records_Table[Mgr], 'Managers - 2014-2024'!A7, _2024_Manager_Records_Table[W])</f>
        <v>816</v>
      </c>
      <c r="E7">
        <f>SUMIF(_2024_Manager_Records_Table[Mgr], 'Managers - 2014-2024'!A7, _2024_Manager_Records_Table[L])</f>
        <v>695</v>
      </c>
      <c r="F7" s="6">
        <f t="shared" si="0"/>
        <v>0.54003970880211782</v>
      </c>
      <c r="G7" s="11">
        <f t="shared" si="1"/>
        <v>0.91807186424044174</v>
      </c>
      <c r="H7" s="7">
        <f>AVERAGEIF(_2024_Major_League_Baseball__Detailed_Standings[Manager], 'Managers - 2014-2024'!A7, _2024_Major_League_Baseball__Detailed_Standings[Luck])</f>
        <v>6</v>
      </c>
      <c r="I7" s="7">
        <f t="shared" si="2"/>
        <v>5.4545454545454541</v>
      </c>
      <c r="J7" s="11" t="e">
        <f t="shared" si="3"/>
        <v>#DIV/0!</v>
      </c>
      <c r="K7" s="7">
        <f>AVERAGEIF(_2024_Major_League_Baseball__Detailed_Standings[Manager], 'Managers - 2014-2024'!A7, _2024_Major_League_Baseball__Detailed_Standings[SRS])</f>
        <v>-0.3</v>
      </c>
      <c r="L7" s="11" t="e">
        <f t="shared" si="4"/>
        <v>#DIV/0!</v>
      </c>
      <c r="M7">
        <f>SUMIF(_2024_Major_League_Baseball__Detailed_Standings[Manager], 'Managers - 2014-2024'!A7, _2024_Major_League_Baseball__Detailed_Standings[ExInn W])</f>
        <v>8</v>
      </c>
      <c r="N7">
        <f>SUMIF(_2024_Major_League_Baseball__Detailed_Standings[Manager], 'Managers - 2014-2024'!A7, _2024_Major_League_Baseball__Detailed_Standings[ExInn L])</f>
        <v>5</v>
      </c>
      <c r="O7" s="6">
        <f t="shared" si="5"/>
        <v>0.61538461538461542</v>
      </c>
      <c r="P7" s="11" t="e">
        <f t="shared" si="6"/>
        <v>#DIV/0!</v>
      </c>
      <c r="Q7">
        <f>SUMIF(_2024_Major_League_Baseball__Detailed_Standings[Manager], 'Managers - 2014-2024'!A7, _2024_Major_League_Baseball__Detailed_Standings[1Run W])</f>
        <v>28</v>
      </c>
      <c r="R7">
        <f>SUMIF(_2024_Major_League_Baseball__Detailed_Standings[Manager], 'Managers - 2014-2024'!A7, _2024_Major_League_Baseball__Detailed_Standings[1Run L])</f>
        <v>20</v>
      </c>
      <c r="S7" s="6">
        <f t="shared" si="7"/>
        <v>0.58333333333333337</v>
      </c>
      <c r="T7" s="11" t="e">
        <f t="shared" si="8"/>
        <v>#DIV/0!</v>
      </c>
      <c r="U7">
        <f>SUMIF(_2024_Manager_Records_Table[Mgr], 'Managers - 2014-2024'!A7, _2024_Manager_Records_Table[Overturned])</f>
        <v>203</v>
      </c>
      <c r="V7">
        <f>SUMIF(_2024_Manager_Records_Table[Mgr], 'Managers - 2014-2024'!A7, _2024_Manager_Records_Table[Challenges])</f>
        <v>436</v>
      </c>
      <c r="W7" s="8">
        <f t="shared" si="9"/>
        <v>0.31768388106416273</v>
      </c>
      <c r="X7" s="11">
        <f t="shared" si="10"/>
        <v>-0.54630995928817139</v>
      </c>
      <c r="Y7" s="6" t="e">
        <f t="shared" si="11"/>
        <v>#DIV/0!</v>
      </c>
      <c r="Z7" t="e">
        <f t="shared" si="12"/>
        <v>#DIV/0!</v>
      </c>
    </row>
    <row r="8" spans="1:26" x14ac:dyDescent="0.45">
      <c r="A8" t="s">
        <v>86</v>
      </c>
      <c r="B8" t="str">
        <f>IF(COUNTIFS(_2024_Manager_Records_Table[Mgr], 'Managers - 2014-2024'!A8, _2024_Manager_Records_Table[Year], MAX(_2024_Manager_Records_Table[Year]))&gt;0, "Y", "N")</f>
        <v>Y</v>
      </c>
      <c r="C8">
        <f>COUNTIF(_2024_Manager_Records_Table[Mgr], 'Managers - 2014-2024'!A8)</f>
        <v>6</v>
      </c>
      <c r="D8">
        <f>SUMIF(_2024_Manager_Records_Table[Mgr], 'Managers - 2014-2024'!A8, _2024_Manager_Records_Table[W])</f>
        <v>516</v>
      </c>
      <c r="E8">
        <f>SUMIF(_2024_Manager_Records_Table[Mgr], 'Managers - 2014-2024'!A8, _2024_Manager_Records_Table[L])</f>
        <v>448</v>
      </c>
      <c r="F8" s="6">
        <f t="shared" si="0"/>
        <v>0.53526970954356845</v>
      </c>
      <c r="G8" s="11">
        <f t="shared" si="1"/>
        <v>0.83699954302632562</v>
      </c>
      <c r="H8" s="7">
        <f>AVERAGEIF(_2024_Major_League_Baseball__Detailed_Standings[Manager], 'Managers - 2014-2024'!A8, _2024_Major_League_Baseball__Detailed_Standings[Luck])</f>
        <v>-1</v>
      </c>
      <c r="I8" s="7">
        <f t="shared" si="2"/>
        <v>-0.54545454545454541</v>
      </c>
      <c r="J8" s="11" t="e">
        <f t="shared" si="3"/>
        <v>#DIV/0!</v>
      </c>
      <c r="K8" s="7">
        <f>AVERAGEIF(_2024_Major_League_Baseball__Detailed_Standings[Manager], 'Managers - 2014-2024'!A8, _2024_Major_League_Baseball__Detailed_Standings[SRS])</f>
        <v>0</v>
      </c>
      <c r="L8" s="11" t="e">
        <f t="shared" si="4"/>
        <v>#DIV/0!</v>
      </c>
      <c r="M8">
        <f>SUMIF(_2024_Major_League_Baseball__Detailed_Standings[Manager], 'Managers - 2014-2024'!A8, _2024_Major_League_Baseball__Detailed_Standings[ExInn W])</f>
        <v>9</v>
      </c>
      <c r="N8">
        <f>SUMIF(_2024_Major_League_Baseball__Detailed_Standings[Manager], 'Managers - 2014-2024'!A8, _2024_Major_League_Baseball__Detailed_Standings[ExInn L])</f>
        <v>10</v>
      </c>
      <c r="O8" s="6">
        <f t="shared" si="5"/>
        <v>0.47368421052631576</v>
      </c>
      <c r="P8" s="11" t="e">
        <f t="shared" si="6"/>
        <v>#DIV/0!</v>
      </c>
      <c r="Q8">
        <f>SUMIF(_2024_Major_League_Baseball__Detailed_Standings[Manager], 'Managers - 2014-2024'!A8, _2024_Major_League_Baseball__Detailed_Standings[1Run W])</f>
        <v>17</v>
      </c>
      <c r="R8">
        <f>SUMIF(_2024_Major_League_Baseball__Detailed_Standings[Manager], 'Managers - 2014-2024'!A8, _2024_Major_League_Baseball__Detailed_Standings[1Run L])</f>
        <v>12</v>
      </c>
      <c r="S8" s="6">
        <f t="shared" si="7"/>
        <v>0.58620689655172409</v>
      </c>
      <c r="T8" s="11" t="e">
        <f t="shared" si="8"/>
        <v>#DIV/0!</v>
      </c>
      <c r="U8">
        <f>SUMIF(_2024_Manager_Records_Table[Mgr], 'Managers - 2014-2024'!A8, _2024_Manager_Records_Table[Overturned])</f>
        <v>84</v>
      </c>
      <c r="V8">
        <f>SUMIF(_2024_Manager_Records_Table[Mgr], 'Managers - 2014-2024'!A8, _2024_Manager_Records_Table[Challenges])</f>
        <v>146</v>
      </c>
      <c r="W8" s="8">
        <f t="shared" si="9"/>
        <v>0.36521739130434783</v>
      </c>
      <c r="X8" s="11">
        <f t="shared" si="10"/>
        <v>0.77781140006940663</v>
      </c>
      <c r="Y8" s="6" t="e">
        <f t="shared" si="11"/>
        <v>#DIV/0!</v>
      </c>
      <c r="Z8" t="e">
        <f t="shared" si="12"/>
        <v>#DIV/0!</v>
      </c>
    </row>
    <row r="9" spans="1:26" x14ac:dyDescent="0.45">
      <c r="A9" t="s">
        <v>96</v>
      </c>
      <c r="B9" t="str">
        <f>IF(COUNTIFS(_2024_Manager_Records_Table[Mgr], 'Managers - 2014-2024'!A9, _2024_Manager_Records_Table[Year], MAX(_2024_Manager_Records_Table[Year]))&gt;0, "Y", "N")</f>
        <v>Y</v>
      </c>
      <c r="C9">
        <f>COUNTIF(_2024_Manager_Records_Table[Mgr], 'Managers - 2014-2024'!A9)</f>
        <v>10</v>
      </c>
      <c r="D9">
        <f>SUMIF(_2024_Manager_Records_Table[Mgr], 'Managers - 2014-2024'!A9, _2024_Manager_Records_Table[W])</f>
        <v>786</v>
      </c>
      <c r="E9">
        <f>SUMIF(_2024_Manager_Records_Table[Mgr], 'Managers - 2014-2024'!A9, _2024_Manager_Records_Table[L])</f>
        <v>701</v>
      </c>
      <c r="F9" s="6">
        <f t="shared" si="0"/>
        <v>0.52858103564223269</v>
      </c>
      <c r="G9" s="11">
        <f t="shared" si="1"/>
        <v>0.72331685889306241</v>
      </c>
      <c r="H9" s="7">
        <f>AVERAGEIF(_2024_Major_League_Baseball__Detailed_Standings[Manager], 'Managers - 2014-2024'!A9, _2024_Major_League_Baseball__Detailed_Standings[Luck])</f>
        <v>-5</v>
      </c>
      <c r="I9" s="7">
        <f t="shared" si="2"/>
        <v>-4.545454545454545</v>
      </c>
      <c r="J9" s="11" t="e">
        <f t="shared" si="3"/>
        <v>#DIV/0!</v>
      </c>
      <c r="K9" s="7">
        <f>AVERAGEIF(_2024_Major_League_Baseball__Detailed_Standings[Manager], 'Managers - 2014-2024'!A9, _2024_Major_League_Baseball__Detailed_Standings[SRS])</f>
        <v>0.4</v>
      </c>
      <c r="L9" s="11" t="e">
        <f t="shared" si="4"/>
        <v>#DIV/0!</v>
      </c>
      <c r="M9">
        <f>SUMIF(_2024_Major_League_Baseball__Detailed_Standings[Manager], 'Managers - 2014-2024'!A9, _2024_Major_League_Baseball__Detailed_Standings[ExInn W])</f>
        <v>7</v>
      </c>
      <c r="N9">
        <f>SUMIF(_2024_Major_League_Baseball__Detailed_Standings[Manager], 'Managers - 2014-2024'!A9, _2024_Major_League_Baseball__Detailed_Standings[ExInn L])</f>
        <v>4</v>
      </c>
      <c r="O9" s="6">
        <f t="shared" si="5"/>
        <v>0.63636363636363635</v>
      </c>
      <c r="P9" s="11" t="e">
        <f t="shared" si="6"/>
        <v>#DIV/0!</v>
      </c>
      <c r="Q9">
        <f>SUMIF(_2024_Major_League_Baseball__Detailed_Standings[Manager], 'Managers - 2014-2024'!A9, _2024_Major_League_Baseball__Detailed_Standings[1Run W])</f>
        <v>22</v>
      </c>
      <c r="R9">
        <f>SUMIF(_2024_Major_League_Baseball__Detailed_Standings[Manager], 'Managers - 2014-2024'!A9, _2024_Major_League_Baseball__Detailed_Standings[1Run L])</f>
        <v>28</v>
      </c>
      <c r="S9" s="6">
        <f t="shared" si="7"/>
        <v>0.44</v>
      </c>
      <c r="T9" s="11" t="e">
        <f t="shared" si="8"/>
        <v>#DIV/0!</v>
      </c>
      <c r="U9">
        <f>SUMIF(_2024_Manager_Records_Table[Mgr], 'Managers - 2014-2024'!A9, _2024_Manager_Records_Table[Overturned])</f>
        <v>137</v>
      </c>
      <c r="V9">
        <f>SUMIF(_2024_Manager_Records_Table[Mgr], 'Managers - 2014-2024'!A9, _2024_Manager_Records_Table[Challenges])</f>
        <v>292</v>
      </c>
      <c r="W9" s="8">
        <f t="shared" si="9"/>
        <v>0.31934731934731936</v>
      </c>
      <c r="X9" s="11">
        <f t="shared" si="10"/>
        <v>-0.49997224617649166</v>
      </c>
      <c r="Y9" s="6" t="e">
        <f t="shared" si="11"/>
        <v>#DIV/0!</v>
      </c>
      <c r="Z9" t="e">
        <f t="shared" si="12"/>
        <v>#DIV/0!</v>
      </c>
    </row>
    <row r="10" spans="1:26" x14ac:dyDescent="0.45">
      <c r="A10" t="s">
        <v>531</v>
      </c>
      <c r="B10" t="str">
        <f>IF(COUNTIFS(_2024_Manager_Records_Table[Mgr], 'Managers - 2014-2024'!A10, _2024_Manager_Records_Table[Year], MAX(_2024_Manager_Records_Table[Year]))&gt;0, "Y", "N")</f>
        <v>Y</v>
      </c>
      <c r="C10">
        <f>COUNTIF(_2024_Manager_Records_Table[Mgr], 'Managers - 2014-2024'!A10)</f>
        <v>1</v>
      </c>
      <c r="D10">
        <f>SUMIF(_2024_Manager_Records_Table[Mgr], 'Managers - 2014-2024'!A10, _2024_Manager_Records_Table[W])</f>
        <v>85</v>
      </c>
      <c r="E10">
        <f>SUMIF(_2024_Manager_Records_Table[Mgr], 'Managers - 2014-2024'!A10, _2024_Manager_Records_Table[L])</f>
        <v>70</v>
      </c>
      <c r="F10" s="6">
        <f t="shared" si="0"/>
        <v>0.54838709677419351</v>
      </c>
      <c r="G10" s="11">
        <f t="shared" si="1"/>
        <v>1.0599465443586891</v>
      </c>
      <c r="H10" s="7">
        <f>AVERAGEIF(_2024_Major_League_Baseball__Detailed_Standings[Manager], 'Managers - 2014-2024'!A10, _2024_Major_League_Baseball__Detailed_Standings[Luck])</f>
        <v>-3</v>
      </c>
      <c r="I10" s="7">
        <f t="shared" si="2"/>
        <v>-0.27272727272727271</v>
      </c>
      <c r="J10" s="11" t="e">
        <f t="shared" si="3"/>
        <v>#DIV/0!</v>
      </c>
      <c r="K10" s="7">
        <f>AVERAGEIF(_2024_Major_League_Baseball__Detailed_Standings[Manager], 'Managers - 2014-2024'!A10, _2024_Major_League_Baseball__Detailed_Standings[SRS])</f>
        <v>0.5</v>
      </c>
      <c r="L10" s="11" t="e">
        <f t="shared" si="4"/>
        <v>#DIV/0!</v>
      </c>
      <c r="M10">
        <f>SUMIF(_2024_Major_League_Baseball__Detailed_Standings[Manager], 'Managers - 2014-2024'!A10, _2024_Major_League_Baseball__Detailed_Standings[ExInn W])</f>
        <v>6</v>
      </c>
      <c r="N10">
        <f>SUMIF(_2024_Major_League_Baseball__Detailed_Standings[Manager], 'Managers - 2014-2024'!A10, _2024_Major_League_Baseball__Detailed_Standings[ExInn L])</f>
        <v>10</v>
      </c>
      <c r="O10" s="6">
        <f t="shared" si="5"/>
        <v>0.375</v>
      </c>
      <c r="P10" s="11" t="e">
        <f t="shared" si="6"/>
        <v>#DIV/0!</v>
      </c>
      <c r="Q10">
        <f>SUMIF(_2024_Major_League_Baseball__Detailed_Standings[Manager], 'Managers - 2014-2024'!A10, _2024_Major_League_Baseball__Detailed_Standings[1Run W])</f>
        <v>16</v>
      </c>
      <c r="R10">
        <f>SUMIF(_2024_Major_League_Baseball__Detailed_Standings[Manager], 'Managers - 2014-2024'!A10, _2024_Major_League_Baseball__Detailed_Standings[1Run L])</f>
        <v>26</v>
      </c>
      <c r="S10" s="6">
        <f t="shared" si="7"/>
        <v>0.38095238095238093</v>
      </c>
      <c r="T10" s="11" t="e">
        <f t="shared" si="8"/>
        <v>#DIV/0!</v>
      </c>
      <c r="U10">
        <f>SUMIF(_2024_Manager_Records_Table[Mgr], 'Managers - 2014-2024'!A10, _2024_Manager_Records_Table[Overturned])</f>
        <v>19</v>
      </c>
      <c r="V10">
        <f>SUMIF(_2024_Manager_Records_Table[Mgr], 'Managers - 2014-2024'!A10, _2024_Manager_Records_Table[Challenges])</f>
        <v>32</v>
      </c>
      <c r="W10" s="8">
        <f t="shared" si="9"/>
        <v>0.37254901960784315</v>
      </c>
      <c r="X10" s="11">
        <f t="shared" si="10"/>
        <v>0.98204554113062259</v>
      </c>
      <c r="Y10" s="6" t="e">
        <f t="shared" si="11"/>
        <v>#DIV/0!</v>
      </c>
      <c r="Z10" t="e">
        <f t="shared" si="12"/>
        <v>#DIV/0!</v>
      </c>
    </row>
    <row r="11" spans="1:26" x14ac:dyDescent="0.45">
      <c r="A11" t="s">
        <v>111</v>
      </c>
      <c r="B11" t="str">
        <f>IF(COUNTIFS(_2024_Manager_Records_Table[Mgr], 'Managers - 2014-2024'!A11, _2024_Manager_Records_Table[Year], MAX(_2024_Manager_Records_Table[Year]))&gt;0, "Y", "N")</f>
        <v>Y</v>
      </c>
      <c r="C11">
        <f>COUNTIF(_2024_Manager_Records_Table[Mgr], 'Managers - 2014-2024'!A11)</f>
        <v>2</v>
      </c>
      <c r="D11">
        <f>SUMIF(_2024_Manager_Records_Table[Mgr], 'Managers - 2014-2024'!A11, _2024_Manager_Records_Table[W])</f>
        <v>89</v>
      </c>
      <c r="E11">
        <f>SUMIF(_2024_Manager_Records_Table[Mgr], 'Managers - 2014-2024'!A11, _2024_Manager_Records_Table[L])</f>
        <v>190</v>
      </c>
      <c r="F11" s="6">
        <f t="shared" si="0"/>
        <v>0.31899641577060933</v>
      </c>
      <c r="G11" s="11">
        <f t="shared" si="1"/>
        <v>-2.8388454608004712</v>
      </c>
      <c r="H11" s="7">
        <f>AVERAGEIF(_2024_Major_League_Baseball__Detailed_Standings[Manager], 'Managers - 2014-2024'!A11, _2024_Major_League_Baseball__Detailed_Standings[Luck])</f>
        <v>-8</v>
      </c>
      <c r="I11" s="7">
        <f t="shared" si="2"/>
        <v>-1.4545454545454546</v>
      </c>
      <c r="J11" s="11" t="e">
        <f t="shared" si="3"/>
        <v>#DIV/0!</v>
      </c>
      <c r="K11" s="7">
        <f>AVERAGEIF(_2024_Major_League_Baseball__Detailed_Standings[Manager], 'Managers - 2014-2024'!A11, _2024_Major_League_Baseball__Detailed_Standings[SRS])</f>
        <v>-1.9</v>
      </c>
      <c r="L11" s="11" t="e">
        <f t="shared" si="4"/>
        <v>#DIV/0!</v>
      </c>
      <c r="M11">
        <f>SUMIF(_2024_Major_League_Baseball__Detailed_Standings[Manager], 'Managers - 2014-2024'!A11, _2024_Major_League_Baseball__Detailed_Standings[ExInn W])</f>
        <v>3</v>
      </c>
      <c r="N11">
        <f>SUMIF(_2024_Major_League_Baseball__Detailed_Standings[Manager], 'Managers - 2014-2024'!A11, _2024_Major_League_Baseball__Detailed_Standings[ExInn L])</f>
        <v>10</v>
      </c>
      <c r="O11" s="6">
        <f t="shared" si="5"/>
        <v>0.23076923076923078</v>
      </c>
      <c r="P11" s="11" t="e">
        <f t="shared" si="6"/>
        <v>#DIV/0!</v>
      </c>
      <c r="Q11">
        <f>SUMIF(_2024_Major_League_Baseball__Detailed_Standings[Manager], 'Managers - 2014-2024'!A11, _2024_Major_League_Baseball__Detailed_Standings[1Run W])</f>
        <v>11</v>
      </c>
      <c r="R11">
        <f>SUMIF(_2024_Major_League_Baseball__Detailed_Standings[Manager], 'Managers - 2014-2024'!A11, _2024_Major_League_Baseball__Detailed_Standings[1Run L])</f>
        <v>29</v>
      </c>
      <c r="S11" s="6">
        <f t="shared" si="7"/>
        <v>0.27500000000000002</v>
      </c>
      <c r="T11" s="11" t="e">
        <f t="shared" si="8"/>
        <v>#DIV/0!</v>
      </c>
      <c r="U11">
        <f>SUMIF(_2024_Manager_Records_Table[Mgr], 'Managers - 2014-2024'!A11, _2024_Manager_Records_Table[Overturned])</f>
        <v>19</v>
      </c>
      <c r="V11">
        <f>SUMIF(_2024_Manager_Records_Table[Mgr], 'Managers - 2014-2024'!A11, _2024_Manager_Records_Table[Challenges])</f>
        <v>53</v>
      </c>
      <c r="W11" s="8">
        <f t="shared" si="9"/>
        <v>0.2638888888888889</v>
      </c>
      <c r="X11" s="11">
        <f t="shared" si="10"/>
        <v>-2.0448548343841977</v>
      </c>
      <c r="Y11" s="6" t="e">
        <f t="shared" si="11"/>
        <v>#DIV/0!</v>
      </c>
      <c r="Z11" t="e">
        <f t="shared" si="12"/>
        <v>#DIV/0!</v>
      </c>
    </row>
    <row r="12" spans="1:26" x14ac:dyDescent="0.45">
      <c r="A12" t="s">
        <v>118</v>
      </c>
      <c r="B12" t="str">
        <f>IF(COUNTIFS(_2024_Manager_Records_Table[Mgr], 'Managers - 2014-2024'!A12, _2024_Manager_Records_Table[Year], MAX(_2024_Manager_Records_Table[Year]))&gt;0, "Y", "N")</f>
        <v>Y</v>
      </c>
      <c r="C12">
        <f>COUNTIF(_2024_Manager_Records_Table[Mgr], 'Managers - 2014-2024'!A12)</f>
        <v>9</v>
      </c>
      <c r="D12">
        <f>SUMIF(_2024_Manager_Records_Table[Mgr], 'Managers - 2014-2024'!A12, _2024_Manager_Records_Table[W])</f>
        <v>783</v>
      </c>
      <c r="E12">
        <f>SUMIF(_2024_Manager_Records_Table[Mgr], 'Managers - 2014-2024'!A12, _2024_Manager_Records_Table[L])</f>
        <v>668</v>
      </c>
      <c r="F12" s="6">
        <f t="shared" si="0"/>
        <v>0.53962784286698828</v>
      </c>
      <c r="G12" s="11">
        <f t="shared" si="1"/>
        <v>0.91107166873095036</v>
      </c>
      <c r="H12" s="7">
        <f>AVERAGEIF(_2024_Major_League_Baseball__Detailed_Standings[Manager], 'Managers - 2014-2024'!A12, _2024_Major_League_Baseball__Detailed_Standings[Luck])</f>
        <v>0</v>
      </c>
      <c r="I12" s="7">
        <f t="shared" si="2"/>
        <v>0</v>
      </c>
      <c r="J12" s="11" t="e">
        <f t="shared" si="3"/>
        <v>#DIV/0!</v>
      </c>
      <c r="K12" s="7">
        <f>AVERAGEIF(_2024_Major_League_Baseball__Detailed_Standings[Manager], 'Managers - 2014-2024'!A12, _2024_Major_League_Baseball__Detailed_Standings[SRS])</f>
        <v>0.2</v>
      </c>
      <c r="L12" s="11" t="e">
        <f t="shared" si="4"/>
        <v>#DIV/0!</v>
      </c>
      <c r="M12">
        <f>SUMIF(_2024_Major_League_Baseball__Detailed_Standings[Manager], 'Managers - 2014-2024'!A12, _2024_Major_League_Baseball__Detailed_Standings[ExInn W])</f>
        <v>10</v>
      </c>
      <c r="N12">
        <f>SUMIF(_2024_Major_League_Baseball__Detailed_Standings[Manager], 'Managers - 2014-2024'!A12, _2024_Major_League_Baseball__Detailed_Standings[ExInn L])</f>
        <v>9</v>
      </c>
      <c r="O12" s="6">
        <f t="shared" si="5"/>
        <v>0.52631578947368418</v>
      </c>
      <c r="P12" s="11" t="e">
        <f t="shared" si="6"/>
        <v>#DIV/0!</v>
      </c>
      <c r="Q12">
        <f>SUMIF(_2024_Major_League_Baseball__Detailed_Standings[Manager], 'Managers - 2014-2024'!A12, _2024_Major_League_Baseball__Detailed_Standings[1Run W])</f>
        <v>28</v>
      </c>
      <c r="R12">
        <f>SUMIF(_2024_Major_League_Baseball__Detailed_Standings[Manager], 'Managers - 2014-2024'!A12, _2024_Major_League_Baseball__Detailed_Standings[1Run L])</f>
        <v>24</v>
      </c>
      <c r="S12" s="6">
        <f t="shared" si="7"/>
        <v>0.53846153846153844</v>
      </c>
      <c r="T12" s="11" t="e">
        <f t="shared" si="8"/>
        <v>#DIV/0!</v>
      </c>
      <c r="U12">
        <f>SUMIF(_2024_Manager_Records_Table[Mgr], 'Managers - 2014-2024'!A12, _2024_Manager_Records_Table[Overturned])</f>
        <v>143</v>
      </c>
      <c r="V12">
        <f>SUMIF(_2024_Manager_Records_Table[Mgr], 'Managers - 2014-2024'!A12, _2024_Manager_Records_Table[Challenges])</f>
        <v>311</v>
      </c>
      <c r="W12" s="8">
        <f t="shared" si="9"/>
        <v>0.31497797356828194</v>
      </c>
      <c r="X12" s="11">
        <f t="shared" si="10"/>
        <v>-0.62168730662980498</v>
      </c>
      <c r="Y12" s="6" t="e">
        <f t="shared" si="11"/>
        <v>#DIV/0!</v>
      </c>
      <c r="Z12" t="e">
        <f t="shared" si="12"/>
        <v>#DIV/0!</v>
      </c>
    </row>
    <row r="13" spans="1:26" x14ac:dyDescent="0.45">
      <c r="A13" t="s">
        <v>123</v>
      </c>
      <c r="B13" t="str">
        <f>IF(COUNTIFS(_2024_Manager_Records_Table[Mgr], 'Managers - 2014-2024'!A13, _2024_Manager_Records_Table[Year], MAX(_2024_Manager_Records_Table[Year]))&gt;0, "Y", "N")</f>
        <v>Y</v>
      </c>
      <c r="C13">
        <f>COUNTIF(_2024_Manager_Records_Table[Mgr], 'Managers - 2014-2024'!A13)</f>
        <v>6</v>
      </c>
      <c r="D13">
        <f>SUMIF(_2024_Manager_Records_Table[Mgr], 'Managers - 2014-2024'!A13, _2024_Manager_Records_Table[W])</f>
        <v>401</v>
      </c>
      <c r="E13">
        <f>SUMIF(_2024_Manager_Records_Table[Mgr], 'Managers - 2014-2024'!A13, _2024_Manager_Records_Table[L])</f>
        <v>462</v>
      </c>
      <c r="F13" s="6">
        <f t="shared" si="0"/>
        <v>0.46465816917728853</v>
      </c>
      <c r="G13" s="11">
        <f t="shared" si="1"/>
        <v>-0.36313512612234833</v>
      </c>
      <c r="H13" s="7">
        <f>AVERAGEIF(_2024_Major_League_Baseball__Detailed_Standings[Manager], 'Managers - 2014-2024'!A13, _2024_Major_League_Baseball__Detailed_Standings[Luck])</f>
        <v>1</v>
      </c>
      <c r="I13" s="7">
        <f t="shared" si="2"/>
        <v>0.54545454545454541</v>
      </c>
      <c r="J13" s="11" t="e">
        <f t="shared" si="3"/>
        <v>#DIV/0!</v>
      </c>
      <c r="K13" s="7">
        <f>AVERAGEIF(_2024_Major_League_Baseball__Detailed_Standings[Manager], 'Managers - 2014-2024'!A13, _2024_Major_League_Baseball__Detailed_Standings[SRS])</f>
        <v>0.4</v>
      </c>
      <c r="L13" s="11" t="e">
        <f t="shared" si="4"/>
        <v>#DIV/0!</v>
      </c>
      <c r="M13">
        <f>SUMIF(_2024_Major_League_Baseball__Detailed_Standings[Manager], 'Managers - 2014-2024'!A13, _2024_Major_League_Baseball__Detailed_Standings[ExInn W])</f>
        <v>5</v>
      </c>
      <c r="N13">
        <f>SUMIF(_2024_Major_League_Baseball__Detailed_Standings[Manager], 'Managers - 2014-2024'!A13, _2024_Major_League_Baseball__Detailed_Standings[ExInn L])</f>
        <v>6</v>
      </c>
      <c r="O13" s="6">
        <f t="shared" si="5"/>
        <v>0.45454545454545453</v>
      </c>
      <c r="P13" s="11" t="e">
        <f t="shared" si="6"/>
        <v>#DIV/0!</v>
      </c>
      <c r="Q13">
        <f>SUMIF(_2024_Major_League_Baseball__Detailed_Standings[Manager], 'Managers - 2014-2024'!A13, _2024_Major_League_Baseball__Detailed_Standings[1Run W])</f>
        <v>14</v>
      </c>
      <c r="R13">
        <f>SUMIF(_2024_Major_League_Baseball__Detailed_Standings[Manager], 'Managers - 2014-2024'!A13, _2024_Major_League_Baseball__Detailed_Standings[1Run L])</f>
        <v>17</v>
      </c>
      <c r="S13" s="6">
        <f t="shared" si="7"/>
        <v>0.45161290322580644</v>
      </c>
      <c r="T13" s="11" t="e">
        <f t="shared" si="8"/>
        <v>#DIV/0!</v>
      </c>
      <c r="U13">
        <f>SUMIF(_2024_Manager_Records_Table[Mgr], 'Managers - 2014-2024'!A13, _2024_Manager_Records_Table[Overturned])</f>
        <v>82</v>
      </c>
      <c r="V13">
        <f>SUMIF(_2024_Manager_Records_Table[Mgr], 'Managers - 2014-2024'!A13, _2024_Manager_Records_Table[Challenges])</f>
        <v>191</v>
      </c>
      <c r="W13" s="8">
        <f t="shared" si="9"/>
        <v>0.30036630036630035</v>
      </c>
      <c r="X13" s="11">
        <f t="shared" si="10"/>
        <v>-1.0287186511472559</v>
      </c>
      <c r="Y13" s="6" t="e">
        <f t="shared" si="11"/>
        <v>#DIV/0!</v>
      </c>
      <c r="Z13" t="e">
        <f t="shared" si="12"/>
        <v>#DIV/0!</v>
      </c>
    </row>
    <row r="14" spans="1:26" x14ac:dyDescent="0.45">
      <c r="A14" t="s">
        <v>134</v>
      </c>
      <c r="B14" t="str">
        <f>IF(COUNTIFS(_2024_Manager_Records_Table[Mgr], 'Managers - 2014-2024'!A14, _2024_Manager_Records_Table[Year], MAX(_2024_Manager_Records_Table[Year]))&gt;0, "Y", "N")</f>
        <v>Y</v>
      </c>
      <c r="C14">
        <f>COUNTIF(_2024_Manager_Records_Table[Mgr], 'Managers - 2014-2024'!A14)</f>
        <v>3</v>
      </c>
      <c r="D14">
        <f>SUMIF(_2024_Manager_Records_Table[Mgr], 'Managers - 2014-2024'!A14, _2024_Manager_Records_Table[W])</f>
        <v>177</v>
      </c>
      <c r="E14">
        <f>SUMIF(_2024_Manager_Records_Table[Mgr], 'Managers - 2014-2024'!A14, _2024_Manager_Records_Table[L])</f>
        <v>302</v>
      </c>
      <c r="F14" s="6">
        <f t="shared" si="0"/>
        <v>0.36951983298538621</v>
      </c>
      <c r="G14" s="11">
        <f t="shared" si="1"/>
        <v>-1.9801344868040385</v>
      </c>
      <c r="H14" s="7">
        <f>AVERAGEIF(_2024_Major_League_Baseball__Detailed_Standings[Manager], 'Managers - 2014-2024'!A14, _2024_Major_League_Baseball__Detailed_Standings[Luck])</f>
        <v>1</v>
      </c>
      <c r="I14" s="7">
        <f t="shared" si="2"/>
        <v>0.27272727272727271</v>
      </c>
      <c r="J14" s="11" t="e">
        <f t="shared" si="3"/>
        <v>#DIV/0!</v>
      </c>
      <c r="K14" s="7">
        <f>AVERAGEIF(_2024_Major_League_Baseball__Detailed_Standings[Manager], 'Managers - 2014-2024'!A14, _2024_Major_League_Baseball__Detailed_Standings[SRS])</f>
        <v>-0.7</v>
      </c>
      <c r="L14" s="11" t="e">
        <f t="shared" si="4"/>
        <v>#DIV/0!</v>
      </c>
      <c r="M14">
        <f>SUMIF(_2024_Major_League_Baseball__Detailed_Standings[Manager], 'Managers - 2014-2024'!A14, _2024_Major_League_Baseball__Detailed_Standings[ExInn W])</f>
        <v>5</v>
      </c>
      <c r="N14">
        <f>SUMIF(_2024_Major_League_Baseball__Detailed_Standings[Manager], 'Managers - 2014-2024'!A14, _2024_Major_League_Baseball__Detailed_Standings[ExInn L])</f>
        <v>9</v>
      </c>
      <c r="O14" s="6">
        <f t="shared" si="5"/>
        <v>0.35714285714285715</v>
      </c>
      <c r="P14" s="11" t="e">
        <f t="shared" si="6"/>
        <v>#DIV/0!</v>
      </c>
      <c r="Q14">
        <f>SUMIF(_2024_Major_League_Baseball__Detailed_Standings[Manager], 'Managers - 2014-2024'!A14, _2024_Major_League_Baseball__Detailed_Standings[1Run W])</f>
        <v>26</v>
      </c>
      <c r="R14">
        <f>SUMIF(_2024_Major_League_Baseball__Detailed_Standings[Manager], 'Managers - 2014-2024'!A14, _2024_Major_League_Baseball__Detailed_Standings[1Run L])</f>
        <v>25</v>
      </c>
      <c r="S14" s="6">
        <f t="shared" si="7"/>
        <v>0.50980392156862742</v>
      </c>
      <c r="T14" s="11" t="e">
        <f t="shared" si="8"/>
        <v>#DIV/0!</v>
      </c>
      <c r="U14">
        <f>SUMIF(_2024_Manager_Records_Table[Mgr], 'Managers - 2014-2024'!A14, _2024_Manager_Records_Table[Overturned])</f>
        <v>54</v>
      </c>
      <c r="V14">
        <f>SUMIF(_2024_Manager_Records_Table[Mgr], 'Managers - 2014-2024'!A14, _2024_Manager_Records_Table[Challenges])</f>
        <v>114</v>
      </c>
      <c r="W14" s="8">
        <f t="shared" si="9"/>
        <v>0.32142857142857145</v>
      </c>
      <c r="X14" s="11">
        <f t="shared" si="10"/>
        <v>-0.44199566668408302</v>
      </c>
      <c r="Y14" s="6" t="e">
        <f t="shared" si="11"/>
        <v>#DIV/0!</v>
      </c>
      <c r="Z14" t="e">
        <f t="shared" si="12"/>
        <v>#DIV/0!</v>
      </c>
    </row>
    <row r="15" spans="1:26" x14ac:dyDescent="0.45">
      <c r="A15" t="s">
        <v>141</v>
      </c>
      <c r="B15" t="str">
        <f>IF(COUNTIFS(_2024_Manager_Records_Table[Mgr], 'Managers - 2014-2024'!A15, _2024_Manager_Records_Table[Year], MAX(_2024_Manager_Records_Table[Year]))&gt;0, "Y", "N")</f>
        <v>Y</v>
      </c>
      <c r="C15">
        <f>COUNTIF(_2024_Manager_Records_Table[Mgr], 'Managers - 2014-2024'!A15)</f>
        <v>8</v>
      </c>
      <c r="D15">
        <f>SUMIF(_2024_Manager_Records_Table[Mgr], 'Managers - 2014-2024'!A15, _2024_Manager_Records_Table[W])</f>
        <v>582</v>
      </c>
      <c r="E15">
        <f>SUMIF(_2024_Manager_Records_Table[Mgr], 'Managers - 2014-2024'!A15, _2024_Manager_Records_Table[L])</f>
        <v>605</v>
      </c>
      <c r="F15" s="6">
        <f t="shared" si="0"/>
        <v>0.49031171019376579</v>
      </c>
      <c r="G15" s="11">
        <f t="shared" si="1"/>
        <v>7.2880060638884636E-2</v>
      </c>
      <c r="H15" s="7">
        <f>AVERAGEIF(_2024_Major_League_Baseball__Detailed_Standings[Manager], 'Managers - 2014-2024'!A15, _2024_Major_League_Baseball__Detailed_Standings[Luck])</f>
        <v>0</v>
      </c>
      <c r="I15" s="7">
        <f t="shared" si="2"/>
        <v>0</v>
      </c>
      <c r="J15" s="11" t="e">
        <f t="shared" si="3"/>
        <v>#DIV/0!</v>
      </c>
      <c r="K15" s="7">
        <f>AVERAGEIF(_2024_Major_League_Baseball__Detailed_Standings[Manager], 'Managers - 2014-2024'!A15, _2024_Major_League_Baseball__Detailed_Standings[SRS])</f>
        <v>0.7</v>
      </c>
      <c r="L15" s="11" t="e">
        <f t="shared" si="4"/>
        <v>#DIV/0!</v>
      </c>
      <c r="M15">
        <f>SUMIF(_2024_Major_League_Baseball__Detailed_Standings[Manager], 'Managers - 2014-2024'!A15, _2024_Major_League_Baseball__Detailed_Standings[ExInn W])</f>
        <v>5</v>
      </c>
      <c r="N15">
        <f>SUMIF(_2024_Major_League_Baseball__Detailed_Standings[Manager], 'Managers - 2014-2024'!A15, _2024_Major_League_Baseball__Detailed_Standings[ExInn L])</f>
        <v>8</v>
      </c>
      <c r="O15" s="6">
        <f t="shared" si="5"/>
        <v>0.38461538461538464</v>
      </c>
      <c r="P15" s="11" t="e">
        <f t="shared" si="6"/>
        <v>#DIV/0!</v>
      </c>
      <c r="Q15">
        <f>SUMIF(_2024_Major_League_Baseball__Detailed_Standings[Manager], 'Managers - 2014-2024'!A15, _2024_Major_League_Baseball__Detailed_Standings[1Run W])</f>
        <v>26</v>
      </c>
      <c r="R15">
        <f>SUMIF(_2024_Major_League_Baseball__Detailed_Standings[Manager], 'Managers - 2014-2024'!A15, _2024_Major_League_Baseball__Detailed_Standings[1Run L])</f>
        <v>19</v>
      </c>
      <c r="S15" s="6">
        <f t="shared" si="7"/>
        <v>0.57777777777777772</v>
      </c>
      <c r="T15" s="11" t="e">
        <f t="shared" si="8"/>
        <v>#DIV/0!</v>
      </c>
      <c r="U15">
        <f>SUMIF(_2024_Manager_Records_Table[Mgr], 'Managers - 2014-2024'!A15, _2024_Manager_Records_Table[Overturned])</f>
        <v>135</v>
      </c>
      <c r="V15">
        <f>SUMIF(_2024_Manager_Records_Table[Mgr], 'Managers - 2014-2024'!A15, _2024_Manager_Records_Table[Challenges])</f>
        <v>252</v>
      </c>
      <c r="W15" s="8">
        <f t="shared" si="9"/>
        <v>0.34883720930232559</v>
      </c>
      <c r="X15" s="11">
        <f t="shared" si="10"/>
        <v>0.32151543645454356</v>
      </c>
      <c r="Y15" s="6" t="e">
        <f t="shared" si="11"/>
        <v>#DIV/0!</v>
      </c>
      <c r="Z15" t="e">
        <f t="shared" si="12"/>
        <v>#DIV/0!</v>
      </c>
    </row>
    <row r="16" spans="1:26" x14ac:dyDescent="0.45">
      <c r="A16" t="s">
        <v>146</v>
      </c>
      <c r="B16" t="str">
        <f>IF(COUNTIFS(_2024_Manager_Records_Table[Mgr], 'Managers - 2014-2024'!A16, _2024_Manager_Records_Table[Year], MAX(_2024_Manager_Records_Table[Year]))&gt;0, "Y", "N")</f>
        <v>Y</v>
      </c>
      <c r="C16">
        <f>COUNTIF(_2024_Manager_Records_Table[Mgr], 'Managers - 2014-2024'!A16)</f>
        <v>3</v>
      </c>
      <c r="D16">
        <f>SUMIF(_2024_Manager_Records_Table[Mgr], 'Managers - 2014-2024'!A16, _2024_Manager_Records_Table[W])</f>
        <v>242</v>
      </c>
      <c r="E16">
        <f>SUMIF(_2024_Manager_Records_Table[Mgr], 'Managers - 2014-2024'!A16, _2024_Manager_Records_Table[L])</f>
        <v>237</v>
      </c>
      <c r="F16" s="6">
        <f t="shared" si="0"/>
        <v>0.50521920668058451</v>
      </c>
      <c r="G16" s="11">
        <f t="shared" si="1"/>
        <v>0.32625228947340712</v>
      </c>
      <c r="H16" s="7">
        <f>AVERAGEIF(_2024_Major_League_Baseball__Detailed_Standings[Manager], 'Managers - 2014-2024'!A16, _2024_Major_League_Baseball__Detailed_Standings[Luck])</f>
        <v>7</v>
      </c>
      <c r="I16" s="7">
        <f t="shared" si="2"/>
        <v>1.9090909090909089</v>
      </c>
      <c r="J16" s="11" t="e">
        <f t="shared" si="3"/>
        <v>#DIV/0!</v>
      </c>
      <c r="K16" s="7">
        <f>AVERAGEIF(_2024_Major_League_Baseball__Detailed_Standings[Manager], 'Managers - 2014-2024'!A16, _2024_Major_League_Baseball__Detailed_Standings[SRS])</f>
        <v>-0.3</v>
      </c>
      <c r="L16" s="11" t="e">
        <f t="shared" si="4"/>
        <v>#DIV/0!</v>
      </c>
      <c r="M16">
        <f>SUMIF(_2024_Major_League_Baseball__Detailed_Standings[Manager], 'Managers - 2014-2024'!A16, _2024_Major_League_Baseball__Detailed_Standings[ExInn W])</f>
        <v>8</v>
      </c>
      <c r="N16">
        <f>SUMIF(_2024_Major_League_Baseball__Detailed_Standings[Manager], 'Managers - 2014-2024'!A16, _2024_Major_League_Baseball__Detailed_Standings[ExInn L])</f>
        <v>9</v>
      </c>
      <c r="O16" s="6">
        <f t="shared" si="5"/>
        <v>0.47058823529411764</v>
      </c>
      <c r="P16" s="11" t="e">
        <f t="shared" si="6"/>
        <v>#DIV/0!</v>
      </c>
      <c r="Q16">
        <f>SUMIF(_2024_Major_League_Baseball__Detailed_Standings[Manager], 'Managers - 2014-2024'!A16, _2024_Major_League_Baseball__Detailed_Standings[1Run W])</f>
        <v>28</v>
      </c>
      <c r="R16">
        <f>SUMIF(_2024_Major_League_Baseball__Detailed_Standings[Manager], 'Managers - 2014-2024'!A16, _2024_Major_League_Baseball__Detailed_Standings[1Run L])</f>
        <v>21</v>
      </c>
      <c r="S16" s="6">
        <f t="shared" si="7"/>
        <v>0.5714285714285714</v>
      </c>
      <c r="T16" s="11" t="e">
        <f t="shared" si="8"/>
        <v>#DIV/0!</v>
      </c>
      <c r="U16">
        <f>SUMIF(_2024_Manager_Records_Table[Mgr], 'Managers - 2014-2024'!A16, _2024_Manager_Records_Table[Overturned])</f>
        <v>58</v>
      </c>
      <c r="V16">
        <f>SUMIF(_2024_Manager_Records_Table[Mgr], 'Managers - 2014-2024'!A16, _2024_Manager_Records_Table[Challenges])</f>
        <v>112</v>
      </c>
      <c r="W16" s="8">
        <f t="shared" si="9"/>
        <v>0.3411764705882353</v>
      </c>
      <c r="X16" s="11">
        <f t="shared" si="10"/>
        <v>0.10811340263611806</v>
      </c>
      <c r="Y16" s="6" t="e">
        <f t="shared" si="11"/>
        <v>#DIV/0!</v>
      </c>
      <c r="Z16" t="e">
        <f t="shared" si="12"/>
        <v>#DIV/0!</v>
      </c>
    </row>
    <row r="17" spans="1:26" x14ac:dyDescent="0.45">
      <c r="A17" t="s">
        <v>153</v>
      </c>
      <c r="B17" t="str">
        <f>IF(COUNTIFS(_2024_Manager_Records_Table[Mgr], 'Managers - 2014-2024'!A17, _2024_Manager_Records_Table[Year], MAX(_2024_Manager_Records_Table[Year]))&gt;0, "Y", "N")</f>
        <v>Y</v>
      </c>
      <c r="C17">
        <f>COUNTIF(_2024_Manager_Records_Table[Mgr], 'Managers - 2014-2024'!A17)</f>
        <v>7</v>
      </c>
      <c r="D17">
        <f>SUMIF(_2024_Manager_Records_Table[Mgr], 'Managers - 2014-2024'!A17, _2024_Manager_Records_Table[W])</f>
        <v>461</v>
      </c>
      <c r="E17">
        <f>SUMIF(_2024_Manager_Records_Table[Mgr], 'Managers - 2014-2024'!A17, _2024_Manager_Records_Table[L])</f>
        <v>564</v>
      </c>
      <c r="F17" s="6">
        <f t="shared" si="0"/>
        <v>0.44975609756097562</v>
      </c>
      <c r="G17" s="11">
        <f t="shared" si="1"/>
        <v>-0.61641515224983601</v>
      </c>
      <c r="H17" s="7">
        <f>AVERAGEIF(_2024_Major_League_Baseball__Detailed_Standings[Manager], 'Managers - 2014-2024'!A17, _2024_Major_League_Baseball__Detailed_Standings[Luck])</f>
        <v>2</v>
      </c>
      <c r="I17" s="7">
        <f t="shared" si="2"/>
        <v>1.2727272727272727</v>
      </c>
      <c r="J17" s="11" t="e">
        <f t="shared" si="3"/>
        <v>#DIV/0!</v>
      </c>
      <c r="K17" s="7">
        <f>AVERAGEIF(_2024_Major_League_Baseball__Detailed_Standings[Manager], 'Managers - 2014-2024'!A17, _2024_Major_League_Baseball__Detailed_Standings[SRS])</f>
        <v>-0.6</v>
      </c>
      <c r="L17" s="11" t="e">
        <f t="shared" si="4"/>
        <v>#DIV/0!</v>
      </c>
      <c r="M17">
        <f>SUMIF(_2024_Major_League_Baseball__Detailed_Standings[Manager], 'Managers - 2014-2024'!A17, _2024_Major_League_Baseball__Detailed_Standings[ExInn W])</f>
        <v>5</v>
      </c>
      <c r="N17">
        <f>SUMIF(_2024_Major_League_Baseball__Detailed_Standings[Manager], 'Managers - 2014-2024'!A17, _2024_Major_League_Baseball__Detailed_Standings[ExInn L])</f>
        <v>11</v>
      </c>
      <c r="O17" s="6">
        <f t="shared" si="5"/>
        <v>0.3125</v>
      </c>
      <c r="P17" s="11" t="e">
        <f t="shared" si="6"/>
        <v>#DIV/0!</v>
      </c>
      <c r="Q17">
        <f>SUMIF(_2024_Major_League_Baseball__Detailed_Standings[Manager], 'Managers - 2014-2024'!A17, _2024_Major_League_Baseball__Detailed_Standings[1Run W])</f>
        <v>14</v>
      </c>
      <c r="R17">
        <f>SUMIF(_2024_Major_League_Baseball__Detailed_Standings[Manager], 'Managers - 2014-2024'!A17, _2024_Major_League_Baseball__Detailed_Standings[1Run L])</f>
        <v>22</v>
      </c>
      <c r="S17" s="6">
        <f t="shared" si="7"/>
        <v>0.3888888888888889</v>
      </c>
      <c r="T17" s="11" t="e">
        <f t="shared" si="8"/>
        <v>#DIV/0!</v>
      </c>
      <c r="U17">
        <f>SUMIF(_2024_Manager_Records_Table[Mgr], 'Managers - 2014-2024'!A17, _2024_Manager_Records_Table[Overturned])</f>
        <v>102</v>
      </c>
      <c r="V17">
        <f>SUMIF(_2024_Manager_Records_Table[Mgr], 'Managers - 2014-2024'!A17, _2024_Manager_Records_Table[Challenges])</f>
        <v>189</v>
      </c>
      <c r="W17" s="8">
        <f t="shared" si="9"/>
        <v>0.35051546391752575</v>
      </c>
      <c r="X17" s="11">
        <f t="shared" si="10"/>
        <v>0.36826588200754823</v>
      </c>
      <c r="Y17" s="6" t="e">
        <f t="shared" si="11"/>
        <v>#DIV/0!</v>
      </c>
      <c r="Z17" t="e">
        <f t="shared" si="12"/>
        <v>#DIV/0!</v>
      </c>
    </row>
    <row r="18" spans="1:26" x14ac:dyDescent="0.45">
      <c r="A18" t="s">
        <v>157</v>
      </c>
      <c r="B18" t="str">
        <f>IF(COUNTIFS(_2024_Manager_Records_Table[Mgr], 'Managers - 2014-2024'!A18, _2024_Manager_Records_Table[Year], MAX(_2024_Manager_Records_Table[Year]))&gt;0, "Y", "N")</f>
        <v>Y</v>
      </c>
      <c r="C18">
        <f>COUNTIF(_2024_Manager_Records_Table[Mgr], 'Managers - 2014-2024'!A18)</f>
        <v>11</v>
      </c>
      <c r="D18">
        <f>SUMIF(_2024_Manager_Records_Table[Mgr], 'Managers - 2014-2024'!A18, _2024_Manager_Records_Table[W])</f>
        <v>863</v>
      </c>
      <c r="E18">
        <f>SUMIF(_2024_Manager_Records_Table[Mgr], 'Managers - 2014-2024'!A18, _2024_Manager_Records_Table[L])</f>
        <v>810</v>
      </c>
      <c r="F18" s="6">
        <f t="shared" si="0"/>
        <v>0.51583980872683799</v>
      </c>
      <c r="G18" s="11">
        <f t="shared" si="1"/>
        <v>0.50676318977132773</v>
      </c>
      <c r="H18" s="7">
        <f>AVERAGEIF(_2024_Major_League_Baseball__Detailed_Standings[Manager], 'Managers - 2014-2024'!A18, _2024_Major_League_Baseball__Detailed_Standings[Luck])</f>
        <v>-1</v>
      </c>
      <c r="I18" s="7">
        <f t="shared" si="2"/>
        <v>-1</v>
      </c>
      <c r="J18" s="11" t="e">
        <f t="shared" si="3"/>
        <v>#DIV/0!</v>
      </c>
      <c r="K18" s="7">
        <f>AVERAGEIF(_2024_Major_League_Baseball__Detailed_Standings[Manager], 'Managers - 2014-2024'!A18, _2024_Major_League_Baseball__Detailed_Standings[SRS])</f>
        <v>0</v>
      </c>
      <c r="L18" s="11" t="e">
        <f t="shared" si="4"/>
        <v>#DIV/0!</v>
      </c>
      <c r="M18">
        <f>SUMIF(_2024_Major_League_Baseball__Detailed_Standings[Manager], 'Managers - 2014-2024'!A18, _2024_Major_League_Baseball__Detailed_Standings[ExInn W])</f>
        <v>7</v>
      </c>
      <c r="N18">
        <f>SUMIF(_2024_Major_League_Baseball__Detailed_Standings[Manager], 'Managers - 2014-2024'!A18, _2024_Major_League_Baseball__Detailed_Standings[ExInn L])</f>
        <v>9</v>
      </c>
      <c r="O18" s="6">
        <f t="shared" si="5"/>
        <v>0.4375</v>
      </c>
      <c r="P18" s="11" t="e">
        <f t="shared" si="6"/>
        <v>#DIV/0!</v>
      </c>
      <c r="Q18">
        <f>SUMIF(_2024_Major_League_Baseball__Detailed_Standings[Manager], 'Managers - 2014-2024'!A18, _2024_Major_League_Baseball__Detailed_Standings[1Run W])</f>
        <v>23</v>
      </c>
      <c r="R18">
        <f>SUMIF(_2024_Major_League_Baseball__Detailed_Standings[Manager], 'Managers - 2014-2024'!A18, _2024_Major_League_Baseball__Detailed_Standings[1Run L])</f>
        <v>24</v>
      </c>
      <c r="S18" s="6">
        <f t="shared" si="7"/>
        <v>0.48936170212765956</v>
      </c>
      <c r="T18" s="11" t="e">
        <f t="shared" si="8"/>
        <v>#DIV/0!</v>
      </c>
      <c r="U18">
        <f>SUMIF(_2024_Manager_Records_Table[Mgr], 'Managers - 2014-2024'!A18, _2024_Manager_Records_Table[Overturned])</f>
        <v>166</v>
      </c>
      <c r="V18">
        <f>SUMIF(_2024_Manager_Records_Table[Mgr], 'Managers - 2014-2024'!A18, _2024_Manager_Records_Table[Challenges])</f>
        <v>343</v>
      </c>
      <c r="W18" s="8">
        <f t="shared" si="9"/>
        <v>0.32612966601178783</v>
      </c>
      <c r="X18" s="11">
        <f t="shared" si="10"/>
        <v>-0.31103921683337277</v>
      </c>
      <c r="Y18" s="6" t="e">
        <f t="shared" si="11"/>
        <v>#DIV/0!</v>
      </c>
      <c r="Z18" t="e">
        <f t="shared" si="12"/>
        <v>#DIV/0!</v>
      </c>
    </row>
    <row r="19" spans="1:26" x14ac:dyDescent="0.45">
      <c r="A19" t="s">
        <v>532</v>
      </c>
      <c r="B19" t="str">
        <f>IF(COUNTIFS(_2024_Manager_Records_Table[Mgr], 'Managers - 2014-2024'!A19, _2024_Manager_Records_Table[Year], MAX(_2024_Manager_Records_Table[Year]))&gt;0, "Y", "N")</f>
        <v>Y</v>
      </c>
      <c r="C19">
        <f>COUNTIF(_2024_Manager_Records_Table[Mgr], 'Managers - 2014-2024'!A19)</f>
        <v>1</v>
      </c>
      <c r="D19">
        <f>SUMIF(_2024_Manager_Records_Table[Mgr], 'Managers - 2014-2024'!A19, _2024_Manager_Records_Table[W])</f>
        <v>86</v>
      </c>
      <c r="E19">
        <f>SUMIF(_2024_Manager_Records_Table[Mgr], 'Managers - 2014-2024'!A19, _2024_Manager_Records_Table[L])</f>
        <v>69</v>
      </c>
      <c r="F19" s="6">
        <f t="shared" si="0"/>
        <v>0.55483870967741933</v>
      </c>
      <c r="G19" s="11">
        <f t="shared" si="1"/>
        <v>1.1696000695037907</v>
      </c>
      <c r="H19" s="7">
        <f>AVERAGEIF(_2024_Major_League_Baseball__Detailed_Standings[Manager], 'Managers - 2014-2024'!A19, _2024_Major_League_Baseball__Detailed_Standings[Luck])</f>
        <v>0</v>
      </c>
      <c r="I19" s="7">
        <f t="shared" si="2"/>
        <v>0</v>
      </c>
      <c r="J19" s="11" t="e">
        <f t="shared" si="3"/>
        <v>#DIV/0!</v>
      </c>
      <c r="K19" s="7">
        <f>AVERAGEIF(_2024_Major_League_Baseball__Detailed_Standings[Manager], 'Managers - 2014-2024'!A19, _2024_Major_League_Baseball__Detailed_Standings[SRS])</f>
        <v>0.5</v>
      </c>
      <c r="L19" s="11" t="e">
        <f t="shared" si="4"/>
        <v>#DIV/0!</v>
      </c>
      <c r="M19">
        <f>SUMIF(_2024_Major_League_Baseball__Detailed_Standings[Manager], 'Managers - 2014-2024'!A19, _2024_Major_League_Baseball__Detailed_Standings[ExInn W])</f>
        <v>8</v>
      </c>
      <c r="N19">
        <f>SUMIF(_2024_Major_League_Baseball__Detailed_Standings[Manager], 'Managers - 2014-2024'!A19, _2024_Major_League_Baseball__Detailed_Standings[ExInn L])</f>
        <v>8</v>
      </c>
      <c r="O19" s="6">
        <f t="shared" si="5"/>
        <v>0.5</v>
      </c>
      <c r="P19" s="11" t="e">
        <f t="shared" si="6"/>
        <v>#DIV/0!</v>
      </c>
      <c r="Q19">
        <f>SUMIF(_2024_Major_League_Baseball__Detailed_Standings[Manager], 'Managers - 2014-2024'!A19, _2024_Major_League_Baseball__Detailed_Standings[1Run W])</f>
        <v>26</v>
      </c>
      <c r="R19">
        <f>SUMIF(_2024_Major_League_Baseball__Detailed_Standings[Manager], 'Managers - 2014-2024'!A19, _2024_Major_League_Baseball__Detailed_Standings[1Run L])</f>
        <v>16</v>
      </c>
      <c r="S19" s="6">
        <f t="shared" si="7"/>
        <v>0.61904761904761907</v>
      </c>
      <c r="T19" s="11" t="e">
        <f t="shared" si="8"/>
        <v>#DIV/0!</v>
      </c>
      <c r="U19">
        <f>SUMIF(_2024_Manager_Records_Table[Mgr], 'Managers - 2014-2024'!A19, _2024_Manager_Records_Table[Overturned])</f>
        <v>21</v>
      </c>
      <c r="V19">
        <f>SUMIF(_2024_Manager_Records_Table[Mgr], 'Managers - 2014-2024'!A19, _2024_Manager_Records_Table[Challenges])</f>
        <v>41</v>
      </c>
      <c r="W19" s="8">
        <f t="shared" si="9"/>
        <v>0.33870967741935482</v>
      </c>
      <c r="X19" s="11">
        <f t="shared" si="10"/>
        <v>3.9396964327073458E-2</v>
      </c>
      <c r="Y19" s="6" t="e">
        <f t="shared" si="11"/>
        <v>#DIV/0!</v>
      </c>
      <c r="Z19" t="e">
        <f t="shared" si="12"/>
        <v>#DIV/0!</v>
      </c>
    </row>
    <row r="20" spans="1:26" x14ac:dyDescent="0.45">
      <c r="A20" t="s">
        <v>496</v>
      </c>
      <c r="B20" t="str">
        <f>IF(COUNTIFS(_2024_Manager_Records_Table[Mgr], 'Managers - 2014-2024'!A20, _2024_Manager_Records_Table[Year], MAX(_2024_Manager_Records_Table[Year]))&gt;0, "Y", "N")</f>
        <v>Y</v>
      </c>
      <c r="C20">
        <f>COUNTIF(_2024_Manager_Records_Table[Mgr], 'Managers - 2014-2024'!A20)</f>
        <v>2</v>
      </c>
      <c r="D20">
        <f>SUMIF(_2024_Manager_Records_Table[Mgr], 'Managers - 2014-2024'!A20, _2024_Manager_Records_Table[W])</f>
        <v>130</v>
      </c>
      <c r="E20">
        <f>SUMIF(_2024_Manager_Records_Table[Mgr], 'Managers - 2014-2024'!A20, _2024_Manager_Records_Table[L])</f>
        <v>121</v>
      </c>
      <c r="F20" s="6">
        <f t="shared" si="0"/>
        <v>0.51792828685258963</v>
      </c>
      <c r="G20" s="11">
        <f t="shared" si="1"/>
        <v>0.54225958301627841</v>
      </c>
      <c r="H20" s="7">
        <f>AVERAGEIF(_2024_Major_League_Baseball__Detailed_Standings[Manager], 'Managers - 2014-2024'!A20, _2024_Major_League_Baseball__Detailed_Standings[Luck])</f>
        <v>-2</v>
      </c>
      <c r="I20" s="7">
        <f t="shared" si="2"/>
        <v>-0.36363636363636365</v>
      </c>
      <c r="J20" s="11" t="e">
        <f t="shared" si="3"/>
        <v>#DIV/0!</v>
      </c>
      <c r="K20" s="7">
        <f>AVERAGEIF(_2024_Major_League_Baseball__Detailed_Standings[Manager], 'Managers - 2014-2024'!A20, _2024_Major_League_Baseball__Detailed_Standings[SRS])</f>
        <v>0.8</v>
      </c>
      <c r="L20" s="11" t="e">
        <f t="shared" si="4"/>
        <v>#DIV/0!</v>
      </c>
      <c r="M20">
        <f>SUMIF(_2024_Major_League_Baseball__Detailed_Standings[Manager], 'Managers - 2014-2024'!A20, _2024_Major_League_Baseball__Detailed_Standings[ExInn W])</f>
        <v>6</v>
      </c>
      <c r="N20">
        <f>SUMIF(_2024_Major_League_Baseball__Detailed_Standings[Manager], 'Managers - 2014-2024'!A20, _2024_Major_League_Baseball__Detailed_Standings[ExInn L])</f>
        <v>9</v>
      </c>
      <c r="O20" s="6">
        <f t="shared" si="5"/>
        <v>0.4</v>
      </c>
      <c r="P20" s="11" t="e">
        <f t="shared" si="6"/>
        <v>#DIV/0!</v>
      </c>
      <c r="Q20">
        <f>SUMIF(_2024_Major_League_Baseball__Detailed_Standings[Manager], 'Managers - 2014-2024'!A20, _2024_Major_League_Baseball__Detailed_Standings[1Run W])</f>
        <v>27</v>
      </c>
      <c r="R20">
        <f>SUMIF(_2024_Major_League_Baseball__Detailed_Standings[Manager], 'Managers - 2014-2024'!A20, _2024_Major_League_Baseball__Detailed_Standings[1Run L])</f>
        <v>24</v>
      </c>
      <c r="S20" s="6">
        <f t="shared" si="7"/>
        <v>0.52941176470588236</v>
      </c>
      <c r="T20" s="11" t="e">
        <f t="shared" si="8"/>
        <v>#DIV/0!</v>
      </c>
      <c r="U20">
        <f>SUMIF(_2024_Manager_Records_Table[Mgr], 'Managers - 2014-2024'!A20, _2024_Manager_Records_Table[Overturned])</f>
        <v>29</v>
      </c>
      <c r="V20">
        <f>SUMIF(_2024_Manager_Records_Table[Mgr], 'Managers - 2014-2024'!A20, _2024_Manager_Records_Table[Challenges])</f>
        <v>61</v>
      </c>
      <c r="W20" s="8">
        <f t="shared" si="9"/>
        <v>0.32222222222222224</v>
      </c>
      <c r="X20" s="11">
        <f t="shared" si="10"/>
        <v>-0.41988726437097806</v>
      </c>
      <c r="Y20" s="6" t="e">
        <f t="shared" si="11"/>
        <v>#DIV/0!</v>
      </c>
      <c r="Z20" t="e">
        <f t="shared" si="12"/>
        <v>#DIV/0!</v>
      </c>
    </row>
    <row r="21" spans="1:26" x14ac:dyDescent="0.45">
      <c r="A21" t="s">
        <v>166</v>
      </c>
      <c r="B21" t="str">
        <f>IF(COUNTIFS(_2024_Manager_Records_Table[Mgr], 'Managers - 2014-2024'!A21, _2024_Manager_Records_Table[Year], MAX(_2024_Manager_Records_Table[Year]))&gt;0, "Y", "N")</f>
        <v>Y</v>
      </c>
      <c r="C21">
        <f>COUNTIF(_2024_Manager_Records_Table[Mgr], 'Managers - 2014-2024'!A21)</f>
        <v>2</v>
      </c>
      <c r="D21">
        <f>SUMIF(_2024_Manager_Records_Table[Mgr], 'Managers - 2014-2024'!A21, _2024_Manager_Records_Table[W])</f>
        <v>138</v>
      </c>
      <c r="E21">
        <f>SUMIF(_2024_Manager_Records_Table[Mgr], 'Managers - 2014-2024'!A21, _2024_Manager_Records_Table[L])</f>
        <v>179</v>
      </c>
      <c r="F21" s="6">
        <f t="shared" si="0"/>
        <v>0.43533123028391169</v>
      </c>
      <c r="G21" s="11">
        <f t="shared" si="1"/>
        <v>-0.86158447198527954</v>
      </c>
      <c r="H21" s="7">
        <f>AVERAGEIF(_2024_Major_League_Baseball__Detailed_Standings[Manager], 'Managers - 2014-2024'!A21, _2024_Major_League_Baseball__Detailed_Standings[Luck])</f>
        <v>-5</v>
      </c>
      <c r="I21" s="7">
        <f t="shared" si="2"/>
        <v>-0.90909090909090917</v>
      </c>
      <c r="J21" s="11" t="e">
        <f t="shared" si="3"/>
        <v>#DIV/0!</v>
      </c>
      <c r="K21" s="7">
        <f>AVERAGEIF(_2024_Major_League_Baseball__Detailed_Standings[Manager], 'Managers - 2014-2024'!A21, _2024_Major_League_Baseball__Detailed_Standings[SRS])</f>
        <v>0.5</v>
      </c>
      <c r="L21" s="11" t="e">
        <f t="shared" si="4"/>
        <v>#DIV/0!</v>
      </c>
      <c r="M21">
        <f>SUMIF(_2024_Major_League_Baseball__Detailed_Standings[Manager], 'Managers - 2014-2024'!A21, _2024_Major_League_Baseball__Detailed_Standings[ExInn W])</f>
        <v>2</v>
      </c>
      <c r="N21">
        <f>SUMIF(_2024_Major_League_Baseball__Detailed_Standings[Manager], 'Managers - 2014-2024'!A21, _2024_Major_League_Baseball__Detailed_Standings[ExInn L])</f>
        <v>5</v>
      </c>
      <c r="O21" s="6">
        <f t="shared" si="5"/>
        <v>0.2857142857142857</v>
      </c>
      <c r="P21" s="11" t="e">
        <f t="shared" si="6"/>
        <v>#DIV/0!</v>
      </c>
      <c r="Q21">
        <f>SUMIF(_2024_Major_League_Baseball__Detailed_Standings[Manager], 'Managers - 2014-2024'!A21, _2024_Major_League_Baseball__Detailed_Standings[1Run W])</f>
        <v>16</v>
      </c>
      <c r="R21">
        <f>SUMIF(_2024_Major_League_Baseball__Detailed_Standings[Manager], 'Managers - 2014-2024'!A21, _2024_Major_League_Baseball__Detailed_Standings[1Run L])</f>
        <v>20</v>
      </c>
      <c r="S21" s="6">
        <f t="shared" si="7"/>
        <v>0.44444444444444442</v>
      </c>
      <c r="T21" s="11" t="e">
        <f t="shared" si="8"/>
        <v>#DIV/0!</v>
      </c>
      <c r="U21">
        <f>SUMIF(_2024_Manager_Records_Table[Mgr], 'Managers - 2014-2024'!A21, _2024_Manager_Records_Table[Overturned])</f>
        <v>43</v>
      </c>
      <c r="V21">
        <f>SUMIF(_2024_Manager_Records_Table[Mgr], 'Managers - 2014-2024'!A21, _2024_Manager_Records_Table[Challenges])</f>
        <v>68</v>
      </c>
      <c r="W21" s="8">
        <f t="shared" si="9"/>
        <v>0.38738738738738737</v>
      </c>
      <c r="X21" s="11">
        <f t="shared" si="10"/>
        <v>1.3953918228509956</v>
      </c>
      <c r="Y21" s="6" t="e">
        <f t="shared" si="11"/>
        <v>#DIV/0!</v>
      </c>
      <c r="Z21" t="e">
        <f t="shared" si="12"/>
        <v>#DIV/0!</v>
      </c>
    </row>
    <row r="22" spans="1:26" x14ac:dyDescent="0.45">
      <c r="A22" t="s">
        <v>173</v>
      </c>
      <c r="B22" t="str">
        <f>IF(COUNTIFS(_2024_Manager_Records_Table[Mgr], 'Managers - 2014-2024'!A22, _2024_Manager_Records_Table[Year], MAX(_2024_Manager_Records_Table[Year]))&gt;0, "Y", "N")</f>
        <v>Y</v>
      </c>
      <c r="C22">
        <f>COUNTIF(_2024_Manager_Records_Table[Mgr], 'Managers - 2014-2024'!A22)</f>
        <v>10</v>
      </c>
      <c r="D22">
        <f>SUMIF(_2024_Manager_Records_Table[Mgr], 'Managers - 2014-2024'!A22, _2024_Manager_Records_Table[W])</f>
        <v>845</v>
      </c>
      <c r="E22">
        <f>SUMIF(_2024_Manager_Records_Table[Mgr], 'Managers - 2014-2024'!A22, _2024_Manager_Records_Table[L])</f>
        <v>506</v>
      </c>
      <c r="F22" s="6">
        <f t="shared" si="0"/>
        <v>0.62546262028127309</v>
      </c>
      <c r="G22" s="11">
        <f t="shared" si="1"/>
        <v>2.369944986876777</v>
      </c>
      <c r="H22" s="7">
        <f>AVERAGEIF(_2024_Major_League_Baseball__Detailed_Standings[Manager], 'Managers - 2014-2024'!A22, _2024_Major_League_Baseball__Detailed_Standings[Luck])</f>
        <v>2</v>
      </c>
      <c r="I22" s="7">
        <f t="shared" si="2"/>
        <v>1.8181818181818181</v>
      </c>
      <c r="J22" s="11" t="e">
        <f t="shared" si="3"/>
        <v>#DIV/0!</v>
      </c>
      <c r="K22" s="7">
        <f>AVERAGEIF(_2024_Major_League_Baseball__Detailed_Standings[Manager], 'Managers - 2014-2024'!A22, _2024_Major_League_Baseball__Detailed_Standings[SRS])</f>
        <v>0.9</v>
      </c>
      <c r="L22" s="11" t="e">
        <f t="shared" si="4"/>
        <v>#DIV/0!</v>
      </c>
      <c r="M22">
        <f>SUMIF(_2024_Major_League_Baseball__Detailed_Standings[Manager], 'Managers - 2014-2024'!A22, _2024_Major_League_Baseball__Detailed_Standings[ExInn W])</f>
        <v>9</v>
      </c>
      <c r="N22">
        <f>SUMIF(_2024_Major_League_Baseball__Detailed_Standings[Manager], 'Managers - 2014-2024'!A22, _2024_Major_League_Baseball__Detailed_Standings[ExInn L])</f>
        <v>7</v>
      </c>
      <c r="O22" s="6">
        <f t="shared" si="5"/>
        <v>0.5625</v>
      </c>
      <c r="P22" s="11" t="e">
        <f t="shared" si="6"/>
        <v>#DIV/0!</v>
      </c>
      <c r="Q22">
        <f>SUMIF(_2024_Major_League_Baseball__Detailed_Standings[Manager], 'Managers - 2014-2024'!A22, _2024_Major_League_Baseball__Detailed_Standings[1Run W])</f>
        <v>18</v>
      </c>
      <c r="R22">
        <f>SUMIF(_2024_Major_League_Baseball__Detailed_Standings[Manager], 'Managers - 2014-2024'!A22, _2024_Major_League_Baseball__Detailed_Standings[1Run L])</f>
        <v>17</v>
      </c>
      <c r="S22" s="6">
        <f t="shared" si="7"/>
        <v>0.51428571428571423</v>
      </c>
      <c r="T22" s="11" t="e">
        <f t="shared" si="8"/>
        <v>#DIV/0!</v>
      </c>
      <c r="U22">
        <f>SUMIF(_2024_Manager_Records_Table[Mgr], 'Managers - 2014-2024'!A22, _2024_Manager_Records_Table[Overturned])</f>
        <v>152</v>
      </c>
      <c r="V22">
        <f>SUMIF(_2024_Manager_Records_Table[Mgr], 'Managers - 2014-2024'!A22, _2024_Manager_Records_Table[Challenges])</f>
        <v>293</v>
      </c>
      <c r="W22" s="8">
        <f t="shared" si="9"/>
        <v>0.34157303370786518</v>
      </c>
      <c r="X22" s="11">
        <f t="shared" si="10"/>
        <v>0.11916029764517791</v>
      </c>
      <c r="Y22" s="6" t="e">
        <f t="shared" si="11"/>
        <v>#DIV/0!</v>
      </c>
      <c r="Z22" t="e">
        <f t="shared" si="12"/>
        <v>#DIV/0!</v>
      </c>
    </row>
    <row r="23" spans="1:26" x14ac:dyDescent="0.45">
      <c r="A23" t="s">
        <v>185</v>
      </c>
      <c r="B23" t="str">
        <f>IF(COUNTIFS(_2024_Manager_Records_Table[Mgr], 'Managers - 2014-2024'!A23, _2024_Manager_Records_Table[Year], MAX(_2024_Manager_Records_Table[Year]))&gt;0, "Y", "N")</f>
        <v>Y</v>
      </c>
      <c r="C23">
        <f>COUNTIF(_2024_Manager_Records_Table[Mgr], 'Managers - 2014-2024'!A23)</f>
        <v>3</v>
      </c>
      <c r="D23">
        <f>SUMIF(_2024_Manager_Records_Table[Mgr], 'Managers - 2014-2024'!A23, _2024_Manager_Records_Table[W])</f>
        <v>208</v>
      </c>
      <c r="E23">
        <f>SUMIF(_2024_Manager_Records_Table[Mgr], 'Managers - 2014-2024'!A23, _2024_Manager_Records_Table[L])</f>
        <v>183</v>
      </c>
      <c r="F23" s="6">
        <f t="shared" si="0"/>
        <v>0.53196930946291565</v>
      </c>
      <c r="G23" s="11">
        <f t="shared" si="1"/>
        <v>0.78090496502524831</v>
      </c>
      <c r="H23" s="7">
        <f>AVERAGEIF(_2024_Major_League_Baseball__Detailed_Standings[Manager], 'Managers - 2014-2024'!A23, _2024_Major_League_Baseball__Detailed_Standings[Luck])</f>
        <v>1</v>
      </c>
      <c r="I23" s="7">
        <f t="shared" si="2"/>
        <v>0.27272727272727271</v>
      </c>
      <c r="J23" s="11" t="e">
        <f t="shared" si="3"/>
        <v>#DIV/0!</v>
      </c>
      <c r="K23" s="7">
        <f>AVERAGEIF(_2024_Major_League_Baseball__Detailed_Standings[Manager], 'Managers - 2014-2024'!A23, _2024_Major_League_Baseball__Detailed_Standings[SRS])</f>
        <v>-0.3</v>
      </c>
      <c r="L23" s="11" t="e">
        <f t="shared" si="4"/>
        <v>#DIV/0!</v>
      </c>
      <c r="M23">
        <f>SUMIF(_2024_Major_League_Baseball__Detailed_Standings[Manager], 'Managers - 2014-2024'!A23, _2024_Major_League_Baseball__Detailed_Standings[ExInn W])</f>
        <v>5</v>
      </c>
      <c r="N23">
        <f>SUMIF(_2024_Major_League_Baseball__Detailed_Standings[Manager], 'Managers - 2014-2024'!A23, _2024_Major_League_Baseball__Detailed_Standings[ExInn L])</f>
        <v>4</v>
      </c>
      <c r="O23" s="6">
        <f t="shared" si="5"/>
        <v>0.55555555555555558</v>
      </c>
      <c r="P23" s="11" t="e">
        <f t="shared" si="6"/>
        <v>#DIV/0!</v>
      </c>
      <c r="Q23">
        <f>SUMIF(_2024_Major_League_Baseball__Detailed_Standings[Manager], 'Managers - 2014-2024'!A23, _2024_Major_League_Baseball__Detailed_Standings[1Run W])</f>
        <v>19</v>
      </c>
      <c r="R23">
        <f>SUMIF(_2024_Major_League_Baseball__Detailed_Standings[Manager], 'Managers - 2014-2024'!A23, _2024_Major_League_Baseball__Detailed_Standings[1Run L])</f>
        <v>28</v>
      </c>
      <c r="S23" s="6">
        <f t="shared" si="7"/>
        <v>0.40425531914893614</v>
      </c>
      <c r="T23" s="11" t="e">
        <f t="shared" si="8"/>
        <v>#DIV/0!</v>
      </c>
      <c r="U23">
        <f>SUMIF(_2024_Manager_Records_Table[Mgr], 'Managers - 2014-2024'!A23, _2024_Manager_Records_Table[Overturned])</f>
        <v>46</v>
      </c>
      <c r="V23">
        <f>SUMIF(_2024_Manager_Records_Table[Mgr], 'Managers - 2014-2024'!A23, _2024_Manager_Records_Table[Challenges])</f>
        <v>109</v>
      </c>
      <c r="W23" s="8">
        <f t="shared" si="9"/>
        <v>0.29677419354838708</v>
      </c>
      <c r="X23" s="11">
        <f t="shared" si="10"/>
        <v>-1.1287824869266694</v>
      </c>
      <c r="Y23" s="6" t="e">
        <f t="shared" si="11"/>
        <v>#DIV/0!</v>
      </c>
      <c r="Z23" t="e">
        <f t="shared" si="12"/>
        <v>#DIV/0!</v>
      </c>
    </row>
    <row r="24" spans="1:26" x14ac:dyDescent="0.45">
      <c r="A24" t="s">
        <v>190</v>
      </c>
      <c r="B24" t="str">
        <f>IF(COUNTIFS(_2024_Manager_Records_Table[Mgr], 'Managers - 2014-2024'!A24, _2024_Manager_Records_Table[Year], MAX(_2024_Manager_Records_Table[Year]))&gt;0, "Y", "N")</f>
        <v>Y</v>
      </c>
      <c r="C24">
        <f>COUNTIF(_2024_Manager_Records_Table[Mgr], 'Managers - 2014-2024'!A24)</f>
        <v>2</v>
      </c>
      <c r="D24">
        <f>SUMIF(_2024_Manager_Records_Table[Mgr], 'Managers - 2014-2024'!A24, _2024_Manager_Records_Table[W])</f>
        <v>141</v>
      </c>
      <c r="E24">
        <f>SUMIF(_2024_Manager_Records_Table[Mgr], 'Managers - 2014-2024'!A24, _2024_Manager_Records_Table[L])</f>
        <v>176</v>
      </c>
      <c r="F24" s="6">
        <f t="shared" si="0"/>
        <v>0.44479495268138802</v>
      </c>
      <c r="G24" s="11">
        <f t="shared" si="1"/>
        <v>-0.7007362410942003</v>
      </c>
      <c r="H24" s="7">
        <f>AVERAGEIF(_2024_Major_League_Baseball__Detailed_Standings[Manager], 'Managers - 2014-2024'!A24, _2024_Major_League_Baseball__Detailed_Standings[Luck])</f>
        <v>1</v>
      </c>
      <c r="I24" s="7">
        <f t="shared" si="2"/>
        <v>0.18181818181818182</v>
      </c>
      <c r="J24" s="11" t="e">
        <f t="shared" si="3"/>
        <v>#DIV/0!</v>
      </c>
      <c r="K24" s="7">
        <f>AVERAGEIF(_2024_Major_League_Baseball__Detailed_Standings[Manager], 'Managers - 2014-2024'!A24, _2024_Major_League_Baseball__Detailed_Standings[SRS])</f>
        <v>-1.3</v>
      </c>
      <c r="L24" s="11" t="e">
        <f t="shared" si="4"/>
        <v>#DIV/0!</v>
      </c>
      <c r="M24">
        <f>SUMIF(_2024_Major_League_Baseball__Detailed_Standings[Manager], 'Managers - 2014-2024'!A24, _2024_Major_League_Baseball__Detailed_Standings[ExInn W])</f>
        <v>9</v>
      </c>
      <c r="N24">
        <f>SUMIF(_2024_Major_League_Baseball__Detailed_Standings[Manager], 'Managers - 2014-2024'!A24, _2024_Major_League_Baseball__Detailed_Standings[ExInn L])</f>
        <v>9</v>
      </c>
      <c r="O24" s="6">
        <f t="shared" si="5"/>
        <v>0.5</v>
      </c>
      <c r="P24" s="11" t="e">
        <f t="shared" si="6"/>
        <v>#DIV/0!</v>
      </c>
      <c r="Q24">
        <f>SUMIF(_2024_Major_League_Baseball__Detailed_Standings[Manager], 'Managers - 2014-2024'!A24, _2024_Major_League_Baseball__Detailed_Standings[1Run W])</f>
        <v>23</v>
      </c>
      <c r="R24">
        <f>SUMIF(_2024_Major_League_Baseball__Detailed_Standings[Manager], 'Managers - 2014-2024'!A24, _2024_Major_League_Baseball__Detailed_Standings[1Run L])</f>
        <v>19</v>
      </c>
      <c r="S24" s="6">
        <f t="shared" si="7"/>
        <v>0.54761904761904767</v>
      </c>
      <c r="T24" s="11" t="e">
        <f t="shared" si="8"/>
        <v>#DIV/0!</v>
      </c>
      <c r="U24">
        <f>SUMIF(_2024_Manager_Records_Table[Mgr], 'Managers - 2014-2024'!A24, _2024_Manager_Records_Table[Overturned])</f>
        <v>42</v>
      </c>
      <c r="V24">
        <f>SUMIF(_2024_Manager_Records_Table[Mgr], 'Managers - 2014-2024'!A24, _2024_Manager_Records_Table[Challenges])</f>
        <v>65</v>
      </c>
      <c r="W24" s="8">
        <f t="shared" si="9"/>
        <v>0.3925233644859813</v>
      </c>
      <c r="X24" s="11">
        <f t="shared" si="10"/>
        <v>1.5384626152889223</v>
      </c>
      <c r="Y24" s="6" t="e">
        <f t="shared" si="11"/>
        <v>#DIV/0!</v>
      </c>
      <c r="Z24" t="e">
        <f t="shared" si="12"/>
        <v>#DIV/0!</v>
      </c>
    </row>
    <row r="25" spans="1:26" x14ac:dyDescent="0.45">
      <c r="A25" t="s">
        <v>193</v>
      </c>
      <c r="B25" t="str">
        <f>IF(COUNTIFS(_2024_Manager_Records_Table[Mgr], 'Managers - 2014-2024'!A25, _2024_Manager_Records_Table[Year], MAX(_2024_Manager_Records_Table[Year]))&gt;0, "Y", "N")</f>
        <v>Y</v>
      </c>
      <c r="C25">
        <f>COUNTIF(_2024_Manager_Records_Table[Mgr], 'Managers - 2014-2024'!A25)</f>
        <v>9</v>
      </c>
      <c r="D25">
        <f>SUMIF(_2024_Manager_Records_Table[Mgr], 'Managers - 2014-2024'!A25, _2024_Manager_Records_Table[W])</f>
        <v>680</v>
      </c>
      <c r="E25">
        <f>SUMIF(_2024_Manager_Records_Table[Mgr], 'Managers - 2014-2024'!A25, _2024_Manager_Records_Table[L])</f>
        <v>642</v>
      </c>
      <c r="F25" s="6">
        <f t="shared" si="0"/>
        <v>0.51437216338880487</v>
      </c>
      <c r="G25" s="11">
        <f t="shared" si="1"/>
        <v>0.48181865459972134</v>
      </c>
      <c r="H25" s="7">
        <f>AVERAGEIF(_2024_Major_League_Baseball__Detailed_Standings[Manager], 'Managers - 2014-2024'!A25, _2024_Major_League_Baseball__Detailed_Standings[Luck])</f>
        <v>-4</v>
      </c>
      <c r="I25" s="7">
        <f t="shared" si="2"/>
        <v>-3.2727272727272729</v>
      </c>
      <c r="J25" s="11" t="e">
        <f t="shared" si="3"/>
        <v>#DIV/0!</v>
      </c>
      <c r="K25" s="7">
        <f>AVERAGEIF(_2024_Major_League_Baseball__Detailed_Standings[Manager], 'Managers - 2014-2024'!A25, _2024_Major_League_Baseball__Detailed_Standings[SRS])</f>
        <v>0.2</v>
      </c>
      <c r="L25" s="11" t="e">
        <f t="shared" si="4"/>
        <v>#DIV/0!</v>
      </c>
      <c r="M25">
        <f>SUMIF(_2024_Major_League_Baseball__Detailed_Standings[Manager], 'Managers - 2014-2024'!A25, _2024_Major_League_Baseball__Detailed_Standings[ExInn W])</f>
        <v>8</v>
      </c>
      <c r="N25">
        <f>SUMIF(_2024_Major_League_Baseball__Detailed_Standings[Manager], 'Managers - 2014-2024'!A25, _2024_Major_League_Baseball__Detailed_Standings[ExInn L])</f>
        <v>8</v>
      </c>
      <c r="O25" s="6">
        <f t="shared" si="5"/>
        <v>0.5</v>
      </c>
      <c r="P25" s="11" t="e">
        <f t="shared" si="6"/>
        <v>#DIV/0!</v>
      </c>
      <c r="Q25">
        <f>SUMIF(_2024_Major_League_Baseball__Detailed_Standings[Manager], 'Managers - 2014-2024'!A25, _2024_Major_League_Baseball__Detailed_Standings[1Run W])</f>
        <v>26</v>
      </c>
      <c r="R25">
        <f>SUMIF(_2024_Major_League_Baseball__Detailed_Standings[Manager], 'Managers - 2014-2024'!A25, _2024_Major_League_Baseball__Detailed_Standings[1Run L])</f>
        <v>26</v>
      </c>
      <c r="S25" s="6">
        <f t="shared" si="7"/>
        <v>0.5</v>
      </c>
      <c r="T25" s="11" t="e">
        <f t="shared" si="8"/>
        <v>#DIV/0!</v>
      </c>
      <c r="U25">
        <f>SUMIF(_2024_Manager_Records_Table[Mgr], 'Managers - 2014-2024'!A25, _2024_Manager_Records_Table[Overturned])</f>
        <v>119</v>
      </c>
      <c r="V25">
        <f>SUMIF(_2024_Manager_Records_Table[Mgr], 'Managers - 2014-2024'!A25, _2024_Manager_Records_Table[Challenges])</f>
        <v>248</v>
      </c>
      <c r="W25" s="8">
        <f t="shared" si="9"/>
        <v>0.3242506811989101</v>
      </c>
      <c r="X25" s="11">
        <f t="shared" si="10"/>
        <v>-0.36338132058435019</v>
      </c>
      <c r="Y25" s="6" t="e">
        <f t="shared" si="11"/>
        <v>#DIV/0!</v>
      </c>
      <c r="Z25" t="e">
        <f t="shared" si="12"/>
        <v>#DIV/0!</v>
      </c>
    </row>
    <row r="26" spans="1:26" x14ac:dyDescent="0.45">
      <c r="A26" t="s">
        <v>200</v>
      </c>
      <c r="B26" t="str">
        <f>IF(COUNTIFS(_2024_Manager_Records_Table[Mgr], 'Managers - 2014-2024'!A26, _2024_Manager_Records_Table[Year], MAX(_2024_Manager_Records_Table[Year]))&gt;0, "Y", "N")</f>
        <v>Y</v>
      </c>
      <c r="C26">
        <f>COUNTIF(_2024_Manager_Records_Table[Mgr], 'Managers - 2014-2024'!A26)</f>
        <v>5</v>
      </c>
      <c r="D26">
        <f>SUMIF(_2024_Manager_Records_Table[Mgr], 'Managers - 2014-2024'!A26, _2024_Manager_Records_Table[W])</f>
        <v>290</v>
      </c>
      <c r="E26">
        <f>SUMIF(_2024_Manager_Records_Table[Mgr], 'Managers - 2014-2024'!A26, _2024_Manager_Records_Table[L])</f>
        <v>411</v>
      </c>
      <c r="F26" s="6">
        <f t="shared" si="0"/>
        <v>0.4136947218259629</v>
      </c>
      <c r="G26" s="11">
        <f t="shared" si="1"/>
        <v>-1.2293249827433921</v>
      </c>
      <c r="H26" s="7">
        <f>AVERAGEIF(_2024_Major_League_Baseball__Detailed_Standings[Manager], 'Managers - 2014-2024'!A26, _2024_Major_League_Baseball__Detailed_Standings[Luck])</f>
        <v>2</v>
      </c>
      <c r="I26" s="7">
        <f t="shared" si="2"/>
        <v>0.90909090909090906</v>
      </c>
      <c r="J26" s="11" t="e">
        <f t="shared" si="3"/>
        <v>#DIV/0!</v>
      </c>
      <c r="K26" s="7">
        <f>AVERAGEIF(_2024_Major_League_Baseball__Detailed_Standings[Manager], 'Managers - 2014-2024'!A26, _2024_Major_League_Baseball__Detailed_Standings[SRS])</f>
        <v>-0.4</v>
      </c>
      <c r="L26" s="11" t="e">
        <f t="shared" si="4"/>
        <v>#DIV/0!</v>
      </c>
      <c r="M26">
        <f>SUMIF(_2024_Major_League_Baseball__Detailed_Standings[Manager], 'Managers - 2014-2024'!A26, _2024_Major_League_Baseball__Detailed_Standings[ExInn W])</f>
        <v>7</v>
      </c>
      <c r="N26">
        <f>SUMIF(_2024_Major_League_Baseball__Detailed_Standings[Manager], 'Managers - 2014-2024'!A26, _2024_Major_League_Baseball__Detailed_Standings[ExInn L])</f>
        <v>8</v>
      </c>
      <c r="O26" s="6">
        <f t="shared" si="5"/>
        <v>0.46666666666666667</v>
      </c>
      <c r="P26" s="11" t="e">
        <f t="shared" si="6"/>
        <v>#DIV/0!</v>
      </c>
      <c r="Q26">
        <f>SUMIF(_2024_Major_League_Baseball__Detailed_Standings[Manager], 'Managers - 2014-2024'!A26, _2024_Major_League_Baseball__Detailed_Standings[1Run W])</f>
        <v>24</v>
      </c>
      <c r="R26">
        <f>SUMIF(_2024_Major_League_Baseball__Detailed_Standings[Manager], 'Managers - 2014-2024'!A26, _2024_Major_League_Baseball__Detailed_Standings[1Run L])</f>
        <v>26</v>
      </c>
      <c r="S26" s="6">
        <f t="shared" si="7"/>
        <v>0.48</v>
      </c>
      <c r="T26" s="11" t="e">
        <f t="shared" si="8"/>
        <v>#DIV/0!</v>
      </c>
      <c r="U26">
        <f>SUMIF(_2024_Manager_Records_Table[Mgr], 'Managers - 2014-2024'!A26, _2024_Manager_Records_Table[Overturned])</f>
        <v>63</v>
      </c>
      <c r="V26">
        <f>SUMIF(_2024_Manager_Records_Table[Mgr], 'Managers - 2014-2024'!A26, _2024_Manager_Records_Table[Challenges])</f>
        <v>133</v>
      </c>
      <c r="W26" s="8">
        <f t="shared" si="9"/>
        <v>0.32142857142857145</v>
      </c>
      <c r="X26" s="11">
        <f t="shared" si="10"/>
        <v>-0.44199566668408302</v>
      </c>
      <c r="Y26" s="6" t="e">
        <f t="shared" si="11"/>
        <v>#DIV/0!</v>
      </c>
      <c r="Z26" t="e">
        <f t="shared" si="12"/>
        <v>#DIV/0!</v>
      </c>
    </row>
    <row r="27" spans="1:26" x14ac:dyDescent="0.45">
      <c r="A27" t="s">
        <v>272</v>
      </c>
      <c r="B27" t="str">
        <f>IF(COUNTIFS(_2024_Manager_Records_Table[Mgr], 'Managers - 2014-2024'!A27, _2024_Manager_Records_Table[Year], MAX(_2024_Manager_Records_Table[Year]))&gt;0, "Y", "N")</f>
        <v>Y</v>
      </c>
      <c r="C27">
        <f>COUNTIF(_2024_Manager_Records_Table[Mgr], 'Managers - 2014-2024'!A27)</f>
        <v>5</v>
      </c>
      <c r="D27">
        <f>SUMIF(_2024_Manager_Records_Table[Mgr], 'Managers - 2014-2024'!A27, _2024_Manager_Records_Table[W])</f>
        <v>341</v>
      </c>
      <c r="E27">
        <f>SUMIF(_2024_Manager_Records_Table[Mgr], 'Managers - 2014-2024'!A27, _2024_Manager_Records_Table[L])</f>
        <v>265</v>
      </c>
      <c r="F27" s="6">
        <f t="shared" si="0"/>
        <v>0.56270627062706269</v>
      </c>
      <c r="G27" s="11">
        <f t="shared" si="1"/>
        <v>1.3033194673292527</v>
      </c>
      <c r="H27" s="7">
        <f>AVERAGEIF(_2024_Major_League_Baseball__Detailed_Standings[Manager], 'Managers - 2014-2024'!A27, _2024_Major_League_Baseball__Detailed_Standings[Luck])</f>
        <v>2</v>
      </c>
      <c r="I27" s="7">
        <f t="shared" si="2"/>
        <v>0.90909090909090906</v>
      </c>
      <c r="J27" s="11" t="e">
        <f t="shared" si="3"/>
        <v>#DIV/0!</v>
      </c>
      <c r="K27" s="7">
        <f>AVERAGEIF(_2024_Major_League_Baseball__Detailed_Standings[Manager], 'Managers - 2014-2024'!A27, _2024_Major_League_Baseball__Detailed_Standings[SRS])</f>
        <v>0.6</v>
      </c>
      <c r="L27" s="11" t="e">
        <f t="shared" si="4"/>
        <v>#DIV/0!</v>
      </c>
      <c r="M27">
        <f>SUMIF(_2024_Major_League_Baseball__Detailed_Standings[Manager], 'Managers - 2014-2024'!A27, _2024_Major_League_Baseball__Detailed_Standings[ExInn W])</f>
        <v>10</v>
      </c>
      <c r="N27">
        <f>SUMIF(_2024_Major_League_Baseball__Detailed_Standings[Manager], 'Managers - 2014-2024'!A27, _2024_Major_League_Baseball__Detailed_Standings[ExInn L])</f>
        <v>2</v>
      </c>
      <c r="O27" s="6">
        <f t="shared" si="5"/>
        <v>0.83333333333333337</v>
      </c>
      <c r="P27" s="11" t="e">
        <f t="shared" si="6"/>
        <v>#DIV/0!</v>
      </c>
      <c r="Q27">
        <f>SUMIF(_2024_Major_League_Baseball__Detailed_Standings[Manager], 'Managers - 2014-2024'!A27, _2024_Major_League_Baseball__Detailed_Standings[1Run W])</f>
        <v>22</v>
      </c>
      <c r="R27">
        <f>SUMIF(_2024_Major_League_Baseball__Detailed_Standings[Manager], 'Managers - 2014-2024'!A27, _2024_Major_League_Baseball__Detailed_Standings[1Run L])</f>
        <v>18</v>
      </c>
      <c r="S27" s="6">
        <f t="shared" si="7"/>
        <v>0.55000000000000004</v>
      </c>
      <c r="T27" s="11" t="e">
        <f t="shared" si="8"/>
        <v>#DIV/0!</v>
      </c>
      <c r="U27">
        <f>SUMIF(_2024_Manager_Records_Table[Mgr], 'Managers - 2014-2024'!A27, _2024_Manager_Records_Table[Overturned])</f>
        <v>48</v>
      </c>
      <c r="V27">
        <f>SUMIF(_2024_Manager_Records_Table[Mgr], 'Managers - 2014-2024'!A27, _2024_Manager_Records_Table[Challenges])</f>
        <v>103</v>
      </c>
      <c r="W27" s="8">
        <f t="shared" si="9"/>
        <v>0.31788079470198677</v>
      </c>
      <c r="X27" s="11">
        <f t="shared" si="10"/>
        <v>-0.54082461742147336</v>
      </c>
      <c r="Y27" s="6" t="e">
        <f t="shared" si="11"/>
        <v>#DIV/0!</v>
      </c>
      <c r="Z27" t="e">
        <f t="shared" si="12"/>
        <v>#DIV/0!</v>
      </c>
    </row>
    <row r="28" spans="1:26" x14ac:dyDescent="0.45">
      <c r="A28" t="s">
        <v>207</v>
      </c>
      <c r="B28" t="str">
        <f>IF(COUNTIFS(_2024_Manager_Records_Table[Mgr], 'Managers - 2014-2024'!A28, _2024_Manager_Records_Table[Year], MAX(_2024_Manager_Records_Table[Year]))&gt;0, "Y", "N")</f>
        <v>Y</v>
      </c>
      <c r="C28">
        <f>COUNTIF(_2024_Manager_Records_Table[Mgr], 'Managers - 2014-2024'!A28)</f>
        <v>9</v>
      </c>
      <c r="D28">
        <f>SUMIF(_2024_Manager_Records_Table[Mgr], 'Managers - 2014-2024'!A28, _2024_Manager_Records_Table[W])</f>
        <v>730</v>
      </c>
      <c r="E28">
        <f>SUMIF(_2024_Manager_Records_Table[Mgr], 'Managers - 2014-2024'!A28, _2024_Manager_Records_Table[L])</f>
        <v>580</v>
      </c>
      <c r="F28" s="6">
        <f t="shared" si="0"/>
        <v>0.5572519083969466</v>
      </c>
      <c r="G28" s="11">
        <f t="shared" si="1"/>
        <v>1.2106155102069214</v>
      </c>
      <c r="H28" s="7">
        <f>AVERAGEIF(_2024_Major_League_Baseball__Detailed_Standings[Manager], 'Managers - 2014-2024'!A28, _2024_Major_League_Baseball__Detailed_Standings[Luck])</f>
        <v>-3</v>
      </c>
      <c r="I28" s="7">
        <f t="shared" si="2"/>
        <v>-2.4545454545454546</v>
      </c>
      <c r="J28" s="11" t="e">
        <f t="shared" si="3"/>
        <v>#DIV/0!</v>
      </c>
      <c r="K28" s="7">
        <f>AVERAGEIF(_2024_Major_League_Baseball__Detailed_Standings[Manager], 'Managers - 2014-2024'!A28, _2024_Major_League_Baseball__Detailed_Standings[SRS])</f>
        <v>0.5</v>
      </c>
      <c r="L28" s="11" t="e">
        <f t="shared" si="4"/>
        <v>#DIV/0!</v>
      </c>
      <c r="M28">
        <f>SUMIF(_2024_Major_League_Baseball__Detailed_Standings[Manager], 'Managers - 2014-2024'!A28, _2024_Major_League_Baseball__Detailed_Standings[ExInn W])</f>
        <v>12</v>
      </c>
      <c r="N28">
        <f>SUMIF(_2024_Major_League_Baseball__Detailed_Standings[Manager], 'Managers - 2014-2024'!A28, _2024_Major_League_Baseball__Detailed_Standings[ExInn L])</f>
        <v>5</v>
      </c>
      <c r="O28" s="6">
        <f t="shared" si="5"/>
        <v>0.70588235294117652</v>
      </c>
      <c r="P28" s="11" t="e">
        <f t="shared" si="6"/>
        <v>#DIV/0!</v>
      </c>
      <c r="Q28">
        <f>SUMIF(_2024_Major_League_Baseball__Detailed_Standings[Manager], 'Managers - 2014-2024'!A28, _2024_Major_League_Baseball__Detailed_Standings[1Run W])</f>
        <v>16</v>
      </c>
      <c r="R28">
        <f>SUMIF(_2024_Major_League_Baseball__Detailed_Standings[Manager], 'Managers - 2014-2024'!A28, _2024_Major_League_Baseball__Detailed_Standings[1Run L])</f>
        <v>24</v>
      </c>
      <c r="S28" s="6">
        <f t="shared" si="7"/>
        <v>0.4</v>
      </c>
      <c r="T28" s="11" t="e">
        <f t="shared" si="8"/>
        <v>#DIV/0!</v>
      </c>
      <c r="U28">
        <f>SUMIF(_2024_Manager_Records_Table[Mgr], 'Managers - 2014-2024'!A28, _2024_Manager_Records_Table[Overturned])</f>
        <v>126</v>
      </c>
      <c r="V28">
        <f>SUMIF(_2024_Manager_Records_Table[Mgr], 'Managers - 2014-2024'!A28, _2024_Manager_Records_Table[Challenges])</f>
        <v>267</v>
      </c>
      <c r="W28" s="8">
        <f t="shared" si="9"/>
        <v>0.32061068702290074</v>
      </c>
      <c r="X28" s="11">
        <f t="shared" si="10"/>
        <v>-0.46477913471667343</v>
      </c>
      <c r="Y28" s="6" t="e">
        <f t="shared" si="11"/>
        <v>#DIV/0!</v>
      </c>
      <c r="Z28" t="e">
        <f t="shared" si="12"/>
        <v>#DIV/0!</v>
      </c>
    </row>
    <row r="29" spans="1:26" x14ac:dyDescent="0.45">
      <c r="A29" t="s">
        <v>215</v>
      </c>
      <c r="B29" t="str">
        <f>IF(COUNTIFS(_2024_Manager_Records_Table[Mgr], 'Managers - 2014-2024'!A29, _2024_Manager_Records_Table[Year], MAX(_2024_Manager_Records_Table[Year]))&gt;0, "Y", "N")</f>
        <v>Y</v>
      </c>
      <c r="C29">
        <f>COUNTIF(_2024_Manager_Records_Table[Mgr], 'Managers - 2014-2024'!A29)</f>
        <v>3</v>
      </c>
      <c r="D29">
        <f>SUMIF(_2024_Manager_Records_Table[Mgr], 'Managers - 2014-2024'!A29, _2024_Manager_Records_Table[W])</f>
        <v>247</v>
      </c>
      <c r="E29">
        <f>SUMIF(_2024_Manager_Records_Table[Mgr], 'Managers - 2014-2024'!A29, _2024_Manager_Records_Table[L])</f>
        <v>181</v>
      </c>
      <c r="F29" s="6">
        <f t="shared" si="0"/>
        <v>0.57710280373831779</v>
      </c>
      <c r="G29" s="11">
        <f t="shared" si="1"/>
        <v>1.5480072111844339</v>
      </c>
      <c r="H29" s="7">
        <f>AVERAGEIF(_2024_Major_League_Baseball__Detailed_Standings[Manager], 'Managers - 2014-2024'!A29, _2024_Major_League_Baseball__Detailed_Standings[Luck])</f>
        <v>2</v>
      </c>
      <c r="I29" s="7">
        <f t="shared" si="2"/>
        <v>0.54545454545454541</v>
      </c>
      <c r="J29" s="11" t="e">
        <f t="shared" si="3"/>
        <v>#DIV/0!</v>
      </c>
      <c r="K29" s="7">
        <f>AVERAGEIF(_2024_Major_League_Baseball__Detailed_Standings[Manager], 'Managers - 2014-2024'!A29, _2024_Major_League_Baseball__Detailed_Standings[SRS])</f>
        <v>0.7</v>
      </c>
      <c r="L29" s="11" t="e">
        <f t="shared" si="4"/>
        <v>#DIV/0!</v>
      </c>
      <c r="M29">
        <f>SUMIF(_2024_Major_League_Baseball__Detailed_Standings[Manager], 'Managers - 2014-2024'!A29, _2024_Major_League_Baseball__Detailed_Standings[ExInn W])</f>
        <v>8</v>
      </c>
      <c r="N29">
        <f>SUMIF(_2024_Major_League_Baseball__Detailed_Standings[Manager], 'Managers - 2014-2024'!A29, _2024_Major_League_Baseball__Detailed_Standings[ExInn L])</f>
        <v>8</v>
      </c>
      <c r="O29" s="6">
        <f t="shared" si="5"/>
        <v>0.5</v>
      </c>
      <c r="P29" s="11" t="e">
        <f t="shared" si="6"/>
        <v>#DIV/0!</v>
      </c>
      <c r="Q29">
        <f>SUMIF(_2024_Major_League_Baseball__Detailed_Standings[Manager], 'Managers - 2014-2024'!A29, _2024_Major_League_Baseball__Detailed_Standings[1Run W])</f>
        <v>23</v>
      </c>
      <c r="R29">
        <f>SUMIF(_2024_Major_League_Baseball__Detailed_Standings[Manager], 'Managers - 2014-2024'!A29, _2024_Major_League_Baseball__Detailed_Standings[1Run L])</f>
        <v>19</v>
      </c>
      <c r="S29" s="6">
        <f t="shared" si="7"/>
        <v>0.54761904761904767</v>
      </c>
      <c r="T29" s="11" t="e">
        <f t="shared" si="8"/>
        <v>#DIV/0!</v>
      </c>
      <c r="U29">
        <f>SUMIF(_2024_Manager_Records_Table[Mgr], 'Managers - 2014-2024'!A29, _2024_Manager_Records_Table[Overturned])</f>
        <v>59</v>
      </c>
      <c r="V29">
        <f>SUMIF(_2024_Manager_Records_Table[Mgr], 'Managers - 2014-2024'!A29, _2024_Manager_Records_Table[Challenges])</f>
        <v>110</v>
      </c>
      <c r="W29" s="8">
        <f t="shared" si="9"/>
        <v>0.34911242603550297</v>
      </c>
      <c r="X29" s="11">
        <f t="shared" si="10"/>
        <v>0.3291820353026273</v>
      </c>
      <c r="Y29" s="6" t="e">
        <f t="shared" si="11"/>
        <v>#DIV/0!</v>
      </c>
      <c r="Z29" t="e">
        <f t="shared" si="12"/>
        <v>#DIV/0!</v>
      </c>
    </row>
    <row r="30" spans="1:26" x14ac:dyDescent="0.45">
      <c r="A30" t="s">
        <v>535</v>
      </c>
      <c r="B30" t="str">
        <f>IF(COUNTIFS(_2024_Manager_Records_Table[Mgr], 'Managers - 2014-2024'!A30, _2024_Manager_Records_Table[Year], MAX(_2024_Manager_Records_Table[Year]))&gt;0, "Y", "N")</f>
        <v>Y</v>
      </c>
      <c r="C30">
        <f>COUNTIF(_2024_Manager_Records_Table[Mgr], 'Managers - 2014-2024'!A30)</f>
        <v>1</v>
      </c>
      <c r="D30">
        <f>SUMIF(_2024_Manager_Records_Table[Mgr], 'Managers - 2014-2024'!A30, _2024_Manager_Records_Table[W])</f>
        <v>90</v>
      </c>
      <c r="E30">
        <f>SUMIF(_2024_Manager_Records_Table[Mgr], 'Managers - 2014-2024'!A30, _2024_Manager_Records_Table[L])</f>
        <v>66</v>
      </c>
      <c r="F30" s="6">
        <f t="shared" si="0"/>
        <v>0.57692307692307687</v>
      </c>
      <c r="G30" s="11">
        <f t="shared" si="1"/>
        <v>1.5449525209620221</v>
      </c>
      <c r="H30" s="7">
        <f>AVERAGEIF(_2024_Major_League_Baseball__Detailed_Standings[Manager], 'Managers - 2014-2024'!A30, _2024_Major_League_Baseball__Detailed_Standings[Luck])</f>
        <v>3</v>
      </c>
      <c r="I30" s="7">
        <f t="shared" si="2"/>
        <v>0.27272727272727271</v>
      </c>
      <c r="J30" s="11" t="e">
        <f t="shared" si="3"/>
        <v>#DIV/0!</v>
      </c>
      <c r="K30" s="7">
        <f>AVERAGEIF(_2024_Major_League_Baseball__Detailed_Standings[Manager], 'Managers - 2014-2024'!A30, _2024_Major_League_Baseball__Detailed_Standings[SRS])</f>
        <v>0.4</v>
      </c>
      <c r="L30" s="11" t="e">
        <f t="shared" si="4"/>
        <v>#DIV/0!</v>
      </c>
      <c r="M30">
        <f>SUMIF(_2024_Major_League_Baseball__Detailed_Standings[Manager], 'Managers - 2014-2024'!A30, _2024_Major_League_Baseball__Detailed_Standings[ExInn W])</f>
        <v>10</v>
      </c>
      <c r="N30">
        <f>SUMIF(_2024_Major_League_Baseball__Detailed_Standings[Manager], 'Managers - 2014-2024'!A30, _2024_Major_League_Baseball__Detailed_Standings[ExInn L])</f>
        <v>3</v>
      </c>
      <c r="O30" s="6">
        <f t="shared" si="5"/>
        <v>0.76923076923076927</v>
      </c>
      <c r="P30" s="11" t="e">
        <f t="shared" si="6"/>
        <v>#DIV/0!</v>
      </c>
      <c r="Q30">
        <f>SUMIF(_2024_Major_League_Baseball__Detailed_Standings[Manager], 'Managers - 2014-2024'!A30, _2024_Major_League_Baseball__Detailed_Standings[1Run W])</f>
        <v>26</v>
      </c>
      <c r="R30">
        <f>SUMIF(_2024_Major_League_Baseball__Detailed_Standings[Manager], 'Managers - 2014-2024'!A30, _2024_Major_League_Baseball__Detailed_Standings[1Run L])</f>
        <v>17</v>
      </c>
      <c r="S30" s="6">
        <f t="shared" si="7"/>
        <v>0.60465116279069764</v>
      </c>
      <c r="T30" s="11" t="e">
        <f t="shared" si="8"/>
        <v>#DIV/0!</v>
      </c>
      <c r="U30">
        <f>SUMIF(_2024_Manager_Records_Table[Mgr], 'Managers - 2014-2024'!A30, _2024_Manager_Records_Table[Overturned])</f>
        <v>25</v>
      </c>
      <c r="V30">
        <f>SUMIF(_2024_Manager_Records_Table[Mgr], 'Managers - 2014-2024'!A30, _2024_Manager_Records_Table[Challenges])</f>
        <v>46</v>
      </c>
      <c r="W30" s="8">
        <f t="shared" si="9"/>
        <v>0.352112676056338</v>
      </c>
      <c r="X30" s="11">
        <f t="shared" si="10"/>
        <v>0.41275876077328594</v>
      </c>
      <c r="Y30" s="6" t="e">
        <f t="shared" si="11"/>
        <v>#DIV/0!</v>
      </c>
      <c r="Z30" t="e">
        <f t="shared" si="12"/>
        <v>#DIV/0!</v>
      </c>
    </row>
    <row r="31" spans="1:26" x14ac:dyDescent="0.45">
      <c r="A31" t="s">
        <v>447</v>
      </c>
      <c r="B31" t="str">
        <f>IF(COUNTIFS(_2024_Manager_Records_Table[Mgr], 'Managers - 2014-2024'!A31, _2024_Manager_Records_Table[Year], MAX(_2024_Manager_Records_Table[Year]))&gt;0, "Y", "N")</f>
        <v>Y</v>
      </c>
      <c r="C31">
        <f>COUNTIF(_2024_Manager_Records_Table[Mgr], 'Managers - 2014-2024'!A31)</f>
        <v>2</v>
      </c>
      <c r="D31">
        <f>SUMIF(_2024_Manager_Records_Table[Mgr], 'Managers - 2014-2024'!A31, _2024_Manager_Records_Table[W])</f>
        <v>115</v>
      </c>
      <c r="E31">
        <f>SUMIF(_2024_Manager_Records_Table[Mgr], 'Managers - 2014-2024'!A31, _2024_Manager_Records_Table[L])</f>
        <v>180</v>
      </c>
      <c r="F31" s="6">
        <f t="shared" si="0"/>
        <v>0.38983050847457629</v>
      </c>
      <c r="G31" s="11">
        <f t="shared" si="1"/>
        <v>-1.6349282261565141</v>
      </c>
      <c r="H31" s="7">
        <f>AVERAGEIF(_2024_Major_League_Baseball__Detailed_Standings[Manager], 'Managers - 2014-2024'!A31, _2024_Major_League_Baseball__Detailed_Standings[Luck])</f>
        <v>-1</v>
      </c>
      <c r="I31" s="7">
        <f t="shared" si="2"/>
        <v>-0.18181818181818182</v>
      </c>
      <c r="J31" s="11" t="e">
        <f t="shared" si="3"/>
        <v>#DIV/0!</v>
      </c>
      <c r="K31" s="7">
        <f>AVERAGEIF(_2024_Major_League_Baseball__Detailed_Standings[Manager], 'Managers - 2014-2024'!A31, _2024_Major_League_Baseball__Detailed_Standings[SRS])</f>
        <v>-0.9</v>
      </c>
      <c r="L31" s="11" t="e">
        <f t="shared" si="4"/>
        <v>#DIV/0!</v>
      </c>
      <c r="M31">
        <f>SUMIF(_2024_Major_League_Baseball__Detailed_Standings[Manager], 'Managers - 2014-2024'!A31, _2024_Major_League_Baseball__Detailed_Standings[ExInn W])</f>
        <v>4</v>
      </c>
      <c r="N31">
        <f>SUMIF(_2024_Major_League_Baseball__Detailed_Standings[Manager], 'Managers - 2014-2024'!A31, _2024_Major_League_Baseball__Detailed_Standings[ExInn L])</f>
        <v>7</v>
      </c>
      <c r="O31" s="6">
        <f t="shared" si="5"/>
        <v>0.36363636363636365</v>
      </c>
      <c r="P31" s="11" t="e">
        <f t="shared" si="6"/>
        <v>#DIV/0!</v>
      </c>
      <c r="Q31">
        <f>SUMIF(_2024_Major_League_Baseball__Detailed_Standings[Manager], 'Managers - 2014-2024'!A31, _2024_Major_League_Baseball__Detailed_Standings[1Run W])</f>
        <v>21</v>
      </c>
      <c r="R31">
        <f>SUMIF(_2024_Major_League_Baseball__Detailed_Standings[Manager], 'Managers - 2014-2024'!A31, _2024_Major_League_Baseball__Detailed_Standings[1Run L])</f>
        <v>23</v>
      </c>
      <c r="S31" s="6">
        <f t="shared" si="7"/>
        <v>0.47727272727272729</v>
      </c>
      <c r="T31" s="11" t="e">
        <f t="shared" si="8"/>
        <v>#DIV/0!</v>
      </c>
      <c r="U31">
        <f>SUMIF(_2024_Manager_Records_Table[Mgr], 'Managers - 2014-2024'!A31, _2024_Manager_Records_Table[Overturned])</f>
        <v>35</v>
      </c>
      <c r="V31">
        <f>SUMIF(_2024_Manager_Records_Table[Mgr], 'Managers - 2014-2024'!A31, _2024_Manager_Records_Table[Challenges])</f>
        <v>65</v>
      </c>
      <c r="W31" s="8">
        <f t="shared" si="9"/>
        <v>0.35</v>
      </c>
      <c r="X31" s="11">
        <f t="shared" si="10"/>
        <v>0.35390681658769657</v>
      </c>
      <c r="Y31" s="6" t="e">
        <f t="shared" si="11"/>
        <v>#DIV/0!</v>
      </c>
      <c r="Z31" t="e">
        <f t="shared" si="12"/>
        <v>#DIV/0!</v>
      </c>
    </row>
    <row r="32" spans="1:26" x14ac:dyDescent="0.45">
      <c r="A32" t="s">
        <v>17</v>
      </c>
      <c r="B32" t="str">
        <f>IF(COUNTIFS(_2024_Manager_Records_Table[Mgr], 'Managers - 2014-2024'!A32, _2024_Manager_Records_Table[Year], MAX(_2024_Manager_Records_Table[Year]))&gt;0, "Y", "N")</f>
        <v>N</v>
      </c>
      <c r="C32">
        <f>COUNTIF(_2024_Manager_Records_Table[Mgr], 'Managers - 2014-2024'!A32)</f>
        <v>6</v>
      </c>
      <c r="D32">
        <f>SUMIF(_2024_Manager_Records_Table[Mgr], 'Managers - 2014-2024'!A32, _2024_Manager_Records_Table[W])</f>
        <v>512</v>
      </c>
      <c r="E32">
        <f>SUMIF(_2024_Manager_Records_Table[Mgr], 'Managers - 2014-2024'!A32, _2024_Manager_Records_Table[L])</f>
        <v>358</v>
      </c>
      <c r="F32" s="6">
        <f t="shared" si="0"/>
        <v>0.58850574712643677</v>
      </c>
      <c r="G32" s="11">
        <f t="shared" si="1"/>
        <v>1.7418150168127109</v>
      </c>
      <c r="H32" s="7" t="e">
        <f>AVERAGEIF(_2024_Major_League_Baseball__Detailed_Standings[Manager], 'Managers - 2014-2024'!A32, _2024_Major_League_Baseball__Detailed_Standings[Luck])</f>
        <v>#DIV/0!</v>
      </c>
      <c r="I32" s="7" t="e">
        <f t="shared" si="2"/>
        <v>#DIV/0!</v>
      </c>
      <c r="J32" s="11" t="e">
        <f t="shared" si="3"/>
        <v>#DIV/0!</v>
      </c>
      <c r="K32" s="7" t="e">
        <f>AVERAGEIF(_2024_Major_League_Baseball__Detailed_Standings[Manager], 'Managers - 2014-2024'!A32, _2024_Major_League_Baseball__Detailed_Standings[SRS])</f>
        <v>#DIV/0!</v>
      </c>
      <c r="L32" s="11" t="e">
        <f t="shared" si="4"/>
        <v>#DIV/0!</v>
      </c>
      <c r="M32">
        <f>SUMIF(_2024_Major_League_Baseball__Detailed_Standings[Manager], 'Managers - 2014-2024'!A32, _2024_Major_League_Baseball__Detailed_Standings[ExInn W])</f>
        <v>0</v>
      </c>
      <c r="N32">
        <f>SUMIF(_2024_Major_League_Baseball__Detailed_Standings[Manager], 'Managers - 2014-2024'!A32, _2024_Major_League_Baseball__Detailed_Standings[ExInn L])</f>
        <v>0</v>
      </c>
      <c r="O32" s="6" t="e">
        <f t="shared" si="5"/>
        <v>#DIV/0!</v>
      </c>
      <c r="P32" s="11" t="e">
        <f t="shared" si="6"/>
        <v>#DIV/0!</v>
      </c>
      <c r="Q32">
        <f>SUMIF(_2024_Major_League_Baseball__Detailed_Standings[Manager], 'Managers - 2014-2024'!A32, _2024_Major_League_Baseball__Detailed_Standings[1Run W])</f>
        <v>0</v>
      </c>
      <c r="R32">
        <f>SUMIF(_2024_Major_League_Baseball__Detailed_Standings[Manager], 'Managers - 2014-2024'!A32, _2024_Major_League_Baseball__Detailed_Standings[1Run L])</f>
        <v>0</v>
      </c>
      <c r="S32" s="6" t="e">
        <f t="shared" si="7"/>
        <v>#DIV/0!</v>
      </c>
      <c r="T32" s="11" t="e">
        <f t="shared" si="8"/>
        <v>#DIV/0!</v>
      </c>
      <c r="U32">
        <f>SUMIF(_2024_Manager_Records_Table[Mgr], 'Managers - 2014-2024'!A32, _2024_Manager_Records_Table[Overturned])</f>
        <v>73</v>
      </c>
      <c r="V32">
        <f>SUMIF(_2024_Manager_Records_Table[Mgr], 'Managers - 2014-2024'!A32, _2024_Manager_Records_Table[Challenges])</f>
        <v>161</v>
      </c>
      <c r="W32" s="8">
        <f t="shared" si="9"/>
        <v>0.31196581196581197</v>
      </c>
      <c r="X32" s="11">
        <f t="shared" si="10"/>
        <v>-0.70559584810956666</v>
      </c>
      <c r="Y32" s="6" t="e">
        <f t="shared" si="11"/>
        <v>#DIV/0!</v>
      </c>
      <c r="Z32" t="e">
        <f t="shared" si="12"/>
        <v>#DIV/0!</v>
      </c>
    </row>
    <row r="33" spans="1:26" x14ac:dyDescent="0.45">
      <c r="A33" t="s">
        <v>103</v>
      </c>
      <c r="B33" t="str">
        <f>IF(COUNTIFS(_2024_Manager_Records_Table[Mgr], 'Managers - 2014-2024'!A33, _2024_Manager_Records_Table[Year], MAX(_2024_Manager_Records_Table[Year]))&gt;0, "Y", "N")</f>
        <v>N</v>
      </c>
      <c r="C33">
        <f>COUNTIF(_2024_Manager_Records_Table[Mgr], 'Managers - 2014-2024'!A33)</f>
        <v>10</v>
      </c>
      <c r="D33">
        <f>SUMIF(_2024_Manager_Records_Table[Mgr], 'Managers - 2014-2024'!A33, _2024_Manager_Records_Table[W])</f>
        <v>829</v>
      </c>
      <c r="E33">
        <f>SUMIF(_2024_Manager_Records_Table[Mgr], 'Managers - 2014-2024'!A33, _2024_Manager_Records_Table[L])</f>
        <v>687</v>
      </c>
      <c r="F33" s="6">
        <f t="shared" si="0"/>
        <v>0.54683377308707126</v>
      </c>
      <c r="G33" s="11">
        <f t="shared" si="1"/>
        <v>1.0335457945711162</v>
      </c>
      <c r="H33" s="7" t="e">
        <f>AVERAGEIF(_2024_Major_League_Baseball__Detailed_Standings[Manager], 'Managers - 2014-2024'!A33, _2024_Major_League_Baseball__Detailed_Standings[Luck])</f>
        <v>#DIV/0!</v>
      </c>
      <c r="I33" s="7" t="e">
        <f t="shared" si="2"/>
        <v>#DIV/0!</v>
      </c>
      <c r="J33" s="11" t="e">
        <f t="shared" si="3"/>
        <v>#DIV/0!</v>
      </c>
      <c r="K33" s="7" t="e">
        <f>AVERAGEIF(_2024_Major_League_Baseball__Detailed_Standings[Manager], 'Managers - 2014-2024'!A33, _2024_Major_League_Baseball__Detailed_Standings[SRS])</f>
        <v>#DIV/0!</v>
      </c>
      <c r="L33" s="11" t="e">
        <f t="shared" si="4"/>
        <v>#DIV/0!</v>
      </c>
      <c r="M33">
        <f>SUMIF(_2024_Major_League_Baseball__Detailed_Standings[Manager], 'Managers - 2014-2024'!A33, _2024_Major_League_Baseball__Detailed_Standings[ExInn W])</f>
        <v>0</v>
      </c>
      <c r="N33">
        <f>SUMIF(_2024_Major_League_Baseball__Detailed_Standings[Manager], 'Managers - 2014-2024'!A33, _2024_Major_League_Baseball__Detailed_Standings[ExInn L])</f>
        <v>0</v>
      </c>
      <c r="O33" s="6" t="e">
        <f t="shared" si="5"/>
        <v>#DIV/0!</v>
      </c>
      <c r="P33" s="11" t="e">
        <f t="shared" si="6"/>
        <v>#DIV/0!</v>
      </c>
      <c r="Q33">
        <f>SUMIF(_2024_Major_League_Baseball__Detailed_Standings[Manager], 'Managers - 2014-2024'!A33, _2024_Major_League_Baseball__Detailed_Standings[1Run W])</f>
        <v>0</v>
      </c>
      <c r="R33">
        <f>SUMIF(_2024_Major_League_Baseball__Detailed_Standings[Manager], 'Managers - 2014-2024'!A33, _2024_Major_League_Baseball__Detailed_Standings[1Run L])</f>
        <v>0</v>
      </c>
      <c r="S33" s="6" t="e">
        <f t="shared" si="7"/>
        <v>#DIV/0!</v>
      </c>
      <c r="T33" s="11" t="e">
        <f t="shared" si="8"/>
        <v>#DIV/0!</v>
      </c>
      <c r="U33">
        <f>SUMIF(_2024_Manager_Records_Table[Mgr], 'Managers - 2014-2024'!A33, _2024_Manager_Records_Table[Overturned])</f>
        <v>170</v>
      </c>
      <c r="V33">
        <f>SUMIF(_2024_Manager_Records_Table[Mgr], 'Managers - 2014-2024'!A33, _2024_Manager_Records_Table[Challenges])</f>
        <v>323</v>
      </c>
      <c r="W33" s="8">
        <f t="shared" si="9"/>
        <v>0.34482758620689657</v>
      </c>
      <c r="X33" s="11">
        <f t="shared" si="10"/>
        <v>0.20982102220228924</v>
      </c>
      <c r="Y33" s="6" t="e">
        <f t="shared" si="11"/>
        <v>#DIV/0!</v>
      </c>
      <c r="Z33" t="e">
        <f t="shared" si="12"/>
        <v>#DIV/0!</v>
      </c>
    </row>
    <row r="34" spans="1:26" x14ac:dyDescent="0.45">
      <c r="A34" t="s">
        <v>127</v>
      </c>
      <c r="B34" t="str">
        <f>IF(COUNTIFS(_2024_Manager_Records_Table[Mgr], 'Managers - 2014-2024'!A34, _2024_Manager_Records_Table[Year], MAX(_2024_Manager_Records_Table[Year]))&gt;0, "Y", "N")</f>
        <v>N</v>
      </c>
      <c r="C34">
        <f>COUNTIF(_2024_Manager_Records_Table[Mgr], 'Managers - 2014-2024'!A34)</f>
        <v>6</v>
      </c>
      <c r="D34">
        <f>SUMIF(_2024_Manager_Records_Table[Mgr], 'Managers - 2014-2024'!A34, _2024_Manager_Records_Table[W])</f>
        <v>456</v>
      </c>
      <c r="E34">
        <f>SUMIF(_2024_Manager_Records_Table[Mgr], 'Managers - 2014-2024'!A34, _2024_Manager_Records_Table[L])</f>
        <v>411</v>
      </c>
      <c r="F34" s="6">
        <f t="shared" si="0"/>
        <v>0.52595155709342556</v>
      </c>
      <c r="G34" s="11">
        <f t="shared" si="1"/>
        <v>0.67862546210669272</v>
      </c>
      <c r="H34" s="7" t="e">
        <f>AVERAGEIF(_2024_Major_League_Baseball__Detailed_Standings[Manager], 'Managers - 2014-2024'!A34, _2024_Major_League_Baseball__Detailed_Standings[Luck])</f>
        <v>#DIV/0!</v>
      </c>
      <c r="I34" s="7" t="e">
        <f t="shared" si="2"/>
        <v>#DIV/0!</v>
      </c>
      <c r="J34" s="11" t="e">
        <f t="shared" si="3"/>
        <v>#DIV/0!</v>
      </c>
      <c r="K34" s="7" t="e">
        <f>AVERAGEIF(_2024_Major_League_Baseball__Detailed_Standings[Manager], 'Managers - 2014-2024'!A34, _2024_Major_League_Baseball__Detailed_Standings[SRS])</f>
        <v>#DIV/0!</v>
      </c>
      <c r="L34" s="11" t="e">
        <f t="shared" si="4"/>
        <v>#DIV/0!</v>
      </c>
      <c r="M34">
        <f>SUMIF(_2024_Major_League_Baseball__Detailed_Standings[Manager], 'Managers - 2014-2024'!A34, _2024_Major_League_Baseball__Detailed_Standings[ExInn W])</f>
        <v>0</v>
      </c>
      <c r="N34">
        <f>SUMIF(_2024_Major_League_Baseball__Detailed_Standings[Manager], 'Managers - 2014-2024'!A34, _2024_Major_League_Baseball__Detailed_Standings[ExInn L])</f>
        <v>0</v>
      </c>
      <c r="O34" s="6" t="e">
        <f t="shared" si="5"/>
        <v>#DIV/0!</v>
      </c>
      <c r="P34" s="11" t="e">
        <f t="shared" si="6"/>
        <v>#DIV/0!</v>
      </c>
      <c r="Q34">
        <f>SUMIF(_2024_Major_League_Baseball__Detailed_Standings[Manager], 'Managers - 2014-2024'!A34, _2024_Major_League_Baseball__Detailed_Standings[1Run W])</f>
        <v>0</v>
      </c>
      <c r="R34">
        <f>SUMIF(_2024_Major_League_Baseball__Detailed_Standings[Manager], 'Managers - 2014-2024'!A34, _2024_Major_League_Baseball__Detailed_Standings[1Run L])</f>
        <v>0</v>
      </c>
      <c r="S34" s="6" t="e">
        <f t="shared" si="7"/>
        <v>#DIV/0!</v>
      </c>
      <c r="T34" s="11" t="e">
        <f t="shared" si="8"/>
        <v>#DIV/0!</v>
      </c>
      <c r="U34">
        <f>SUMIF(_2024_Manager_Records_Table[Mgr], 'Managers - 2014-2024'!A34, _2024_Manager_Records_Table[Overturned])</f>
        <v>113</v>
      </c>
      <c r="V34">
        <f>SUMIF(_2024_Manager_Records_Table[Mgr], 'Managers - 2014-2024'!A34, _2024_Manager_Records_Table[Challenges])</f>
        <v>218</v>
      </c>
      <c r="W34" s="8">
        <f t="shared" si="9"/>
        <v>0.34138972809667673</v>
      </c>
      <c r="X34" s="11">
        <f t="shared" si="10"/>
        <v>0.11405402895518889</v>
      </c>
      <c r="Y34" s="6" t="e">
        <f t="shared" si="11"/>
        <v>#DIV/0!</v>
      </c>
      <c r="Z34" t="e">
        <f t="shared" si="12"/>
        <v>#DIV/0!</v>
      </c>
    </row>
    <row r="35" spans="1:26" x14ac:dyDescent="0.45">
      <c r="A35" t="s">
        <v>160</v>
      </c>
      <c r="B35" t="str">
        <f>IF(COUNTIFS(_2024_Manager_Records_Table[Mgr], 'Managers - 2014-2024'!A35, _2024_Manager_Records_Table[Year], MAX(_2024_Manager_Records_Table[Year]))&gt;0, "Y", "N")</f>
        <v>N</v>
      </c>
      <c r="C35">
        <f>COUNTIF(_2024_Manager_Records_Table[Mgr], 'Managers - 2014-2024'!A35)</f>
        <v>2</v>
      </c>
      <c r="D35">
        <f>SUMIF(_2024_Manager_Records_Table[Mgr], 'Managers - 2014-2024'!A35, _2024_Manager_Records_Table[W])</f>
        <v>119</v>
      </c>
      <c r="E35">
        <f>SUMIF(_2024_Manager_Records_Table[Mgr], 'Managers - 2014-2024'!A35, _2024_Manager_Records_Table[L])</f>
        <v>149</v>
      </c>
      <c r="F35" s="6">
        <f t="shared" si="0"/>
        <v>0.44402985074626866</v>
      </c>
      <c r="G35" s="11">
        <f t="shared" si="1"/>
        <v>-0.71374014035778266</v>
      </c>
      <c r="H35" s="7" t="e">
        <f>AVERAGEIF(_2024_Major_League_Baseball__Detailed_Standings[Manager], 'Managers - 2014-2024'!A35, _2024_Major_League_Baseball__Detailed_Standings[Luck])</f>
        <v>#DIV/0!</v>
      </c>
      <c r="I35" s="7" t="e">
        <f t="shared" si="2"/>
        <v>#DIV/0!</v>
      </c>
      <c r="J35" s="11" t="e">
        <f t="shared" si="3"/>
        <v>#DIV/0!</v>
      </c>
      <c r="K35" s="7" t="e">
        <f>AVERAGEIF(_2024_Major_League_Baseball__Detailed_Standings[Manager], 'Managers - 2014-2024'!A35, _2024_Major_League_Baseball__Detailed_Standings[SRS])</f>
        <v>#DIV/0!</v>
      </c>
      <c r="L35" s="11" t="e">
        <f t="shared" si="4"/>
        <v>#DIV/0!</v>
      </c>
      <c r="M35">
        <f>SUMIF(_2024_Major_League_Baseball__Detailed_Standings[Manager], 'Managers - 2014-2024'!A35, _2024_Major_League_Baseball__Detailed_Standings[ExInn W])</f>
        <v>0</v>
      </c>
      <c r="N35">
        <f>SUMIF(_2024_Major_League_Baseball__Detailed_Standings[Manager], 'Managers - 2014-2024'!A35, _2024_Major_League_Baseball__Detailed_Standings[ExInn L])</f>
        <v>0</v>
      </c>
      <c r="O35" s="6" t="e">
        <f t="shared" si="5"/>
        <v>#DIV/0!</v>
      </c>
      <c r="P35" s="11" t="e">
        <f t="shared" si="6"/>
        <v>#DIV/0!</v>
      </c>
      <c r="Q35">
        <f>SUMIF(_2024_Major_League_Baseball__Detailed_Standings[Manager], 'Managers - 2014-2024'!A35, _2024_Major_League_Baseball__Detailed_Standings[1Run W])</f>
        <v>0</v>
      </c>
      <c r="R35">
        <f>SUMIF(_2024_Major_League_Baseball__Detailed_Standings[Manager], 'Managers - 2014-2024'!A35, _2024_Major_League_Baseball__Detailed_Standings[1Run L])</f>
        <v>0</v>
      </c>
      <c r="S35" s="6"/>
      <c r="T35" s="11" t="str">
        <f t="shared" si="8"/>
        <v/>
      </c>
      <c r="U35">
        <f>SUMIF(_2024_Manager_Records_Table[Mgr], 'Managers - 2014-2024'!A35, _2024_Manager_Records_Table[Overturned])</f>
        <v>17</v>
      </c>
      <c r="V35">
        <f>SUMIF(_2024_Manager_Records_Table[Mgr], 'Managers - 2014-2024'!A35, _2024_Manager_Records_Table[Challenges])</f>
        <v>53</v>
      </c>
      <c r="W35" s="8">
        <f t="shared" si="9"/>
        <v>0.24285714285714285</v>
      </c>
      <c r="X35" s="11">
        <f t="shared" si="10"/>
        <v>-2.630727495681481</v>
      </c>
      <c r="Y35" s="6" t="e">
        <f t="shared" si="11"/>
        <v>#DIV/0!</v>
      </c>
      <c r="Z35" t="e">
        <f t="shared" si="12"/>
        <v>#DIV/0!</v>
      </c>
    </row>
    <row r="36" spans="1:26" x14ac:dyDescent="0.45">
      <c r="A36" t="s">
        <v>178</v>
      </c>
      <c r="B36" t="str">
        <f>IF(COUNTIFS(_2024_Manager_Records_Table[Mgr], 'Managers - 2014-2024'!A36, _2024_Manager_Records_Table[Year], MAX(_2024_Manager_Records_Table[Year]))&gt;0, "Y", "N")</f>
        <v>N</v>
      </c>
      <c r="C36">
        <f>COUNTIF(_2024_Manager_Records_Table[Mgr], 'Managers - 2014-2024'!A36)</f>
        <v>4</v>
      </c>
      <c r="D36">
        <f>SUMIF(_2024_Manager_Records_Table[Mgr], 'Managers - 2014-2024'!A36, _2024_Manager_Records_Table[W])</f>
        <v>262</v>
      </c>
      <c r="E36">
        <f>SUMIF(_2024_Manager_Records_Table[Mgr], 'Managers - 2014-2024'!A36, _2024_Manager_Records_Table[L])</f>
        <v>284</v>
      </c>
      <c r="F36" s="6">
        <f t="shared" si="0"/>
        <v>0.47985347985347987</v>
      </c>
      <c r="G36" s="11">
        <f t="shared" si="1"/>
        <v>-0.10487112201784514</v>
      </c>
      <c r="H36" s="7" t="e">
        <f>AVERAGEIF(_2024_Major_League_Baseball__Detailed_Standings[Manager], 'Managers - 2014-2024'!A36, _2024_Major_League_Baseball__Detailed_Standings[Luck])</f>
        <v>#DIV/0!</v>
      </c>
      <c r="I36" s="7" t="e">
        <f t="shared" si="2"/>
        <v>#DIV/0!</v>
      </c>
      <c r="J36" s="11" t="e">
        <f t="shared" si="3"/>
        <v>#DIV/0!</v>
      </c>
      <c r="K36" s="7" t="e">
        <f>AVERAGEIF(_2024_Major_League_Baseball__Detailed_Standings[Manager], 'Managers - 2014-2024'!A36, _2024_Major_League_Baseball__Detailed_Standings[SRS])</f>
        <v>#DIV/0!</v>
      </c>
      <c r="L36" s="11" t="e">
        <f t="shared" si="4"/>
        <v>#DIV/0!</v>
      </c>
      <c r="M36">
        <f>SUMIF(_2024_Major_League_Baseball__Detailed_Standings[Manager], 'Managers - 2014-2024'!A36, _2024_Major_League_Baseball__Detailed_Standings[ExInn W])</f>
        <v>0</v>
      </c>
      <c r="N36">
        <f>SUMIF(_2024_Major_League_Baseball__Detailed_Standings[Manager], 'Managers - 2014-2024'!A36, _2024_Major_League_Baseball__Detailed_Standings[ExInn L])</f>
        <v>0</v>
      </c>
      <c r="O36" s="6" t="e">
        <f t="shared" si="5"/>
        <v>#DIV/0!</v>
      </c>
      <c r="P36" s="11" t="e">
        <f t="shared" si="6"/>
        <v>#DIV/0!</v>
      </c>
      <c r="Q36">
        <f>SUMIF(_2024_Major_League_Baseball__Detailed_Standings[Manager], 'Managers - 2014-2024'!A36, _2024_Major_League_Baseball__Detailed_Standings[1Run W])</f>
        <v>0</v>
      </c>
      <c r="R36">
        <f>SUMIF(_2024_Major_League_Baseball__Detailed_Standings[Manager], 'Managers - 2014-2024'!A36, _2024_Major_League_Baseball__Detailed_Standings[1Run L])</f>
        <v>0</v>
      </c>
      <c r="S36" s="6" t="e">
        <f t="shared" si="7"/>
        <v>#DIV/0!</v>
      </c>
      <c r="T36" s="11" t="e">
        <f t="shared" si="8"/>
        <v>#DIV/0!</v>
      </c>
      <c r="U36">
        <f>SUMIF(_2024_Manager_Records_Table[Mgr], 'Managers - 2014-2024'!A36, _2024_Manager_Records_Table[Overturned])</f>
        <v>58</v>
      </c>
      <c r="V36">
        <f>SUMIF(_2024_Manager_Records_Table[Mgr], 'Managers - 2014-2024'!A36, _2024_Manager_Records_Table[Challenges])</f>
        <v>128</v>
      </c>
      <c r="W36" s="8">
        <f t="shared" si="9"/>
        <v>0.31182795698924731</v>
      </c>
      <c r="X36" s="11">
        <f t="shared" si="10"/>
        <v>-0.70943601724583805</v>
      </c>
      <c r="Y36" s="6" t="e">
        <f t="shared" si="11"/>
        <v>#DIV/0!</v>
      </c>
      <c r="Z36" t="e">
        <f t="shared" si="12"/>
        <v>#DIV/0!</v>
      </c>
    </row>
    <row r="37" spans="1:26" x14ac:dyDescent="0.45">
      <c r="A37" t="s">
        <v>202</v>
      </c>
      <c r="B37" t="str">
        <f>IF(COUNTIFS(_2024_Manager_Records_Table[Mgr], 'Managers - 2014-2024'!A37, _2024_Manager_Records_Table[Year], MAX(_2024_Manager_Records_Table[Year]))&gt;0, "Y", "N")</f>
        <v>N</v>
      </c>
      <c r="C37">
        <f>COUNTIF(_2024_Manager_Records_Table[Mgr], 'Managers - 2014-2024'!A37)</f>
        <v>7</v>
      </c>
      <c r="D37">
        <f>SUMIF(_2024_Manager_Records_Table[Mgr], 'Managers - 2014-2024'!A37, _2024_Manager_Records_Table[W])</f>
        <v>564</v>
      </c>
      <c r="E37">
        <f>SUMIF(_2024_Manager_Records_Table[Mgr], 'Managers - 2014-2024'!A37, _2024_Manager_Records_Table[L])</f>
        <v>570</v>
      </c>
      <c r="F37" s="6">
        <f t="shared" si="0"/>
        <v>0.49735449735449733</v>
      </c>
      <c r="G37" s="11">
        <f t="shared" si="1"/>
        <v>0.1925813586871199</v>
      </c>
      <c r="H37" s="7" t="e">
        <f>AVERAGEIF(_2024_Major_League_Baseball__Detailed_Standings[Manager], 'Managers - 2014-2024'!A37, _2024_Major_League_Baseball__Detailed_Standings[Luck])</f>
        <v>#DIV/0!</v>
      </c>
      <c r="I37" s="7" t="e">
        <f t="shared" si="2"/>
        <v>#DIV/0!</v>
      </c>
      <c r="J37" s="11" t="e">
        <f t="shared" si="3"/>
        <v>#DIV/0!</v>
      </c>
      <c r="K37" s="7" t="e">
        <f>AVERAGEIF(_2024_Major_League_Baseball__Detailed_Standings[Manager], 'Managers - 2014-2024'!A37, _2024_Major_League_Baseball__Detailed_Standings[SRS])</f>
        <v>#DIV/0!</v>
      </c>
      <c r="L37" s="11" t="e">
        <f t="shared" si="4"/>
        <v>#DIV/0!</v>
      </c>
      <c r="M37">
        <f>SUMIF(_2024_Major_League_Baseball__Detailed_Standings[Manager], 'Managers - 2014-2024'!A37, _2024_Major_League_Baseball__Detailed_Standings[ExInn W])</f>
        <v>0</v>
      </c>
      <c r="N37">
        <f>SUMIF(_2024_Major_League_Baseball__Detailed_Standings[Manager], 'Managers - 2014-2024'!A37, _2024_Major_League_Baseball__Detailed_Standings[ExInn L])</f>
        <v>0</v>
      </c>
      <c r="O37" s="6" t="e">
        <f t="shared" si="5"/>
        <v>#DIV/0!</v>
      </c>
      <c r="P37" s="11" t="e">
        <f t="shared" si="6"/>
        <v>#DIV/0!</v>
      </c>
      <c r="Q37">
        <f>SUMIF(_2024_Major_League_Baseball__Detailed_Standings[Manager], 'Managers - 2014-2024'!A37, _2024_Major_League_Baseball__Detailed_Standings[1Run W])</f>
        <v>0</v>
      </c>
      <c r="R37">
        <f>SUMIF(_2024_Major_League_Baseball__Detailed_Standings[Manager], 'Managers - 2014-2024'!A37, _2024_Major_League_Baseball__Detailed_Standings[1Run L])</f>
        <v>0</v>
      </c>
      <c r="S37" s="6" t="e">
        <f t="shared" si="7"/>
        <v>#DIV/0!</v>
      </c>
      <c r="T37" s="11" t="e">
        <f t="shared" si="8"/>
        <v>#DIV/0!</v>
      </c>
      <c r="U37">
        <f>SUMIF(_2024_Manager_Records_Table[Mgr], 'Managers - 2014-2024'!A37, _2024_Manager_Records_Table[Overturned])</f>
        <v>119</v>
      </c>
      <c r="V37">
        <f>SUMIF(_2024_Manager_Records_Table[Mgr], 'Managers - 2014-2024'!A37, _2024_Manager_Records_Table[Challenges])</f>
        <v>210</v>
      </c>
      <c r="W37" s="8">
        <f t="shared" si="9"/>
        <v>0.36170212765957449</v>
      </c>
      <c r="X37" s="11">
        <f t="shared" si="10"/>
        <v>0.67988815282135273</v>
      </c>
      <c r="Y37" s="6" t="e">
        <f t="shared" si="11"/>
        <v>#DIV/0!</v>
      </c>
      <c r="Z37" t="e">
        <f t="shared" si="12"/>
        <v>#DIV/0!</v>
      </c>
    </row>
    <row r="38" spans="1:26" x14ac:dyDescent="0.45">
      <c r="A38" t="s">
        <v>287</v>
      </c>
      <c r="B38" t="str">
        <f>IF(COUNTIFS(_2024_Manager_Records_Table[Mgr], 'Managers - 2014-2024'!A38, _2024_Manager_Records_Table[Year], MAX(_2024_Manager_Records_Table[Year]))&gt;0, "Y", "N")</f>
        <v>N</v>
      </c>
      <c r="C38">
        <f>COUNTIF(_2024_Manager_Records_Table[Mgr], 'Managers - 2014-2024'!A38)</f>
        <v>1</v>
      </c>
      <c r="D38">
        <f>SUMIF(_2024_Manager_Records_Table[Mgr], 'Managers - 2014-2024'!A38, _2024_Manager_Records_Table[W])</f>
        <v>17</v>
      </c>
      <c r="E38">
        <f>SUMIF(_2024_Manager_Records_Table[Mgr], 'Managers - 2014-2024'!A38, _2024_Manager_Records_Table[L])</f>
        <v>31</v>
      </c>
      <c r="F38" s="6">
        <f t="shared" si="0"/>
        <v>0.35416666666666669</v>
      </c>
      <c r="G38" s="11">
        <f t="shared" si="1"/>
        <v>-2.2410814521969669</v>
      </c>
      <c r="H38" s="7" t="e">
        <f>AVERAGEIF(_2024_Major_League_Baseball__Detailed_Standings[Manager], 'Managers - 2014-2024'!A38, _2024_Major_League_Baseball__Detailed_Standings[Luck])</f>
        <v>#DIV/0!</v>
      </c>
      <c r="I38" s="7" t="e">
        <f t="shared" si="2"/>
        <v>#DIV/0!</v>
      </c>
      <c r="J38" s="11" t="e">
        <f t="shared" si="3"/>
        <v>#DIV/0!</v>
      </c>
      <c r="K38" s="7" t="e">
        <f>AVERAGEIF(_2024_Major_League_Baseball__Detailed_Standings[Manager], 'Managers - 2014-2024'!A38, _2024_Major_League_Baseball__Detailed_Standings[SRS])</f>
        <v>#DIV/0!</v>
      </c>
      <c r="L38" s="11" t="e">
        <f t="shared" si="4"/>
        <v>#DIV/0!</v>
      </c>
      <c r="M38">
        <f>SUMIF(_2024_Major_League_Baseball__Detailed_Standings[Manager], 'Managers - 2014-2024'!A38, _2024_Major_League_Baseball__Detailed_Standings[ExInn W])</f>
        <v>0</v>
      </c>
      <c r="N38">
        <f>SUMIF(_2024_Major_League_Baseball__Detailed_Standings[Manager], 'Managers - 2014-2024'!A38, _2024_Major_League_Baseball__Detailed_Standings[ExInn L])</f>
        <v>0</v>
      </c>
      <c r="O38" s="6" t="e">
        <f t="shared" si="5"/>
        <v>#DIV/0!</v>
      </c>
      <c r="P38" s="11" t="e">
        <f t="shared" si="6"/>
        <v>#DIV/0!</v>
      </c>
      <c r="Q38">
        <f>SUMIF(_2024_Major_League_Baseball__Detailed_Standings[Manager], 'Managers - 2014-2024'!A38, _2024_Major_League_Baseball__Detailed_Standings[1Run W])</f>
        <v>0</v>
      </c>
      <c r="R38">
        <f>SUMIF(_2024_Major_League_Baseball__Detailed_Standings[Manager], 'Managers - 2014-2024'!A38, _2024_Major_League_Baseball__Detailed_Standings[1Run L])</f>
        <v>0</v>
      </c>
      <c r="S38" s="6"/>
      <c r="T38" s="11" t="str">
        <f t="shared" si="8"/>
        <v/>
      </c>
      <c r="U38">
        <f>SUMIF(_2024_Manager_Records_Table[Mgr], 'Managers - 2014-2024'!A38, _2024_Manager_Records_Table[Overturned])</f>
        <v>5</v>
      </c>
      <c r="V38">
        <f>SUMIF(_2024_Manager_Records_Table[Mgr], 'Managers - 2014-2024'!A38, _2024_Manager_Records_Table[Challenges])</f>
        <v>13</v>
      </c>
      <c r="W38" s="8">
        <f t="shared" si="9"/>
        <v>0.27777777777777779</v>
      </c>
      <c r="X38" s="11">
        <f t="shared" si="10"/>
        <v>-1.6579577939048598</v>
      </c>
      <c r="Y38" s="6" t="e">
        <f t="shared" si="11"/>
        <v>#DIV/0!</v>
      </c>
      <c r="Z38" t="e">
        <f t="shared" si="12"/>
        <v>#DIV/0!</v>
      </c>
    </row>
    <row r="39" spans="1:26" x14ac:dyDescent="0.45">
      <c r="A39" t="s">
        <v>298</v>
      </c>
      <c r="B39" t="str">
        <f>IF(COUNTIFS(_2024_Manager_Records_Table[Mgr], 'Managers - 2014-2024'!A39, _2024_Manager_Records_Table[Year], MAX(_2024_Manager_Records_Table[Year]))&gt;0, "Y", "N")</f>
        <v>N</v>
      </c>
      <c r="C39">
        <f>COUNTIF(_2024_Manager_Records_Table[Mgr], 'Managers - 2014-2024'!A39)</f>
        <v>1</v>
      </c>
      <c r="D39">
        <f>SUMIF(_2024_Manager_Records_Table[Mgr], 'Managers - 2014-2024'!A39, _2024_Manager_Records_Table[W])</f>
        <v>18</v>
      </c>
      <c r="E39">
        <f>SUMIF(_2024_Manager_Records_Table[Mgr], 'Managers - 2014-2024'!A39, _2024_Manager_Records_Table[L])</f>
        <v>16</v>
      </c>
      <c r="F39" s="6">
        <f t="shared" si="0"/>
        <v>0.52941176470588236</v>
      </c>
      <c r="G39" s="11">
        <f t="shared" si="1"/>
        <v>0.73743617628486213</v>
      </c>
      <c r="H39" s="7" t="e">
        <f>AVERAGEIF(_2024_Major_League_Baseball__Detailed_Standings[Manager], 'Managers - 2014-2024'!A39, _2024_Major_League_Baseball__Detailed_Standings[Luck])</f>
        <v>#DIV/0!</v>
      </c>
      <c r="I39" s="7" t="e">
        <f t="shared" si="2"/>
        <v>#DIV/0!</v>
      </c>
      <c r="J39" s="11" t="e">
        <f t="shared" si="3"/>
        <v>#DIV/0!</v>
      </c>
      <c r="K39" s="7" t="e">
        <f>AVERAGEIF(_2024_Major_League_Baseball__Detailed_Standings[Manager], 'Managers - 2014-2024'!A39, _2024_Major_League_Baseball__Detailed_Standings[SRS])</f>
        <v>#DIV/0!</v>
      </c>
      <c r="L39" s="11" t="e">
        <f t="shared" si="4"/>
        <v>#DIV/0!</v>
      </c>
      <c r="M39">
        <f>SUMIF(_2024_Major_League_Baseball__Detailed_Standings[Manager], 'Managers - 2014-2024'!A39, _2024_Major_League_Baseball__Detailed_Standings[ExInn W])</f>
        <v>0</v>
      </c>
      <c r="N39">
        <f>SUMIF(_2024_Major_League_Baseball__Detailed_Standings[Manager], 'Managers - 2014-2024'!A39, _2024_Major_League_Baseball__Detailed_Standings[ExInn L])</f>
        <v>0</v>
      </c>
      <c r="O39" s="6" t="e">
        <f t="shared" si="5"/>
        <v>#DIV/0!</v>
      </c>
      <c r="P39" s="11" t="e">
        <f t="shared" si="6"/>
        <v>#DIV/0!</v>
      </c>
      <c r="Q39">
        <f>SUMIF(_2024_Major_League_Baseball__Detailed_Standings[Manager], 'Managers - 2014-2024'!A39, _2024_Major_League_Baseball__Detailed_Standings[1Run W])</f>
        <v>0</v>
      </c>
      <c r="R39">
        <f>SUMIF(_2024_Major_League_Baseball__Detailed_Standings[Manager], 'Managers - 2014-2024'!A39, _2024_Major_League_Baseball__Detailed_Standings[1Run L])</f>
        <v>0</v>
      </c>
      <c r="S39" s="6"/>
      <c r="T39" s="11" t="str">
        <f t="shared" si="8"/>
        <v/>
      </c>
      <c r="U39">
        <f>SUMIF(_2024_Manager_Records_Table[Mgr], 'Managers - 2014-2024'!A39, _2024_Manager_Records_Table[Overturned])</f>
        <v>4</v>
      </c>
      <c r="V39">
        <f>SUMIF(_2024_Manager_Records_Table[Mgr], 'Managers - 2014-2024'!A39, _2024_Manager_Records_Table[Challenges])</f>
        <v>6</v>
      </c>
      <c r="W39" s="8">
        <f t="shared" si="9"/>
        <v>0.4</v>
      </c>
      <c r="X39" s="11">
        <f t="shared" si="10"/>
        <v>1.7467361623133144</v>
      </c>
      <c r="Y39" s="6" t="e">
        <f t="shared" si="11"/>
        <v>#DIV/0!</v>
      </c>
      <c r="Z39" t="e">
        <f t="shared" si="12"/>
        <v>#DIV/0!</v>
      </c>
    </row>
    <row r="40" spans="1:26" x14ac:dyDescent="0.45">
      <c r="A40" t="s">
        <v>235</v>
      </c>
      <c r="B40" t="str">
        <f>IF(COUNTIFS(_2024_Manager_Records_Table[Mgr], 'Managers - 2014-2024'!A40, _2024_Manager_Records_Table[Year], MAX(_2024_Manager_Records_Table[Year]))&gt;0, "Y", "N")</f>
        <v>N</v>
      </c>
      <c r="C40">
        <f>COUNTIF(_2024_Manager_Records_Table[Mgr], 'Managers - 2014-2024'!A40)</f>
        <v>7</v>
      </c>
      <c r="D40">
        <f>SUMIF(_2024_Manager_Records_Table[Mgr], 'Managers - 2014-2024'!A40, _2024_Manager_Records_Table[W])</f>
        <v>478</v>
      </c>
      <c r="E40">
        <f>SUMIF(_2024_Manager_Records_Table[Mgr], 'Managers - 2014-2024'!A40, _2024_Manager_Records_Table[L])</f>
        <v>443</v>
      </c>
      <c r="F40" s="6">
        <f t="shared" si="0"/>
        <v>0.51900108577633008</v>
      </c>
      <c r="G40" s="11">
        <f t="shared" si="1"/>
        <v>0.56049319149908028</v>
      </c>
      <c r="H40" s="7" t="e">
        <f>AVERAGEIF(_2024_Major_League_Baseball__Detailed_Standings[Manager], 'Managers - 2014-2024'!A40, _2024_Major_League_Baseball__Detailed_Standings[Luck])</f>
        <v>#DIV/0!</v>
      </c>
      <c r="I40" s="7" t="e">
        <f t="shared" si="2"/>
        <v>#DIV/0!</v>
      </c>
      <c r="J40" s="11" t="e">
        <f t="shared" si="3"/>
        <v>#DIV/0!</v>
      </c>
      <c r="K40" s="7" t="e">
        <f>AVERAGEIF(_2024_Major_League_Baseball__Detailed_Standings[Manager], 'Managers - 2014-2024'!A40, _2024_Major_League_Baseball__Detailed_Standings[SRS])</f>
        <v>#DIV/0!</v>
      </c>
      <c r="L40" s="11" t="e">
        <f t="shared" si="4"/>
        <v>#DIV/0!</v>
      </c>
      <c r="M40">
        <f>SUMIF(_2024_Major_League_Baseball__Detailed_Standings[Manager], 'Managers - 2014-2024'!A40, _2024_Major_League_Baseball__Detailed_Standings[ExInn W])</f>
        <v>0</v>
      </c>
      <c r="N40">
        <f>SUMIF(_2024_Major_League_Baseball__Detailed_Standings[Manager], 'Managers - 2014-2024'!A40, _2024_Major_League_Baseball__Detailed_Standings[ExInn L])</f>
        <v>0</v>
      </c>
      <c r="O40" s="6" t="e">
        <f t="shared" si="5"/>
        <v>#DIV/0!</v>
      </c>
      <c r="P40" s="11" t="e">
        <f t="shared" si="6"/>
        <v>#DIV/0!</v>
      </c>
      <c r="Q40">
        <f>SUMIF(_2024_Major_League_Baseball__Detailed_Standings[Manager], 'Managers - 2014-2024'!A40, _2024_Major_League_Baseball__Detailed_Standings[1Run W])</f>
        <v>0</v>
      </c>
      <c r="R40">
        <f>SUMIF(_2024_Major_League_Baseball__Detailed_Standings[Manager], 'Managers - 2014-2024'!A40, _2024_Major_League_Baseball__Detailed_Standings[1Run L])</f>
        <v>0</v>
      </c>
      <c r="S40" s="6" t="e">
        <f t="shared" si="7"/>
        <v>#DIV/0!</v>
      </c>
      <c r="T40" s="11" t="e">
        <f t="shared" si="8"/>
        <v>#DIV/0!</v>
      </c>
      <c r="U40">
        <f>SUMIF(_2024_Manager_Records_Table[Mgr], 'Managers - 2014-2024'!A40, _2024_Manager_Records_Table[Overturned])</f>
        <v>120</v>
      </c>
      <c r="V40">
        <f>SUMIF(_2024_Manager_Records_Table[Mgr], 'Managers - 2014-2024'!A40, _2024_Manager_Records_Table[Challenges])</f>
        <v>183</v>
      </c>
      <c r="W40" s="8">
        <f t="shared" si="9"/>
        <v>0.39603960396039606</v>
      </c>
      <c r="X40" s="11">
        <f t="shared" si="10"/>
        <v>1.6364130458201962</v>
      </c>
      <c r="Y40" s="6" t="e">
        <f t="shared" si="11"/>
        <v>#DIV/0!</v>
      </c>
      <c r="Z40" t="e">
        <f t="shared" si="12"/>
        <v>#DIV/0!</v>
      </c>
    </row>
    <row r="41" spans="1:26" x14ac:dyDescent="0.45">
      <c r="A41" t="s">
        <v>248</v>
      </c>
      <c r="B41" t="str">
        <f>IF(COUNTIFS(_2024_Manager_Records_Table[Mgr], 'Managers - 2014-2024'!A41, _2024_Manager_Records_Table[Year], MAX(_2024_Manager_Records_Table[Year]))&gt;0, "Y", "N")</f>
        <v>N</v>
      </c>
      <c r="C41">
        <f>COUNTIF(_2024_Manager_Records_Table[Mgr], 'Managers - 2014-2024'!A41)</f>
        <v>2</v>
      </c>
      <c r="D41">
        <f>SUMIF(_2024_Manager_Records_Table[Mgr], 'Managers - 2014-2024'!A41, _2024_Manager_Records_Table[W])</f>
        <v>156</v>
      </c>
      <c r="E41">
        <f>SUMIF(_2024_Manager_Records_Table[Mgr], 'Managers - 2014-2024'!A41, _2024_Manager_Records_Table[L])</f>
        <v>134</v>
      </c>
      <c r="F41" s="6">
        <f t="shared" si="0"/>
        <v>0.53793103448275859</v>
      </c>
      <c r="G41" s="11">
        <f t="shared" si="1"/>
        <v>0.88223221050283507</v>
      </c>
      <c r="H41" s="7" t="e">
        <f>AVERAGEIF(_2024_Major_League_Baseball__Detailed_Standings[Manager], 'Managers - 2014-2024'!A41, _2024_Major_League_Baseball__Detailed_Standings[Luck])</f>
        <v>#DIV/0!</v>
      </c>
      <c r="I41" s="7" t="e">
        <f t="shared" si="2"/>
        <v>#DIV/0!</v>
      </c>
      <c r="J41" s="11" t="e">
        <f t="shared" si="3"/>
        <v>#DIV/0!</v>
      </c>
      <c r="K41" s="7" t="e">
        <f>AVERAGEIF(_2024_Major_League_Baseball__Detailed_Standings[Manager], 'Managers - 2014-2024'!A41, _2024_Major_League_Baseball__Detailed_Standings[SRS])</f>
        <v>#DIV/0!</v>
      </c>
      <c r="L41" s="11" t="e">
        <f t="shared" si="4"/>
        <v>#DIV/0!</v>
      </c>
      <c r="M41">
        <f>SUMIF(_2024_Major_League_Baseball__Detailed_Standings[Manager], 'Managers - 2014-2024'!A41, _2024_Major_League_Baseball__Detailed_Standings[ExInn W])</f>
        <v>0</v>
      </c>
      <c r="N41">
        <f>SUMIF(_2024_Major_League_Baseball__Detailed_Standings[Manager], 'Managers - 2014-2024'!A41, _2024_Major_League_Baseball__Detailed_Standings[ExInn L])</f>
        <v>0</v>
      </c>
      <c r="O41" s="6" t="e">
        <f t="shared" si="5"/>
        <v>#DIV/0!</v>
      </c>
      <c r="P41" s="11" t="e">
        <f t="shared" si="6"/>
        <v>#DIV/0!</v>
      </c>
      <c r="Q41">
        <f>SUMIF(_2024_Major_League_Baseball__Detailed_Standings[Manager], 'Managers - 2014-2024'!A41, _2024_Major_League_Baseball__Detailed_Standings[1Run W])</f>
        <v>0</v>
      </c>
      <c r="R41">
        <f>SUMIF(_2024_Major_League_Baseball__Detailed_Standings[Manager], 'Managers - 2014-2024'!A41, _2024_Major_League_Baseball__Detailed_Standings[1Run L])</f>
        <v>0</v>
      </c>
      <c r="S41" s="6"/>
      <c r="T41" s="11" t="str">
        <f t="shared" si="8"/>
        <v/>
      </c>
      <c r="U41">
        <f>SUMIF(_2024_Manager_Records_Table[Mgr], 'Managers - 2014-2024'!A41, _2024_Manager_Records_Table[Overturned])</f>
        <v>15</v>
      </c>
      <c r="V41">
        <f>SUMIF(_2024_Manager_Records_Table[Mgr], 'Managers - 2014-2024'!A41, _2024_Manager_Records_Table[Challenges])</f>
        <v>29</v>
      </c>
      <c r="W41" s="8">
        <f t="shared" si="9"/>
        <v>0.34090909090909088</v>
      </c>
      <c r="X41" s="11">
        <f t="shared" si="10"/>
        <v>0.10066511736485713</v>
      </c>
      <c r="Y41" s="6" t="e">
        <f t="shared" si="11"/>
        <v>#DIV/0!</v>
      </c>
      <c r="Z41" t="e">
        <f t="shared" si="12"/>
        <v>#DIV/0!</v>
      </c>
    </row>
    <row r="42" spans="1:26" x14ac:dyDescent="0.45">
      <c r="A42" t="s">
        <v>254</v>
      </c>
      <c r="B42" t="str">
        <f>IF(COUNTIFS(_2024_Manager_Records_Table[Mgr], 'Managers - 2014-2024'!A42, _2024_Manager_Records_Table[Year], MAX(_2024_Manager_Records_Table[Year]))&gt;0, "Y", "N")</f>
        <v>N</v>
      </c>
      <c r="C42">
        <f>COUNTIF(_2024_Manager_Records_Table[Mgr], 'Managers - 2014-2024'!A42)</f>
        <v>9</v>
      </c>
      <c r="D42">
        <f>SUMIF(_2024_Manager_Records_Table[Mgr], 'Managers - 2014-2024'!A42, _2024_Manager_Records_Table[W])</f>
        <v>678</v>
      </c>
      <c r="E42">
        <f>SUMIF(_2024_Manager_Records_Table[Mgr], 'Managers - 2014-2024'!A42, _2024_Manager_Records_Table[L])</f>
        <v>572</v>
      </c>
      <c r="F42" s="6">
        <f t="shared" si="0"/>
        <v>0.54239999999999999</v>
      </c>
      <c r="G42" s="11">
        <f t="shared" si="1"/>
        <v>0.95818807302403552</v>
      </c>
      <c r="H42" s="7" t="e">
        <f>AVERAGEIF(_2024_Major_League_Baseball__Detailed_Standings[Manager], 'Managers - 2014-2024'!A42, _2024_Major_League_Baseball__Detailed_Standings[Luck])</f>
        <v>#DIV/0!</v>
      </c>
      <c r="I42" s="7" t="e">
        <f t="shared" si="2"/>
        <v>#DIV/0!</v>
      </c>
      <c r="J42" s="11" t="e">
        <f t="shared" si="3"/>
        <v>#DIV/0!</v>
      </c>
      <c r="K42" s="7" t="e">
        <f>AVERAGEIF(_2024_Major_League_Baseball__Detailed_Standings[Manager], 'Managers - 2014-2024'!A42, _2024_Major_League_Baseball__Detailed_Standings[SRS])</f>
        <v>#DIV/0!</v>
      </c>
      <c r="L42" s="11" t="e">
        <f t="shared" si="4"/>
        <v>#DIV/0!</v>
      </c>
      <c r="M42">
        <f>SUMIF(_2024_Major_League_Baseball__Detailed_Standings[Manager], 'Managers - 2014-2024'!A42, _2024_Major_League_Baseball__Detailed_Standings[ExInn W])</f>
        <v>0</v>
      </c>
      <c r="N42">
        <f>SUMIF(_2024_Major_League_Baseball__Detailed_Standings[Manager], 'Managers - 2014-2024'!A42, _2024_Major_League_Baseball__Detailed_Standings[ExInn L])</f>
        <v>0</v>
      </c>
      <c r="O42" s="6" t="e">
        <f t="shared" si="5"/>
        <v>#DIV/0!</v>
      </c>
      <c r="P42" s="11" t="e">
        <f t="shared" si="6"/>
        <v>#DIV/0!</v>
      </c>
      <c r="Q42">
        <f>SUMIF(_2024_Major_League_Baseball__Detailed_Standings[Manager], 'Managers - 2014-2024'!A42, _2024_Major_League_Baseball__Detailed_Standings[1Run W])</f>
        <v>0</v>
      </c>
      <c r="R42">
        <f>SUMIF(_2024_Major_League_Baseball__Detailed_Standings[Manager], 'Managers - 2014-2024'!A42, _2024_Major_League_Baseball__Detailed_Standings[1Run L])</f>
        <v>0</v>
      </c>
      <c r="S42" s="6" t="e">
        <f t="shared" si="7"/>
        <v>#DIV/0!</v>
      </c>
      <c r="T42" s="11" t="e">
        <f t="shared" si="8"/>
        <v>#DIV/0!</v>
      </c>
      <c r="U42">
        <f>SUMIF(_2024_Manager_Records_Table[Mgr], 'Managers - 2014-2024'!A42, _2024_Manager_Records_Table[Overturned])</f>
        <v>165</v>
      </c>
      <c r="V42">
        <f>SUMIF(_2024_Manager_Records_Table[Mgr], 'Managers - 2014-2024'!A42, _2024_Manager_Records_Table[Challenges])</f>
        <v>327</v>
      </c>
      <c r="W42" s="8">
        <f t="shared" si="9"/>
        <v>0.33536585365853661</v>
      </c>
      <c r="X42" s="11">
        <f t="shared" si="10"/>
        <v>-5.3750552892970496E-2</v>
      </c>
      <c r="Y42" s="6" t="e">
        <f t="shared" si="11"/>
        <v>#DIV/0!</v>
      </c>
      <c r="Z42" t="e">
        <f t="shared" si="12"/>
        <v>#DIV/0!</v>
      </c>
    </row>
    <row r="43" spans="1:26" x14ac:dyDescent="0.45">
      <c r="A43" t="s">
        <v>258</v>
      </c>
      <c r="B43" t="str">
        <f>IF(COUNTIFS(_2024_Manager_Records_Table[Mgr], 'Managers - 2014-2024'!A43, _2024_Manager_Records_Table[Year], MAX(_2024_Manager_Records_Table[Year]))&gt;0, "Y", "N")</f>
        <v>N</v>
      </c>
      <c r="C43">
        <f>COUNTIF(_2024_Manager_Records_Table[Mgr], 'Managers - 2014-2024'!A43)</f>
        <v>8</v>
      </c>
      <c r="D43">
        <f>SUMIF(_2024_Manager_Records_Table[Mgr], 'Managers - 2014-2024'!A43, _2024_Manager_Records_Table[W])</f>
        <v>571</v>
      </c>
      <c r="E43">
        <f>SUMIF(_2024_Manager_Records_Table[Mgr], 'Managers - 2014-2024'!A43, _2024_Manager_Records_Table[L])</f>
        <v>554</v>
      </c>
      <c r="F43" s="6">
        <f t="shared" si="0"/>
        <v>0.50755555555555554</v>
      </c>
      <c r="G43" s="11">
        <f t="shared" si="1"/>
        <v>0.36596156744035868</v>
      </c>
      <c r="H43" s="7" t="e">
        <f>AVERAGEIF(_2024_Major_League_Baseball__Detailed_Standings[Manager], 'Managers - 2014-2024'!A43, _2024_Major_League_Baseball__Detailed_Standings[Luck])</f>
        <v>#DIV/0!</v>
      </c>
      <c r="I43" s="7" t="e">
        <f t="shared" si="2"/>
        <v>#DIV/0!</v>
      </c>
      <c r="J43" s="11" t="e">
        <f t="shared" si="3"/>
        <v>#DIV/0!</v>
      </c>
      <c r="K43" s="7" t="e">
        <f>AVERAGEIF(_2024_Major_League_Baseball__Detailed_Standings[Manager], 'Managers - 2014-2024'!A43, _2024_Major_League_Baseball__Detailed_Standings[SRS])</f>
        <v>#DIV/0!</v>
      </c>
      <c r="L43" s="11" t="e">
        <f t="shared" si="4"/>
        <v>#DIV/0!</v>
      </c>
      <c r="M43">
        <f>SUMIF(_2024_Major_League_Baseball__Detailed_Standings[Manager], 'Managers - 2014-2024'!A43, _2024_Major_League_Baseball__Detailed_Standings[ExInn W])</f>
        <v>0</v>
      </c>
      <c r="N43">
        <f>SUMIF(_2024_Major_League_Baseball__Detailed_Standings[Manager], 'Managers - 2014-2024'!A43, _2024_Major_League_Baseball__Detailed_Standings[ExInn L])</f>
        <v>0</v>
      </c>
      <c r="O43" s="6" t="e">
        <f t="shared" si="5"/>
        <v>#DIV/0!</v>
      </c>
      <c r="P43" s="11" t="e">
        <f t="shared" si="6"/>
        <v>#DIV/0!</v>
      </c>
      <c r="Q43">
        <f>SUMIF(_2024_Major_League_Baseball__Detailed_Standings[Manager], 'Managers - 2014-2024'!A43, _2024_Major_League_Baseball__Detailed_Standings[1Run W])</f>
        <v>0</v>
      </c>
      <c r="R43">
        <f>SUMIF(_2024_Major_League_Baseball__Detailed_Standings[Manager], 'Managers - 2014-2024'!A43, _2024_Major_League_Baseball__Detailed_Standings[1Run L])</f>
        <v>0</v>
      </c>
      <c r="S43" s="6" t="e">
        <f t="shared" si="7"/>
        <v>#DIV/0!</v>
      </c>
      <c r="T43" s="11" t="e">
        <f t="shared" si="8"/>
        <v>#DIV/0!</v>
      </c>
      <c r="U43">
        <f>SUMIF(_2024_Manager_Records_Table[Mgr], 'Managers - 2014-2024'!A43, _2024_Manager_Records_Table[Overturned])</f>
        <v>131</v>
      </c>
      <c r="V43">
        <f>SUMIF(_2024_Manager_Records_Table[Mgr], 'Managers - 2014-2024'!A43, _2024_Manager_Records_Table[Challenges])</f>
        <v>266</v>
      </c>
      <c r="W43" s="8">
        <f t="shared" si="9"/>
        <v>0.32997481108312343</v>
      </c>
      <c r="X43" s="11">
        <f t="shared" si="10"/>
        <v>-0.20392659895480397</v>
      </c>
      <c r="Y43" s="6" t="e">
        <f t="shared" si="11"/>
        <v>#DIV/0!</v>
      </c>
      <c r="Z43" t="e">
        <f t="shared" si="12"/>
        <v>#DIV/0!</v>
      </c>
    </row>
    <row r="44" spans="1:26" x14ac:dyDescent="0.45">
      <c r="A44" t="s">
        <v>261</v>
      </c>
      <c r="B44" t="str">
        <f>IF(COUNTIFS(_2024_Manager_Records_Table[Mgr], 'Managers - 2014-2024'!A44, _2024_Manager_Records_Table[Year], MAX(_2024_Manager_Records_Table[Year]))&gt;0, "Y", "N")</f>
        <v>N</v>
      </c>
      <c r="C44">
        <f>COUNTIF(_2024_Manager_Records_Table[Mgr], 'Managers - 2014-2024'!A44)</f>
        <v>9</v>
      </c>
      <c r="D44">
        <f>SUMIF(_2024_Manager_Records_Table[Mgr], 'Managers - 2014-2024'!A44, _2024_Manager_Records_Table[W])</f>
        <v>629</v>
      </c>
      <c r="E44">
        <f>SUMIF(_2024_Manager_Records_Table[Mgr], 'Managers - 2014-2024'!A44, _2024_Manager_Records_Table[L])</f>
        <v>725</v>
      </c>
      <c r="F44" s="6">
        <f t="shared" si="0"/>
        <v>0.46454948301329396</v>
      </c>
      <c r="G44" s="11">
        <f t="shared" si="1"/>
        <v>-0.36498238837990621</v>
      </c>
      <c r="H44" s="7" t="e">
        <f>AVERAGEIF(_2024_Major_League_Baseball__Detailed_Standings[Manager], 'Managers - 2014-2024'!A44, _2024_Major_League_Baseball__Detailed_Standings[Luck])</f>
        <v>#DIV/0!</v>
      </c>
      <c r="I44" s="7" t="e">
        <f t="shared" si="2"/>
        <v>#DIV/0!</v>
      </c>
      <c r="J44" s="11" t="e">
        <f t="shared" si="3"/>
        <v>#DIV/0!</v>
      </c>
      <c r="K44" s="7" t="e">
        <f>AVERAGEIF(_2024_Major_League_Baseball__Detailed_Standings[Manager], 'Managers - 2014-2024'!A44, _2024_Major_League_Baseball__Detailed_Standings[SRS])</f>
        <v>#DIV/0!</v>
      </c>
      <c r="L44" s="11" t="e">
        <f t="shared" si="4"/>
        <v>#DIV/0!</v>
      </c>
      <c r="M44">
        <f>SUMIF(_2024_Major_League_Baseball__Detailed_Standings[Manager], 'Managers - 2014-2024'!A44, _2024_Major_League_Baseball__Detailed_Standings[ExInn W])</f>
        <v>0</v>
      </c>
      <c r="N44">
        <f>SUMIF(_2024_Major_League_Baseball__Detailed_Standings[Manager], 'Managers - 2014-2024'!A44, _2024_Major_League_Baseball__Detailed_Standings[ExInn L])</f>
        <v>0</v>
      </c>
      <c r="O44" s="6" t="e">
        <f t="shared" si="5"/>
        <v>#DIV/0!</v>
      </c>
      <c r="P44" s="11" t="e">
        <f t="shared" si="6"/>
        <v>#DIV/0!</v>
      </c>
      <c r="Q44">
        <f>SUMIF(_2024_Major_League_Baseball__Detailed_Standings[Manager], 'Managers - 2014-2024'!A44, _2024_Major_League_Baseball__Detailed_Standings[1Run W])</f>
        <v>0</v>
      </c>
      <c r="R44">
        <f>SUMIF(_2024_Major_League_Baseball__Detailed_Standings[Manager], 'Managers - 2014-2024'!A44, _2024_Major_League_Baseball__Detailed_Standings[1Run L])</f>
        <v>0</v>
      </c>
      <c r="S44" s="6" t="e">
        <f t="shared" si="7"/>
        <v>#DIV/0!</v>
      </c>
      <c r="T44" s="11" t="e">
        <f t="shared" si="8"/>
        <v>#DIV/0!</v>
      </c>
      <c r="U44">
        <f>SUMIF(_2024_Manager_Records_Table[Mgr], 'Managers - 2014-2024'!A44, _2024_Manager_Records_Table[Overturned])</f>
        <v>164</v>
      </c>
      <c r="V44">
        <f>SUMIF(_2024_Manager_Records_Table[Mgr], 'Managers - 2014-2024'!A44, _2024_Manager_Records_Table[Challenges])</f>
        <v>329</v>
      </c>
      <c r="W44" s="8">
        <f t="shared" si="9"/>
        <v>0.33265720081135902</v>
      </c>
      <c r="X44" s="11">
        <f t="shared" si="10"/>
        <v>-0.12920437635161414</v>
      </c>
      <c r="Y44" s="6" t="e">
        <f t="shared" si="11"/>
        <v>#DIV/0!</v>
      </c>
      <c r="Z44" t="e">
        <f t="shared" si="12"/>
        <v>#DIV/0!</v>
      </c>
    </row>
    <row r="45" spans="1:26" x14ac:dyDescent="0.45">
      <c r="A45" t="s">
        <v>265</v>
      </c>
      <c r="B45" t="str">
        <f>IF(COUNTIFS(_2024_Manager_Records_Table[Mgr], 'Managers - 2014-2024'!A45, _2024_Manager_Records_Table[Year], MAX(_2024_Manager_Records_Table[Year]))&gt;0, "Y", "N")</f>
        <v>N</v>
      </c>
      <c r="C45">
        <f>COUNTIF(_2024_Manager_Records_Table[Mgr], 'Managers - 2014-2024'!A45)</f>
        <v>4</v>
      </c>
      <c r="D45">
        <f>SUMIF(_2024_Manager_Records_Table[Mgr], 'Managers - 2014-2024'!A45, _2024_Manager_Records_Table[W])</f>
        <v>236</v>
      </c>
      <c r="E45">
        <f>SUMIF(_2024_Manager_Records_Table[Mgr], 'Managers - 2014-2024'!A45, _2024_Manager_Records_Table[L])</f>
        <v>236</v>
      </c>
      <c r="F45" s="6">
        <f t="shared" si="0"/>
        <v>0.5</v>
      </c>
      <c r="G45" s="11">
        <f t="shared" si="1"/>
        <v>0.23754510577042914</v>
      </c>
      <c r="H45" s="7" t="e">
        <f>AVERAGEIF(_2024_Major_League_Baseball__Detailed_Standings[Manager], 'Managers - 2014-2024'!A45, _2024_Major_League_Baseball__Detailed_Standings[Luck])</f>
        <v>#DIV/0!</v>
      </c>
      <c r="I45" s="7" t="e">
        <f t="shared" si="2"/>
        <v>#DIV/0!</v>
      </c>
      <c r="J45" s="11" t="e">
        <f t="shared" si="3"/>
        <v>#DIV/0!</v>
      </c>
      <c r="K45" s="7" t="e">
        <f>AVERAGEIF(_2024_Major_League_Baseball__Detailed_Standings[Manager], 'Managers - 2014-2024'!A45, _2024_Major_League_Baseball__Detailed_Standings[SRS])</f>
        <v>#DIV/0!</v>
      </c>
      <c r="L45" s="11" t="e">
        <f t="shared" si="4"/>
        <v>#DIV/0!</v>
      </c>
      <c r="M45">
        <f>SUMIF(_2024_Major_League_Baseball__Detailed_Standings[Manager], 'Managers - 2014-2024'!A45, _2024_Major_League_Baseball__Detailed_Standings[ExInn W])</f>
        <v>0</v>
      </c>
      <c r="N45">
        <f>SUMIF(_2024_Major_League_Baseball__Detailed_Standings[Manager], 'Managers - 2014-2024'!A45, _2024_Major_League_Baseball__Detailed_Standings[ExInn L])</f>
        <v>0</v>
      </c>
      <c r="O45" s="6" t="e">
        <f t="shared" si="5"/>
        <v>#DIV/0!</v>
      </c>
      <c r="P45" s="11" t="e">
        <f t="shared" si="6"/>
        <v>#DIV/0!</v>
      </c>
      <c r="Q45">
        <f>SUMIF(_2024_Major_League_Baseball__Detailed_Standings[Manager], 'Managers - 2014-2024'!A45, _2024_Major_League_Baseball__Detailed_Standings[1Run W])</f>
        <v>0</v>
      </c>
      <c r="R45">
        <f>SUMIF(_2024_Major_League_Baseball__Detailed_Standings[Manager], 'Managers - 2014-2024'!A45, _2024_Major_League_Baseball__Detailed_Standings[1Run L])</f>
        <v>0</v>
      </c>
      <c r="S45" s="6"/>
      <c r="T45" s="11" t="str">
        <f t="shared" si="8"/>
        <v/>
      </c>
      <c r="U45">
        <f>SUMIF(_2024_Manager_Records_Table[Mgr], 'Managers - 2014-2024'!A45, _2024_Manager_Records_Table[Overturned])</f>
        <v>44</v>
      </c>
      <c r="V45">
        <f>SUMIF(_2024_Manager_Records_Table[Mgr], 'Managers - 2014-2024'!A45, _2024_Manager_Records_Table[Challenges])</f>
        <v>117</v>
      </c>
      <c r="W45" s="8">
        <f t="shared" si="9"/>
        <v>0.27329192546583853</v>
      </c>
      <c r="X45" s="11">
        <f t="shared" si="10"/>
        <v>-1.7829183287180619</v>
      </c>
      <c r="Y45" s="6" t="e">
        <f t="shared" si="11"/>
        <v>#DIV/0!</v>
      </c>
      <c r="Z45" t="e">
        <f t="shared" si="12"/>
        <v>#DIV/0!</v>
      </c>
    </row>
    <row r="46" spans="1:26" x14ac:dyDescent="0.45">
      <c r="A46" t="s">
        <v>278</v>
      </c>
      <c r="B46" t="str">
        <f>IF(COUNTIFS(_2024_Manager_Records_Table[Mgr], 'Managers - 2014-2024'!A46, _2024_Manager_Records_Table[Year], MAX(_2024_Manager_Records_Table[Year]))&gt;0, "Y", "N")</f>
        <v>N</v>
      </c>
      <c r="C46">
        <f>COUNTIF(_2024_Manager_Records_Table[Mgr], 'Managers - 2014-2024'!A46)</f>
        <v>4</v>
      </c>
      <c r="D46">
        <f>SUMIF(_2024_Manager_Records_Table[Mgr], 'Managers - 2014-2024'!A46, _2024_Manager_Records_Table[W])</f>
        <v>211</v>
      </c>
      <c r="E46">
        <f>SUMIF(_2024_Manager_Records_Table[Mgr], 'Managers - 2014-2024'!A46, _2024_Manager_Records_Table[L])</f>
        <v>287</v>
      </c>
      <c r="F46" s="6">
        <f t="shared" si="0"/>
        <v>0.42369477911646586</v>
      </c>
      <c r="G46" s="11">
        <f t="shared" si="1"/>
        <v>-1.0593610450421158</v>
      </c>
      <c r="H46" s="7" t="e">
        <f>AVERAGEIF(_2024_Major_League_Baseball__Detailed_Standings[Manager], 'Managers - 2014-2024'!A46, _2024_Major_League_Baseball__Detailed_Standings[Luck])</f>
        <v>#DIV/0!</v>
      </c>
      <c r="I46" s="7" t="e">
        <f t="shared" si="2"/>
        <v>#DIV/0!</v>
      </c>
      <c r="J46" s="11" t="e">
        <f t="shared" si="3"/>
        <v>#DIV/0!</v>
      </c>
      <c r="K46" s="7" t="e">
        <f>AVERAGEIF(_2024_Major_League_Baseball__Detailed_Standings[Manager], 'Managers - 2014-2024'!A46, _2024_Major_League_Baseball__Detailed_Standings[SRS])</f>
        <v>#DIV/0!</v>
      </c>
      <c r="L46" s="11" t="e">
        <f t="shared" si="4"/>
        <v>#DIV/0!</v>
      </c>
      <c r="M46">
        <f>SUMIF(_2024_Major_League_Baseball__Detailed_Standings[Manager], 'Managers - 2014-2024'!A46, _2024_Major_League_Baseball__Detailed_Standings[ExInn W])</f>
        <v>0</v>
      </c>
      <c r="N46">
        <f>SUMIF(_2024_Major_League_Baseball__Detailed_Standings[Manager], 'Managers - 2014-2024'!A46, _2024_Major_League_Baseball__Detailed_Standings[ExInn L])</f>
        <v>0</v>
      </c>
      <c r="O46" s="6" t="e">
        <f t="shared" si="5"/>
        <v>#DIV/0!</v>
      </c>
      <c r="P46" s="11" t="e">
        <f t="shared" si="6"/>
        <v>#DIV/0!</v>
      </c>
      <c r="Q46">
        <f>SUMIF(_2024_Major_League_Baseball__Detailed_Standings[Manager], 'Managers - 2014-2024'!A46, _2024_Major_League_Baseball__Detailed_Standings[1Run W])</f>
        <v>0</v>
      </c>
      <c r="R46">
        <f>SUMIF(_2024_Major_League_Baseball__Detailed_Standings[Manager], 'Managers - 2014-2024'!A46, _2024_Major_League_Baseball__Detailed_Standings[1Run L])</f>
        <v>0</v>
      </c>
      <c r="S46" s="6" t="e">
        <f t="shared" si="7"/>
        <v>#DIV/0!</v>
      </c>
      <c r="T46" s="11" t="e">
        <f t="shared" si="8"/>
        <v>#DIV/0!</v>
      </c>
      <c r="U46">
        <f>SUMIF(_2024_Manager_Records_Table[Mgr], 'Managers - 2014-2024'!A46, _2024_Manager_Records_Table[Overturned])</f>
        <v>61</v>
      </c>
      <c r="V46">
        <f>SUMIF(_2024_Manager_Records_Table[Mgr], 'Managers - 2014-2024'!A46, _2024_Manager_Records_Table[Challenges])</f>
        <v>123</v>
      </c>
      <c r="W46" s="8">
        <f t="shared" si="9"/>
        <v>0.33152173913043476</v>
      </c>
      <c r="X46" s="11">
        <f t="shared" si="10"/>
        <v>-0.16083446335437923</v>
      </c>
      <c r="Y46" s="6" t="e">
        <f t="shared" si="11"/>
        <v>#DIV/0!</v>
      </c>
      <c r="Z46" t="e">
        <f t="shared" si="12"/>
        <v>#DIV/0!</v>
      </c>
    </row>
    <row r="47" spans="1:26" x14ac:dyDescent="0.45">
      <c r="A47" t="s">
        <v>269</v>
      </c>
      <c r="B47" t="str">
        <f>IF(COUNTIFS(_2024_Manager_Records_Table[Mgr], 'Managers - 2014-2024'!A47, _2024_Manager_Records_Table[Year], MAX(_2024_Manager_Records_Table[Year]))&gt;0, "Y", "N")</f>
        <v>N</v>
      </c>
      <c r="C47">
        <f>COUNTIF(_2024_Manager_Records_Table[Mgr], 'Managers - 2014-2024'!A47)</f>
        <v>2</v>
      </c>
      <c r="D47">
        <f>SUMIF(_2024_Manager_Records_Table[Mgr], 'Managers - 2014-2024'!A47, _2024_Manager_Records_Table[W])</f>
        <v>103</v>
      </c>
      <c r="E47">
        <f>SUMIF(_2024_Manager_Records_Table[Mgr], 'Managers - 2014-2024'!A47, _2024_Manager_Records_Table[L])</f>
        <v>119</v>
      </c>
      <c r="F47" s="6">
        <f t="shared" si="0"/>
        <v>0.46396396396396394</v>
      </c>
      <c r="G47" s="11">
        <f t="shared" si="1"/>
        <v>-0.37493404368869621</v>
      </c>
      <c r="H47" s="7" t="e">
        <f>AVERAGEIF(_2024_Major_League_Baseball__Detailed_Standings[Manager], 'Managers - 2014-2024'!A47, _2024_Major_League_Baseball__Detailed_Standings[Luck])</f>
        <v>#DIV/0!</v>
      </c>
      <c r="I47" s="7" t="e">
        <f t="shared" si="2"/>
        <v>#DIV/0!</v>
      </c>
      <c r="J47" s="11" t="e">
        <f t="shared" si="3"/>
        <v>#DIV/0!</v>
      </c>
      <c r="K47" s="7" t="e">
        <f>AVERAGEIF(_2024_Major_League_Baseball__Detailed_Standings[Manager], 'Managers - 2014-2024'!A47, _2024_Major_League_Baseball__Detailed_Standings[SRS])</f>
        <v>#DIV/0!</v>
      </c>
      <c r="L47" s="11" t="e">
        <f t="shared" si="4"/>
        <v>#DIV/0!</v>
      </c>
      <c r="M47">
        <f>SUMIF(_2024_Major_League_Baseball__Detailed_Standings[Manager], 'Managers - 2014-2024'!A47, _2024_Major_League_Baseball__Detailed_Standings[ExInn W])</f>
        <v>0</v>
      </c>
      <c r="N47">
        <f>SUMIF(_2024_Major_League_Baseball__Detailed_Standings[Manager], 'Managers - 2014-2024'!A47, _2024_Major_League_Baseball__Detailed_Standings[ExInn L])</f>
        <v>0</v>
      </c>
      <c r="O47" s="6" t="e">
        <f t="shared" si="5"/>
        <v>#DIV/0!</v>
      </c>
      <c r="P47" s="11" t="e">
        <f t="shared" si="6"/>
        <v>#DIV/0!</v>
      </c>
      <c r="Q47">
        <f>SUMIF(_2024_Major_League_Baseball__Detailed_Standings[Manager], 'Managers - 2014-2024'!A47, _2024_Major_League_Baseball__Detailed_Standings[1Run W])</f>
        <v>0</v>
      </c>
      <c r="R47">
        <f>SUMIF(_2024_Major_League_Baseball__Detailed_Standings[Manager], 'Managers - 2014-2024'!A47, _2024_Major_League_Baseball__Detailed_Standings[1Run L])</f>
        <v>0</v>
      </c>
      <c r="S47" s="6" t="e">
        <f t="shared" si="7"/>
        <v>#DIV/0!</v>
      </c>
      <c r="T47" s="11" t="e">
        <f t="shared" si="8"/>
        <v>#DIV/0!</v>
      </c>
      <c r="U47">
        <f>SUMIF(_2024_Manager_Records_Table[Mgr], 'Managers - 2014-2024'!A47, _2024_Manager_Records_Table[Overturned])</f>
        <v>13</v>
      </c>
      <c r="V47">
        <f>SUMIF(_2024_Manager_Records_Table[Mgr], 'Managers - 2014-2024'!A47, _2024_Manager_Records_Table[Challenges])</f>
        <v>32</v>
      </c>
      <c r="W47" s="8">
        <f t="shared" si="9"/>
        <v>0.28888888888888886</v>
      </c>
      <c r="X47" s="11">
        <f t="shared" si="10"/>
        <v>-1.3484401615213906</v>
      </c>
      <c r="Y47" s="6" t="e">
        <f t="shared" si="11"/>
        <v>#DIV/0!</v>
      </c>
      <c r="Z47" t="e">
        <f t="shared" si="12"/>
        <v>#DIV/0!</v>
      </c>
    </row>
    <row r="48" spans="1:26" x14ac:dyDescent="0.45">
      <c r="A48" t="s">
        <v>276</v>
      </c>
      <c r="B48" t="str">
        <f>IF(COUNTIFS(_2024_Manager_Records_Table[Mgr], 'Managers - 2014-2024'!A48, _2024_Manager_Records_Table[Year], MAX(_2024_Manager_Records_Table[Year]))&gt;0, "Y", "N")</f>
        <v>N</v>
      </c>
      <c r="C48">
        <f>COUNTIF(_2024_Manager_Records_Table[Mgr], 'Managers - 2014-2024'!A48)</f>
        <v>2</v>
      </c>
      <c r="D48">
        <f>SUMIF(_2024_Manager_Records_Table[Mgr], 'Managers - 2014-2024'!A48, _2024_Manager_Records_Table[W])</f>
        <v>116</v>
      </c>
      <c r="E48">
        <f>SUMIF(_2024_Manager_Records_Table[Mgr], 'Managers - 2014-2024'!A48, _2024_Manager_Records_Table[L])</f>
        <v>106</v>
      </c>
      <c r="F48" s="6">
        <f t="shared" si="0"/>
        <v>0.52252252252252251</v>
      </c>
      <c r="G48" s="11">
        <f t="shared" si="1"/>
        <v>0.62034457418238209</v>
      </c>
      <c r="H48" s="7" t="e">
        <f>AVERAGEIF(_2024_Major_League_Baseball__Detailed_Standings[Manager], 'Managers - 2014-2024'!A48, _2024_Major_League_Baseball__Detailed_Standings[Luck])</f>
        <v>#DIV/0!</v>
      </c>
      <c r="I48" s="7" t="e">
        <f t="shared" si="2"/>
        <v>#DIV/0!</v>
      </c>
      <c r="J48" s="11" t="e">
        <f t="shared" si="3"/>
        <v>#DIV/0!</v>
      </c>
      <c r="K48" s="7" t="e">
        <f>AVERAGEIF(_2024_Major_League_Baseball__Detailed_Standings[Manager], 'Managers - 2014-2024'!A48, _2024_Major_League_Baseball__Detailed_Standings[SRS])</f>
        <v>#DIV/0!</v>
      </c>
      <c r="L48" s="11" t="e">
        <f t="shared" si="4"/>
        <v>#DIV/0!</v>
      </c>
      <c r="M48">
        <f>SUMIF(_2024_Major_League_Baseball__Detailed_Standings[Manager], 'Managers - 2014-2024'!A48, _2024_Major_League_Baseball__Detailed_Standings[ExInn W])</f>
        <v>0</v>
      </c>
      <c r="N48">
        <f>SUMIF(_2024_Major_League_Baseball__Detailed_Standings[Manager], 'Managers - 2014-2024'!A48, _2024_Major_League_Baseball__Detailed_Standings[ExInn L])</f>
        <v>0</v>
      </c>
      <c r="O48" s="6" t="e">
        <f t="shared" si="5"/>
        <v>#DIV/0!</v>
      </c>
      <c r="P48" s="11" t="e">
        <f t="shared" si="6"/>
        <v>#DIV/0!</v>
      </c>
      <c r="Q48">
        <f>SUMIF(_2024_Major_League_Baseball__Detailed_Standings[Manager], 'Managers - 2014-2024'!A48, _2024_Major_League_Baseball__Detailed_Standings[1Run W])</f>
        <v>0</v>
      </c>
      <c r="R48">
        <f>SUMIF(_2024_Major_League_Baseball__Detailed_Standings[Manager], 'Managers - 2014-2024'!A48, _2024_Major_League_Baseball__Detailed_Standings[1Run L])</f>
        <v>0</v>
      </c>
      <c r="S48" s="6" t="e">
        <f t="shared" si="7"/>
        <v>#DIV/0!</v>
      </c>
      <c r="T48" s="11" t="e">
        <f t="shared" si="8"/>
        <v>#DIV/0!</v>
      </c>
      <c r="U48">
        <f>SUMIF(_2024_Manager_Records_Table[Mgr], 'Managers - 2014-2024'!A48, _2024_Manager_Records_Table[Overturned])</f>
        <v>19</v>
      </c>
      <c r="V48">
        <f>SUMIF(_2024_Manager_Records_Table[Mgr], 'Managers - 2014-2024'!A48, _2024_Manager_Records_Table[Challenges])</f>
        <v>39</v>
      </c>
      <c r="W48" s="8">
        <f t="shared" si="9"/>
        <v>0.32758620689655171</v>
      </c>
      <c r="X48" s="11">
        <f t="shared" si="10"/>
        <v>-0.27046495908240709</v>
      </c>
      <c r="Y48" s="6" t="e">
        <f t="shared" si="11"/>
        <v>#DIV/0!</v>
      </c>
      <c r="Z48" t="e">
        <f t="shared" si="12"/>
        <v>#DIV/0!</v>
      </c>
    </row>
    <row r="49" spans="1:26" x14ac:dyDescent="0.45">
      <c r="A49" t="s">
        <v>361</v>
      </c>
      <c r="B49" t="str">
        <f>IF(COUNTIFS(_2024_Manager_Records_Table[Mgr], 'Managers - 2014-2024'!A49, _2024_Manager_Records_Table[Year], MAX(_2024_Manager_Records_Table[Year]))&gt;0, "Y", "N")</f>
        <v>N</v>
      </c>
      <c r="C49">
        <f>COUNTIF(_2024_Manager_Records_Table[Mgr], 'Managers - 2014-2024'!A49)</f>
        <v>4</v>
      </c>
      <c r="D49">
        <f>SUMIF(_2024_Manager_Records_Table[Mgr], 'Managers - 2014-2024'!A49, _2024_Manager_Records_Table[W])</f>
        <v>202</v>
      </c>
      <c r="E49">
        <f>SUMIF(_2024_Manager_Records_Table[Mgr], 'Managers - 2014-2024'!A49, _2024_Manager_Records_Table[L])</f>
        <v>333</v>
      </c>
      <c r="F49" s="6">
        <f t="shared" si="0"/>
        <v>0.3775700934579439</v>
      </c>
      <c r="G49" s="11">
        <f t="shared" si="1"/>
        <v>-1.8433098737354443</v>
      </c>
      <c r="H49" s="7" t="e">
        <f>AVERAGEIF(_2024_Major_League_Baseball__Detailed_Standings[Manager], 'Managers - 2014-2024'!A49, _2024_Major_League_Baseball__Detailed_Standings[Luck])</f>
        <v>#DIV/0!</v>
      </c>
      <c r="I49" s="7" t="e">
        <f t="shared" si="2"/>
        <v>#DIV/0!</v>
      </c>
      <c r="J49" s="11" t="e">
        <f t="shared" si="3"/>
        <v>#DIV/0!</v>
      </c>
      <c r="K49" s="7" t="e">
        <f>AVERAGEIF(_2024_Major_League_Baseball__Detailed_Standings[Manager], 'Managers - 2014-2024'!A49, _2024_Major_League_Baseball__Detailed_Standings[SRS])</f>
        <v>#DIV/0!</v>
      </c>
      <c r="L49" s="11" t="e">
        <f t="shared" si="4"/>
        <v>#DIV/0!</v>
      </c>
      <c r="M49">
        <f>SUMIF(_2024_Major_League_Baseball__Detailed_Standings[Manager], 'Managers - 2014-2024'!A49, _2024_Major_League_Baseball__Detailed_Standings[ExInn W])</f>
        <v>0</v>
      </c>
      <c r="N49">
        <f>SUMIF(_2024_Major_League_Baseball__Detailed_Standings[Manager], 'Managers - 2014-2024'!A49, _2024_Major_League_Baseball__Detailed_Standings[ExInn L])</f>
        <v>0</v>
      </c>
      <c r="O49" s="6" t="e">
        <f t="shared" si="5"/>
        <v>#DIV/0!</v>
      </c>
      <c r="P49" s="11" t="e">
        <f t="shared" si="6"/>
        <v>#DIV/0!</v>
      </c>
      <c r="Q49">
        <f>SUMIF(_2024_Major_League_Baseball__Detailed_Standings[Manager], 'Managers - 2014-2024'!A49, _2024_Major_League_Baseball__Detailed_Standings[1Run W])</f>
        <v>0</v>
      </c>
      <c r="R49">
        <f>SUMIF(_2024_Major_League_Baseball__Detailed_Standings[Manager], 'Managers - 2014-2024'!A49, _2024_Major_League_Baseball__Detailed_Standings[1Run L])</f>
        <v>0</v>
      </c>
      <c r="S49" s="6" t="e">
        <f t="shared" si="7"/>
        <v>#DIV/0!</v>
      </c>
      <c r="T49" s="11" t="e">
        <f t="shared" si="8"/>
        <v>#DIV/0!</v>
      </c>
      <c r="U49">
        <f>SUMIF(_2024_Manager_Records_Table[Mgr], 'Managers - 2014-2024'!A49, _2024_Manager_Records_Table[Overturned])</f>
        <v>65</v>
      </c>
      <c r="V49">
        <f>SUMIF(_2024_Manager_Records_Table[Mgr], 'Managers - 2014-2024'!A49, _2024_Manager_Records_Table[Challenges])</f>
        <v>123</v>
      </c>
      <c r="W49" s="8">
        <f t="shared" si="9"/>
        <v>0.34574468085106386</v>
      </c>
      <c r="X49" s="11">
        <f t="shared" si="10"/>
        <v>0.23536814886636889</v>
      </c>
      <c r="Y49" s="6" t="e">
        <f t="shared" si="11"/>
        <v>#DIV/0!</v>
      </c>
      <c r="Z49" t="e">
        <f t="shared" si="12"/>
        <v>#DIV/0!</v>
      </c>
    </row>
    <row r="50" spans="1:26" x14ac:dyDescent="0.45">
      <c r="A50" t="s">
        <v>428</v>
      </c>
      <c r="B50" t="str">
        <f>IF(COUNTIFS(_2024_Manager_Records_Table[Mgr], 'Managers - 2014-2024'!A50, _2024_Manager_Records_Table[Year], MAX(_2024_Manager_Records_Table[Year]))&gt;0, "Y", "N")</f>
        <v>N</v>
      </c>
      <c r="C50">
        <f>COUNTIF(_2024_Manager_Records_Table[Mgr], 'Managers - 2014-2024'!A50)</f>
        <v>3</v>
      </c>
      <c r="D50">
        <f>SUMIF(_2024_Manager_Records_Table[Mgr], 'Managers - 2014-2024'!A50, _2024_Manager_Records_Table[W])</f>
        <v>165</v>
      </c>
      <c r="E50">
        <f>SUMIF(_2024_Manager_Records_Table[Mgr], 'Managers - 2014-2024'!A50, _2024_Manager_Records_Table[L])</f>
        <v>167</v>
      </c>
      <c r="F50" s="6">
        <f t="shared" si="0"/>
        <v>0.49698795180722893</v>
      </c>
      <c r="G50" s="11">
        <f t="shared" si="1"/>
        <v>0.18635144192256584</v>
      </c>
      <c r="H50" s="7" t="e">
        <f>AVERAGEIF(_2024_Major_League_Baseball__Detailed_Standings[Manager], 'Managers - 2014-2024'!A50, _2024_Major_League_Baseball__Detailed_Standings[Luck])</f>
        <v>#DIV/0!</v>
      </c>
      <c r="I50" s="7" t="e">
        <f t="shared" si="2"/>
        <v>#DIV/0!</v>
      </c>
      <c r="J50" s="11" t="e">
        <f t="shared" si="3"/>
        <v>#DIV/0!</v>
      </c>
      <c r="K50" s="7" t="e">
        <f>AVERAGEIF(_2024_Major_League_Baseball__Detailed_Standings[Manager], 'Managers - 2014-2024'!A50, _2024_Major_League_Baseball__Detailed_Standings[SRS])</f>
        <v>#DIV/0!</v>
      </c>
      <c r="L50" s="11" t="e">
        <f t="shared" si="4"/>
        <v>#DIV/0!</v>
      </c>
      <c r="M50">
        <f>SUMIF(_2024_Major_League_Baseball__Detailed_Standings[Manager], 'Managers - 2014-2024'!A50, _2024_Major_League_Baseball__Detailed_Standings[ExInn W])</f>
        <v>0</v>
      </c>
      <c r="N50">
        <f>SUMIF(_2024_Major_League_Baseball__Detailed_Standings[Manager], 'Managers - 2014-2024'!A50, _2024_Major_League_Baseball__Detailed_Standings[ExInn L])</f>
        <v>0</v>
      </c>
      <c r="O50" s="6" t="e">
        <f t="shared" si="5"/>
        <v>#DIV/0!</v>
      </c>
      <c r="P50" s="11" t="e">
        <f t="shared" si="6"/>
        <v>#DIV/0!</v>
      </c>
      <c r="Q50">
        <f>SUMIF(_2024_Major_League_Baseball__Detailed_Standings[Manager], 'Managers - 2014-2024'!A50, _2024_Major_League_Baseball__Detailed_Standings[1Run W])</f>
        <v>0</v>
      </c>
      <c r="R50">
        <f>SUMIF(_2024_Major_League_Baseball__Detailed_Standings[Manager], 'Managers - 2014-2024'!A50, _2024_Major_League_Baseball__Detailed_Standings[1Run L])</f>
        <v>0</v>
      </c>
      <c r="S50" s="6"/>
      <c r="T50" s="11" t="str">
        <f t="shared" si="8"/>
        <v/>
      </c>
      <c r="U50">
        <f>SUMIF(_2024_Manager_Records_Table[Mgr], 'Managers - 2014-2024'!A50, _2024_Manager_Records_Table[Overturned])</f>
        <v>48</v>
      </c>
      <c r="V50">
        <f>SUMIF(_2024_Manager_Records_Table[Mgr], 'Managers - 2014-2024'!A50, _2024_Manager_Records_Table[Challenges])</f>
        <v>74</v>
      </c>
      <c r="W50" s="8">
        <f t="shared" si="9"/>
        <v>0.39344262295081966</v>
      </c>
      <c r="X50" s="11">
        <f t="shared" si="10"/>
        <v>1.5640700186115934</v>
      </c>
      <c r="Y50" s="6" t="e">
        <f t="shared" si="11"/>
        <v>#DIV/0!</v>
      </c>
      <c r="Z50" t="e">
        <f t="shared" si="12"/>
        <v>#DIV/0!</v>
      </c>
    </row>
    <row r="51" spans="1:26" x14ac:dyDescent="0.45">
      <c r="A51" t="s">
        <v>388</v>
      </c>
      <c r="B51" t="str">
        <f>IF(COUNTIFS(_2024_Manager_Records_Table[Mgr], 'Managers - 2014-2024'!A51, _2024_Manager_Records_Table[Year], MAX(_2024_Manager_Records_Table[Year]))&gt;0, "Y", "N")</f>
        <v>N</v>
      </c>
      <c r="C51">
        <f>COUNTIF(_2024_Manager_Records_Table[Mgr], 'Managers - 2014-2024'!A51)</f>
        <v>5</v>
      </c>
      <c r="D51">
        <f>SUMIF(_2024_Manager_Records_Table[Mgr], 'Managers - 2014-2024'!A51, _2024_Manager_Records_Table[W])</f>
        <v>309</v>
      </c>
      <c r="E51">
        <f>SUMIF(_2024_Manager_Records_Table[Mgr], 'Managers - 2014-2024'!A51, _2024_Manager_Records_Table[L])</f>
        <v>398</v>
      </c>
      <c r="F51" s="6">
        <f t="shared" si="0"/>
        <v>0.43705799151343705</v>
      </c>
      <c r="G51" s="11">
        <f t="shared" si="1"/>
        <v>-0.83223592632057097</v>
      </c>
      <c r="H51" s="7" t="e">
        <f>AVERAGEIF(_2024_Major_League_Baseball__Detailed_Standings[Manager], 'Managers - 2014-2024'!A51, _2024_Major_League_Baseball__Detailed_Standings[Luck])</f>
        <v>#DIV/0!</v>
      </c>
      <c r="I51" s="7" t="e">
        <f t="shared" si="2"/>
        <v>#DIV/0!</v>
      </c>
      <c r="J51" s="11" t="e">
        <f t="shared" si="3"/>
        <v>#DIV/0!</v>
      </c>
      <c r="K51" s="7" t="e">
        <f>AVERAGEIF(_2024_Major_League_Baseball__Detailed_Standings[Manager], 'Managers - 2014-2024'!A51, _2024_Major_League_Baseball__Detailed_Standings[SRS])</f>
        <v>#DIV/0!</v>
      </c>
      <c r="L51" s="11" t="e">
        <f t="shared" si="4"/>
        <v>#DIV/0!</v>
      </c>
      <c r="M51">
        <f>SUMIF(_2024_Major_League_Baseball__Detailed_Standings[Manager], 'Managers - 2014-2024'!A51, _2024_Major_League_Baseball__Detailed_Standings[ExInn W])</f>
        <v>0</v>
      </c>
      <c r="N51">
        <f>SUMIF(_2024_Major_League_Baseball__Detailed_Standings[Manager], 'Managers - 2014-2024'!A51, _2024_Major_League_Baseball__Detailed_Standings[ExInn L])</f>
        <v>0</v>
      </c>
      <c r="O51" s="6" t="e">
        <f t="shared" si="5"/>
        <v>#DIV/0!</v>
      </c>
      <c r="P51" s="11" t="e">
        <f t="shared" si="6"/>
        <v>#DIV/0!</v>
      </c>
      <c r="Q51">
        <f>SUMIF(_2024_Major_League_Baseball__Detailed_Standings[Manager], 'Managers - 2014-2024'!A51, _2024_Major_League_Baseball__Detailed_Standings[1Run W])</f>
        <v>0</v>
      </c>
      <c r="R51">
        <f>SUMIF(_2024_Major_League_Baseball__Detailed_Standings[Manager], 'Managers - 2014-2024'!A51, _2024_Major_League_Baseball__Detailed_Standings[1Run L])</f>
        <v>0</v>
      </c>
      <c r="S51" s="6" t="e">
        <f t="shared" si="7"/>
        <v>#DIV/0!</v>
      </c>
      <c r="T51" s="11" t="e">
        <f t="shared" si="8"/>
        <v>#DIV/0!</v>
      </c>
      <c r="U51">
        <f>SUMIF(_2024_Manager_Records_Table[Mgr], 'Managers - 2014-2024'!A51, _2024_Manager_Records_Table[Overturned])</f>
        <v>85</v>
      </c>
      <c r="V51">
        <f>SUMIF(_2024_Manager_Records_Table[Mgr], 'Managers - 2014-2024'!A51, _2024_Manager_Records_Table[Challenges])</f>
        <v>175</v>
      </c>
      <c r="W51" s="8">
        <f t="shared" si="9"/>
        <v>0.32692307692307693</v>
      </c>
      <c r="X51" s="11">
        <f t="shared" si="10"/>
        <v>-0.28893749682412573</v>
      </c>
      <c r="Y51" s="6" t="e">
        <f t="shared" si="11"/>
        <v>#DIV/0!</v>
      </c>
      <c r="Z51" t="e">
        <f t="shared" si="12"/>
        <v>#DIV/0!</v>
      </c>
    </row>
    <row r="52" spans="1:26" x14ac:dyDescent="0.45">
      <c r="A52" t="s">
        <v>438</v>
      </c>
      <c r="B52" t="str">
        <f>IF(COUNTIFS(_2024_Manager_Records_Table[Mgr], 'Managers - 2014-2024'!A52, _2024_Manager_Records_Table[Year], MAX(_2024_Manager_Records_Table[Year]))&gt;0, "Y", "N")</f>
        <v>N</v>
      </c>
      <c r="C52">
        <f>COUNTIF(_2024_Manager_Records_Table[Mgr], 'Managers - 2014-2024'!A52)</f>
        <v>3</v>
      </c>
      <c r="D52">
        <f>SUMIF(_2024_Manager_Records_Table[Mgr], 'Managers - 2014-2024'!A52, _2024_Manager_Records_Table[W])</f>
        <v>113</v>
      </c>
      <c r="E52">
        <f>SUMIF(_2024_Manager_Records_Table[Mgr], 'Managers - 2014-2024'!A52, _2024_Manager_Records_Table[L])</f>
        <v>134</v>
      </c>
      <c r="F52" s="6">
        <f t="shared" si="0"/>
        <v>0.45748987854251011</v>
      </c>
      <c r="G52" s="11">
        <f t="shared" si="1"/>
        <v>-0.48496951841439917</v>
      </c>
      <c r="H52" s="7" t="e">
        <f>AVERAGEIF(_2024_Major_League_Baseball__Detailed_Standings[Manager], 'Managers - 2014-2024'!A52, _2024_Major_League_Baseball__Detailed_Standings[Luck])</f>
        <v>#DIV/0!</v>
      </c>
      <c r="I52" s="7" t="e">
        <f t="shared" si="2"/>
        <v>#DIV/0!</v>
      </c>
      <c r="J52" s="11" t="e">
        <f t="shared" si="3"/>
        <v>#DIV/0!</v>
      </c>
      <c r="K52" s="7" t="e">
        <f>AVERAGEIF(_2024_Major_League_Baseball__Detailed_Standings[Manager], 'Managers - 2014-2024'!A52, _2024_Major_League_Baseball__Detailed_Standings[SRS])</f>
        <v>#DIV/0!</v>
      </c>
      <c r="L52" s="11" t="e">
        <f t="shared" si="4"/>
        <v>#DIV/0!</v>
      </c>
      <c r="M52">
        <f>SUMIF(_2024_Major_League_Baseball__Detailed_Standings[Manager], 'Managers - 2014-2024'!A52, _2024_Major_League_Baseball__Detailed_Standings[ExInn W])</f>
        <v>0</v>
      </c>
      <c r="N52">
        <f>SUMIF(_2024_Major_League_Baseball__Detailed_Standings[Manager], 'Managers - 2014-2024'!A52, _2024_Major_League_Baseball__Detailed_Standings[ExInn L])</f>
        <v>0</v>
      </c>
      <c r="O52" s="6" t="e">
        <f t="shared" si="5"/>
        <v>#DIV/0!</v>
      </c>
      <c r="P52" s="11" t="e">
        <f t="shared" si="6"/>
        <v>#DIV/0!</v>
      </c>
      <c r="Q52">
        <f>SUMIF(_2024_Major_League_Baseball__Detailed_Standings[Manager], 'Managers - 2014-2024'!A52, _2024_Major_League_Baseball__Detailed_Standings[1Run W])</f>
        <v>0</v>
      </c>
      <c r="R52">
        <f>SUMIF(_2024_Major_League_Baseball__Detailed_Standings[Manager], 'Managers - 2014-2024'!A52, _2024_Major_League_Baseball__Detailed_Standings[1Run L])</f>
        <v>0</v>
      </c>
      <c r="S52" s="6" t="e">
        <f t="shared" si="7"/>
        <v>#DIV/0!</v>
      </c>
      <c r="T52" s="11" t="e">
        <f t="shared" si="8"/>
        <v>#DIV/0!</v>
      </c>
      <c r="U52">
        <f>SUMIF(_2024_Manager_Records_Table[Mgr], 'Managers - 2014-2024'!A52, _2024_Manager_Records_Table[Overturned])</f>
        <v>37</v>
      </c>
      <c r="V52">
        <f>SUMIF(_2024_Manager_Records_Table[Mgr], 'Managers - 2014-2024'!A52, _2024_Manager_Records_Table[Challenges])</f>
        <v>53</v>
      </c>
      <c r="W52" s="8">
        <f t="shared" si="9"/>
        <v>0.41111111111111109</v>
      </c>
      <c r="X52" s="11">
        <f t="shared" si="10"/>
        <v>2.0562537946967838</v>
      </c>
      <c r="Y52" s="6" t="e">
        <f t="shared" si="11"/>
        <v>#DIV/0!</v>
      </c>
      <c r="Z52" t="e">
        <f t="shared" si="12"/>
        <v>#DIV/0!</v>
      </c>
    </row>
    <row r="53" spans="1:26" x14ac:dyDescent="0.45">
      <c r="A53" t="s">
        <v>405</v>
      </c>
      <c r="B53" t="str">
        <f>IF(COUNTIFS(_2024_Manager_Records_Table[Mgr], 'Managers - 2014-2024'!A53, _2024_Manager_Records_Table[Year], MAX(_2024_Manager_Records_Table[Year]))&gt;0, "Y", "N")</f>
        <v>N</v>
      </c>
      <c r="C53">
        <f>COUNTIF(_2024_Manager_Records_Table[Mgr], 'Managers - 2014-2024'!A53)</f>
        <v>5</v>
      </c>
      <c r="D53">
        <f>SUMIF(_2024_Manager_Records_Table[Mgr], 'Managers - 2014-2024'!A53, _2024_Manager_Records_Table[W])</f>
        <v>386</v>
      </c>
      <c r="E53">
        <f>SUMIF(_2024_Manager_Records_Table[Mgr], 'Managers - 2014-2024'!A53, _2024_Manager_Records_Table[L])</f>
        <v>422</v>
      </c>
      <c r="F53" s="6">
        <f t="shared" si="0"/>
        <v>0.4777227722772277</v>
      </c>
      <c r="G53" s="11">
        <f t="shared" si="1"/>
        <v>-0.14108525952020601</v>
      </c>
      <c r="H53" s="7" t="e">
        <f>AVERAGEIF(_2024_Major_League_Baseball__Detailed_Standings[Manager], 'Managers - 2014-2024'!A53, _2024_Major_League_Baseball__Detailed_Standings[Luck])</f>
        <v>#DIV/0!</v>
      </c>
      <c r="I53" s="7" t="e">
        <f t="shared" si="2"/>
        <v>#DIV/0!</v>
      </c>
      <c r="J53" s="11" t="e">
        <f t="shared" si="3"/>
        <v>#DIV/0!</v>
      </c>
      <c r="K53" s="7" t="e">
        <f>AVERAGEIF(_2024_Major_League_Baseball__Detailed_Standings[Manager], 'Managers - 2014-2024'!A53, _2024_Major_League_Baseball__Detailed_Standings[SRS])</f>
        <v>#DIV/0!</v>
      </c>
      <c r="L53" s="11" t="e">
        <f t="shared" si="4"/>
        <v>#DIV/0!</v>
      </c>
      <c r="M53">
        <f>SUMIF(_2024_Major_League_Baseball__Detailed_Standings[Manager], 'Managers - 2014-2024'!A53, _2024_Major_League_Baseball__Detailed_Standings[ExInn W])</f>
        <v>0</v>
      </c>
      <c r="N53">
        <f>SUMIF(_2024_Major_League_Baseball__Detailed_Standings[Manager], 'Managers - 2014-2024'!A53, _2024_Major_League_Baseball__Detailed_Standings[ExInn L])</f>
        <v>0</v>
      </c>
      <c r="O53" s="6" t="e">
        <f t="shared" si="5"/>
        <v>#DIV/0!</v>
      </c>
      <c r="P53" s="11" t="e">
        <f t="shared" si="6"/>
        <v>#DIV/0!</v>
      </c>
      <c r="Q53">
        <f>SUMIF(_2024_Major_League_Baseball__Detailed_Standings[Manager], 'Managers - 2014-2024'!A53, _2024_Major_League_Baseball__Detailed_Standings[1Run W])</f>
        <v>0</v>
      </c>
      <c r="R53">
        <f>SUMIF(_2024_Major_League_Baseball__Detailed_Standings[Manager], 'Managers - 2014-2024'!A53, _2024_Major_League_Baseball__Detailed_Standings[1Run L])</f>
        <v>0</v>
      </c>
      <c r="S53" s="6"/>
      <c r="T53" s="11" t="str">
        <f t="shared" si="8"/>
        <v/>
      </c>
      <c r="U53">
        <f>SUMIF(_2024_Manager_Records_Table[Mgr], 'Managers - 2014-2024'!A53, _2024_Manager_Records_Table[Overturned])</f>
        <v>86</v>
      </c>
      <c r="V53">
        <f>SUMIF(_2024_Manager_Records_Table[Mgr], 'Managers - 2014-2024'!A53, _2024_Manager_Records_Table[Challenges])</f>
        <v>168</v>
      </c>
      <c r="W53" s="8">
        <f t="shared" si="9"/>
        <v>0.33858267716535434</v>
      </c>
      <c r="X53" s="11">
        <f t="shared" si="10"/>
        <v>3.5859170713344067E-2</v>
      </c>
      <c r="Y53" s="6" t="e">
        <f t="shared" si="11"/>
        <v>#DIV/0!</v>
      </c>
      <c r="Z53" t="e">
        <f t="shared" si="12"/>
        <v>#DIV/0!</v>
      </c>
    </row>
    <row r="54" spans="1:26" x14ac:dyDescent="0.45">
      <c r="A54" t="s">
        <v>350</v>
      </c>
      <c r="B54" t="str">
        <f>IF(COUNTIFS(_2024_Manager_Records_Table[Mgr], 'Managers - 2014-2024'!A54, _2024_Manager_Records_Table[Year], MAX(_2024_Manager_Records_Table[Year]))&gt;0, "Y", "N")</f>
        <v>N</v>
      </c>
      <c r="C54">
        <f>COUNTIF(_2024_Manager_Records_Table[Mgr], 'Managers - 2014-2024'!A54)</f>
        <v>2</v>
      </c>
      <c r="D54">
        <f>SUMIF(_2024_Manager_Records_Table[Mgr], 'Managers - 2014-2024'!A54, _2024_Manager_Records_Table[W])</f>
        <v>163</v>
      </c>
      <c r="E54">
        <f>SUMIF(_2024_Manager_Records_Table[Mgr], 'Managers - 2014-2024'!A54, _2024_Manager_Records_Table[L])</f>
        <v>161</v>
      </c>
      <c r="F54" s="6">
        <f t="shared" si="0"/>
        <v>0.50308641975308643</v>
      </c>
      <c r="G54" s="11">
        <f t="shared" si="1"/>
        <v>0.29000281070095629</v>
      </c>
      <c r="H54" s="7" t="e">
        <f>AVERAGEIF(_2024_Major_League_Baseball__Detailed_Standings[Manager], 'Managers - 2014-2024'!A54, _2024_Major_League_Baseball__Detailed_Standings[Luck])</f>
        <v>#DIV/0!</v>
      </c>
      <c r="I54" s="7" t="e">
        <f t="shared" si="2"/>
        <v>#DIV/0!</v>
      </c>
      <c r="J54" s="11" t="e">
        <f t="shared" si="3"/>
        <v>#DIV/0!</v>
      </c>
      <c r="K54" s="7" t="e">
        <f>AVERAGEIF(_2024_Major_League_Baseball__Detailed_Standings[Manager], 'Managers - 2014-2024'!A54, _2024_Major_League_Baseball__Detailed_Standings[SRS])</f>
        <v>#DIV/0!</v>
      </c>
      <c r="L54" s="11" t="e">
        <f t="shared" si="4"/>
        <v>#DIV/0!</v>
      </c>
      <c r="M54">
        <f>SUMIF(_2024_Major_League_Baseball__Detailed_Standings[Manager], 'Managers - 2014-2024'!A54, _2024_Major_League_Baseball__Detailed_Standings[ExInn W])</f>
        <v>0</v>
      </c>
      <c r="N54">
        <f>SUMIF(_2024_Major_League_Baseball__Detailed_Standings[Manager], 'Managers - 2014-2024'!A54, _2024_Major_League_Baseball__Detailed_Standings[ExInn L])</f>
        <v>0</v>
      </c>
      <c r="O54" s="6" t="e">
        <f t="shared" si="5"/>
        <v>#DIV/0!</v>
      </c>
      <c r="P54" s="11" t="e">
        <f t="shared" si="6"/>
        <v>#DIV/0!</v>
      </c>
      <c r="Q54">
        <f>SUMIF(_2024_Major_League_Baseball__Detailed_Standings[Manager], 'Managers - 2014-2024'!A54, _2024_Major_League_Baseball__Detailed_Standings[1Run W])</f>
        <v>0</v>
      </c>
      <c r="R54">
        <f>SUMIF(_2024_Major_League_Baseball__Detailed_Standings[Manager], 'Managers - 2014-2024'!A54, _2024_Major_League_Baseball__Detailed_Standings[1Run L])</f>
        <v>0</v>
      </c>
      <c r="S54" s="6"/>
      <c r="T54" s="11" t="str">
        <f t="shared" si="8"/>
        <v/>
      </c>
      <c r="U54">
        <f>SUMIF(_2024_Manager_Records_Table[Mgr], 'Managers - 2014-2024'!A54, _2024_Manager_Records_Table[Overturned])</f>
        <v>28</v>
      </c>
      <c r="V54">
        <f>SUMIF(_2024_Manager_Records_Table[Mgr], 'Managers - 2014-2024'!A54, _2024_Manager_Records_Table[Challenges])</f>
        <v>65</v>
      </c>
      <c r="W54" s="8">
        <f t="shared" si="9"/>
        <v>0.30107526881720431</v>
      </c>
      <c r="X54" s="11">
        <f t="shared" si="10"/>
        <v>-1.0089692098750025</v>
      </c>
      <c r="Y54" s="6" t="e">
        <f t="shared" si="11"/>
        <v>#DIV/0!</v>
      </c>
      <c r="Z54" t="e">
        <f t="shared" si="12"/>
        <v>#DIV/0!</v>
      </c>
    </row>
    <row r="55" spans="1:26" x14ac:dyDescent="0.45">
      <c r="A55" t="s">
        <v>368</v>
      </c>
      <c r="B55" t="str">
        <f>IF(COUNTIFS(_2024_Manager_Records_Table[Mgr], 'Managers - 2014-2024'!A55, _2024_Manager_Records_Table[Year], MAX(_2024_Manager_Records_Table[Year]))&gt;0, "Y", "N")</f>
        <v>N</v>
      </c>
      <c r="C55">
        <f>COUNTIF(_2024_Manager_Records_Table[Mgr], 'Managers - 2014-2024'!A55)</f>
        <v>4</v>
      </c>
      <c r="D55">
        <f>SUMIF(_2024_Manager_Records_Table[Mgr], 'Managers - 2014-2024'!A55, _2024_Manager_Records_Table[W])</f>
        <v>274</v>
      </c>
      <c r="E55">
        <f>SUMIF(_2024_Manager_Records_Table[Mgr], 'Managers - 2014-2024'!A55, _2024_Manager_Records_Table[L])</f>
        <v>366</v>
      </c>
      <c r="F55" s="6">
        <f t="shared" si="0"/>
        <v>0.42812499999999998</v>
      </c>
      <c r="G55" s="11">
        <f t="shared" si="1"/>
        <v>-0.98406369779921665</v>
      </c>
      <c r="H55" s="7" t="e">
        <f>AVERAGEIF(_2024_Major_League_Baseball__Detailed_Standings[Manager], 'Managers - 2014-2024'!A55, _2024_Major_League_Baseball__Detailed_Standings[Luck])</f>
        <v>#DIV/0!</v>
      </c>
      <c r="I55" s="7" t="e">
        <f t="shared" si="2"/>
        <v>#DIV/0!</v>
      </c>
      <c r="J55" s="11" t="e">
        <f t="shared" si="3"/>
        <v>#DIV/0!</v>
      </c>
      <c r="K55" s="7" t="e">
        <f>AVERAGEIF(_2024_Major_League_Baseball__Detailed_Standings[Manager], 'Managers - 2014-2024'!A55, _2024_Major_League_Baseball__Detailed_Standings[SRS])</f>
        <v>#DIV/0!</v>
      </c>
      <c r="L55" s="11" t="e">
        <f t="shared" si="4"/>
        <v>#DIV/0!</v>
      </c>
      <c r="M55">
        <f>SUMIF(_2024_Major_League_Baseball__Detailed_Standings[Manager], 'Managers - 2014-2024'!A55, _2024_Major_League_Baseball__Detailed_Standings[ExInn W])</f>
        <v>0</v>
      </c>
      <c r="N55">
        <f>SUMIF(_2024_Major_League_Baseball__Detailed_Standings[Manager], 'Managers - 2014-2024'!A55, _2024_Major_League_Baseball__Detailed_Standings[ExInn L])</f>
        <v>0</v>
      </c>
      <c r="O55" s="6" t="e">
        <f t="shared" si="5"/>
        <v>#DIV/0!</v>
      </c>
      <c r="P55" s="11" t="e">
        <f t="shared" si="6"/>
        <v>#DIV/0!</v>
      </c>
      <c r="Q55">
        <f>SUMIF(_2024_Major_League_Baseball__Detailed_Standings[Manager], 'Managers - 2014-2024'!A55, _2024_Major_League_Baseball__Detailed_Standings[1Run W])</f>
        <v>0</v>
      </c>
      <c r="R55">
        <f>SUMIF(_2024_Major_League_Baseball__Detailed_Standings[Manager], 'Managers - 2014-2024'!A55, _2024_Major_League_Baseball__Detailed_Standings[1Run L])</f>
        <v>0</v>
      </c>
      <c r="S55" s="6"/>
      <c r="T55" s="11" t="str">
        <f t="shared" si="8"/>
        <v/>
      </c>
      <c r="U55">
        <f>SUMIF(_2024_Manager_Records_Table[Mgr], 'Managers - 2014-2024'!A55, _2024_Manager_Records_Table[Overturned])</f>
        <v>85</v>
      </c>
      <c r="V55">
        <f>SUMIF(_2024_Manager_Records_Table[Mgr], 'Managers - 2014-2024'!A55, _2024_Manager_Records_Table[Challenges])</f>
        <v>193</v>
      </c>
      <c r="W55" s="8">
        <f t="shared" si="9"/>
        <v>0.30575539568345322</v>
      </c>
      <c r="X55" s="11">
        <f t="shared" si="10"/>
        <v>-0.8785968490543955</v>
      </c>
      <c r="Y55" s="6" t="e">
        <f t="shared" si="11"/>
        <v>#DIV/0!</v>
      </c>
      <c r="Z55" t="e">
        <f t="shared" si="12"/>
        <v>#DIV/0!</v>
      </c>
    </row>
    <row r="56" spans="1:26" x14ac:dyDescent="0.45">
      <c r="A56" t="s">
        <v>371</v>
      </c>
      <c r="B56" t="str">
        <f>IF(COUNTIFS(_2024_Manager_Records_Table[Mgr], 'Managers - 2014-2024'!A56, _2024_Manager_Records_Table[Year], MAX(_2024_Manager_Records_Table[Year]))&gt;0, "Y", "N")</f>
        <v>N</v>
      </c>
      <c r="C56">
        <f>COUNTIF(_2024_Manager_Records_Table[Mgr], 'Managers - 2014-2024'!A56)</f>
        <v>6</v>
      </c>
      <c r="D56">
        <f>SUMIF(_2024_Manager_Records_Table[Mgr], 'Managers - 2014-2024'!A56, _2024_Manager_Records_Table[W])</f>
        <v>490</v>
      </c>
      <c r="E56">
        <f>SUMIF(_2024_Manager_Records_Table[Mgr], 'Managers - 2014-2024'!A56, _2024_Manager_Records_Table[L])</f>
        <v>479</v>
      </c>
      <c r="F56" s="6">
        <f t="shared" si="0"/>
        <v>0.50567595459236325</v>
      </c>
      <c r="G56" s="11">
        <f t="shared" si="1"/>
        <v>0.33401531236093357</v>
      </c>
      <c r="H56" s="7" t="e">
        <f>AVERAGEIF(_2024_Major_League_Baseball__Detailed_Standings[Manager], 'Managers - 2014-2024'!A56, _2024_Major_League_Baseball__Detailed_Standings[Luck])</f>
        <v>#DIV/0!</v>
      </c>
      <c r="I56" s="7" t="e">
        <f t="shared" si="2"/>
        <v>#DIV/0!</v>
      </c>
      <c r="J56" s="11" t="e">
        <f t="shared" si="3"/>
        <v>#DIV/0!</v>
      </c>
      <c r="K56" s="7" t="e">
        <f>AVERAGEIF(_2024_Major_League_Baseball__Detailed_Standings[Manager], 'Managers - 2014-2024'!A56, _2024_Major_League_Baseball__Detailed_Standings[SRS])</f>
        <v>#DIV/0!</v>
      </c>
      <c r="L56" s="11" t="e">
        <f t="shared" si="4"/>
        <v>#DIV/0!</v>
      </c>
      <c r="M56">
        <f>SUMIF(_2024_Major_League_Baseball__Detailed_Standings[Manager], 'Managers - 2014-2024'!A56, _2024_Major_League_Baseball__Detailed_Standings[ExInn W])</f>
        <v>0</v>
      </c>
      <c r="N56">
        <f>SUMIF(_2024_Major_League_Baseball__Detailed_Standings[Manager], 'Managers - 2014-2024'!A56, _2024_Major_League_Baseball__Detailed_Standings[ExInn L])</f>
        <v>0</v>
      </c>
      <c r="O56" s="6" t="e">
        <f t="shared" si="5"/>
        <v>#DIV/0!</v>
      </c>
      <c r="P56" s="11" t="e">
        <f t="shared" si="6"/>
        <v>#DIV/0!</v>
      </c>
      <c r="Q56">
        <f>SUMIF(_2024_Major_League_Baseball__Detailed_Standings[Manager], 'Managers - 2014-2024'!A56, _2024_Major_League_Baseball__Detailed_Standings[1Run W])</f>
        <v>0</v>
      </c>
      <c r="R56">
        <f>SUMIF(_2024_Major_League_Baseball__Detailed_Standings[Manager], 'Managers - 2014-2024'!A56, _2024_Major_League_Baseball__Detailed_Standings[1Run L])</f>
        <v>0</v>
      </c>
      <c r="S56" s="6"/>
      <c r="T56" s="11" t="str">
        <f t="shared" si="8"/>
        <v/>
      </c>
      <c r="U56">
        <f>SUMIF(_2024_Manager_Records_Table[Mgr], 'Managers - 2014-2024'!A56, _2024_Manager_Records_Table[Overturned])</f>
        <v>139</v>
      </c>
      <c r="V56">
        <f>SUMIF(_2024_Manager_Records_Table[Mgr], 'Managers - 2014-2024'!A56, _2024_Manager_Records_Table[Challenges])</f>
        <v>267</v>
      </c>
      <c r="W56" s="8">
        <f t="shared" si="9"/>
        <v>0.34236453201970446</v>
      </c>
      <c r="X56" s="11">
        <f t="shared" si="10"/>
        <v>0.14120873916161855</v>
      </c>
      <c r="Y56" s="6" t="e">
        <f t="shared" si="11"/>
        <v>#DIV/0!</v>
      </c>
      <c r="Z56" t="e">
        <f t="shared" si="12"/>
        <v>#DIV/0!</v>
      </c>
    </row>
    <row r="57" spans="1:26" x14ac:dyDescent="0.45">
      <c r="A57" t="s">
        <v>402</v>
      </c>
      <c r="B57" t="str">
        <f>IF(COUNTIFS(_2024_Manager_Records_Table[Mgr], 'Managers - 2014-2024'!A57, _2024_Manager_Records_Table[Year], MAX(_2024_Manager_Records_Table[Year]))&gt;0, "Y", "N")</f>
        <v>N</v>
      </c>
      <c r="C57">
        <f>COUNTIF(_2024_Manager_Records_Table[Mgr], 'Managers - 2014-2024'!A57)</f>
        <v>6</v>
      </c>
      <c r="D57">
        <f>SUMIF(_2024_Manager_Records_Table[Mgr], 'Managers - 2014-2024'!A57, _2024_Manager_Records_Table[W])</f>
        <v>462</v>
      </c>
      <c r="E57">
        <f>SUMIF(_2024_Manager_Records_Table[Mgr], 'Managers - 2014-2024'!A57, _2024_Manager_Records_Table[L])</f>
        <v>510</v>
      </c>
      <c r="F57" s="6">
        <f t="shared" ref="F57:F72" si="13">D57/SUM(D57:E57)</f>
        <v>0.47530864197530864</v>
      </c>
      <c r="G57" s="11">
        <f t="shared" si="1"/>
        <v>-0.18211653367378611</v>
      </c>
      <c r="H57" s="7" t="e">
        <f>AVERAGEIF(_2024_Major_League_Baseball__Detailed_Standings[Manager], 'Managers - 2014-2024'!A57, _2024_Major_League_Baseball__Detailed_Standings[Luck])</f>
        <v>#DIV/0!</v>
      </c>
      <c r="I57" s="7" t="e">
        <f t="shared" si="2"/>
        <v>#DIV/0!</v>
      </c>
      <c r="J57" s="11" t="e">
        <f t="shared" si="3"/>
        <v>#DIV/0!</v>
      </c>
      <c r="K57" s="7" t="e">
        <f>AVERAGEIF(_2024_Major_League_Baseball__Detailed_Standings[Manager], 'Managers - 2014-2024'!A57, _2024_Major_League_Baseball__Detailed_Standings[SRS])</f>
        <v>#DIV/0!</v>
      </c>
      <c r="L57" s="11" t="e">
        <f t="shared" si="4"/>
        <v>#DIV/0!</v>
      </c>
      <c r="M57">
        <f>SUMIF(_2024_Major_League_Baseball__Detailed_Standings[Manager], 'Managers - 2014-2024'!A57, _2024_Major_League_Baseball__Detailed_Standings[ExInn W])</f>
        <v>0</v>
      </c>
      <c r="N57">
        <f>SUMIF(_2024_Major_League_Baseball__Detailed_Standings[Manager], 'Managers - 2014-2024'!A57, _2024_Major_League_Baseball__Detailed_Standings[ExInn L])</f>
        <v>0</v>
      </c>
      <c r="O57" s="6" t="e">
        <f t="shared" ref="O57:O72" si="14">M57/SUM(M57:N57)</f>
        <v>#DIV/0!</v>
      </c>
      <c r="P57" s="11" t="e">
        <f t="shared" si="6"/>
        <v>#DIV/0!</v>
      </c>
      <c r="Q57">
        <f>SUMIF(_2024_Major_League_Baseball__Detailed_Standings[Manager], 'Managers - 2014-2024'!A57, _2024_Major_League_Baseball__Detailed_Standings[1Run W])</f>
        <v>0</v>
      </c>
      <c r="R57">
        <f>SUMIF(_2024_Major_League_Baseball__Detailed_Standings[Manager], 'Managers - 2014-2024'!A57, _2024_Major_League_Baseball__Detailed_Standings[1Run L])</f>
        <v>0</v>
      </c>
      <c r="S57" s="6"/>
      <c r="T57" s="11" t="str">
        <f t="shared" si="8"/>
        <v/>
      </c>
      <c r="U57">
        <f>SUMIF(_2024_Manager_Records_Table[Mgr], 'Managers - 2014-2024'!A57, _2024_Manager_Records_Table[Overturned])</f>
        <v>146</v>
      </c>
      <c r="V57">
        <f>SUMIF(_2024_Manager_Records_Table[Mgr], 'Managers - 2014-2024'!A57, _2024_Manager_Records_Table[Challenges])</f>
        <v>208</v>
      </c>
      <c r="W57" s="8">
        <f t="shared" ref="W57:W72" si="15">U57/SUM(U57:V57)</f>
        <v>0.41242937853107342</v>
      </c>
      <c r="X57" s="11">
        <f t="shared" si="10"/>
        <v>2.0929762256575342</v>
      </c>
      <c r="Y57" s="6" t="e">
        <f t="shared" ref="Y57:Y72" si="16">SUM(X57,T57,P57,L57,J57,G57)/COUNT(X57,T57,P57,L57,J57,G57)</f>
        <v>#DIV/0!</v>
      </c>
      <c r="Z57" t="e">
        <f t="shared" si="12"/>
        <v>#DIV/0!</v>
      </c>
    </row>
    <row r="58" spans="1:26" x14ac:dyDescent="0.45">
      <c r="A58" t="s">
        <v>342</v>
      </c>
      <c r="B58" t="str">
        <f>IF(COUNTIFS(_2024_Manager_Records_Table[Mgr], 'Managers - 2014-2024'!A58, _2024_Manager_Records_Table[Year], MAX(_2024_Manager_Records_Table[Year]))&gt;0, "Y", "N")</f>
        <v>N</v>
      </c>
      <c r="C58">
        <f>COUNTIF(_2024_Manager_Records_Table[Mgr], 'Managers - 2014-2024'!A58)</f>
        <v>4</v>
      </c>
      <c r="D58">
        <f>SUMIF(_2024_Manager_Records_Table[Mgr], 'Managers - 2014-2024'!A58, _2024_Manager_Records_Table[W])</f>
        <v>325</v>
      </c>
      <c r="E58">
        <f>SUMIF(_2024_Manager_Records_Table[Mgr], 'Managers - 2014-2024'!A58, _2024_Manager_Records_Table[L])</f>
        <v>313</v>
      </c>
      <c r="F58" s="6">
        <f t="shared" si="13"/>
        <v>0.50940438871473359</v>
      </c>
      <c r="G58" s="11">
        <f t="shared" si="1"/>
        <v>0.39738488380325804</v>
      </c>
      <c r="H58" s="7" t="e">
        <f>AVERAGEIF(_2024_Major_League_Baseball__Detailed_Standings[Manager], 'Managers - 2014-2024'!A58, _2024_Major_League_Baseball__Detailed_Standings[Luck])</f>
        <v>#DIV/0!</v>
      </c>
      <c r="I58" s="7" t="e">
        <f t="shared" si="2"/>
        <v>#DIV/0!</v>
      </c>
      <c r="J58" s="11" t="e">
        <f t="shared" si="3"/>
        <v>#DIV/0!</v>
      </c>
      <c r="K58" s="7" t="e">
        <f>AVERAGEIF(_2024_Major_League_Baseball__Detailed_Standings[Manager], 'Managers - 2014-2024'!A58, _2024_Major_League_Baseball__Detailed_Standings[SRS])</f>
        <v>#DIV/0!</v>
      </c>
      <c r="L58" s="11" t="e">
        <f t="shared" si="4"/>
        <v>#DIV/0!</v>
      </c>
      <c r="M58">
        <f>SUMIF(_2024_Major_League_Baseball__Detailed_Standings[Manager], 'Managers - 2014-2024'!A58, _2024_Major_League_Baseball__Detailed_Standings[ExInn W])</f>
        <v>0</v>
      </c>
      <c r="N58">
        <f>SUMIF(_2024_Major_League_Baseball__Detailed_Standings[Manager], 'Managers - 2014-2024'!A58, _2024_Major_League_Baseball__Detailed_Standings[ExInn L])</f>
        <v>0</v>
      </c>
      <c r="O58" s="6" t="e">
        <f t="shared" si="14"/>
        <v>#DIV/0!</v>
      </c>
      <c r="P58" s="11" t="e">
        <f t="shared" si="6"/>
        <v>#DIV/0!</v>
      </c>
      <c r="Q58">
        <f>SUMIF(_2024_Major_League_Baseball__Detailed_Standings[Manager], 'Managers - 2014-2024'!A58, _2024_Major_League_Baseball__Detailed_Standings[1Run W])</f>
        <v>0</v>
      </c>
      <c r="R58">
        <f>SUMIF(_2024_Major_League_Baseball__Detailed_Standings[Manager], 'Managers - 2014-2024'!A58, _2024_Major_League_Baseball__Detailed_Standings[1Run L])</f>
        <v>0</v>
      </c>
      <c r="S58" s="6" t="e">
        <f t="shared" ref="S58:S70" si="17">Q58/SUM(Q58:R58)</f>
        <v>#DIV/0!</v>
      </c>
      <c r="T58" s="11" t="e">
        <f t="shared" si="8"/>
        <v>#DIV/0!</v>
      </c>
      <c r="U58">
        <f>SUMIF(_2024_Manager_Records_Table[Mgr], 'Managers - 2014-2024'!A58, _2024_Manager_Records_Table[Overturned])</f>
        <v>89</v>
      </c>
      <c r="V58">
        <f>SUMIF(_2024_Manager_Records_Table[Mgr], 'Managers - 2014-2024'!A58, _2024_Manager_Records_Table[Challenges])</f>
        <v>203</v>
      </c>
      <c r="W58" s="8">
        <f t="shared" si="15"/>
        <v>0.3047945205479452</v>
      </c>
      <c r="X58" s="11">
        <f t="shared" si="10"/>
        <v>-0.90536355078066855</v>
      </c>
      <c r="Y58" s="6" t="e">
        <f t="shared" si="16"/>
        <v>#DIV/0!</v>
      </c>
      <c r="Z58" t="e">
        <f t="shared" si="12"/>
        <v>#DIV/0!</v>
      </c>
    </row>
    <row r="59" spans="1:26" x14ac:dyDescent="0.45">
      <c r="A59" t="s">
        <v>366</v>
      </c>
      <c r="B59" t="str">
        <f>IF(COUNTIFS(_2024_Manager_Records_Table[Mgr], 'Managers - 2014-2024'!A59, _2024_Manager_Records_Table[Year], MAX(_2024_Manager_Records_Table[Year]))&gt;0, "Y", "N")</f>
        <v>N</v>
      </c>
      <c r="C59">
        <f>COUNTIF(_2024_Manager_Records_Table[Mgr], 'Managers - 2014-2024'!A59)</f>
        <v>5</v>
      </c>
      <c r="D59">
        <f>SUMIF(_2024_Manager_Records_Table[Mgr], 'Managers - 2014-2024'!A59, _2024_Manager_Records_Table[W])</f>
        <v>414</v>
      </c>
      <c r="E59">
        <f>SUMIF(_2024_Manager_Records_Table[Mgr], 'Managers - 2014-2024'!A59, _2024_Manager_Records_Table[L])</f>
        <v>396</v>
      </c>
      <c r="F59" s="6">
        <f t="shared" si="13"/>
        <v>0.51111111111111107</v>
      </c>
      <c r="G59" s="11">
        <f t="shared" si="1"/>
        <v>0.42639284352032536</v>
      </c>
      <c r="H59" s="7" t="e">
        <f>AVERAGEIF(_2024_Major_League_Baseball__Detailed_Standings[Manager], 'Managers - 2014-2024'!A59, _2024_Major_League_Baseball__Detailed_Standings[Luck])</f>
        <v>#DIV/0!</v>
      </c>
      <c r="I59" s="7" t="e">
        <f t="shared" si="2"/>
        <v>#DIV/0!</v>
      </c>
      <c r="J59" s="11" t="e">
        <f t="shared" si="3"/>
        <v>#DIV/0!</v>
      </c>
      <c r="K59" s="7" t="e">
        <f>AVERAGEIF(_2024_Major_League_Baseball__Detailed_Standings[Manager], 'Managers - 2014-2024'!A59, _2024_Major_League_Baseball__Detailed_Standings[SRS])</f>
        <v>#DIV/0!</v>
      </c>
      <c r="L59" s="11" t="e">
        <f t="shared" si="4"/>
        <v>#DIV/0!</v>
      </c>
      <c r="M59">
        <f>SUMIF(_2024_Major_League_Baseball__Detailed_Standings[Manager], 'Managers - 2014-2024'!A59, _2024_Major_League_Baseball__Detailed_Standings[ExInn W])</f>
        <v>0</v>
      </c>
      <c r="N59">
        <f>SUMIF(_2024_Major_League_Baseball__Detailed_Standings[Manager], 'Managers - 2014-2024'!A59, _2024_Major_League_Baseball__Detailed_Standings[ExInn L])</f>
        <v>0</v>
      </c>
      <c r="O59" s="6" t="e">
        <f t="shared" si="14"/>
        <v>#DIV/0!</v>
      </c>
      <c r="P59" s="11" t="e">
        <f t="shared" si="6"/>
        <v>#DIV/0!</v>
      </c>
      <c r="Q59">
        <f>SUMIF(_2024_Major_League_Baseball__Detailed_Standings[Manager], 'Managers - 2014-2024'!A59, _2024_Major_League_Baseball__Detailed_Standings[1Run W])</f>
        <v>0</v>
      </c>
      <c r="R59">
        <f>SUMIF(_2024_Major_League_Baseball__Detailed_Standings[Manager], 'Managers - 2014-2024'!A59, _2024_Major_League_Baseball__Detailed_Standings[1Run L])</f>
        <v>0</v>
      </c>
      <c r="S59" s="6"/>
      <c r="T59" s="11" t="str">
        <f t="shared" si="8"/>
        <v/>
      </c>
      <c r="U59">
        <f>SUMIF(_2024_Manager_Records_Table[Mgr], 'Managers - 2014-2024'!A59, _2024_Manager_Records_Table[Overturned])</f>
        <v>85</v>
      </c>
      <c r="V59">
        <f>SUMIF(_2024_Manager_Records_Table[Mgr], 'Managers - 2014-2024'!A59, _2024_Manager_Records_Table[Challenges])</f>
        <v>225</v>
      </c>
      <c r="W59" s="8">
        <f t="shared" si="15"/>
        <v>0.27419354838709675</v>
      </c>
      <c r="X59" s="11">
        <f t="shared" si="10"/>
        <v>-1.7578021914479156</v>
      </c>
      <c r="Y59" s="6" t="e">
        <f t="shared" si="16"/>
        <v>#DIV/0!</v>
      </c>
      <c r="Z59" t="e">
        <f t="shared" si="12"/>
        <v>#DIV/0!</v>
      </c>
    </row>
    <row r="60" spans="1:26" x14ac:dyDescent="0.45">
      <c r="A60" t="s">
        <v>384</v>
      </c>
      <c r="B60" t="str">
        <f>IF(COUNTIFS(_2024_Manager_Records_Table[Mgr], 'Managers - 2014-2024'!A60, _2024_Manager_Records_Table[Year], MAX(_2024_Manager_Records_Table[Year]))&gt;0, "Y", "N")</f>
        <v>N</v>
      </c>
      <c r="C60">
        <f>COUNTIF(_2024_Manager_Records_Table[Mgr], 'Managers - 2014-2024'!A60)</f>
        <v>4</v>
      </c>
      <c r="D60">
        <f>SUMIF(_2024_Manager_Records_Table[Mgr], 'Managers - 2014-2024'!A60, _2024_Manager_Records_Table[W])</f>
        <v>305</v>
      </c>
      <c r="E60">
        <f>SUMIF(_2024_Manager_Records_Table[Mgr], 'Managers - 2014-2024'!A60, _2024_Manager_Records_Table[L])</f>
        <v>343</v>
      </c>
      <c r="F60" s="6">
        <f t="shared" si="13"/>
        <v>0.47067901234567899</v>
      </c>
      <c r="G60" s="11">
        <f t="shared" si="1"/>
        <v>-0.26080309106957683</v>
      </c>
      <c r="H60" s="7" t="e">
        <f>AVERAGEIF(_2024_Major_League_Baseball__Detailed_Standings[Manager], 'Managers - 2014-2024'!A60, _2024_Major_League_Baseball__Detailed_Standings[Luck])</f>
        <v>#DIV/0!</v>
      </c>
      <c r="I60" s="7" t="e">
        <f t="shared" si="2"/>
        <v>#DIV/0!</v>
      </c>
      <c r="J60" s="11" t="e">
        <f t="shared" si="3"/>
        <v>#DIV/0!</v>
      </c>
      <c r="K60" s="7" t="e">
        <f>AVERAGEIF(_2024_Major_League_Baseball__Detailed_Standings[Manager], 'Managers - 2014-2024'!A60, _2024_Major_League_Baseball__Detailed_Standings[SRS])</f>
        <v>#DIV/0!</v>
      </c>
      <c r="L60" s="11" t="e">
        <f t="shared" si="4"/>
        <v>#DIV/0!</v>
      </c>
      <c r="M60">
        <f>SUMIF(_2024_Major_League_Baseball__Detailed_Standings[Manager], 'Managers - 2014-2024'!A60, _2024_Major_League_Baseball__Detailed_Standings[ExInn W])</f>
        <v>0</v>
      </c>
      <c r="N60">
        <f>SUMIF(_2024_Major_League_Baseball__Detailed_Standings[Manager], 'Managers - 2014-2024'!A60, _2024_Major_League_Baseball__Detailed_Standings[ExInn L])</f>
        <v>0</v>
      </c>
      <c r="O60" s="6" t="e">
        <f t="shared" si="14"/>
        <v>#DIV/0!</v>
      </c>
      <c r="P60" s="11" t="e">
        <f t="shared" si="6"/>
        <v>#DIV/0!</v>
      </c>
      <c r="Q60">
        <f>SUMIF(_2024_Major_League_Baseball__Detailed_Standings[Manager], 'Managers - 2014-2024'!A60, _2024_Major_League_Baseball__Detailed_Standings[1Run W])</f>
        <v>0</v>
      </c>
      <c r="R60">
        <f>SUMIF(_2024_Major_League_Baseball__Detailed_Standings[Manager], 'Managers - 2014-2024'!A60, _2024_Major_League_Baseball__Detailed_Standings[1Run L])</f>
        <v>0</v>
      </c>
      <c r="S60" s="6"/>
      <c r="T60" s="11" t="str">
        <f t="shared" si="8"/>
        <v/>
      </c>
      <c r="U60">
        <f>SUMIF(_2024_Manager_Records_Table[Mgr], 'Managers - 2014-2024'!A60, _2024_Manager_Records_Table[Overturned])</f>
        <v>83</v>
      </c>
      <c r="V60">
        <f>SUMIF(_2024_Manager_Records_Table[Mgr], 'Managers - 2014-2024'!A60, _2024_Manager_Records_Table[Challenges])</f>
        <v>143</v>
      </c>
      <c r="W60" s="8">
        <f t="shared" si="15"/>
        <v>0.36725663716814161</v>
      </c>
      <c r="X60" s="11">
        <f t="shared" si="10"/>
        <v>0.83461782971423792</v>
      </c>
      <c r="Y60" s="6" t="e">
        <f t="shared" si="16"/>
        <v>#DIV/0!</v>
      </c>
      <c r="Z60" t="e">
        <f t="shared" si="12"/>
        <v>#DIV/0!</v>
      </c>
    </row>
    <row r="61" spans="1:26" x14ac:dyDescent="0.45">
      <c r="A61" t="s">
        <v>386</v>
      </c>
      <c r="B61" t="str">
        <f>IF(COUNTIFS(_2024_Manager_Records_Table[Mgr], 'Managers - 2014-2024'!A61, _2024_Manager_Records_Table[Year], MAX(_2024_Manager_Records_Table[Year]))&gt;0, "Y", "N")</f>
        <v>N</v>
      </c>
      <c r="C61">
        <f>COUNTIF(_2024_Manager_Records_Table[Mgr], 'Managers - 2014-2024'!A61)</f>
        <v>5</v>
      </c>
      <c r="D61">
        <f>SUMIF(_2024_Manager_Records_Table[Mgr], 'Managers - 2014-2024'!A61, _2024_Manager_Records_Table[W])</f>
        <v>279</v>
      </c>
      <c r="E61">
        <f>SUMIF(_2024_Manager_Records_Table[Mgr], 'Managers - 2014-2024'!A61, _2024_Manager_Records_Table[L])</f>
        <v>387</v>
      </c>
      <c r="F61" s="6">
        <f t="shared" si="13"/>
        <v>0.41891891891891891</v>
      </c>
      <c r="G61" s="11">
        <f t="shared" si="1"/>
        <v>-1.1405329805126021</v>
      </c>
      <c r="H61" s="7" t="e">
        <f>AVERAGEIF(_2024_Major_League_Baseball__Detailed_Standings[Manager], 'Managers - 2014-2024'!A61, _2024_Major_League_Baseball__Detailed_Standings[Luck])</f>
        <v>#DIV/0!</v>
      </c>
      <c r="I61" s="7" t="e">
        <f t="shared" si="2"/>
        <v>#DIV/0!</v>
      </c>
      <c r="J61" s="11" t="e">
        <f t="shared" si="3"/>
        <v>#DIV/0!</v>
      </c>
      <c r="K61" s="7" t="e">
        <f>AVERAGEIF(_2024_Major_League_Baseball__Detailed_Standings[Manager], 'Managers - 2014-2024'!A61, _2024_Major_League_Baseball__Detailed_Standings[SRS])</f>
        <v>#DIV/0!</v>
      </c>
      <c r="L61" s="11" t="e">
        <f t="shared" si="4"/>
        <v>#DIV/0!</v>
      </c>
      <c r="M61">
        <f>SUMIF(_2024_Major_League_Baseball__Detailed_Standings[Manager], 'Managers - 2014-2024'!A61, _2024_Major_League_Baseball__Detailed_Standings[ExInn W])</f>
        <v>0</v>
      </c>
      <c r="N61">
        <f>SUMIF(_2024_Major_League_Baseball__Detailed_Standings[Manager], 'Managers - 2014-2024'!A61, _2024_Major_League_Baseball__Detailed_Standings[ExInn L])</f>
        <v>0</v>
      </c>
      <c r="O61" s="6" t="e">
        <f t="shared" si="14"/>
        <v>#DIV/0!</v>
      </c>
      <c r="P61" s="11" t="e">
        <f t="shared" si="6"/>
        <v>#DIV/0!</v>
      </c>
      <c r="Q61">
        <f>SUMIF(_2024_Major_League_Baseball__Detailed_Standings[Manager], 'Managers - 2014-2024'!A61, _2024_Major_League_Baseball__Detailed_Standings[1Run W])</f>
        <v>0</v>
      </c>
      <c r="R61">
        <f>SUMIF(_2024_Major_League_Baseball__Detailed_Standings[Manager], 'Managers - 2014-2024'!A61, _2024_Major_League_Baseball__Detailed_Standings[1Run L])</f>
        <v>0</v>
      </c>
      <c r="S61" s="6"/>
      <c r="T61" s="11" t="str">
        <f t="shared" si="8"/>
        <v/>
      </c>
      <c r="U61">
        <f>SUMIF(_2024_Manager_Records_Table[Mgr], 'Managers - 2014-2024'!A61, _2024_Manager_Records_Table[Overturned])</f>
        <v>78</v>
      </c>
      <c r="V61">
        <f>SUMIF(_2024_Manager_Records_Table[Mgr], 'Managers - 2014-2024'!A61, _2024_Manager_Records_Table[Challenges])</f>
        <v>153</v>
      </c>
      <c r="W61" s="8">
        <f t="shared" si="15"/>
        <v>0.33766233766233766</v>
      </c>
      <c r="X61" s="11">
        <f t="shared" si="10"/>
        <v>1.0221653356700949E-2</v>
      </c>
      <c r="Y61" s="6" t="e">
        <f t="shared" si="16"/>
        <v>#DIV/0!</v>
      </c>
      <c r="Z61" t="e">
        <f t="shared" si="12"/>
        <v>#DIV/0!</v>
      </c>
    </row>
    <row r="62" spans="1:26" x14ac:dyDescent="0.45">
      <c r="A62" t="s">
        <v>389</v>
      </c>
      <c r="B62" t="str">
        <f>IF(COUNTIFS(_2024_Manager_Records_Table[Mgr], 'Managers - 2014-2024'!A62, _2024_Manager_Records_Table[Year], MAX(_2024_Manager_Records_Table[Year]))&gt;0, "Y", "N")</f>
        <v>N</v>
      </c>
      <c r="C62">
        <f>COUNTIF(_2024_Manager_Records_Table[Mgr], 'Managers - 2014-2024'!A62)</f>
        <v>1</v>
      </c>
      <c r="D62">
        <f>SUMIF(_2024_Manager_Records_Table[Mgr], 'Managers - 2014-2024'!A62, _2024_Manager_Records_Table[W])</f>
        <v>64</v>
      </c>
      <c r="E62">
        <f>SUMIF(_2024_Manager_Records_Table[Mgr], 'Managers - 2014-2024'!A62, _2024_Manager_Records_Table[L])</f>
        <v>80</v>
      </c>
      <c r="F62" s="6">
        <f t="shared" si="13"/>
        <v>0.44444444444444442</v>
      </c>
      <c r="G62" s="11">
        <f t="shared" si="1"/>
        <v>-0.7066935829790556</v>
      </c>
      <c r="H62" s="7"/>
      <c r="I62" s="7"/>
      <c r="J62" s="11" t="e">
        <f t="shared" si="3"/>
        <v>#DIV/0!</v>
      </c>
      <c r="K62" s="7"/>
      <c r="L62" s="11" t="e">
        <f t="shared" si="4"/>
        <v>#DIV/0!</v>
      </c>
      <c r="O62" s="6"/>
      <c r="P62" s="11" t="e">
        <f t="shared" si="6"/>
        <v>#DIV/0!</v>
      </c>
      <c r="Q62">
        <f>SUMIF(_2024_Major_League_Baseball__Detailed_Standings[Manager], 'Managers - 2014-2024'!A62, _2024_Major_League_Baseball__Detailed_Standings[1Run W])</f>
        <v>0</v>
      </c>
      <c r="R62">
        <f>SUMIF(_2024_Major_League_Baseball__Detailed_Standings[Manager], 'Managers - 2014-2024'!A62, _2024_Major_League_Baseball__Detailed_Standings[1Run L])</f>
        <v>0</v>
      </c>
      <c r="S62" s="6" t="e">
        <f t="shared" si="17"/>
        <v>#DIV/0!</v>
      </c>
      <c r="T62" s="11" t="e">
        <f t="shared" si="8"/>
        <v>#DIV/0!</v>
      </c>
      <c r="U62">
        <f>SUMIF(_2024_Manager_Records_Table[Mgr], 'Managers - 2014-2024'!A62, _2024_Manager_Records_Table[Overturned])</f>
        <v>12</v>
      </c>
      <c r="V62">
        <f>SUMIF(_2024_Manager_Records_Table[Mgr], 'Managers - 2014-2024'!A62, _2024_Manager_Records_Table[Challenges])</f>
        <v>34</v>
      </c>
      <c r="W62" s="8">
        <f t="shared" si="15"/>
        <v>0.2608695652173913</v>
      </c>
      <c r="X62" s="11">
        <f t="shared" si="10"/>
        <v>-2.1289628866623151</v>
      </c>
      <c r="Y62" s="6" t="e">
        <f t="shared" si="16"/>
        <v>#DIV/0!</v>
      </c>
      <c r="Z62" t="e">
        <f t="shared" si="12"/>
        <v>#DIV/0!</v>
      </c>
    </row>
    <row r="63" spans="1:26" x14ac:dyDescent="0.45">
      <c r="A63" t="s">
        <v>393</v>
      </c>
      <c r="B63" t="str">
        <f>IF(COUNTIFS(_2024_Manager_Records_Table[Mgr], 'Managers - 2014-2024'!A63, _2024_Manager_Records_Table[Year], MAX(_2024_Manager_Records_Table[Year]))&gt;0, "Y", "N")</f>
        <v>N</v>
      </c>
      <c r="C63">
        <f>COUNTIF(_2024_Manager_Records_Table[Mgr], 'Managers - 2014-2024'!A63)</f>
        <v>5</v>
      </c>
      <c r="D63">
        <f>SUMIF(_2024_Manager_Records_Table[Mgr], 'Managers - 2014-2024'!A63, _2024_Manager_Records_Table[W])</f>
        <v>417</v>
      </c>
      <c r="E63">
        <f>SUMIF(_2024_Manager_Records_Table[Mgr], 'Managers - 2014-2024'!A63, _2024_Manager_Records_Table[L])</f>
        <v>393</v>
      </c>
      <c r="F63" s="6">
        <f t="shared" si="13"/>
        <v>0.51481481481481484</v>
      </c>
      <c r="G63" s="11">
        <f t="shared" si="1"/>
        <v>0.48934208943695867</v>
      </c>
      <c r="H63" s="7" t="e">
        <f>AVERAGEIF(_2024_Major_League_Baseball__Detailed_Standings[Manager], 'Managers - 2014-2024'!A63, _2024_Major_League_Baseball__Detailed_Standings[Luck])</f>
        <v>#DIV/0!</v>
      </c>
      <c r="I63" s="7" t="e">
        <f t="shared" si="2"/>
        <v>#DIV/0!</v>
      </c>
      <c r="J63" s="11" t="e">
        <f t="shared" si="3"/>
        <v>#DIV/0!</v>
      </c>
      <c r="K63" s="7" t="e">
        <f>AVERAGEIF(_2024_Major_League_Baseball__Detailed_Standings[Manager], 'Managers - 2014-2024'!A63, _2024_Major_League_Baseball__Detailed_Standings[SRS])</f>
        <v>#DIV/0!</v>
      </c>
      <c r="L63" s="11" t="e">
        <f t="shared" si="4"/>
        <v>#DIV/0!</v>
      </c>
      <c r="M63">
        <f>SUMIF(_2024_Major_League_Baseball__Detailed_Standings[Manager], 'Managers - 2014-2024'!A63, _2024_Major_League_Baseball__Detailed_Standings[ExInn W])</f>
        <v>0</v>
      </c>
      <c r="N63">
        <f>SUMIF(_2024_Major_League_Baseball__Detailed_Standings[Manager], 'Managers - 2014-2024'!A63, _2024_Major_League_Baseball__Detailed_Standings[ExInn L])</f>
        <v>0</v>
      </c>
      <c r="O63" s="6" t="e">
        <f t="shared" si="14"/>
        <v>#DIV/0!</v>
      </c>
      <c r="P63" s="11" t="e">
        <f t="shared" si="6"/>
        <v>#DIV/0!</v>
      </c>
      <c r="Q63">
        <f>SUMIF(_2024_Major_League_Baseball__Detailed_Standings[Manager], 'Managers - 2014-2024'!A63, _2024_Major_League_Baseball__Detailed_Standings[1Run W])</f>
        <v>0</v>
      </c>
      <c r="R63">
        <f>SUMIF(_2024_Major_League_Baseball__Detailed_Standings[Manager], 'Managers - 2014-2024'!A63, _2024_Major_League_Baseball__Detailed_Standings[1Run L])</f>
        <v>0</v>
      </c>
      <c r="S63" s="6"/>
      <c r="T63" s="11" t="str">
        <f t="shared" si="8"/>
        <v/>
      </c>
      <c r="U63">
        <f>SUMIF(_2024_Manager_Records_Table[Mgr], 'Managers - 2014-2024'!A63, _2024_Manager_Records_Table[Overturned])</f>
        <v>109</v>
      </c>
      <c r="V63">
        <f>SUMIF(_2024_Manager_Records_Table[Mgr], 'Managers - 2014-2024'!A63, _2024_Manager_Records_Table[Challenges])</f>
        <v>195</v>
      </c>
      <c r="W63" s="8">
        <f t="shared" si="15"/>
        <v>0.35855263157894735</v>
      </c>
      <c r="X63" s="11">
        <f t="shared" si="10"/>
        <v>0.59215394151444678</v>
      </c>
      <c r="Y63" s="6" t="e">
        <f t="shared" si="16"/>
        <v>#DIV/0!</v>
      </c>
      <c r="Z63" t="e">
        <f t="shared" si="12"/>
        <v>#DIV/0!</v>
      </c>
    </row>
    <row r="64" spans="1:26" x14ac:dyDescent="0.45">
      <c r="A64" t="s">
        <v>410</v>
      </c>
      <c r="B64" t="str">
        <f>IF(COUNTIFS(_2024_Manager_Records_Table[Mgr], 'Managers - 2014-2024'!A64, _2024_Manager_Records_Table[Year], MAX(_2024_Manager_Records_Table[Year]))&gt;0, "Y", "N")</f>
        <v>N</v>
      </c>
      <c r="C64">
        <f>COUNTIF(_2024_Manager_Records_Table[Mgr], 'Managers - 2014-2024'!A64)</f>
        <v>4</v>
      </c>
      <c r="D64">
        <f>SUMIF(_2024_Manager_Records_Table[Mgr], 'Managers - 2014-2024'!A64, _2024_Manager_Records_Table[W])</f>
        <v>326</v>
      </c>
      <c r="E64">
        <f>SUMIF(_2024_Manager_Records_Table[Mgr], 'Managers - 2014-2024'!A64, _2024_Manager_Records_Table[L])</f>
        <v>322</v>
      </c>
      <c r="F64" s="6">
        <f t="shared" si="13"/>
        <v>0.50308641975308643</v>
      </c>
      <c r="G64" s="11">
        <f t="shared" si="1"/>
        <v>0.29000281070095629</v>
      </c>
      <c r="H64" s="7" t="e">
        <f>AVERAGEIF(_2024_Major_League_Baseball__Detailed_Standings[Manager], 'Managers - 2014-2024'!A64, _2024_Major_League_Baseball__Detailed_Standings[Luck])</f>
        <v>#DIV/0!</v>
      </c>
      <c r="I64" s="7" t="e">
        <f t="shared" si="2"/>
        <v>#DIV/0!</v>
      </c>
      <c r="J64" s="11" t="e">
        <f t="shared" si="3"/>
        <v>#DIV/0!</v>
      </c>
      <c r="K64" s="7" t="e">
        <f>AVERAGEIF(_2024_Major_League_Baseball__Detailed_Standings[Manager], 'Managers - 2014-2024'!A64, _2024_Major_League_Baseball__Detailed_Standings[SRS])</f>
        <v>#DIV/0!</v>
      </c>
      <c r="L64" s="11" t="e">
        <f t="shared" si="4"/>
        <v>#DIV/0!</v>
      </c>
      <c r="M64">
        <f>SUMIF(_2024_Major_League_Baseball__Detailed_Standings[Manager], 'Managers - 2014-2024'!A64, _2024_Major_League_Baseball__Detailed_Standings[ExInn W])</f>
        <v>0</v>
      </c>
      <c r="N64">
        <f>SUMIF(_2024_Major_League_Baseball__Detailed_Standings[Manager], 'Managers - 2014-2024'!A64, _2024_Major_League_Baseball__Detailed_Standings[ExInn L])</f>
        <v>0</v>
      </c>
      <c r="O64" s="6" t="e">
        <f t="shared" si="14"/>
        <v>#DIV/0!</v>
      </c>
      <c r="P64" s="11" t="e">
        <f t="shared" si="6"/>
        <v>#DIV/0!</v>
      </c>
      <c r="Q64">
        <f>SUMIF(_2024_Major_League_Baseball__Detailed_Standings[Manager], 'Managers - 2014-2024'!A64, _2024_Major_League_Baseball__Detailed_Standings[1Run W])</f>
        <v>0</v>
      </c>
      <c r="R64">
        <f>SUMIF(_2024_Major_League_Baseball__Detailed_Standings[Manager], 'Managers - 2014-2024'!A64, _2024_Major_League_Baseball__Detailed_Standings[1Run L])</f>
        <v>0</v>
      </c>
      <c r="S64" s="6"/>
      <c r="T64" s="11" t="str">
        <f t="shared" si="8"/>
        <v/>
      </c>
      <c r="U64">
        <f>SUMIF(_2024_Manager_Records_Table[Mgr], 'Managers - 2014-2024'!A64, _2024_Manager_Records_Table[Overturned])</f>
        <v>74</v>
      </c>
      <c r="V64">
        <f>SUMIF(_2024_Manager_Records_Table[Mgr], 'Managers - 2014-2024'!A64, _2024_Manager_Records_Table[Challenges])</f>
        <v>133</v>
      </c>
      <c r="W64" s="8">
        <f t="shared" si="15"/>
        <v>0.35748792270531399</v>
      </c>
      <c r="X64" s="11">
        <f t="shared" si="10"/>
        <v>0.56249478623742655</v>
      </c>
      <c r="Y64" s="6" t="e">
        <f t="shared" si="16"/>
        <v>#DIV/0!</v>
      </c>
      <c r="Z64" t="e">
        <f t="shared" si="12"/>
        <v>#DIV/0!</v>
      </c>
    </row>
    <row r="65" spans="1:26" x14ac:dyDescent="0.45">
      <c r="A65" t="s">
        <v>411</v>
      </c>
      <c r="B65" t="str">
        <f>IF(COUNTIFS(_2024_Manager_Records_Table[Mgr], 'Managers - 2014-2024'!A65, _2024_Manager_Records_Table[Year], MAX(_2024_Manager_Records_Table[Year]))&gt;0, "Y", "N")</f>
        <v>N</v>
      </c>
      <c r="C65">
        <f>COUNTIF(_2024_Manager_Records_Table[Mgr], 'Managers - 2014-2024'!A65)</f>
        <v>4</v>
      </c>
      <c r="D65">
        <f>SUMIF(_2024_Manager_Records_Table[Mgr], 'Managers - 2014-2024'!A65, _2024_Manager_Records_Table[W])</f>
        <v>335</v>
      </c>
      <c r="E65">
        <f>SUMIF(_2024_Manager_Records_Table[Mgr], 'Managers - 2014-2024'!A65, _2024_Manager_Records_Table[L])</f>
        <v>313</v>
      </c>
      <c r="F65" s="6">
        <f t="shared" si="13"/>
        <v>0.51697530864197527</v>
      </c>
      <c r="G65" s="11">
        <f t="shared" si="1"/>
        <v>0.52606248288832658</v>
      </c>
      <c r="H65" s="7" t="e">
        <f>AVERAGEIF(_2024_Major_League_Baseball__Detailed_Standings[Manager], 'Managers - 2014-2024'!A65, _2024_Major_League_Baseball__Detailed_Standings[Luck])</f>
        <v>#DIV/0!</v>
      </c>
      <c r="I65" s="7" t="e">
        <f t="shared" si="2"/>
        <v>#DIV/0!</v>
      </c>
      <c r="J65" s="11" t="e">
        <f t="shared" si="3"/>
        <v>#DIV/0!</v>
      </c>
      <c r="K65" s="7" t="e">
        <f>AVERAGEIF(_2024_Major_League_Baseball__Detailed_Standings[Manager], 'Managers - 2014-2024'!A65, _2024_Major_League_Baseball__Detailed_Standings[SRS])</f>
        <v>#DIV/0!</v>
      </c>
      <c r="L65" s="11" t="e">
        <f t="shared" si="4"/>
        <v>#DIV/0!</v>
      </c>
      <c r="M65">
        <f>SUMIF(_2024_Major_League_Baseball__Detailed_Standings[Manager], 'Managers - 2014-2024'!A65, _2024_Major_League_Baseball__Detailed_Standings[ExInn W])</f>
        <v>0</v>
      </c>
      <c r="N65">
        <f>SUMIF(_2024_Major_League_Baseball__Detailed_Standings[Manager], 'Managers - 2014-2024'!A65, _2024_Major_League_Baseball__Detailed_Standings[ExInn L])</f>
        <v>0</v>
      </c>
      <c r="O65" s="6" t="e">
        <f t="shared" si="14"/>
        <v>#DIV/0!</v>
      </c>
      <c r="P65" s="11" t="e">
        <f t="shared" si="6"/>
        <v>#DIV/0!</v>
      </c>
      <c r="Q65">
        <f>SUMIF(_2024_Major_League_Baseball__Detailed_Standings[Manager], 'Managers - 2014-2024'!A65, _2024_Major_League_Baseball__Detailed_Standings[1Run W])</f>
        <v>0</v>
      </c>
      <c r="R65">
        <f>SUMIF(_2024_Major_League_Baseball__Detailed_Standings[Manager], 'Managers - 2014-2024'!A65, _2024_Major_League_Baseball__Detailed_Standings[1Run L])</f>
        <v>0</v>
      </c>
      <c r="S65" s="6"/>
      <c r="T65" s="11" t="str">
        <f t="shared" si="8"/>
        <v/>
      </c>
      <c r="U65">
        <f>SUMIF(_2024_Manager_Records_Table[Mgr], 'Managers - 2014-2024'!A65, _2024_Manager_Records_Table[Overturned])</f>
        <v>76</v>
      </c>
      <c r="V65">
        <f>SUMIF(_2024_Manager_Records_Table[Mgr], 'Managers - 2014-2024'!A65, _2024_Manager_Records_Table[Challenges])</f>
        <v>175</v>
      </c>
      <c r="W65" s="8">
        <f t="shared" si="15"/>
        <v>0.30278884462151395</v>
      </c>
      <c r="X65" s="11">
        <f t="shared" si="10"/>
        <v>-0.96123483654764574</v>
      </c>
      <c r="Y65" s="6" t="e">
        <f t="shared" si="16"/>
        <v>#DIV/0!</v>
      </c>
      <c r="Z65" t="e">
        <f t="shared" si="12"/>
        <v>#DIV/0!</v>
      </c>
    </row>
    <row r="66" spans="1:26" x14ac:dyDescent="0.45">
      <c r="A66" t="s">
        <v>468</v>
      </c>
      <c r="B66" t="str">
        <f>IF(COUNTIFS(_2024_Manager_Records_Table[Mgr], 'Managers - 2014-2024'!A66, _2024_Manager_Records_Table[Year], MAX(_2024_Manager_Records_Table[Year]))&gt;0, "Y", "N")</f>
        <v>N</v>
      </c>
      <c r="C66">
        <f>COUNTIF(_2024_Manager_Records_Table[Mgr], 'Managers - 2014-2024'!A66)</f>
        <v>3</v>
      </c>
      <c r="D66">
        <f>SUMIF(_2024_Manager_Records_Table[Mgr], 'Managers - 2014-2024'!A66, _2024_Manager_Records_Table[W])</f>
        <v>174</v>
      </c>
      <c r="E66">
        <f>SUMIF(_2024_Manager_Records_Table[Mgr], 'Managers - 2014-2024'!A66, _2024_Manager_Records_Table[L])</f>
        <v>238</v>
      </c>
      <c r="F66" s="6">
        <f t="shared" si="13"/>
        <v>0.42233009708737862</v>
      </c>
      <c r="G66" s="11">
        <f t="shared" si="1"/>
        <v>-1.0825555852968114</v>
      </c>
      <c r="H66" s="7" t="e">
        <f>AVERAGEIF(_2024_Major_League_Baseball__Detailed_Standings[Manager], 'Managers - 2014-2024'!A66, _2024_Major_League_Baseball__Detailed_Standings[Luck])</f>
        <v>#DIV/0!</v>
      </c>
      <c r="I66" s="7" t="e">
        <f t="shared" si="2"/>
        <v>#DIV/0!</v>
      </c>
      <c r="J66" s="11" t="e">
        <f t="shared" si="3"/>
        <v>#DIV/0!</v>
      </c>
      <c r="K66" s="7" t="e">
        <f>AVERAGEIF(_2024_Major_League_Baseball__Detailed_Standings[Manager], 'Managers - 2014-2024'!A66, _2024_Major_League_Baseball__Detailed_Standings[SRS])</f>
        <v>#DIV/0!</v>
      </c>
      <c r="L66" s="11" t="e">
        <f t="shared" si="4"/>
        <v>#DIV/0!</v>
      </c>
      <c r="M66">
        <f>SUMIF(_2024_Major_League_Baseball__Detailed_Standings[Manager], 'Managers - 2014-2024'!A66, _2024_Major_League_Baseball__Detailed_Standings[ExInn W])</f>
        <v>0</v>
      </c>
      <c r="N66">
        <f>SUMIF(_2024_Major_League_Baseball__Detailed_Standings[Manager], 'Managers - 2014-2024'!A66, _2024_Major_League_Baseball__Detailed_Standings[ExInn L])</f>
        <v>0</v>
      </c>
      <c r="O66" s="6" t="e">
        <f t="shared" si="14"/>
        <v>#DIV/0!</v>
      </c>
      <c r="P66" s="11" t="e">
        <f t="shared" si="6"/>
        <v>#DIV/0!</v>
      </c>
      <c r="Q66">
        <f>SUMIF(_2024_Major_League_Baseball__Detailed_Standings[Manager], 'Managers - 2014-2024'!A66, _2024_Major_League_Baseball__Detailed_Standings[1Run W])</f>
        <v>0</v>
      </c>
      <c r="R66">
        <f>SUMIF(_2024_Major_League_Baseball__Detailed_Standings[Manager], 'Managers - 2014-2024'!A66, _2024_Major_League_Baseball__Detailed_Standings[1Run L])</f>
        <v>0</v>
      </c>
      <c r="S66" s="6"/>
      <c r="T66" s="11" t="str">
        <f t="shared" si="8"/>
        <v/>
      </c>
      <c r="U66">
        <f>SUMIF(_2024_Manager_Records_Table[Mgr], 'Managers - 2014-2024'!A66, _2024_Manager_Records_Table[Overturned])</f>
        <v>59</v>
      </c>
      <c r="V66">
        <f>SUMIF(_2024_Manager_Records_Table[Mgr], 'Managers - 2014-2024'!A66, _2024_Manager_Records_Table[Challenges])</f>
        <v>96</v>
      </c>
      <c r="W66" s="8">
        <f t="shared" si="15"/>
        <v>0.38064516129032255</v>
      </c>
      <c r="X66" s="11">
        <f t="shared" si="10"/>
        <v>1.2075764155808162</v>
      </c>
      <c r="Y66" s="6" t="e">
        <f t="shared" si="16"/>
        <v>#DIV/0!</v>
      </c>
      <c r="Z66" t="e">
        <f t="shared" si="12"/>
        <v>#DIV/0!</v>
      </c>
    </row>
    <row r="67" spans="1:26" x14ac:dyDescent="0.45">
      <c r="A67" t="s">
        <v>419</v>
      </c>
      <c r="B67" t="str">
        <f>IF(COUNTIFS(_2024_Manager_Records_Table[Mgr], 'Managers - 2014-2024'!A67, _2024_Manager_Records_Table[Year], MAX(_2024_Manager_Records_Table[Year]))&gt;0, "Y", "N")</f>
        <v>N</v>
      </c>
      <c r="C67">
        <f>COUNTIF(_2024_Manager_Records_Table[Mgr], 'Managers - 2014-2024'!A67)</f>
        <v>3</v>
      </c>
      <c r="D67">
        <f>SUMIF(_2024_Manager_Records_Table[Mgr], 'Managers - 2014-2024'!A67, _2024_Manager_Records_Table[W])</f>
        <v>155</v>
      </c>
      <c r="E67">
        <f>SUMIF(_2024_Manager_Records_Table[Mgr], 'Managers - 2014-2024'!A67, _2024_Manager_Records_Table[L])</f>
        <v>206</v>
      </c>
      <c r="F67" s="6">
        <f t="shared" si="13"/>
        <v>0.4293628808864266</v>
      </c>
      <c r="G67" s="11">
        <f t="shared" ref="G67:G76" si="18">(F67-AVERAGE($F$2:$F$100))/_xlfn.STDEV.P($F$2:$F$100)</f>
        <v>-0.96302430734872124</v>
      </c>
      <c r="H67" s="7" t="e">
        <f>AVERAGEIF(_2024_Major_League_Baseball__Detailed_Standings[Manager], 'Managers - 2014-2024'!A67, _2024_Major_League_Baseball__Detailed_Standings[Luck])</f>
        <v>#DIV/0!</v>
      </c>
      <c r="I67" s="7" t="e">
        <f t="shared" ref="I67:I75" si="19">H67*(C67/11)</f>
        <v>#DIV/0!</v>
      </c>
      <c r="J67" s="11" t="e">
        <f t="shared" ref="J67:J76" si="20">(I67-AVERAGE($I$2:$I$100))/_xlfn.STDEV.P($I$2:$I$100)</f>
        <v>#DIV/0!</v>
      </c>
      <c r="K67" s="7" t="e">
        <f>AVERAGEIF(_2024_Major_League_Baseball__Detailed_Standings[Manager], 'Managers - 2014-2024'!A67, _2024_Major_League_Baseball__Detailed_Standings[SRS])</f>
        <v>#DIV/0!</v>
      </c>
      <c r="L67" s="11" t="e">
        <f t="shared" ref="L67:L76" si="21">(K67-AVERAGE($K$2:$K$100))/_xlfn.STDEV.P($K$2:$K$100)</f>
        <v>#DIV/0!</v>
      </c>
      <c r="M67">
        <f>SUMIF(_2024_Major_League_Baseball__Detailed_Standings[Manager], 'Managers - 2014-2024'!A67, _2024_Major_League_Baseball__Detailed_Standings[ExInn W])</f>
        <v>0</v>
      </c>
      <c r="N67">
        <f>SUMIF(_2024_Major_League_Baseball__Detailed_Standings[Manager], 'Managers - 2014-2024'!A67, _2024_Major_League_Baseball__Detailed_Standings[ExInn L])</f>
        <v>0</v>
      </c>
      <c r="O67" s="6" t="e">
        <f t="shared" si="14"/>
        <v>#DIV/0!</v>
      </c>
      <c r="P67" s="11" t="e">
        <f t="shared" ref="P67:P76" si="22">(O67-AVERAGE($O$2:$O$100))/_xlfn.STDEV.P($O$2:$O$100)</f>
        <v>#DIV/0!</v>
      </c>
      <c r="Q67">
        <f>SUMIF(_2024_Major_League_Baseball__Detailed_Standings[Manager], 'Managers - 2014-2024'!A67, _2024_Major_League_Baseball__Detailed_Standings[1Run W])</f>
        <v>0</v>
      </c>
      <c r="R67">
        <f>SUMIF(_2024_Major_League_Baseball__Detailed_Standings[Manager], 'Managers - 2014-2024'!A67, _2024_Major_League_Baseball__Detailed_Standings[1Run L])</f>
        <v>0</v>
      </c>
      <c r="S67" s="6"/>
      <c r="T67" s="11" t="str">
        <f t="shared" ref="T67:T76" si="23">IF(ISBLANK(S67), "",(S67-AVERAGE($S$2:$S$100))/_xlfn.STDEV.P($S$2:$S$100))</f>
        <v/>
      </c>
      <c r="U67">
        <f>SUMIF(_2024_Manager_Records_Table[Mgr], 'Managers - 2014-2024'!A67, _2024_Manager_Records_Table[Overturned])</f>
        <v>45</v>
      </c>
      <c r="V67">
        <f>SUMIF(_2024_Manager_Records_Table[Mgr], 'Managers - 2014-2024'!A67, _2024_Manager_Records_Table[Challenges])</f>
        <v>89</v>
      </c>
      <c r="W67" s="8">
        <f t="shared" si="15"/>
        <v>0.33582089552238809</v>
      </c>
      <c r="X67" s="11">
        <f t="shared" ref="X67:X76" si="24">IF(ISBLANK(W67), "",(W67-AVERAGE($W$2:$W$100))/_xlfn.STDEV.P($W$2:$W$100))</f>
        <v>-4.1074639662850063E-2</v>
      </c>
      <c r="Y67" s="6" t="e">
        <f t="shared" si="16"/>
        <v>#DIV/0!</v>
      </c>
      <c r="Z67" t="e">
        <f t="shared" ref="Z67:Z76" si="25">_xlfn.RANK.EQ(Y67, $Y$2:$Y$100, 0)</f>
        <v>#DIV/0!</v>
      </c>
    </row>
    <row r="68" spans="1:26" x14ac:dyDescent="0.45">
      <c r="A68" t="s">
        <v>464</v>
      </c>
      <c r="B68" t="str">
        <f>IF(COUNTIFS(_2024_Manager_Records_Table[Mgr], 'Managers - 2014-2024'!A68, _2024_Manager_Records_Table[Year], MAX(_2024_Manager_Records_Table[Year]))&gt;0, "Y", "N")</f>
        <v>N</v>
      </c>
      <c r="C68">
        <f>COUNTIF(_2024_Manager_Records_Table[Mgr], 'Managers - 2014-2024'!A68)</f>
        <v>2</v>
      </c>
      <c r="D68">
        <f>SUMIF(_2024_Manager_Records_Table[Mgr], 'Managers - 2014-2024'!A68, _2024_Manager_Records_Table[W])</f>
        <v>148</v>
      </c>
      <c r="E68">
        <f>SUMIF(_2024_Manager_Records_Table[Mgr], 'Managers - 2014-2024'!A68, _2024_Manager_Records_Table[L])</f>
        <v>176</v>
      </c>
      <c r="F68" s="6">
        <f t="shared" si="13"/>
        <v>0.4567901234567901</v>
      </c>
      <c r="G68" s="11">
        <f t="shared" si="18"/>
        <v>-0.496862763256948</v>
      </c>
      <c r="H68" s="7" t="e">
        <f>AVERAGEIF(_2024_Major_League_Baseball__Detailed_Standings[Manager], 'Managers - 2014-2024'!A68, _2024_Major_League_Baseball__Detailed_Standings[Luck])</f>
        <v>#DIV/0!</v>
      </c>
      <c r="I68" s="7" t="e">
        <f t="shared" si="19"/>
        <v>#DIV/0!</v>
      </c>
      <c r="J68" s="11" t="e">
        <f t="shared" si="20"/>
        <v>#DIV/0!</v>
      </c>
      <c r="K68" s="7" t="e">
        <f>AVERAGEIF(_2024_Major_League_Baseball__Detailed_Standings[Manager], 'Managers - 2014-2024'!A68, _2024_Major_League_Baseball__Detailed_Standings[SRS])</f>
        <v>#DIV/0!</v>
      </c>
      <c r="L68" s="11" t="e">
        <f t="shared" si="21"/>
        <v>#DIV/0!</v>
      </c>
      <c r="M68">
        <f>SUMIF(_2024_Major_League_Baseball__Detailed_Standings[Manager], 'Managers - 2014-2024'!A68, _2024_Major_League_Baseball__Detailed_Standings[ExInn W])</f>
        <v>0</v>
      </c>
      <c r="N68">
        <f>SUMIF(_2024_Major_League_Baseball__Detailed_Standings[Manager], 'Managers - 2014-2024'!A68, _2024_Major_League_Baseball__Detailed_Standings[ExInn L])</f>
        <v>0</v>
      </c>
      <c r="O68" s="6" t="e">
        <f t="shared" si="14"/>
        <v>#DIV/0!</v>
      </c>
      <c r="P68" s="11" t="e">
        <f t="shared" si="22"/>
        <v>#DIV/0!</v>
      </c>
      <c r="Q68">
        <f>SUMIF(_2024_Major_League_Baseball__Detailed_Standings[Manager], 'Managers - 2014-2024'!A68, _2024_Major_League_Baseball__Detailed_Standings[1Run W])</f>
        <v>0</v>
      </c>
      <c r="R68">
        <f>SUMIF(_2024_Major_League_Baseball__Detailed_Standings[Manager], 'Managers - 2014-2024'!A68, _2024_Major_League_Baseball__Detailed_Standings[1Run L])</f>
        <v>0</v>
      </c>
      <c r="S68" s="6"/>
      <c r="T68" s="11" t="str">
        <f t="shared" si="23"/>
        <v/>
      </c>
      <c r="U68">
        <f>SUMIF(_2024_Manager_Records_Table[Mgr], 'Managers - 2014-2024'!A68, _2024_Manager_Records_Table[Overturned])</f>
        <v>43</v>
      </c>
      <c r="V68">
        <f>SUMIF(_2024_Manager_Records_Table[Mgr], 'Managers - 2014-2024'!A68, _2024_Manager_Records_Table[Challenges])</f>
        <v>71</v>
      </c>
      <c r="W68" s="8">
        <f t="shared" si="15"/>
        <v>0.37719298245614036</v>
      </c>
      <c r="X68" s="11">
        <f t="shared" si="24"/>
        <v>1.1114104958419802</v>
      </c>
      <c r="Y68" s="6" t="e">
        <f t="shared" si="16"/>
        <v>#DIV/0!</v>
      </c>
      <c r="Z68" t="e">
        <f t="shared" si="25"/>
        <v>#DIV/0!</v>
      </c>
    </row>
    <row r="69" spans="1:26" x14ac:dyDescent="0.45">
      <c r="A69" t="s">
        <v>446</v>
      </c>
      <c r="B69" t="str">
        <f>IF(COUNTIFS(_2024_Manager_Records_Table[Mgr], 'Managers - 2014-2024'!A69, _2024_Manager_Records_Table[Year], MAX(_2024_Manager_Records_Table[Year]))&gt;0, "Y", "N")</f>
        <v>N</v>
      </c>
      <c r="C69">
        <f>COUNTIF(_2024_Manager_Records_Table[Mgr], 'Managers - 2014-2024'!A69)</f>
        <v>3</v>
      </c>
      <c r="D69">
        <f>SUMIF(_2024_Manager_Records_Table[Mgr], 'Managers - 2014-2024'!A69, _2024_Manager_Records_Table[W])</f>
        <v>227</v>
      </c>
      <c r="E69">
        <f>SUMIF(_2024_Manager_Records_Table[Mgr], 'Managers - 2014-2024'!A69, _2024_Manager_Records_Table[L])</f>
        <v>259</v>
      </c>
      <c r="F69" s="6">
        <f t="shared" si="13"/>
        <v>0.46707818930041151</v>
      </c>
      <c r="G69" s="11">
        <f t="shared" si="18"/>
        <v>-0.32200374682185817</v>
      </c>
      <c r="H69" s="7" t="e">
        <f>AVERAGEIF(_2024_Major_League_Baseball__Detailed_Standings[Manager], 'Managers - 2014-2024'!A69, _2024_Major_League_Baseball__Detailed_Standings[Luck])</f>
        <v>#DIV/0!</v>
      </c>
      <c r="I69" s="7" t="e">
        <f t="shared" si="19"/>
        <v>#DIV/0!</v>
      </c>
      <c r="J69" s="11" t="e">
        <f t="shared" si="20"/>
        <v>#DIV/0!</v>
      </c>
      <c r="K69" s="7" t="e">
        <f>AVERAGEIF(_2024_Major_League_Baseball__Detailed_Standings[Manager], 'Managers - 2014-2024'!A69, _2024_Major_League_Baseball__Detailed_Standings[SRS])</f>
        <v>#DIV/0!</v>
      </c>
      <c r="L69" s="11" t="e">
        <f t="shared" si="21"/>
        <v>#DIV/0!</v>
      </c>
      <c r="M69">
        <f>SUMIF(_2024_Major_League_Baseball__Detailed_Standings[Manager], 'Managers - 2014-2024'!A69, _2024_Major_League_Baseball__Detailed_Standings[ExInn W])</f>
        <v>0</v>
      </c>
      <c r="N69">
        <f>SUMIF(_2024_Major_League_Baseball__Detailed_Standings[Manager], 'Managers - 2014-2024'!A69, _2024_Major_League_Baseball__Detailed_Standings[ExInn L])</f>
        <v>0</v>
      </c>
      <c r="O69" s="6" t="e">
        <f t="shared" si="14"/>
        <v>#DIV/0!</v>
      </c>
      <c r="P69" s="11" t="e">
        <f t="shared" si="22"/>
        <v>#DIV/0!</v>
      </c>
      <c r="Q69">
        <f>SUMIF(_2024_Major_League_Baseball__Detailed_Standings[Manager], 'Managers - 2014-2024'!A69, _2024_Major_League_Baseball__Detailed_Standings[1Run W])</f>
        <v>0</v>
      </c>
      <c r="R69">
        <f>SUMIF(_2024_Major_League_Baseball__Detailed_Standings[Manager], 'Managers - 2014-2024'!A69, _2024_Major_League_Baseball__Detailed_Standings[1Run L])</f>
        <v>0</v>
      </c>
      <c r="S69" s="6"/>
      <c r="T69" s="11" t="str">
        <f t="shared" si="23"/>
        <v/>
      </c>
      <c r="U69">
        <f>SUMIF(_2024_Manager_Records_Table[Mgr], 'Managers - 2014-2024'!A69, _2024_Manager_Records_Table[Overturned])</f>
        <v>58</v>
      </c>
      <c r="V69">
        <f>SUMIF(_2024_Manager_Records_Table[Mgr], 'Managers - 2014-2024'!A69, _2024_Manager_Records_Table[Challenges])</f>
        <v>116</v>
      </c>
      <c r="W69" s="8">
        <f t="shared" si="15"/>
        <v>0.33333333333333331</v>
      </c>
      <c r="X69" s="11">
        <f t="shared" si="24"/>
        <v>-0.11036963198750883</v>
      </c>
      <c r="Y69" s="6" t="e">
        <f t="shared" si="16"/>
        <v>#DIV/0!</v>
      </c>
      <c r="Z69" t="e">
        <f t="shared" si="25"/>
        <v>#DIV/0!</v>
      </c>
    </row>
    <row r="70" spans="1:26" x14ac:dyDescent="0.45">
      <c r="A70" t="s">
        <v>451</v>
      </c>
      <c r="B70" t="str">
        <f>IF(COUNTIFS(_2024_Manager_Records_Table[Mgr], 'Managers - 2014-2024'!A70, _2024_Manager_Records_Table[Year], MAX(_2024_Manager_Records_Table[Year]))&gt;0, "Y", "N")</f>
        <v>N</v>
      </c>
      <c r="C70">
        <f>COUNTIF(_2024_Manager_Records_Table[Mgr], 'Managers - 2014-2024'!A70)</f>
        <v>3</v>
      </c>
      <c r="D70">
        <f>SUMIF(_2024_Manager_Records_Table[Mgr], 'Managers - 2014-2024'!A70, _2024_Manager_Records_Table[W])</f>
        <v>209</v>
      </c>
      <c r="E70">
        <f>SUMIF(_2024_Manager_Records_Table[Mgr], 'Managers - 2014-2024'!A70, _2024_Manager_Records_Table[L])</f>
        <v>277</v>
      </c>
      <c r="F70" s="6">
        <f t="shared" si="13"/>
        <v>0.43004115226337447</v>
      </c>
      <c r="G70" s="11">
        <f t="shared" si="18"/>
        <v>-0.95149620598818108</v>
      </c>
      <c r="H70" s="7" t="e">
        <f>AVERAGEIF(_2024_Major_League_Baseball__Detailed_Standings[Manager], 'Managers - 2014-2024'!A70, _2024_Major_League_Baseball__Detailed_Standings[Luck])</f>
        <v>#DIV/0!</v>
      </c>
      <c r="I70" s="7" t="e">
        <f t="shared" si="19"/>
        <v>#DIV/0!</v>
      </c>
      <c r="J70" s="11" t="e">
        <f t="shared" si="20"/>
        <v>#DIV/0!</v>
      </c>
      <c r="K70" s="7" t="e">
        <f>AVERAGEIF(_2024_Major_League_Baseball__Detailed_Standings[Manager], 'Managers - 2014-2024'!A70, _2024_Major_League_Baseball__Detailed_Standings[SRS])</f>
        <v>#DIV/0!</v>
      </c>
      <c r="L70" s="11" t="e">
        <f t="shared" si="21"/>
        <v>#DIV/0!</v>
      </c>
      <c r="M70">
        <f>SUMIF(_2024_Major_League_Baseball__Detailed_Standings[Manager], 'Managers - 2014-2024'!A70, _2024_Major_League_Baseball__Detailed_Standings[ExInn W])</f>
        <v>0</v>
      </c>
      <c r="N70">
        <f>SUMIF(_2024_Major_League_Baseball__Detailed_Standings[Manager], 'Managers - 2014-2024'!A70, _2024_Major_League_Baseball__Detailed_Standings[ExInn L])</f>
        <v>0</v>
      </c>
      <c r="O70" s="6" t="e">
        <f t="shared" si="14"/>
        <v>#DIV/0!</v>
      </c>
      <c r="P70" s="11" t="e">
        <f t="shared" si="22"/>
        <v>#DIV/0!</v>
      </c>
      <c r="Q70">
        <f>SUMIF(_2024_Major_League_Baseball__Detailed_Standings[Manager], 'Managers - 2014-2024'!A70, _2024_Major_League_Baseball__Detailed_Standings[1Run W])</f>
        <v>0</v>
      </c>
      <c r="R70">
        <f>SUMIF(_2024_Major_League_Baseball__Detailed_Standings[Manager], 'Managers - 2014-2024'!A70, _2024_Major_League_Baseball__Detailed_Standings[1Run L])</f>
        <v>0</v>
      </c>
      <c r="S70" s="6" t="e">
        <f t="shared" si="17"/>
        <v>#DIV/0!</v>
      </c>
      <c r="T70" s="11" t="e">
        <f t="shared" si="23"/>
        <v>#DIV/0!</v>
      </c>
      <c r="U70">
        <f>SUMIF(_2024_Manager_Records_Table[Mgr], 'Managers - 2014-2024'!A70, _2024_Manager_Records_Table[Overturned])</f>
        <v>71</v>
      </c>
      <c r="V70">
        <f>SUMIF(_2024_Manager_Records_Table[Mgr], 'Managers - 2014-2024'!A70, _2024_Manager_Records_Table[Challenges])</f>
        <v>138</v>
      </c>
      <c r="W70" s="8">
        <f t="shared" si="15"/>
        <v>0.33971291866028708</v>
      </c>
      <c r="X70" s="11">
        <f t="shared" si="24"/>
        <v>6.7343841151326231E-2</v>
      </c>
      <c r="Y70" s="6" t="e">
        <f t="shared" si="16"/>
        <v>#DIV/0!</v>
      </c>
      <c r="Z70" t="e">
        <f t="shared" si="25"/>
        <v>#DIV/0!</v>
      </c>
    </row>
    <row r="71" spans="1:26" x14ac:dyDescent="0.45">
      <c r="A71" t="s">
        <v>491</v>
      </c>
      <c r="B71" t="str">
        <f>IF(COUNTIFS(_2024_Manager_Records_Table[Mgr], 'Managers - 2014-2024'!A71, _2024_Manager_Records_Table[Year], MAX(_2024_Manager_Records_Table[Year]))&gt;0, "Y", "N")</f>
        <v>N</v>
      </c>
      <c r="C71">
        <f>COUNTIF(_2024_Manager_Records_Table[Mgr], 'Managers - 2014-2024'!A71)</f>
        <v>1</v>
      </c>
      <c r="D71">
        <f>SUMIF(_2024_Manager_Records_Table[Mgr], 'Managers - 2014-2024'!A71, _2024_Manager_Records_Table[W])</f>
        <v>55</v>
      </c>
      <c r="E71">
        <f>SUMIF(_2024_Manager_Records_Table[Mgr], 'Managers - 2014-2024'!A71, _2024_Manager_Records_Table[L])</f>
        <v>69</v>
      </c>
      <c r="F71" s="6">
        <f t="shared" si="13"/>
        <v>0.44354838709677419</v>
      </c>
      <c r="G71" s="11">
        <f t="shared" si="18"/>
        <v>-0.72192323924920832</v>
      </c>
      <c r="H71" s="7" t="e">
        <f>AVERAGEIF(_2024_Major_League_Baseball__Detailed_Standings[Manager], 'Managers - 2014-2024'!A71, _2024_Major_League_Baseball__Detailed_Standings[Luck])</f>
        <v>#DIV/0!</v>
      </c>
      <c r="I71" s="7" t="e">
        <f t="shared" si="19"/>
        <v>#DIV/0!</v>
      </c>
      <c r="J71" s="11" t="e">
        <f t="shared" si="20"/>
        <v>#DIV/0!</v>
      </c>
      <c r="K71" s="7" t="e">
        <f>AVERAGEIF(_2024_Major_League_Baseball__Detailed_Standings[Manager], 'Managers - 2014-2024'!A71, _2024_Major_League_Baseball__Detailed_Standings[SRS])</f>
        <v>#DIV/0!</v>
      </c>
      <c r="L71" s="11" t="e">
        <f t="shared" si="21"/>
        <v>#DIV/0!</v>
      </c>
      <c r="M71">
        <f>SUMIF(_2024_Major_League_Baseball__Detailed_Standings[Manager], 'Managers - 2014-2024'!A71, _2024_Major_League_Baseball__Detailed_Standings[ExInn W])</f>
        <v>0</v>
      </c>
      <c r="N71">
        <f>SUMIF(_2024_Major_League_Baseball__Detailed_Standings[Manager], 'Managers - 2014-2024'!A71, _2024_Major_League_Baseball__Detailed_Standings[ExInn L])</f>
        <v>0</v>
      </c>
      <c r="O71" s="6" t="e">
        <f t="shared" si="14"/>
        <v>#DIV/0!</v>
      </c>
      <c r="P71" s="11" t="e">
        <f t="shared" si="22"/>
        <v>#DIV/0!</v>
      </c>
      <c r="Q71">
        <f>SUMIF(_2024_Major_League_Baseball__Detailed_Standings[Manager], 'Managers - 2014-2024'!A71, _2024_Major_League_Baseball__Detailed_Standings[1Run W])</f>
        <v>0</v>
      </c>
      <c r="R71">
        <f>SUMIF(_2024_Major_League_Baseball__Detailed_Standings[Manager], 'Managers - 2014-2024'!A71, _2024_Major_League_Baseball__Detailed_Standings[1Run L])</f>
        <v>0</v>
      </c>
      <c r="S71" s="6"/>
      <c r="T71" s="11" t="str">
        <f t="shared" si="23"/>
        <v/>
      </c>
      <c r="U71">
        <f>SUMIF(_2024_Manager_Records_Table[Mgr], 'Managers - 2014-2024'!A71, _2024_Manager_Records_Table[Overturned])</f>
        <v>12</v>
      </c>
      <c r="V71">
        <f>SUMIF(_2024_Manager_Records_Table[Mgr], 'Managers - 2014-2024'!A71, _2024_Manager_Records_Table[Challenges])</f>
        <v>21</v>
      </c>
      <c r="W71" s="8">
        <f t="shared" si="15"/>
        <v>0.36363636363636365</v>
      </c>
      <c r="X71" s="11">
        <f t="shared" si="24"/>
        <v>0.73376936542195659</v>
      </c>
      <c r="Y71" s="6" t="e">
        <f t="shared" si="16"/>
        <v>#DIV/0!</v>
      </c>
      <c r="Z71" t="e">
        <f t="shared" si="25"/>
        <v>#DIV/0!</v>
      </c>
    </row>
    <row r="72" spans="1:26" x14ac:dyDescent="0.45">
      <c r="A72" t="s">
        <v>434</v>
      </c>
      <c r="B72" t="str">
        <f>IF(COUNTIFS(_2024_Manager_Records_Table[Mgr], 'Managers - 2014-2024'!A72, _2024_Manager_Records_Table[Year], MAX(_2024_Manager_Records_Table[Year]))&gt;0, "Y", "N")</f>
        <v>N</v>
      </c>
      <c r="C72">
        <f>COUNTIF(_2024_Manager_Records_Table[Mgr], 'Managers - 2014-2024'!A72)</f>
        <v>2</v>
      </c>
      <c r="D72">
        <f>SUMIF(_2024_Manager_Records_Table[Mgr], 'Managers - 2014-2024'!A72, _2024_Manager_Records_Table[W])</f>
        <v>93</v>
      </c>
      <c r="E72">
        <f>SUMIF(_2024_Manager_Records_Table[Mgr], 'Managers - 2014-2024'!A72, _2024_Manager_Records_Table[L])</f>
        <v>107</v>
      </c>
      <c r="F72" s="6">
        <f t="shared" si="13"/>
        <v>0.46500000000000002</v>
      </c>
      <c r="G72" s="11">
        <f t="shared" si="18"/>
        <v>-0.35732526814174559</v>
      </c>
      <c r="H72" s="7" t="e">
        <f>AVERAGEIF(_2024_Major_League_Baseball__Detailed_Standings[Manager], 'Managers - 2014-2024'!A72, _2024_Major_League_Baseball__Detailed_Standings[Luck])</f>
        <v>#DIV/0!</v>
      </c>
      <c r="I72" s="7" t="e">
        <f t="shared" si="19"/>
        <v>#DIV/0!</v>
      </c>
      <c r="J72" s="11" t="e">
        <f t="shared" si="20"/>
        <v>#DIV/0!</v>
      </c>
      <c r="K72" s="7" t="e">
        <f>AVERAGEIF(_2024_Major_League_Baseball__Detailed_Standings[Manager], 'Managers - 2014-2024'!A72, _2024_Major_League_Baseball__Detailed_Standings[SRS])</f>
        <v>#DIV/0!</v>
      </c>
      <c r="L72" s="11" t="e">
        <f t="shared" si="21"/>
        <v>#DIV/0!</v>
      </c>
      <c r="M72">
        <f>SUMIF(_2024_Major_League_Baseball__Detailed_Standings[Manager], 'Managers - 2014-2024'!A72, _2024_Major_League_Baseball__Detailed_Standings[ExInn W])</f>
        <v>0</v>
      </c>
      <c r="N72">
        <f>SUMIF(_2024_Major_League_Baseball__Detailed_Standings[Manager], 'Managers - 2014-2024'!A72, _2024_Major_League_Baseball__Detailed_Standings[ExInn L])</f>
        <v>0</v>
      </c>
      <c r="O72" s="6" t="e">
        <f t="shared" si="14"/>
        <v>#DIV/0!</v>
      </c>
      <c r="P72" s="11" t="e">
        <f t="shared" si="22"/>
        <v>#DIV/0!</v>
      </c>
      <c r="Q72">
        <f>SUMIF(_2024_Major_League_Baseball__Detailed_Standings[Manager], 'Managers - 2014-2024'!A72, _2024_Major_League_Baseball__Detailed_Standings[1Run W])</f>
        <v>0</v>
      </c>
      <c r="R72">
        <f>SUMIF(_2024_Major_League_Baseball__Detailed_Standings[Manager], 'Managers - 2014-2024'!A72, _2024_Major_League_Baseball__Detailed_Standings[1Run L])</f>
        <v>0</v>
      </c>
      <c r="S72" s="6"/>
      <c r="T72" s="11" t="str">
        <f t="shared" si="23"/>
        <v/>
      </c>
      <c r="U72">
        <f>SUMIF(_2024_Manager_Records_Table[Mgr], 'Managers - 2014-2024'!A72, _2024_Manager_Records_Table[Overturned])</f>
        <v>26</v>
      </c>
      <c r="V72">
        <f>SUMIF(_2024_Manager_Records_Table[Mgr], 'Managers - 2014-2024'!A72, _2024_Manager_Records_Table[Challenges])</f>
        <v>37</v>
      </c>
      <c r="W72" s="8">
        <f t="shared" si="15"/>
        <v>0.41269841269841268</v>
      </c>
      <c r="X72" s="11">
        <f t="shared" si="24"/>
        <v>2.1004705993229935</v>
      </c>
      <c r="Y72" s="6" t="e">
        <f t="shared" si="16"/>
        <v>#DIV/0!</v>
      </c>
      <c r="Z72" t="e">
        <f t="shared" si="25"/>
        <v>#DIV/0!</v>
      </c>
    </row>
    <row r="73" spans="1:26" x14ac:dyDescent="0.45">
      <c r="A73" t="s">
        <v>439</v>
      </c>
      <c r="B73" t="str">
        <f>IF(COUNTIFS(_2024_Manager_Records_Table[Mgr], 'Managers - 2014-2024'!A73, _2024_Manager_Records_Table[Year], MAX(_2024_Manager_Records_Table[Year]))&gt;0, "Y", "N")</f>
        <v>N</v>
      </c>
      <c r="C73">
        <f>COUNTIF(_2024_Manager_Records_Table[Mgr], 'Managers - 2014-2024'!A73)</f>
        <v>2</v>
      </c>
      <c r="D73">
        <f>SUMIF(_2024_Manager_Records_Table[Mgr], 'Managers - 2014-2024'!A73, _2024_Manager_Records_Table[W])</f>
        <v>99</v>
      </c>
      <c r="E73">
        <f>SUMIF(_2024_Manager_Records_Table[Mgr], 'Managers - 2014-2024'!A73, _2024_Manager_Records_Table[L])</f>
        <v>137</v>
      </c>
      <c r="F73" s="6">
        <f t="shared" ref="F73:F76" si="26">D73/SUM(D73:E73)</f>
        <v>0.41949152542372881</v>
      </c>
      <c r="G73" s="11">
        <f t="shared" si="18"/>
        <v>-1.130800790637722</v>
      </c>
      <c r="H73" s="7" t="e">
        <f>AVERAGEIF(_2024_Major_League_Baseball__Detailed_Standings[Manager], 'Managers - 2014-2024'!A73, _2024_Major_League_Baseball__Detailed_Standings[Luck])</f>
        <v>#DIV/0!</v>
      </c>
      <c r="I73" s="7" t="e">
        <f t="shared" si="19"/>
        <v>#DIV/0!</v>
      </c>
      <c r="J73" s="11" t="e">
        <f t="shared" si="20"/>
        <v>#DIV/0!</v>
      </c>
      <c r="K73" s="7" t="e">
        <f>AVERAGEIF(_2024_Major_League_Baseball__Detailed_Standings[Manager], 'Managers - 2014-2024'!A73, _2024_Major_League_Baseball__Detailed_Standings[SRS])</f>
        <v>#DIV/0!</v>
      </c>
      <c r="L73" s="11" t="e">
        <f t="shared" si="21"/>
        <v>#DIV/0!</v>
      </c>
      <c r="M73">
        <f>SUMIF(_2024_Major_League_Baseball__Detailed_Standings[Manager], 'Managers - 2014-2024'!A73, _2024_Major_League_Baseball__Detailed_Standings[ExInn W])</f>
        <v>0</v>
      </c>
      <c r="N73">
        <f>SUMIF(_2024_Major_League_Baseball__Detailed_Standings[Manager], 'Managers - 2014-2024'!A73, _2024_Major_League_Baseball__Detailed_Standings[ExInn L])</f>
        <v>0</v>
      </c>
      <c r="O73" s="6" t="e">
        <f t="shared" ref="O73:O75" si="27">M73/SUM(M73:N73)</f>
        <v>#DIV/0!</v>
      </c>
      <c r="P73" s="11" t="e">
        <f t="shared" si="22"/>
        <v>#DIV/0!</v>
      </c>
      <c r="Q73">
        <f>SUMIF(_2024_Major_League_Baseball__Detailed_Standings[Manager], 'Managers - 2014-2024'!A73, _2024_Major_League_Baseball__Detailed_Standings[1Run W])</f>
        <v>0</v>
      </c>
      <c r="R73">
        <f>SUMIF(_2024_Major_League_Baseball__Detailed_Standings[Manager], 'Managers - 2014-2024'!A73, _2024_Major_League_Baseball__Detailed_Standings[1Run L])</f>
        <v>0</v>
      </c>
      <c r="S73" s="6"/>
      <c r="T73" s="11" t="str">
        <f t="shared" si="23"/>
        <v/>
      </c>
      <c r="U73">
        <f>SUMIF(_2024_Manager_Records_Table[Mgr], 'Managers - 2014-2024'!A73, _2024_Manager_Records_Table[Overturned])</f>
        <v>22</v>
      </c>
      <c r="V73">
        <f>SUMIF(_2024_Manager_Records_Table[Mgr], 'Managers - 2014-2024'!A73, _2024_Manager_Records_Table[Challenges])</f>
        <v>49</v>
      </c>
      <c r="W73" s="8">
        <f t="shared" ref="W73:W76" si="28">U73/SUM(U73:V73)</f>
        <v>0.30985915492957744</v>
      </c>
      <c r="X73" s="11">
        <f t="shared" si="24"/>
        <v>-0.76428012293850267</v>
      </c>
      <c r="Y73" s="6" t="e">
        <f t="shared" ref="Y73:Y76" si="29">SUM(X73,T73,P73,L73,J73,G73)/COUNT(X73,T73,P73,L73,J73,G73)</f>
        <v>#DIV/0!</v>
      </c>
      <c r="Z73" t="e">
        <f t="shared" si="25"/>
        <v>#DIV/0!</v>
      </c>
    </row>
    <row r="74" spans="1:26" x14ac:dyDescent="0.45">
      <c r="A74" t="s">
        <v>453</v>
      </c>
      <c r="B74" t="str">
        <f>IF(COUNTIFS(_2024_Manager_Records_Table[Mgr], 'Managers - 2014-2024'!A74, _2024_Manager_Records_Table[Year], MAX(_2024_Manager_Records_Table[Year]))&gt;0, "Y", "N")</f>
        <v>N</v>
      </c>
      <c r="C74">
        <f>COUNTIF(_2024_Manager_Records_Table[Mgr], 'Managers - 2014-2024'!A74)</f>
        <v>2</v>
      </c>
      <c r="D74">
        <f>SUMIF(_2024_Manager_Records_Table[Mgr], 'Managers - 2014-2024'!A74, _2024_Manager_Records_Table[W])</f>
        <v>179</v>
      </c>
      <c r="E74">
        <f>SUMIF(_2024_Manager_Records_Table[Mgr], 'Managers - 2014-2024'!A74, _2024_Manager_Records_Table[L])</f>
        <v>145</v>
      </c>
      <c r="F74" s="6">
        <f t="shared" si="26"/>
        <v>0.55246913580246915</v>
      </c>
      <c r="G74" s="11">
        <f t="shared" si="18"/>
        <v>1.1293260895893869</v>
      </c>
      <c r="H74" s="7" t="e">
        <f>AVERAGEIF(_2024_Major_League_Baseball__Detailed_Standings[Manager], 'Managers - 2014-2024'!A74, _2024_Major_League_Baseball__Detailed_Standings[Luck])</f>
        <v>#DIV/0!</v>
      </c>
      <c r="I74" s="7" t="e">
        <f t="shared" si="19"/>
        <v>#DIV/0!</v>
      </c>
      <c r="J74" s="11" t="e">
        <f t="shared" si="20"/>
        <v>#DIV/0!</v>
      </c>
      <c r="K74" s="7" t="e">
        <f>AVERAGEIF(_2024_Major_League_Baseball__Detailed_Standings[Manager], 'Managers - 2014-2024'!A74, _2024_Major_League_Baseball__Detailed_Standings[SRS])</f>
        <v>#DIV/0!</v>
      </c>
      <c r="L74" s="11" t="e">
        <f t="shared" si="21"/>
        <v>#DIV/0!</v>
      </c>
      <c r="M74">
        <f>SUMIF(_2024_Major_League_Baseball__Detailed_Standings[Manager], 'Managers - 2014-2024'!A74, _2024_Major_League_Baseball__Detailed_Standings[ExInn W])</f>
        <v>0</v>
      </c>
      <c r="N74">
        <f>SUMIF(_2024_Major_League_Baseball__Detailed_Standings[Manager], 'Managers - 2014-2024'!A74, _2024_Major_League_Baseball__Detailed_Standings[ExInn L])</f>
        <v>0</v>
      </c>
      <c r="O74" s="6" t="e">
        <f t="shared" si="27"/>
        <v>#DIV/0!</v>
      </c>
      <c r="P74" s="11" t="e">
        <f t="shared" si="22"/>
        <v>#DIV/0!</v>
      </c>
      <c r="Q74">
        <f>SUMIF(_2024_Major_League_Baseball__Detailed_Standings[Manager], 'Managers - 2014-2024'!A74, _2024_Major_League_Baseball__Detailed_Standings[1Run W])</f>
        <v>0</v>
      </c>
      <c r="R74">
        <f>SUMIF(_2024_Major_League_Baseball__Detailed_Standings[Manager], 'Managers - 2014-2024'!A74, _2024_Major_League_Baseball__Detailed_Standings[1Run L])</f>
        <v>0</v>
      </c>
      <c r="S74" s="6"/>
      <c r="T74" s="11" t="str">
        <f t="shared" si="23"/>
        <v/>
      </c>
      <c r="U74">
        <f>SUMIF(_2024_Manager_Records_Table[Mgr], 'Managers - 2014-2024'!A74, _2024_Manager_Records_Table[Overturned])</f>
        <v>33</v>
      </c>
      <c r="V74">
        <f>SUMIF(_2024_Manager_Records_Table[Mgr], 'Managers - 2014-2024'!A74, _2024_Manager_Records_Table[Challenges])</f>
        <v>61</v>
      </c>
      <c r="W74" s="8">
        <f t="shared" si="28"/>
        <v>0.35106382978723405</v>
      </c>
      <c r="X74" s="11">
        <f t="shared" si="24"/>
        <v>0.38354148351802969</v>
      </c>
      <c r="Y74" s="6" t="e">
        <f t="shared" si="29"/>
        <v>#DIV/0!</v>
      </c>
      <c r="Z74" t="e">
        <f t="shared" si="25"/>
        <v>#DIV/0!</v>
      </c>
    </row>
    <row r="75" spans="1:26" x14ac:dyDescent="0.45">
      <c r="A75" t="s">
        <v>416</v>
      </c>
      <c r="B75" t="str">
        <f>IF(COUNTIFS(_2024_Manager_Records_Table[Mgr], 'Managers - 2014-2024'!A75, _2024_Manager_Records_Table[Year], MAX(_2024_Manager_Records_Table[Year]))&gt;0, "Y", "N")</f>
        <v>N</v>
      </c>
      <c r="C75">
        <f>COUNTIF(_2024_Manager_Records_Table[Mgr], 'Managers - 2014-2024'!A75)</f>
        <v>1</v>
      </c>
      <c r="D75">
        <f>SUMIF(_2024_Manager_Records_Table[Mgr], 'Managers - 2014-2024'!A75, _2024_Manager_Records_Table[W])</f>
        <v>63</v>
      </c>
      <c r="E75">
        <f>SUMIF(_2024_Manager_Records_Table[Mgr], 'Managers - 2014-2024'!A75, _2024_Manager_Records_Table[L])</f>
        <v>96</v>
      </c>
      <c r="F75" s="6">
        <f t="shared" si="26"/>
        <v>0.39622641509433965</v>
      </c>
      <c r="G75" s="11">
        <f t="shared" si="18"/>
        <v>-1.5262215015163432</v>
      </c>
      <c r="H75" s="7" t="e">
        <f>AVERAGEIF(_2024_Major_League_Baseball__Detailed_Standings[Manager], 'Managers - 2014-2024'!A75, _2024_Major_League_Baseball__Detailed_Standings[Luck])</f>
        <v>#DIV/0!</v>
      </c>
      <c r="I75" s="7" t="e">
        <f t="shared" si="19"/>
        <v>#DIV/0!</v>
      </c>
      <c r="J75" s="11" t="e">
        <f t="shared" si="20"/>
        <v>#DIV/0!</v>
      </c>
      <c r="K75" s="7" t="e">
        <f>AVERAGEIF(_2024_Major_League_Baseball__Detailed_Standings[Manager], 'Managers - 2014-2024'!A75, _2024_Major_League_Baseball__Detailed_Standings[SRS])</f>
        <v>#DIV/0!</v>
      </c>
      <c r="L75" s="11" t="e">
        <f t="shared" si="21"/>
        <v>#DIV/0!</v>
      </c>
      <c r="M75">
        <f>SUMIF(_2024_Major_League_Baseball__Detailed_Standings[Manager], 'Managers - 2014-2024'!A75, _2024_Major_League_Baseball__Detailed_Standings[ExInn W])</f>
        <v>0</v>
      </c>
      <c r="N75">
        <f>SUMIF(_2024_Major_League_Baseball__Detailed_Standings[Manager], 'Managers - 2014-2024'!A75, _2024_Major_League_Baseball__Detailed_Standings[ExInn L])</f>
        <v>0</v>
      </c>
      <c r="O75" s="6" t="e">
        <f t="shared" si="27"/>
        <v>#DIV/0!</v>
      </c>
      <c r="P75" s="11" t="e">
        <f t="shared" si="22"/>
        <v>#DIV/0!</v>
      </c>
      <c r="Q75">
        <f>SUMIF(_2024_Major_League_Baseball__Detailed_Standings[Manager], 'Managers - 2014-2024'!A75, _2024_Major_League_Baseball__Detailed_Standings[1Run W])</f>
        <v>0</v>
      </c>
      <c r="R75">
        <f>SUMIF(_2024_Major_League_Baseball__Detailed_Standings[Manager], 'Managers - 2014-2024'!A75, _2024_Major_League_Baseball__Detailed_Standings[1Run L])</f>
        <v>0</v>
      </c>
      <c r="S75" s="6"/>
      <c r="T75" s="11" t="str">
        <f t="shared" si="23"/>
        <v/>
      </c>
      <c r="U75">
        <f>SUMIF(_2024_Manager_Records_Table[Mgr], 'Managers - 2014-2024'!A75, _2024_Manager_Records_Table[Overturned])</f>
        <v>19</v>
      </c>
      <c r="V75">
        <f>SUMIF(_2024_Manager_Records_Table[Mgr], 'Managers - 2014-2024'!A75, _2024_Manager_Records_Table[Challenges])</f>
        <v>36</v>
      </c>
      <c r="W75" s="8">
        <f t="shared" si="28"/>
        <v>0.34545454545454546</v>
      </c>
      <c r="X75" s="11">
        <f t="shared" si="24"/>
        <v>0.22728596697627762</v>
      </c>
      <c r="Y75" s="6" t="e">
        <f t="shared" si="29"/>
        <v>#DIV/0!</v>
      </c>
      <c r="Z75" t="e">
        <f t="shared" si="25"/>
        <v>#DIV/0!</v>
      </c>
    </row>
    <row r="76" spans="1:26" x14ac:dyDescent="0.45">
      <c r="A76" t="s">
        <v>430</v>
      </c>
      <c r="B76" t="str">
        <f>IF(COUNTIFS(_2024_Manager_Records_Table[Mgr], 'Managers - 2014-2024'!A76, _2024_Manager_Records_Table[Year], MAX(_2024_Manager_Records_Table[Year]))&gt;0, "Y", "N")</f>
        <v>N</v>
      </c>
      <c r="C76">
        <f>COUNTIF(_2024_Manager_Records_Table[Mgr], 'Managers - 2014-2024'!A76)</f>
        <v>1</v>
      </c>
      <c r="D76">
        <f>SUMIF(_2024_Manager_Records_Table[Mgr], 'Managers - 2014-2024'!A76, _2024_Manager_Records_Table[W])</f>
        <v>59</v>
      </c>
      <c r="E76">
        <f>SUMIF(_2024_Manager_Records_Table[Mgr], 'Managers - 2014-2024'!A76, _2024_Manager_Records_Table[L])</f>
        <v>79</v>
      </c>
      <c r="F76" s="6">
        <f t="shared" si="26"/>
        <v>0.42753623188405798</v>
      </c>
      <c r="G76" s="11">
        <f t="shared" si="18"/>
        <v>-0.99407057520715902</v>
      </c>
      <c r="H76" s="7"/>
      <c r="I76" s="7"/>
      <c r="J76" s="11" t="e">
        <f t="shared" si="20"/>
        <v>#DIV/0!</v>
      </c>
      <c r="K76" s="7"/>
      <c r="L76" s="11" t="e">
        <f t="shared" si="21"/>
        <v>#DIV/0!</v>
      </c>
      <c r="O76" s="6"/>
      <c r="P76" s="11" t="e">
        <f t="shared" si="22"/>
        <v>#DIV/0!</v>
      </c>
      <c r="Q76">
        <f>SUMIF(_2024_Major_League_Baseball__Detailed_Standings[Manager], 'Managers - 2014-2024'!A76, _2024_Major_League_Baseball__Detailed_Standings[1Run W])</f>
        <v>0</v>
      </c>
      <c r="R76">
        <f>SUMIF(_2024_Major_League_Baseball__Detailed_Standings[Manager], 'Managers - 2014-2024'!A76, _2024_Major_League_Baseball__Detailed_Standings[1Run L])</f>
        <v>0</v>
      </c>
      <c r="S76" s="6"/>
      <c r="T76" s="11" t="str">
        <f t="shared" si="23"/>
        <v/>
      </c>
      <c r="U76">
        <f>SUMIF(_2024_Manager_Records_Table[Mgr], 'Managers - 2014-2024'!A76, _2024_Manager_Records_Table[Overturned])</f>
        <v>17</v>
      </c>
      <c r="V76">
        <f>SUMIF(_2024_Manager_Records_Table[Mgr], 'Managers - 2014-2024'!A76, _2024_Manager_Records_Table[Challenges])</f>
        <v>27</v>
      </c>
      <c r="W76" s="8">
        <f t="shared" si="28"/>
        <v>0.38636363636363635</v>
      </c>
      <c r="X76" s="11">
        <f t="shared" si="24"/>
        <v>1.3668736134790545</v>
      </c>
      <c r="Y76" s="6" t="e">
        <f t="shared" si="29"/>
        <v>#DIV/0!</v>
      </c>
      <c r="Z76" t="e">
        <f t="shared" si="25"/>
        <v>#DIV/0!</v>
      </c>
    </row>
    <row r="77" spans="1:26" x14ac:dyDescent="0.45">
      <c r="F77" s="6"/>
      <c r="G77" s="11"/>
      <c r="H77" s="7"/>
      <c r="I77" s="7"/>
      <c r="J77" s="11"/>
      <c r="K77" s="7"/>
      <c r="L77" s="11"/>
      <c r="O77" s="6"/>
      <c r="P77" s="11"/>
      <c r="S77" s="6"/>
      <c r="T77" s="11"/>
      <c r="W77" s="8"/>
      <c r="X77" s="11"/>
      <c r="Y77" s="6"/>
    </row>
    <row r="78" spans="1:26" x14ac:dyDescent="0.45">
      <c r="F78" s="6"/>
      <c r="G78" s="11"/>
      <c r="H78" s="7"/>
      <c r="I78" s="7"/>
      <c r="J78" s="11"/>
      <c r="K78" s="7"/>
      <c r="L78" s="11"/>
      <c r="O78" s="6"/>
      <c r="P78" s="11"/>
      <c r="S78" s="6"/>
      <c r="T78" s="11"/>
      <c r="W78" s="8"/>
      <c r="X78" s="11"/>
      <c r="Y78" s="6"/>
    </row>
    <row r="79" spans="1:26" x14ac:dyDescent="0.45">
      <c r="F79" s="6"/>
      <c r="G79" s="11"/>
      <c r="H79" s="7"/>
      <c r="I79" s="7"/>
      <c r="J79" s="11"/>
      <c r="K79" s="7"/>
      <c r="L79" s="11"/>
      <c r="O79" s="6"/>
      <c r="P79" s="11"/>
      <c r="S79" s="6"/>
      <c r="T79" s="11"/>
      <c r="W79" s="8"/>
      <c r="X79" s="11"/>
      <c r="Y79" s="6"/>
    </row>
    <row r="80" spans="1:26" x14ac:dyDescent="0.45">
      <c r="F80" s="6"/>
      <c r="G80" s="11"/>
      <c r="H80" s="7"/>
      <c r="I80" s="7"/>
      <c r="J80" s="11"/>
      <c r="K80" s="7"/>
      <c r="L80" s="11"/>
      <c r="O80" s="6"/>
      <c r="P80" s="11"/>
      <c r="S80" s="6"/>
      <c r="T80" s="11"/>
      <c r="W80" s="8"/>
      <c r="X80" s="11"/>
      <c r="Y80" s="6"/>
    </row>
    <row r="81" spans="6:25" x14ac:dyDescent="0.45">
      <c r="F81" s="6"/>
      <c r="G81" s="11"/>
      <c r="H81" s="7"/>
      <c r="I81" s="7"/>
      <c r="J81" s="11"/>
      <c r="K81" s="7"/>
      <c r="L81" s="11"/>
      <c r="O81" s="6"/>
      <c r="P81" s="11"/>
      <c r="S81" s="6"/>
      <c r="T81" s="11"/>
      <c r="W81" s="8"/>
      <c r="X81" s="11"/>
      <c r="Y81" s="6"/>
    </row>
    <row r="82" spans="6:25" x14ac:dyDescent="0.45">
      <c r="F82" s="6"/>
      <c r="G82" s="11"/>
      <c r="H82" s="7"/>
      <c r="I82" s="7"/>
      <c r="J82" s="11"/>
      <c r="K82" s="7"/>
      <c r="L82" s="11"/>
      <c r="O82" s="6"/>
      <c r="P82" s="11"/>
      <c r="S82" s="6"/>
      <c r="T82" s="11"/>
      <c r="W82" s="8"/>
      <c r="X82" s="11"/>
      <c r="Y82" s="6"/>
    </row>
    <row r="83" spans="6:25" x14ac:dyDescent="0.45">
      <c r="F83" s="6"/>
      <c r="G83" s="11"/>
      <c r="H83" s="7"/>
      <c r="I83" s="7"/>
      <c r="J83" s="11"/>
      <c r="K83" s="7"/>
      <c r="L83" s="11"/>
      <c r="O83" s="6"/>
      <c r="P83" s="11"/>
      <c r="S83" s="6"/>
      <c r="T83" s="11"/>
      <c r="W83" s="8"/>
      <c r="X83" s="11"/>
      <c r="Y83" s="6"/>
    </row>
    <row r="84" spans="6:25" x14ac:dyDescent="0.45">
      <c r="F84" s="6"/>
      <c r="G84" s="11"/>
      <c r="H84" s="7"/>
      <c r="I84" s="7"/>
      <c r="J84" s="11"/>
      <c r="K84" s="7"/>
      <c r="L84" s="11"/>
      <c r="O84" s="6"/>
      <c r="P84" s="11"/>
      <c r="S84" s="6"/>
      <c r="T84" s="11"/>
      <c r="W84" s="8"/>
      <c r="X84" s="11"/>
      <c r="Y84" s="6"/>
    </row>
    <row r="85" spans="6:25" x14ac:dyDescent="0.45">
      <c r="F85" s="6"/>
      <c r="G85" s="11"/>
      <c r="H85" s="7"/>
      <c r="I85" s="7"/>
      <c r="J85" s="11"/>
      <c r="K85" s="7"/>
      <c r="L85" s="11"/>
      <c r="O85" s="6"/>
      <c r="P85" s="11"/>
      <c r="S85" s="6"/>
      <c r="T85" s="11"/>
      <c r="W85" s="8"/>
      <c r="X85" s="11"/>
      <c r="Y85" s="6"/>
    </row>
    <row r="86" spans="6:25" x14ac:dyDescent="0.45">
      <c r="F86" s="6"/>
      <c r="G86" s="11"/>
      <c r="H86" s="7"/>
      <c r="I86" s="7"/>
      <c r="J86" s="11"/>
      <c r="K86" s="7"/>
      <c r="L86" s="11"/>
      <c r="O86" s="6"/>
      <c r="P86" s="11"/>
      <c r="S86" s="6"/>
      <c r="T86" s="11"/>
      <c r="W86" s="8"/>
      <c r="X86" s="11"/>
      <c r="Y86" s="6"/>
    </row>
    <row r="87" spans="6:25" x14ac:dyDescent="0.45">
      <c r="F87" s="6"/>
      <c r="G87" s="11"/>
      <c r="H87" s="7"/>
      <c r="I87" s="7"/>
      <c r="J87" s="11"/>
      <c r="K87" s="7"/>
      <c r="L87" s="11"/>
      <c r="O87" s="6"/>
      <c r="P87" s="11"/>
      <c r="S87" s="6"/>
      <c r="T87" s="11"/>
      <c r="W87" s="8"/>
      <c r="X87" s="11"/>
      <c r="Y87" s="6"/>
    </row>
    <row r="88" spans="6:25" x14ac:dyDescent="0.45">
      <c r="F88" s="6"/>
      <c r="G88" s="11"/>
      <c r="H88" s="7"/>
      <c r="I88" s="7"/>
      <c r="J88" s="11"/>
      <c r="K88" s="7"/>
      <c r="L88" s="11"/>
      <c r="O88" s="6"/>
      <c r="P88" s="11"/>
      <c r="S88" s="6"/>
      <c r="T88" s="11"/>
      <c r="W88" s="8"/>
      <c r="X88" s="11"/>
      <c r="Y88" s="6"/>
    </row>
    <row r="89" spans="6:25" x14ac:dyDescent="0.45">
      <c r="F89" s="6"/>
      <c r="G89" s="11"/>
      <c r="H89" s="7"/>
      <c r="I89" s="7"/>
      <c r="J89" s="11"/>
      <c r="K89" s="7"/>
      <c r="L89" s="11"/>
      <c r="O89" s="6"/>
      <c r="P89" s="11"/>
      <c r="S89" s="6"/>
      <c r="T89" s="11"/>
      <c r="W89" s="8"/>
      <c r="X89" s="11"/>
      <c r="Y89" s="6"/>
    </row>
    <row r="90" spans="6:25" x14ac:dyDescent="0.45">
      <c r="F90" s="6"/>
      <c r="G90" s="11"/>
      <c r="H90" s="7"/>
      <c r="I90" s="7"/>
      <c r="J90" s="11"/>
      <c r="K90" s="7"/>
      <c r="L90" s="11"/>
      <c r="O90" s="6"/>
      <c r="P90" s="11"/>
      <c r="S90" s="6"/>
      <c r="T90" s="11"/>
      <c r="W90" s="8"/>
      <c r="X90" s="11"/>
      <c r="Y90" s="6"/>
    </row>
    <row r="91" spans="6:25" x14ac:dyDescent="0.45">
      <c r="F91" s="6"/>
      <c r="G91" s="11"/>
      <c r="H91" s="7"/>
      <c r="I91" s="7"/>
      <c r="J91" s="11"/>
      <c r="K91" s="7"/>
      <c r="L91" s="11"/>
      <c r="O91" s="6"/>
      <c r="P91" s="11"/>
      <c r="S91" s="6"/>
      <c r="T91" s="11"/>
      <c r="W91" s="8"/>
      <c r="X91" s="11"/>
      <c r="Y91" s="6"/>
    </row>
    <row r="92" spans="6:25" x14ac:dyDescent="0.45">
      <c r="F92" s="6"/>
      <c r="G92" s="11"/>
      <c r="H92" s="7"/>
      <c r="I92" s="7"/>
      <c r="J92" s="11"/>
      <c r="K92" s="7"/>
      <c r="L92" s="11"/>
      <c r="O92" s="6"/>
      <c r="P92" s="11"/>
      <c r="S92" s="6"/>
      <c r="T92" s="11"/>
      <c r="W92" s="8"/>
      <c r="X92" s="11"/>
      <c r="Y92" s="6"/>
    </row>
    <row r="93" spans="6:25" x14ac:dyDescent="0.45">
      <c r="F93" s="6"/>
      <c r="G93" s="11"/>
      <c r="H93" s="7"/>
      <c r="I93" s="7"/>
      <c r="J93" s="11"/>
      <c r="K93" s="7"/>
      <c r="L93" s="11"/>
      <c r="O93" s="6"/>
      <c r="P93" s="11"/>
      <c r="S93" s="6"/>
      <c r="T93" s="11"/>
      <c r="W93" s="8"/>
      <c r="X93" s="11"/>
      <c r="Y93" s="6"/>
    </row>
    <row r="94" spans="6:25" x14ac:dyDescent="0.45">
      <c r="F94" s="6"/>
      <c r="G94" s="11"/>
      <c r="H94" s="7"/>
      <c r="I94" s="7"/>
      <c r="J94" s="11"/>
      <c r="K94" s="7"/>
      <c r="L94" s="11"/>
      <c r="O94" s="6"/>
      <c r="P94" s="11"/>
      <c r="S94" s="6"/>
      <c r="T94" s="11"/>
      <c r="W94" s="8"/>
      <c r="X94" s="11"/>
      <c r="Y94" s="6"/>
    </row>
    <row r="95" spans="6:25" x14ac:dyDescent="0.45">
      <c r="F95" s="6"/>
      <c r="G95" s="11"/>
      <c r="H95" s="7"/>
      <c r="I95" s="7"/>
      <c r="J95" s="11"/>
      <c r="K95" s="7"/>
      <c r="L95" s="11"/>
      <c r="O95" s="6"/>
      <c r="P95" s="11"/>
      <c r="S95" s="6"/>
      <c r="T95" s="11"/>
      <c r="W95" s="8"/>
      <c r="X95" s="11"/>
      <c r="Y95" s="6"/>
    </row>
    <row r="96" spans="6:25" x14ac:dyDescent="0.45">
      <c r="F96" s="6"/>
      <c r="G96" s="11"/>
      <c r="H96" s="7"/>
      <c r="I96" s="7"/>
      <c r="J96" s="11"/>
      <c r="K96" s="7"/>
      <c r="L96" s="11"/>
      <c r="O96" s="6"/>
      <c r="P96" s="11"/>
      <c r="S96" s="6"/>
      <c r="T96" s="11"/>
      <c r="W96" s="8"/>
      <c r="X96" s="11"/>
      <c r="Y96" s="6"/>
    </row>
    <row r="97" spans="6:25" x14ac:dyDescent="0.45">
      <c r="F97" s="6"/>
      <c r="G97" s="11"/>
      <c r="H97" s="7"/>
      <c r="I97" s="7"/>
      <c r="J97" s="11"/>
      <c r="K97" s="7"/>
      <c r="L97" s="11"/>
      <c r="O97" s="6"/>
      <c r="P97" s="11"/>
      <c r="S97" s="6"/>
      <c r="T97" s="11"/>
      <c r="W97" s="8"/>
      <c r="X97" s="11"/>
      <c r="Y97" s="6"/>
    </row>
    <row r="98" spans="6:25" x14ac:dyDescent="0.45">
      <c r="F98" s="6"/>
      <c r="G98" s="11"/>
      <c r="H98" s="7"/>
      <c r="I98" s="7"/>
      <c r="J98" s="11"/>
      <c r="K98" s="7"/>
      <c r="L98" s="11"/>
      <c r="O98" s="6"/>
      <c r="P98" s="11"/>
      <c r="S98" s="6"/>
      <c r="T98" s="11"/>
      <c r="W98" s="8"/>
      <c r="X98" s="11"/>
      <c r="Y98" s="6"/>
    </row>
    <row r="99" spans="6:25" x14ac:dyDescent="0.45">
      <c r="F99" s="6"/>
      <c r="G99" s="11"/>
      <c r="H99" s="7"/>
      <c r="I99" s="7"/>
      <c r="J99" s="11"/>
      <c r="K99" s="7"/>
      <c r="L99" s="11"/>
      <c r="O99" s="6"/>
      <c r="P99" s="11"/>
      <c r="S99" s="6"/>
      <c r="T99" s="11"/>
      <c r="W99" s="8"/>
      <c r="X99" s="11"/>
      <c r="Y99" s="6"/>
    </row>
    <row r="100" spans="6:25" x14ac:dyDescent="0.45">
      <c r="F100" s="6"/>
      <c r="G100" s="11"/>
      <c r="H100" s="7"/>
      <c r="I100" s="7"/>
      <c r="J100" s="11"/>
      <c r="K100" s="7"/>
      <c r="L100" s="11"/>
      <c r="O100" s="6"/>
      <c r="P100" s="11"/>
      <c r="S100" s="6"/>
      <c r="T100" s="11"/>
      <c r="W100" s="8"/>
      <c r="X100" s="11"/>
      <c r="Y100" s="6"/>
    </row>
    <row r="101" spans="6:25" x14ac:dyDescent="0.45">
      <c r="F101" s="6"/>
      <c r="G101" s="11"/>
      <c r="H101" s="7"/>
      <c r="I101" s="7"/>
      <c r="J101" s="11"/>
      <c r="K101" s="7"/>
      <c r="L101" s="11"/>
      <c r="O101" s="6"/>
      <c r="P101" s="11"/>
      <c r="S101" s="6"/>
      <c r="T101" s="11"/>
      <c r="W101" s="8"/>
      <c r="X101" s="11"/>
      <c r="Y101" s="6"/>
    </row>
    <row r="102" spans="6:25" x14ac:dyDescent="0.45">
      <c r="F102" s="6"/>
      <c r="G102" s="11"/>
      <c r="H102" s="7"/>
      <c r="I102" s="7"/>
      <c r="J102" s="11"/>
      <c r="K102" s="7"/>
      <c r="L102" s="11"/>
      <c r="O102" s="6"/>
      <c r="P102" s="11"/>
      <c r="S102" s="6"/>
      <c r="T102" s="11"/>
      <c r="W102" s="8"/>
      <c r="X102" s="11"/>
      <c r="Y102" s="6"/>
    </row>
    <row r="103" spans="6:25" x14ac:dyDescent="0.45">
      <c r="F103" s="6"/>
      <c r="G103" s="11"/>
      <c r="H103" s="7"/>
      <c r="I103" s="7"/>
      <c r="J103" s="11"/>
      <c r="K103" s="7"/>
      <c r="L103" s="11"/>
      <c r="O103" s="6"/>
      <c r="P103" s="11"/>
      <c r="S103" s="6"/>
      <c r="T103" s="11"/>
      <c r="W103" s="8"/>
      <c r="X103" s="11"/>
      <c r="Y103" s="6"/>
    </row>
    <row r="104" spans="6:25" x14ac:dyDescent="0.45">
      <c r="F104" s="6"/>
      <c r="G104" s="11"/>
      <c r="H104" s="7"/>
      <c r="I104" s="7"/>
      <c r="J104" s="11"/>
      <c r="K104" s="7"/>
      <c r="L104" s="11"/>
      <c r="O104" s="6"/>
      <c r="P104" s="11"/>
      <c r="S104" s="6"/>
      <c r="T104" s="11"/>
      <c r="W104" s="8"/>
      <c r="X104" s="11"/>
      <c r="Y104" s="6"/>
    </row>
    <row r="105" spans="6:25" x14ac:dyDescent="0.45">
      <c r="F105" s="6"/>
      <c r="G105" s="11"/>
      <c r="H105" s="7"/>
      <c r="I105" s="7"/>
      <c r="J105" s="11"/>
      <c r="K105" s="7"/>
      <c r="L105" s="11"/>
      <c r="O105" s="6"/>
      <c r="P105" s="11"/>
      <c r="S105" s="6"/>
      <c r="T105" s="11"/>
      <c r="W105" s="8"/>
      <c r="X105" s="11"/>
      <c r="Y105" s="6"/>
    </row>
    <row r="106" spans="6:25" x14ac:dyDescent="0.45">
      <c r="F106" s="6"/>
      <c r="G106" s="11"/>
      <c r="H106" s="7"/>
      <c r="I106" s="7"/>
      <c r="J106" s="11"/>
      <c r="K106" s="7"/>
      <c r="L106" s="11"/>
      <c r="O106" s="6"/>
      <c r="P106" s="11"/>
      <c r="S106" s="6"/>
      <c r="T106" s="11"/>
      <c r="W106" s="8"/>
      <c r="X106" s="11"/>
      <c r="Y106" s="6"/>
    </row>
    <row r="107" spans="6:25" x14ac:dyDescent="0.45">
      <c r="F107" s="6"/>
      <c r="G107" s="11"/>
      <c r="H107" s="7"/>
      <c r="I107" s="7"/>
      <c r="J107" s="11"/>
      <c r="K107" s="7"/>
      <c r="L107" s="11"/>
      <c r="O107" s="6"/>
      <c r="P107" s="11"/>
      <c r="S107" s="6"/>
      <c r="T107" s="11"/>
      <c r="W107" s="8"/>
      <c r="X107" s="11"/>
      <c r="Y107" s="6"/>
    </row>
    <row r="108" spans="6:25" x14ac:dyDescent="0.45">
      <c r="F108" s="6"/>
      <c r="G108" s="11"/>
      <c r="H108" s="7"/>
      <c r="I108" s="7"/>
      <c r="J108" s="11"/>
      <c r="K108" s="7"/>
      <c r="L108" s="11"/>
      <c r="O108" s="6"/>
      <c r="P108" s="11"/>
      <c r="S108" s="6"/>
      <c r="T108" s="11"/>
      <c r="W108" s="8"/>
      <c r="X108" s="11"/>
      <c r="Y108" s="6"/>
    </row>
    <row r="109" spans="6:25" x14ac:dyDescent="0.45">
      <c r="F109" s="6"/>
      <c r="G109" s="11"/>
      <c r="H109" s="7"/>
      <c r="I109" s="7"/>
      <c r="J109" s="11"/>
      <c r="K109" s="7"/>
      <c r="L109" s="11"/>
      <c r="O109" s="6"/>
      <c r="P109" s="11"/>
      <c r="S109" s="6"/>
      <c r="T109" s="11"/>
      <c r="W109" s="8"/>
      <c r="X109" s="11"/>
      <c r="Y109" s="6"/>
    </row>
    <row r="110" spans="6:25" x14ac:dyDescent="0.45">
      <c r="F110" s="6"/>
      <c r="G110" s="11"/>
      <c r="H110" s="7"/>
      <c r="I110" s="7"/>
      <c r="J110" s="11"/>
      <c r="K110" s="7"/>
      <c r="L110" s="11"/>
      <c r="O110" s="6"/>
      <c r="P110" s="11"/>
      <c r="S110" s="6"/>
      <c r="T110" s="11"/>
      <c r="W110" s="8"/>
      <c r="X110" s="11"/>
      <c r="Y110" s="6"/>
    </row>
    <row r="111" spans="6:25" x14ac:dyDescent="0.45">
      <c r="F111" s="6"/>
      <c r="G111" s="11"/>
      <c r="H111" s="7"/>
      <c r="I111" s="7"/>
      <c r="J111" s="11"/>
      <c r="K111" s="7"/>
      <c r="L111" s="11"/>
      <c r="O111" s="6"/>
      <c r="P111" s="11"/>
      <c r="S111" s="6"/>
      <c r="T111" s="11"/>
      <c r="W111" s="8"/>
      <c r="X111" s="11"/>
      <c r="Y111" s="6"/>
    </row>
    <row r="112" spans="6:25" x14ac:dyDescent="0.45">
      <c r="F112" s="6"/>
      <c r="G112" s="11"/>
      <c r="H112" s="7"/>
      <c r="I112" s="7"/>
      <c r="J112" s="11"/>
      <c r="K112" s="7"/>
      <c r="L112" s="11"/>
      <c r="O112" s="6"/>
      <c r="P112" s="11"/>
      <c r="S112" s="6"/>
      <c r="T112" s="11"/>
      <c r="W112" s="8"/>
      <c r="X112" s="11"/>
      <c r="Y112" s="6"/>
    </row>
    <row r="113" spans="6:25" x14ac:dyDescent="0.45">
      <c r="F113" s="6"/>
      <c r="G113" s="11"/>
      <c r="H113" s="7"/>
      <c r="I113" s="7"/>
      <c r="J113" s="11"/>
      <c r="K113" s="7"/>
      <c r="L113" s="11"/>
      <c r="O113" s="6"/>
      <c r="P113" s="11"/>
      <c r="S113" s="6"/>
      <c r="T113" s="11"/>
      <c r="W113" s="8"/>
      <c r="X113" s="11"/>
      <c r="Y113" s="6"/>
    </row>
    <row r="114" spans="6:25" x14ac:dyDescent="0.45">
      <c r="F114" s="6"/>
      <c r="G114" s="11"/>
      <c r="H114" s="7"/>
      <c r="I114" s="7"/>
      <c r="J114" s="11"/>
      <c r="K114" s="7"/>
      <c r="L114" s="11"/>
      <c r="O114" s="6"/>
      <c r="P114" s="11"/>
      <c r="S114" s="6"/>
      <c r="T114" s="11"/>
      <c r="W114" s="8"/>
      <c r="X114" s="11"/>
      <c r="Y114" s="6"/>
    </row>
    <row r="115" spans="6:25" x14ac:dyDescent="0.45">
      <c r="F115" s="6"/>
      <c r="G115" s="11"/>
      <c r="H115" s="7"/>
      <c r="I115" s="7"/>
      <c r="J115" s="11"/>
      <c r="K115" s="7"/>
      <c r="L115" s="11"/>
      <c r="O115" s="6"/>
      <c r="P115" s="11"/>
      <c r="S115" s="6"/>
      <c r="T115" s="11"/>
      <c r="W115" s="8"/>
      <c r="X115" s="11"/>
      <c r="Y115" s="6"/>
    </row>
    <row r="116" spans="6:25" x14ac:dyDescent="0.45">
      <c r="F116" s="6"/>
      <c r="G116" s="11"/>
      <c r="H116" s="7"/>
      <c r="I116" s="7"/>
      <c r="J116" s="11"/>
      <c r="K116" s="7"/>
      <c r="L116" s="11"/>
      <c r="O116" s="6"/>
      <c r="P116" s="11"/>
      <c r="S116" s="6"/>
      <c r="T116" s="11"/>
      <c r="W116" s="8"/>
      <c r="X116" s="11"/>
      <c r="Y116" s="6"/>
    </row>
    <row r="117" spans="6:25" x14ac:dyDescent="0.45">
      <c r="F117" s="6"/>
      <c r="G117" s="11"/>
      <c r="H117" s="7"/>
      <c r="I117" s="7"/>
      <c r="J117" s="11"/>
      <c r="K117" s="7"/>
      <c r="L117" s="11"/>
      <c r="O117" s="6"/>
      <c r="P117" s="11"/>
      <c r="S117" s="6"/>
      <c r="T117" s="11"/>
      <c r="W117" s="8"/>
      <c r="X117" s="11"/>
      <c r="Y117" s="6"/>
    </row>
    <row r="118" spans="6:25" x14ac:dyDescent="0.45">
      <c r="F118" s="6"/>
      <c r="G118" s="11"/>
      <c r="H118" s="7"/>
      <c r="I118" s="7"/>
      <c r="J118" s="11"/>
      <c r="K118" s="7"/>
      <c r="L118" s="11"/>
      <c r="O118" s="6"/>
      <c r="P118" s="11"/>
      <c r="S118" s="6"/>
      <c r="T118" s="11"/>
      <c r="W118" s="8"/>
      <c r="X118" s="11"/>
      <c r="Y118" s="6"/>
    </row>
    <row r="119" spans="6:25" x14ac:dyDescent="0.45">
      <c r="F119" s="6"/>
      <c r="G119" s="11"/>
      <c r="H119" s="7"/>
      <c r="I119" s="7"/>
      <c r="J119" s="11"/>
      <c r="K119" s="7"/>
      <c r="L119" s="11"/>
      <c r="O119" s="6"/>
      <c r="P119" s="11"/>
      <c r="S119" s="6"/>
      <c r="T119" s="11"/>
      <c r="W119" s="8"/>
      <c r="X119" s="11"/>
      <c r="Y119" s="6"/>
    </row>
    <row r="120" spans="6:25" x14ac:dyDescent="0.45">
      <c r="F120" s="6"/>
      <c r="G120" s="11"/>
      <c r="H120" s="7"/>
      <c r="I120" s="7"/>
      <c r="J120" s="11"/>
      <c r="K120" s="7"/>
      <c r="L120" s="11"/>
      <c r="O120" s="6"/>
      <c r="P120" s="11"/>
      <c r="S120" s="6"/>
      <c r="T120" s="11"/>
      <c r="W120" s="8"/>
      <c r="X120" s="11"/>
      <c r="Y120" s="6"/>
    </row>
    <row r="121" spans="6:25" x14ac:dyDescent="0.45">
      <c r="F121" s="6"/>
      <c r="G121" s="11"/>
      <c r="H121" s="7"/>
      <c r="I121" s="7"/>
      <c r="J121" s="11"/>
      <c r="K121" s="7"/>
      <c r="L121" s="11"/>
      <c r="O121" s="6"/>
      <c r="P121" s="11"/>
      <c r="S121" s="6"/>
      <c r="T121" s="11"/>
      <c r="W121" s="8"/>
      <c r="X121" s="11"/>
      <c r="Y121" s="6"/>
    </row>
    <row r="122" spans="6:25" x14ac:dyDescent="0.45">
      <c r="F122" s="6"/>
      <c r="G122" s="11"/>
      <c r="H122" s="7"/>
      <c r="I122" s="7"/>
      <c r="J122" s="11"/>
      <c r="K122" s="7"/>
      <c r="L122" s="11"/>
      <c r="O122" s="6"/>
      <c r="P122" s="11"/>
      <c r="S122" s="6"/>
      <c r="T122" s="11"/>
      <c r="W122" s="8"/>
      <c r="X122" s="11"/>
      <c r="Y122" s="6"/>
    </row>
    <row r="123" spans="6:25" x14ac:dyDescent="0.45">
      <c r="F123" s="6"/>
      <c r="G123" s="11"/>
      <c r="H123" s="7"/>
      <c r="I123" s="7"/>
      <c r="J123" s="11"/>
      <c r="K123" s="7"/>
      <c r="L123" s="11"/>
      <c r="O123" s="6"/>
      <c r="P123" s="11"/>
      <c r="S123" s="6"/>
      <c r="T123" s="11"/>
      <c r="W123" s="8"/>
      <c r="X123" s="11"/>
      <c r="Y123" s="6"/>
    </row>
    <row r="124" spans="6:25" x14ac:dyDescent="0.45">
      <c r="F124" s="6"/>
      <c r="G124" s="11"/>
      <c r="H124" s="7"/>
      <c r="I124" s="7"/>
      <c r="J124" s="11"/>
      <c r="K124" s="7"/>
      <c r="L124" s="11"/>
      <c r="O124" s="6"/>
      <c r="P124" s="11"/>
      <c r="S124" s="6"/>
      <c r="T124" s="11"/>
      <c r="W124" s="8"/>
      <c r="X124" s="11"/>
      <c r="Y124" s="6"/>
    </row>
    <row r="125" spans="6:25" x14ac:dyDescent="0.45">
      <c r="F125" s="6"/>
      <c r="G125" s="11"/>
      <c r="H125" s="7"/>
      <c r="I125" s="7"/>
      <c r="J125" s="11"/>
      <c r="K125" s="7"/>
      <c r="L125" s="11"/>
      <c r="O125" s="6"/>
      <c r="P125" s="11"/>
      <c r="S125" s="6"/>
      <c r="T125" s="11"/>
      <c r="W125" s="8"/>
      <c r="X125" s="11"/>
      <c r="Y125" s="6"/>
    </row>
    <row r="126" spans="6:25" x14ac:dyDescent="0.45">
      <c r="F126" s="6"/>
      <c r="G126" s="11"/>
      <c r="H126" s="7"/>
      <c r="I126" s="7"/>
      <c r="J126" s="11"/>
      <c r="K126" s="7"/>
      <c r="L126" s="11"/>
      <c r="O126" s="6"/>
      <c r="P126" s="11"/>
      <c r="S126" s="6"/>
      <c r="T126" s="11"/>
      <c r="W126" s="8"/>
      <c r="X126" s="11"/>
      <c r="Y126" s="6"/>
    </row>
    <row r="127" spans="6:25" x14ac:dyDescent="0.45">
      <c r="F127" s="6"/>
      <c r="G127" s="11"/>
      <c r="H127" s="7"/>
      <c r="I127" s="7"/>
      <c r="J127" s="11"/>
      <c r="K127" s="7"/>
      <c r="L127" s="11"/>
      <c r="O127" s="6"/>
      <c r="P127" s="11"/>
      <c r="S127" s="6"/>
      <c r="T127" s="11"/>
      <c r="W127" s="8"/>
      <c r="X127" s="11"/>
      <c r="Y127" s="6"/>
    </row>
    <row r="128" spans="6:25" x14ac:dyDescent="0.45">
      <c r="F128" s="6"/>
      <c r="G128" s="11"/>
      <c r="H128" s="7"/>
      <c r="I128" s="7"/>
      <c r="J128" s="11"/>
      <c r="K128" s="7"/>
      <c r="L128" s="11"/>
      <c r="O128" s="6"/>
      <c r="P128" s="11"/>
      <c r="S128" s="6"/>
      <c r="T128" s="11"/>
      <c r="W128" s="8"/>
      <c r="X128" s="11"/>
      <c r="Y128" s="6"/>
    </row>
    <row r="129" spans="6:25" x14ac:dyDescent="0.45">
      <c r="F129" s="6"/>
      <c r="G129" s="11"/>
      <c r="H129" s="7"/>
      <c r="I129" s="7"/>
      <c r="J129" s="11"/>
      <c r="K129" s="7"/>
      <c r="L129" s="11"/>
      <c r="O129" s="6"/>
      <c r="P129" s="11"/>
      <c r="S129" s="6"/>
      <c r="T129" s="11"/>
      <c r="W129" s="8"/>
      <c r="X129" s="11"/>
      <c r="Y129" s="6"/>
    </row>
    <row r="130" spans="6:25" x14ac:dyDescent="0.45">
      <c r="F130" s="6"/>
      <c r="G130" s="11"/>
      <c r="H130" s="7"/>
      <c r="I130" s="7"/>
      <c r="J130" s="11"/>
      <c r="K130" s="7"/>
      <c r="L130" s="11"/>
      <c r="O130" s="6"/>
      <c r="P130" s="11"/>
      <c r="S130" s="6"/>
      <c r="T130" s="11"/>
      <c r="W130" s="8"/>
      <c r="X130" s="11"/>
      <c r="Y130" s="6"/>
    </row>
    <row r="131" spans="6:25" x14ac:dyDescent="0.45">
      <c r="F131" s="6"/>
      <c r="G131" s="11"/>
      <c r="H131" s="7"/>
      <c r="I131" s="7"/>
      <c r="J131" s="11"/>
      <c r="K131" s="7"/>
      <c r="L131" s="11"/>
      <c r="O131" s="6"/>
      <c r="P131" s="11"/>
      <c r="S131" s="6"/>
      <c r="T131" s="11"/>
      <c r="W131" s="8"/>
      <c r="X131" s="11"/>
      <c r="Y131" s="6"/>
    </row>
    <row r="132" spans="6:25" x14ac:dyDescent="0.45">
      <c r="F132" s="6"/>
      <c r="G132" s="11"/>
      <c r="H132" s="7"/>
      <c r="I132" s="7"/>
      <c r="J132" s="11"/>
      <c r="K132" s="7"/>
      <c r="L132" s="11"/>
      <c r="O132" s="6"/>
      <c r="P132" s="11"/>
      <c r="S132" s="6"/>
      <c r="T132" s="11"/>
      <c r="W132" s="8"/>
      <c r="X132" s="11"/>
      <c r="Y132" s="6"/>
    </row>
    <row r="133" spans="6:25" x14ac:dyDescent="0.45">
      <c r="F133" s="6"/>
      <c r="G133" s="11"/>
      <c r="H133" s="7"/>
      <c r="I133" s="7"/>
      <c r="J133" s="11"/>
      <c r="K133" s="7"/>
      <c r="L133" s="11"/>
      <c r="O133" s="6"/>
      <c r="P133" s="11"/>
      <c r="S133" s="6"/>
      <c r="T133" s="11"/>
      <c r="W133" s="8"/>
      <c r="X133" s="11"/>
      <c r="Y133" s="6"/>
    </row>
    <row r="134" spans="6:25" x14ac:dyDescent="0.45">
      <c r="F134" s="6"/>
      <c r="G134" s="11"/>
      <c r="H134" s="7"/>
      <c r="I134" s="7"/>
      <c r="J134" s="11"/>
      <c r="K134" s="7"/>
      <c r="L134" s="11"/>
      <c r="O134" s="6"/>
      <c r="P134" s="11"/>
      <c r="S134" s="6"/>
      <c r="T134" s="11"/>
      <c r="W134" s="8"/>
      <c r="X134" s="11"/>
      <c r="Y134" s="6"/>
    </row>
    <row r="135" spans="6:25" x14ac:dyDescent="0.45">
      <c r="F135" s="6"/>
      <c r="G135" s="11"/>
      <c r="H135" s="7"/>
      <c r="I135" s="7"/>
      <c r="J135" s="11"/>
      <c r="K135" s="7"/>
      <c r="L135" s="11"/>
      <c r="O135" s="6"/>
      <c r="P135" s="11"/>
      <c r="S135" s="6"/>
      <c r="T135" s="11"/>
      <c r="W135" s="8"/>
      <c r="X135" s="11"/>
      <c r="Y135" s="6"/>
    </row>
    <row r="136" spans="6:25" x14ac:dyDescent="0.45">
      <c r="F136" s="6"/>
      <c r="G136" s="11"/>
      <c r="H136" s="7"/>
      <c r="I136" s="7"/>
      <c r="J136" s="11"/>
      <c r="K136" s="7"/>
      <c r="L136" s="11"/>
      <c r="O136" s="6"/>
      <c r="P136" s="11"/>
      <c r="S136" s="6"/>
      <c r="T136" s="11"/>
      <c r="W136" s="8"/>
      <c r="X136" s="11"/>
      <c r="Y136" s="6"/>
    </row>
    <row r="137" spans="6:25" x14ac:dyDescent="0.45">
      <c r="F137" s="6"/>
      <c r="G137" s="11"/>
      <c r="H137" s="7"/>
      <c r="I137" s="7"/>
      <c r="J137" s="11"/>
      <c r="K137" s="7"/>
      <c r="L137" s="11"/>
      <c r="O137" s="6"/>
      <c r="P137" s="11"/>
      <c r="S137" s="6"/>
      <c r="T137" s="11"/>
      <c r="W137" s="8"/>
      <c r="X137" s="11"/>
      <c r="Y137" s="6"/>
    </row>
    <row r="138" spans="6:25" x14ac:dyDescent="0.45">
      <c r="F138" s="6"/>
      <c r="G138" s="11"/>
      <c r="H138" s="7"/>
      <c r="I138" s="7"/>
      <c r="J138" s="11"/>
      <c r="K138" s="7"/>
      <c r="L138" s="11"/>
      <c r="O138" s="6"/>
      <c r="P138" s="11"/>
      <c r="S138" s="6"/>
      <c r="T138" s="11"/>
      <c r="W138" s="8"/>
      <c r="X138" s="11"/>
      <c r="Y138" s="6"/>
    </row>
    <row r="139" spans="6:25" x14ac:dyDescent="0.45">
      <c r="F139" s="6"/>
      <c r="G139" s="11"/>
      <c r="H139" s="7"/>
      <c r="I139" s="7"/>
      <c r="J139" s="11"/>
      <c r="K139" s="7"/>
      <c r="L139" s="11"/>
      <c r="O139" s="6"/>
      <c r="P139" s="11"/>
      <c r="S139" s="6"/>
      <c r="T139" s="11"/>
      <c r="W139" s="8"/>
      <c r="X139" s="11"/>
      <c r="Y139" s="6"/>
    </row>
    <row r="140" spans="6:25" x14ac:dyDescent="0.45">
      <c r="F140" s="6"/>
      <c r="G140" s="11"/>
      <c r="H140" s="7"/>
      <c r="I140" s="7"/>
      <c r="J140" s="11"/>
      <c r="K140" s="7"/>
      <c r="L140" s="11"/>
      <c r="O140" s="6"/>
      <c r="P140" s="11"/>
      <c r="S140" s="6"/>
      <c r="T140" s="11"/>
      <c r="W140" s="8"/>
      <c r="X140" s="11"/>
      <c r="Y140" s="6"/>
    </row>
    <row r="141" spans="6:25" x14ac:dyDescent="0.45">
      <c r="F141" s="6"/>
      <c r="G141" s="11"/>
      <c r="H141" s="7"/>
      <c r="I141" s="7"/>
      <c r="J141" s="11"/>
      <c r="K141" s="7"/>
      <c r="L141" s="11"/>
      <c r="O141" s="6"/>
      <c r="P141" s="11"/>
      <c r="S141" s="6"/>
      <c r="T141" s="11"/>
      <c r="W141" s="8"/>
      <c r="X141" s="11"/>
      <c r="Y141" s="6"/>
    </row>
    <row r="142" spans="6:25" x14ac:dyDescent="0.45">
      <c r="F142" s="6"/>
      <c r="G142" s="11"/>
      <c r="H142" s="7"/>
      <c r="I142" s="7"/>
      <c r="J142" s="11"/>
      <c r="K142" s="7"/>
      <c r="L142" s="11"/>
      <c r="O142" s="6"/>
      <c r="P142" s="11"/>
      <c r="S142" s="6"/>
      <c r="T142" s="11"/>
      <c r="W142" s="8"/>
      <c r="X142" s="11"/>
      <c r="Y142" s="6"/>
    </row>
    <row r="143" spans="6:25" x14ac:dyDescent="0.45">
      <c r="F143" s="6"/>
      <c r="G143" s="11"/>
      <c r="H143" s="7"/>
      <c r="I143" s="7"/>
      <c r="J143" s="11"/>
      <c r="K143" s="7"/>
      <c r="L143" s="11"/>
      <c r="O143" s="6"/>
      <c r="P143" s="11"/>
      <c r="S143" s="6"/>
      <c r="T143" s="11"/>
      <c r="W143" s="8"/>
      <c r="X143" s="11"/>
      <c r="Y143" s="6"/>
    </row>
    <row r="144" spans="6:25" x14ac:dyDescent="0.45">
      <c r="F144" s="6"/>
      <c r="G144" s="11"/>
      <c r="H144" s="7"/>
      <c r="I144" s="7"/>
      <c r="J144" s="11"/>
      <c r="K144" s="7"/>
      <c r="L144" s="11"/>
      <c r="O144" s="6"/>
      <c r="P144" s="11"/>
      <c r="S144" s="6"/>
      <c r="T144" s="11"/>
      <c r="W144" s="8"/>
      <c r="X144" s="11"/>
      <c r="Y144" s="6"/>
    </row>
    <row r="145" spans="6:25" x14ac:dyDescent="0.45">
      <c r="F145" s="6"/>
      <c r="G145" s="11"/>
      <c r="H145" s="7"/>
      <c r="I145" s="7"/>
      <c r="J145" s="11"/>
      <c r="K145" s="7"/>
      <c r="L145" s="11"/>
      <c r="O145" s="6"/>
      <c r="P145" s="11"/>
      <c r="S145" s="6"/>
      <c r="T145" s="11"/>
      <c r="W145" s="8"/>
      <c r="X145" s="11"/>
      <c r="Y145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A22FD-1C3F-4BF9-B75F-3EC5647EFEB9}">
  <dimension ref="A1:Z79"/>
  <sheetViews>
    <sheetView tabSelected="1" workbookViewId="0">
      <selection activeCell="O15" sqref="O15"/>
    </sheetView>
  </sheetViews>
  <sheetFormatPr defaultRowHeight="14.25" x14ac:dyDescent="0.45"/>
  <cols>
    <col min="1" max="2" width="19.73046875" customWidth="1"/>
    <col min="3" max="6" width="10.53125" customWidth="1"/>
    <col min="7" max="7" width="10.53125" style="10" customWidth="1"/>
    <col min="8" max="9" width="10.53125" customWidth="1"/>
    <col min="10" max="10" width="10.53125" style="10" customWidth="1"/>
    <col min="11" max="11" width="10.53125" customWidth="1"/>
    <col min="12" max="12" width="10.53125" style="10" customWidth="1"/>
    <col min="13" max="15" width="10.53125" customWidth="1"/>
    <col min="16" max="16" width="10.53125" style="10" customWidth="1"/>
    <col min="17" max="19" width="10.53125" customWidth="1"/>
    <col min="20" max="20" width="10.53125" style="10" customWidth="1"/>
    <col min="21" max="23" width="10.53125" customWidth="1"/>
    <col min="24" max="24" width="10.53125" style="10" customWidth="1"/>
    <col min="25" max="25" width="10.53125" customWidth="1"/>
  </cols>
  <sheetData>
    <row r="1" spans="1:26" s="12" customFormat="1" ht="42.75" x14ac:dyDescent="0.45">
      <c r="A1" s="12" t="s">
        <v>796</v>
      </c>
      <c r="B1" s="12" t="s">
        <v>848</v>
      </c>
      <c r="C1" s="12" t="s">
        <v>799</v>
      </c>
      <c r="D1" s="12" t="s">
        <v>3</v>
      </c>
      <c r="E1" s="12" t="s">
        <v>4</v>
      </c>
      <c r="F1" s="12" t="s">
        <v>798</v>
      </c>
      <c r="G1" s="13" t="s">
        <v>803</v>
      </c>
      <c r="H1" s="12" t="s">
        <v>575</v>
      </c>
      <c r="I1" s="12" t="s">
        <v>800</v>
      </c>
      <c r="J1" s="13" t="s">
        <v>804</v>
      </c>
      <c r="K1" s="12" t="s">
        <v>573</v>
      </c>
      <c r="L1" s="13" t="s">
        <v>805</v>
      </c>
      <c r="M1" s="12" t="s">
        <v>582</v>
      </c>
      <c r="N1" s="12" t="s">
        <v>583</v>
      </c>
      <c r="O1" s="12" t="s">
        <v>801</v>
      </c>
      <c r="P1" s="13" t="s">
        <v>806</v>
      </c>
      <c r="Q1" s="12" t="s">
        <v>585</v>
      </c>
      <c r="R1" s="12" t="s">
        <v>586</v>
      </c>
      <c r="S1" s="12" t="s">
        <v>802</v>
      </c>
      <c r="T1" s="13" t="s">
        <v>807</v>
      </c>
      <c r="U1" s="12" t="s">
        <v>13</v>
      </c>
      <c r="V1" s="12" t="s">
        <v>12</v>
      </c>
      <c r="W1" s="12" t="s">
        <v>14</v>
      </c>
      <c r="X1" s="13" t="s">
        <v>808</v>
      </c>
      <c r="Y1" s="12" t="s">
        <v>809</v>
      </c>
      <c r="Z1" s="12" t="s">
        <v>847</v>
      </c>
    </row>
    <row r="2" spans="1:26" x14ac:dyDescent="0.45">
      <c r="A2" t="s">
        <v>141</v>
      </c>
      <c r="B2" t="str">
        <f>IF(COUNTIFS(_2024_Manager_Records_Table[Mgr], 'Managers - Current'!A2, _2024_Manager_Records_Table[Year], MAX(_2024_Manager_Records_Table[Year]))&gt;0, "Y", "")</f>
        <v>Y</v>
      </c>
      <c r="C2">
        <f>COUNTIF(_2024_Manager_Records_Table[Mgr], 'Managers - Current'!A2)</f>
        <v>8</v>
      </c>
      <c r="D2">
        <f>SUMIF(_2024_Manager_Records_Table[Mgr], 'Managers - Current'!A2, _2024_Manager_Records_Table[W])</f>
        <v>582</v>
      </c>
      <c r="E2">
        <f>SUMIF(_2024_Major_League_Baseball__Detailed_Standings[Manager], 'Managers - Current'!A2, _2024_Major_League_Baseball__Detailed_Standings[L])</f>
        <v>68</v>
      </c>
      <c r="F2" s="6">
        <f>D2/SUM(D2:E2)</f>
        <v>0.89538461538461533</v>
      </c>
      <c r="G2" s="11">
        <f t="shared" ref="G2:G31" si="0">(F2-AVERAGE($F$2:$F$78))/_xlfn.STDEV.P($F$2:$F$78)</f>
        <v>0.82442834347211502</v>
      </c>
      <c r="H2" s="7">
        <f>AVERAGEIF(_2024_Major_League_Baseball__Detailed_Standings[Manager], 'Managers - Current'!A2, _2024_Major_League_Baseball__Detailed_Standings[Luck])</f>
        <v>0</v>
      </c>
      <c r="I2" s="7">
        <f>H2*(C2/11)</f>
        <v>0</v>
      </c>
      <c r="J2" s="11">
        <f t="shared" ref="J2:J31" si="1">(I2-AVERAGE($I$2:$I$78))/_xlfn.STDEV.P($I$2:$I$78)</f>
        <v>-2.6556830493322352E-2</v>
      </c>
      <c r="K2" s="7">
        <f>AVERAGEIF(_2024_Major_League_Baseball__Detailed_Standings[Manager], 'Managers - Current'!A2, _2024_Major_League_Baseball__Detailed_Standings[SRS])</f>
        <v>0.7</v>
      </c>
      <c r="L2" s="11">
        <f t="shared" ref="L2:L31" si="2">(K2-AVERAGE($K$2:$K$78))/_xlfn.STDEV.P($K$2:$K$78)</f>
        <v>1.0054870096363531</v>
      </c>
      <c r="M2">
        <f>SUMIF(_2024_Major_League_Baseball__Detailed_Standings[Manager], 'Managers - Current'!A2, _2024_Major_League_Baseball__Detailed_Standings[ExInn W])</f>
        <v>5</v>
      </c>
      <c r="N2">
        <f>SUMIF(_2024_Major_League_Baseball__Detailed_Standings[Manager], 'Managers - Current'!A2, _2024_Major_League_Baseball__Detailed_Standings[ExInn L])</f>
        <v>8</v>
      </c>
      <c r="O2" s="6">
        <f>M2/SUM(M2:N2)</f>
        <v>0.38461538461538464</v>
      </c>
      <c r="P2" s="11">
        <f t="shared" ref="P2:P31" si="3">(O2-AVERAGE($O$2:$O$78))/_xlfn.STDEV.P($O$2:$O$78)</f>
        <v>-0.79019522728371461</v>
      </c>
      <c r="Q2">
        <f>SUMIF(_2024_Major_League_Baseball__Detailed_Standings[Manager], 'Managers - Current'!A2, _2024_Major_League_Baseball__Detailed_Standings[1Run W])</f>
        <v>26</v>
      </c>
      <c r="R2">
        <f>SUMIF(_2024_Major_League_Baseball__Detailed_Standings[Manager], 'Managers - Current'!A2, _2024_Major_League_Baseball__Detailed_Standings[1Run L])</f>
        <v>19</v>
      </c>
      <c r="S2" s="6">
        <f>Q2/SUM(Q2:R2)</f>
        <v>0.57777777777777772</v>
      </c>
      <c r="T2" s="11">
        <f t="shared" ref="T2:T31" si="4">IF(ISBLANK(S2), "",(S2-AVERAGE($S$2:$S$78))/_xlfn.STDEV.P($S$2:$S$78))</f>
        <v>0.97348806642931207</v>
      </c>
      <c r="U2">
        <f>SUMIF(_2024_Manager_Records_Table[Mgr], 'Managers - Current'!A2, _2024_Manager_Records_Table[Overturned])</f>
        <v>135</v>
      </c>
      <c r="V2">
        <f>SUMIF(_2024_Manager_Records_Table[Mgr], 'Managers - Current'!A2, _2024_Manager_Records_Table[Challenges])</f>
        <v>252</v>
      </c>
      <c r="W2" s="8">
        <f>U2/SUM(U2:V2)</f>
        <v>0.34883720930232559</v>
      </c>
      <c r="X2" s="11">
        <f t="shared" ref="X2:X31" si="5">IF(ISBLANK(W2), "",(W2-AVERAGE($W$2:$W$78))/_xlfn.STDEV.P($W$2:$W$78))</f>
        <v>0.4613049205608164</v>
      </c>
      <c r="Y2" s="6">
        <f>SUM(X2,T2,P2,L2,J2,G2)/COUNT(X2,T2,P2,L2,J2,G2)</f>
        <v>0.40799271372025991</v>
      </c>
      <c r="Z2">
        <f t="shared" ref="Z2:Z31" si="6">_xlfn.RANK.EQ(Y2, $Y$2:$Y$79, 0)</f>
        <v>9</v>
      </c>
    </row>
    <row r="3" spans="1:26" x14ac:dyDescent="0.45">
      <c r="A3" t="s">
        <v>207</v>
      </c>
      <c r="B3" t="str">
        <f>IF(COUNTIFS(_2024_Manager_Records_Table[Mgr], 'Managers - Current'!A3, _2024_Manager_Records_Table[Year], MAX(_2024_Manager_Records_Table[Year]))&gt;0, "Y", "")</f>
        <v>Y</v>
      </c>
      <c r="C3">
        <f>COUNTIF(_2024_Manager_Records_Table[Mgr], 'Managers - Current'!A3)</f>
        <v>9</v>
      </c>
      <c r="D3">
        <f>SUMIF(_2024_Manager_Records_Table[Mgr], 'Managers - Current'!A3,_2024_Manager_Records_Table[W])</f>
        <v>730</v>
      </c>
      <c r="E3">
        <f>SUMIF(_2024_Major_League_Baseball__Detailed_Standings[Manager], 'Managers - Current'!A3, _2024_Major_League_Baseball__Detailed_Standings[L])</f>
        <v>71</v>
      </c>
      <c r="F3" s="6">
        <f t="shared" ref="F3:F31" si="7">D3/SUM(D3:E3)</f>
        <v>0.91136079900124844</v>
      </c>
      <c r="G3" s="11">
        <f t="shared" si="0"/>
        <v>0.93654392644601336</v>
      </c>
      <c r="H3" s="7">
        <f>AVERAGEIF(_2024_Major_League_Baseball__Detailed_Standings[Manager], 'Managers - Current'!A3, _2024_Major_League_Baseball__Detailed_Standings[Luck])</f>
        <v>-3</v>
      </c>
      <c r="I3" s="7">
        <f t="shared" ref="I3:I31" si="8">H3*(C3/11)</f>
        <v>-2.4545454545454546</v>
      </c>
      <c r="J3" s="11">
        <f t="shared" si="1"/>
        <v>-1.3709963742177671</v>
      </c>
      <c r="K3" s="7">
        <f>AVERAGEIF(_2024_Major_League_Baseball__Detailed_Standings[Manager], 'Managers - Current'!A3, _2024_Major_League_Baseball__Detailed_Standings[SRS])</f>
        <v>0.5</v>
      </c>
      <c r="L3" s="11">
        <f t="shared" si="2"/>
        <v>0.71820500688310929</v>
      </c>
      <c r="M3">
        <f>SUMIF(_2024_Major_League_Baseball__Detailed_Standings[Manager], 'Managers - Current'!A3, _2024_Major_League_Baseball__Detailed_Standings[ExInn W])</f>
        <v>12</v>
      </c>
      <c r="N3">
        <f>SUMIF(_2024_Major_League_Baseball__Detailed_Standings[Manager], 'Managers - Current'!A3, _2024_Major_League_Baseball__Detailed_Standings[ExInn L])</f>
        <v>5</v>
      </c>
      <c r="O3" s="6">
        <f t="shared" ref="O3:O31" si="9">M3/SUM(M3:N3)</f>
        <v>0.70588235294117652</v>
      </c>
      <c r="P3" s="11">
        <f t="shared" si="3"/>
        <v>1.3905292438851873</v>
      </c>
      <c r="Q3">
        <f>SUMIF(_2024_Major_League_Baseball__Detailed_Standings[Manager], 'Managers - Current'!A3, _2024_Major_League_Baseball__Detailed_Standings[1Run W])</f>
        <v>16</v>
      </c>
      <c r="R3">
        <f>SUMIF(_2024_Major_League_Baseball__Detailed_Standings[Manager], 'Managers - Current'!A3, _2024_Major_League_Baseball__Detailed_Standings[1Run L])</f>
        <v>24</v>
      </c>
      <c r="S3" s="6">
        <f t="shared" ref="S3:S31" si="10">Q3/SUM(Q3:R3)</f>
        <v>0.4</v>
      </c>
      <c r="T3" s="11">
        <f t="shared" si="4"/>
        <v>-1.2096247400626456</v>
      </c>
      <c r="U3">
        <f>SUMIF(_2024_Manager_Records_Table[Mgr], 'Managers - Current'!A3, _2024_Manager_Records_Table[Overturned])</f>
        <v>126</v>
      </c>
      <c r="V3">
        <f>SUMIF(_2024_Manager_Records_Table[Mgr], 'Managers - Current'!A3, _2024_Manager_Records_Table[Challenges])</f>
        <v>267</v>
      </c>
      <c r="W3" s="8">
        <f t="shared" ref="W3:W31" si="11">U3/SUM(U3:V3)</f>
        <v>0.32061068702290074</v>
      </c>
      <c r="X3" s="11">
        <f t="shared" si="5"/>
        <v>-0.5317554717660733</v>
      </c>
      <c r="Y3" s="6">
        <f t="shared" ref="Y3:Y31" si="12">SUM(X3,T3,P3,L3,J3,G3)/COUNT(X3,T3,P3,L3,J3,G3)</f>
        <v>-1.1183068138695998E-2</v>
      </c>
      <c r="Z3">
        <f t="shared" si="6"/>
        <v>14</v>
      </c>
    </row>
    <row r="4" spans="1:26" x14ac:dyDescent="0.45">
      <c r="A4" t="s">
        <v>123</v>
      </c>
      <c r="B4" t="str">
        <f>IF(COUNTIFS(_2024_Manager_Records_Table[Mgr], 'Managers - Current'!A4, _2024_Manager_Records_Table[Year], MAX(_2024_Manager_Records_Table[Year]))&gt;0, "Y", "")</f>
        <v>Y</v>
      </c>
      <c r="C4">
        <f>COUNTIF(_2024_Manager_Records_Table[Mgr], 'Managers - Current'!A4)</f>
        <v>6</v>
      </c>
      <c r="D4">
        <f>SUMIF(_2024_Manager_Records_Table[Mgr], 'Managers - Current'!A4,_2024_Manager_Records_Table[W])</f>
        <v>401</v>
      </c>
      <c r="E4">
        <f>SUMIF(_2024_Major_League_Baseball__Detailed_Standings[Manager], 'Managers - Current'!A4, _2024_Major_League_Baseball__Detailed_Standings[L])</f>
        <v>69</v>
      </c>
      <c r="F4" s="6">
        <f t="shared" si="7"/>
        <v>0.85319148936170208</v>
      </c>
      <c r="G4" s="11">
        <f t="shared" si="0"/>
        <v>0.52833091275499033</v>
      </c>
      <c r="H4" s="7">
        <f>AVERAGEIF(_2024_Major_League_Baseball__Detailed_Standings[Manager], 'Managers - Current'!A4, _2024_Major_League_Baseball__Detailed_Standings[Luck])</f>
        <v>1</v>
      </c>
      <c r="I4" s="7">
        <f t="shared" si="8"/>
        <v>0.54545454545454541</v>
      </c>
      <c r="J4" s="11">
        <f t="shared" si="1"/>
        <v>0.27220751255655423</v>
      </c>
      <c r="K4" s="7">
        <f>AVERAGEIF(_2024_Major_League_Baseball__Detailed_Standings[Manager], 'Managers - Current'!A4, _2024_Major_League_Baseball__Detailed_Standings[SRS])</f>
        <v>0.4</v>
      </c>
      <c r="L4" s="11">
        <f t="shared" si="2"/>
        <v>0.57456400550648745</v>
      </c>
      <c r="M4">
        <f>SUMIF(_2024_Major_League_Baseball__Detailed_Standings[Manager], 'Managers - Current'!A4, _2024_Major_League_Baseball__Detailed_Standings[ExInn W])</f>
        <v>5</v>
      </c>
      <c r="N4">
        <f>SUMIF(_2024_Major_League_Baseball__Detailed_Standings[Manager], 'Managers - Current'!A4, _2024_Major_League_Baseball__Detailed_Standings[ExInn L])</f>
        <v>6</v>
      </c>
      <c r="O4" s="6">
        <f t="shared" si="9"/>
        <v>0.45454545454545453</v>
      </c>
      <c r="P4" s="11">
        <f t="shared" si="3"/>
        <v>-0.31551768554400511</v>
      </c>
      <c r="Q4">
        <f>SUMIF(_2024_Major_League_Baseball__Detailed_Standings[Manager], 'Managers - Current'!A4, _2024_Major_League_Baseball__Detailed_Standings[1Run W])</f>
        <v>14</v>
      </c>
      <c r="R4">
        <f>SUMIF(_2024_Major_League_Baseball__Detailed_Standings[Manager], 'Managers - Current'!A4, _2024_Major_League_Baseball__Detailed_Standings[1Run L])</f>
        <v>17</v>
      </c>
      <c r="S4" s="6">
        <f t="shared" si="10"/>
        <v>0.45161290322580644</v>
      </c>
      <c r="T4" s="11">
        <f t="shared" si="4"/>
        <v>-0.57581779624240004</v>
      </c>
      <c r="U4">
        <f>SUMIF(_2024_Manager_Records_Table[Mgr], 'Managers - Current'!A4, _2024_Manager_Records_Table[Overturned])</f>
        <v>82</v>
      </c>
      <c r="V4">
        <f>SUMIF(_2024_Manager_Records_Table[Mgr], 'Managers - Current'!A4, _2024_Manager_Records_Table[Challenges])</f>
        <v>191</v>
      </c>
      <c r="W4" s="8">
        <f t="shared" si="11"/>
        <v>0.30036630036630035</v>
      </c>
      <c r="X4" s="11">
        <f t="shared" si="5"/>
        <v>-1.2439898149347026</v>
      </c>
      <c r="Y4" s="6">
        <f t="shared" si="12"/>
        <v>-0.12670381098384595</v>
      </c>
      <c r="Z4">
        <f t="shared" si="6"/>
        <v>19</v>
      </c>
    </row>
    <row r="5" spans="1:26" x14ac:dyDescent="0.45">
      <c r="A5" t="s">
        <v>86</v>
      </c>
      <c r="B5" t="str">
        <f>IF(COUNTIFS(_2024_Manager_Records_Table[Mgr], 'Managers - Current'!A5, _2024_Manager_Records_Table[Year], MAX(_2024_Manager_Records_Table[Year]))&gt;0, "Y", "")</f>
        <v>Y</v>
      </c>
      <c r="C5">
        <f>COUNTIF(_2024_Manager_Records_Table[Mgr], 'Managers - Current'!A5)</f>
        <v>6</v>
      </c>
      <c r="D5">
        <f>SUMIF(_2024_Manager_Records_Table[Mgr], 'Managers - Current'!A5,_2024_Manager_Records_Table[W])</f>
        <v>516</v>
      </c>
      <c r="E5">
        <f>SUMIF(_2024_Major_League_Baseball__Detailed_Standings[Manager], 'Managers - Current'!A5, _2024_Major_League_Baseball__Detailed_Standings[L])</f>
        <v>78</v>
      </c>
      <c r="F5" s="6">
        <f t="shared" si="7"/>
        <v>0.86868686868686873</v>
      </c>
      <c r="G5" s="11">
        <f t="shared" si="0"/>
        <v>0.63707236992214777</v>
      </c>
      <c r="H5" s="7">
        <f>AVERAGEIF(_2024_Major_League_Baseball__Detailed_Standings[Manager], 'Managers - Current'!A5, _2024_Major_League_Baseball__Detailed_Standings[Luck])</f>
        <v>-1</v>
      </c>
      <c r="I5" s="7">
        <f t="shared" si="8"/>
        <v>-0.54545454545454541</v>
      </c>
      <c r="J5" s="11">
        <f t="shared" si="1"/>
        <v>-0.32532117354319895</v>
      </c>
      <c r="K5" s="7">
        <f>AVERAGEIF(_2024_Major_League_Baseball__Detailed_Standings[Manager], 'Managers - Current'!A5, _2024_Major_League_Baseball__Detailed_Standings[SRS])</f>
        <v>0</v>
      </c>
      <c r="L5" s="11">
        <f t="shared" si="2"/>
        <v>0</v>
      </c>
      <c r="M5">
        <f>SUMIF(_2024_Major_League_Baseball__Detailed_Standings[Manager], 'Managers - Current'!A5, _2024_Major_League_Baseball__Detailed_Standings[ExInn W])</f>
        <v>9</v>
      </c>
      <c r="N5">
        <f>SUMIF(_2024_Major_League_Baseball__Detailed_Standings[Manager], 'Managers - Current'!A5, _2024_Major_League_Baseball__Detailed_Standings[ExInn L])</f>
        <v>10</v>
      </c>
      <c r="O5" s="6">
        <f t="shared" si="9"/>
        <v>0.47368421052631576</v>
      </c>
      <c r="P5" s="11">
        <f t="shared" si="3"/>
        <v>-0.18560593727840038</v>
      </c>
      <c r="Q5">
        <f>SUMIF(_2024_Major_League_Baseball__Detailed_Standings[Manager], 'Managers - Current'!A5, _2024_Major_League_Baseball__Detailed_Standings[1Run W])</f>
        <v>17</v>
      </c>
      <c r="R5">
        <f>SUMIF(_2024_Major_League_Baseball__Detailed_Standings[Manager], 'Managers - Current'!A5, _2024_Major_League_Baseball__Detailed_Standings[1Run L])</f>
        <v>12</v>
      </c>
      <c r="S5" s="6">
        <f t="shared" si="10"/>
        <v>0.58620689655172409</v>
      </c>
      <c r="T5" s="11">
        <f t="shared" si="4"/>
        <v>1.07699772535781</v>
      </c>
      <c r="U5">
        <f>SUMIF(_2024_Manager_Records_Table[Mgr], 'Managers - Current'!A5, _2024_Manager_Records_Table[Overturned])</f>
        <v>84</v>
      </c>
      <c r="V5">
        <f>SUMIF(_2024_Manager_Records_Table[Mgr], 'Managers - Current'!A5, _2024_Manager_Records_Table[Challenges])</f>
        <v>146</v>
      </c>
      <c r="W5" s="8">
        <f t="shared" si="11"/>
        <v>0.36521739130434783</v>
      </c>
      <c r="X5" s="11">
        <f t="shared" si="5"/>
        <v>1.037589515747068</v>
      </c>
      <c r="Y5" s="6">
        <f t="shared" si="12"/>
        <v>0.37345541670090437</v>
      </c>
      <c r="Z5">
        <f t="shared" si="6"/>
        <v>10</v>
      </c>
    </row>
    <row r="6" spans="1:26" x14ac:dyDescent="0.45">
      <c r="A6" t="s">
        <v>96</v>
      </c>
      <c r="B6" t="str">
        <f>IF(COUNTIFS(_2024_Manager_Records_Table[Mgr], 'Managers - Current'!A6, _2024_Manager_Records_Table[Year], MAX(_2024_Manager_Records_Table[Year]))&gt;0, "Y", "")</f>
        <v>Y</v>
      </c>
      <c r="C6">
        <f>COUNTIF(_2024_Manager_Records_Table[Mgr], 'Managers - Current'!A6)</f>
        <v>10</v>
      </c>
      <c r="D6">
        <f>SUMIF(_2024_Manager_Records_Table[Mgr], 'Managers - Current'!A6,_2024_Manager_Records_Table[W])</f>
        <v>786</v>
      </c>
      <c r="E6">
        <f>SUMIF(_2024_Major_League_Baseball__Detailed_Standings[Manager], 'Managers - Current'!A6, _2024_Major_League_Baseball__Detailed_Standings[L])</f>
        <v>76</v>
      </c>
      <c r="F6" s="6">
        <f t="shared" si="7"/>
        <v>0.91183294663573089</v>
      </c>
      <c r="G6" s="11">
        <f t="shared" si="0"/>
        <v>0.93985730269155399</v>
      </c>
      <c r="H6" s="7">
        <f>AVERAGEIF(_2024_Major_League_Baseball__Detailed_Standings[Manager], 'Managers - Current'!A6, _2024_Major_League_Baseball__Detailed_Standings[Luck])</f>
        <v>-5</v>
      </c>
      <c r="I6" s="7">
        <f t="shared" si="8"/>
        <v>-4.545454545454545</v>
      </c>
      <c r="J6" s="11">
        <f t="shared" si="1"/>
        <v>-2.5162596892422942</v>
      </c>
      <c r="K6" s="7">
        <f>AVERAGEIF(_2024_Major_League_Baseball__Detailed_Standings[Manager], 'Managers - Current'!A6, _2024_Major_League_Baseball__Detailed_Standings[SRS])</f>
        <v>0.4</v>
      </c>
      <c r="L6" s="11">
        <f t="shared" si="2"/>
        <v>0.57456400550648745</v>
      </c>
      <c r="M6">
        <f>SUMIF(_2024_Major_League_Baseball__Detailed_Standings[Manager], 'Managers - Current'!A6, _2024_Major_League_Baseball__Detailed_Standings[ExInn W])</f>
        <v>7</v>
      </c>
      <c r="N6">
        <f>SUMIF(_2024_Major_League_Baseball__Detailed_Standings[Manager], 'Managers - Current'!A6, _2024_Major_League_Baseball__Detailed_Standings[ExInn L])</f>
        <v>4</v>
      </c>
      <c r="O6" s="6">
        <f t="shared" si="9"/>
        <v>0.63636363636363635</v>
      </c>
      <c r="P6" s="11">
        <f t="shared" si="3"/>
        <v>0.91864392297924025</v>
      </c>
      <c r="Q6">
        <f>SUMIF(_2024_Major_League_Baseball__Detailed_Standings[Manager], 'Managers - Current'!A6, _2024_Major_League_Baseball__Detailed_Standings[1Run W])</f>
        <v>22</v>
      </c>
      <c r="R6">
        <f>SUMIF(_2024_Major_League_Baseball__Detailed_Standings[Manager], 'Managers - Current'!A6, _2024_Major_League_Baseball__Detailed_Standings[1Run L])</f>
        <v>28</v>
      </c>
      <c r="S6" s="6">
        <f t="shared" si="10"/>
        <v>0.44</v>
      </c>
      <c r="T6" s="11">
        <f t="shared" si="4"/>
        <v>-0.71842435860195519</v>
      </c>
      <c r="U6">
        <f>SUMIF(_2024_Manager_Records_Table[Mgr], 'Managers - Current'!A6, _2024_Manager_Records_Table[Overturned])</f>
        <v>137</v>
      </c>
      <c r="V6">
        <f>SUMIF(_2024_Manager_Records_Table[Mgr], 'Managers - Current'!A6, _2024_Manager_Records_Table[Challenges])</f>
        <v>292</v>
      </c>
      <c r="W6" s="8">
        <f t="shared" si="11"/>
        <v>0.31934731934731936</v>
      </c>
      <c r="X6" s="11">
        <f t="shared" si="5"/>
        <v>-0.5762030444123315</v>
      </c>
      <c r="Y6" s="6">
        <f t="shared" si="12"/>
        <v>-0.22963697684654982</v>
      </c>
      <c r="Z6">
        <f t="shared" si="6"/>
        <v>23</v>
      </c>
    </row>
    <row r="7" spans="1:26" x14ac:dyDescent="0.45">
      <c r="A7" t="s">
        <v>111</v>
      </c>
      <c r="B7" t="str">
        <f>IF(COUNTIFS(_2024_Manager_Records_Table[Mgr], 'Managers - Current'!A7, _2024_Manager_Records_Table[Year], MAX(_2024_Manager_Records_Table[Year]))&gt;0, "Y", "")</f>
        <v>Y</v>
      </c>
      <c r="C7">
        <f>COUNTIF(_2024_Manager_Records_Table[Mgr], 'Managers - Current'!A7)</f>
        <v>2</v>
      </c>
      <c r="D7">
        <f>SUMIF(_2024_Manager_Records_Table[Mgr], 'Managers - Current'!A7,_2024_Manager_Records_Table[W])</f>
        <v>89</v>
      </c>
      <c r="E7">
        <f>SUMIF(_2024_Major_League_Baseball__Detailed_Standings[Manager], 'Managers - Current'!A7, _2024_Major_League_Baseball__Detailed_Standings[L])</f>
        <v>119</v>
      </c>
      <c r="F7" s="6">
        <f t="shared" si="7"/>
        <v>0.42788461538461536</v>
      </c>
      <c r="G7" s="11">
        <f t="shared" si="0"/>
        <v>-2.4563323374284391</v>
      </c>
      <c r="H7" s="7">
        <f>AVERAGEIF(_2024_Major_League_Baseball__Detailed_Standings[Manager], 'Managers - Current'!A7, _2024_Major_League_Baseball__Detailed_Standings[Luck])</f>
        <v>-8</v>
      </c>
      <c r="I7" s="7">
        <f t="shared" si="8"/>
        <v>-1.4545454545454546</v>
      </c>
      <c r="J7" s="11">
        <f t="shared" si="1"/>
        <v>-0.82326174529299334</v>
      </c>
      <c r="K7" s="7">
        <f>AVERAGEIF(_2024_Major_League_Baseball__Detailed_Standings[Manager], 'Managers - Current'!A7, _2024_Major_League_Baseball__Detailed_Standings[SRS])</f>
        <v>-1.9</v>
      </c>
      <c r="L7" s="11">
        <f t="shared" si="2"/>
        <v>-2.7291790261558151</v>
      </c>
      <c r="M7">
        <f>SUMIF(_2024_Major_League_Baseball__Detailed_Standings[Manager], 'Managers - Current'!A7, _2024_Major_League_Baseball__Detailed_Standings[ExInn W])</f>
        <v>3</v>
      </c>
      <c r="N7">
        <f>SUMIF(_2024_Major_League_Baseball__Detailed_Standings[Manager], 'Managers - Current'!A7, _2024_Major_League_Baseball__Detailed_Standings[ExInn L])</f>
        <v>10</v>
      </c>
      <c r="O7" s="6">
        <f t="shared" si="9"/>
        <v>0.23076923076923078</v>
      </c>
      <c r="P7" s="11">
        <f t="shared" si="3"/>
        <v>-1.834485819111076</v>
      </c>
      <c r="Q7">
        <f>SUMIF(_2024_Major_League_Baseball__Detailed_Standings[Manager], 'Managers - Current'!A7, _2024_Major_League_Baseball__Detailed_Standings[1Run W])</f>
        <v>11</v>
      </c>
      <c r="R7">
        <f>SUMIF(_2024_Major_League_Baseball__Detailed_Standings[Manager], 'Managers - Current'!A7, _2024_Major_League_Baseball__Detailed_Standings[1Run L])</f>
        <v>29</v>
      </c>
      <c r="S7" s="6">
        <f t="shared" si="10"/>
        <v>0.27500000000000002</v>
      </c>
      <c r="T7" s="11">
        <f t="shared" si="4"/>
        <v>-2.7446259321273039</v>
      </c>
      <c r="U7">
        <f>SUMIF(_2024_Manager_Records_Table[Mgr], 'Managers - Current'!A7, _2024_Manager_Records_Table[Overturned])</f>
        <v>19</v>
      </c>
      <c r="V7">
        <f>SUMIF(_2024_Manager_Records_Table[Mgr], 'Managers - Current'!A7, _2024_Manager_Records_Table[Challenges])</f>
        <v>53</v>
      </c>
      <c r="W7" s="8">
        <f t="shared" si="11"/>
        <v>0.2638888888888889</v>
      </c>
      <c r="X7" s="11">
        <f t="shared" si="5"/>
        <v>-2.5273314960043738</v>
      </c>
      <c r="Y7" s="6">
        <f t="shared" si="12"/>
        <v>-2.185869392686667</v>
      </c>
      <c r="Z7">
        <f t="shared" si="6"/>
        <v>30</v>
      </c>
    </row>
    <row r="8" spans="1:26" x14ac:dyDescent="0.45">
      <c r="A8" t="s">
        <v>42</v>
      </c>
      <c r="B8" t="str">
        <f>IF(COUNTIFS(_2024_Manager_Records_Table[Mgr], 'Managers - Current'!A8, _2024_Manager_Records_Table[Year], MAX(_2024_Manager_Records_Table[Year]))&gt;0, "Y", "")</f>
        <v>Y</v>
      </c>
      <c r="C8">
        <f>COUNTIF(_2024_Manager_Records_Table[Mgr], 'Managers - Current'!A8)</f>
        <v>6</v>
      </c>
      <c r="D8">
        <f>SUMIF(_2024_Manager_Records_Table[Mgr], 'Managers - Current'!A8,_2024_Manager_Records_Table[W])</f>
        <v>409</v>
      </c>
      <c r="E8">
        <f>SUMIF(_2024_Major_League_Baseball__Detailed_Standings[Manager], 'Managers - Current'!A8, _2024_Major_League_Baseball__Detailed_Standings[L])</f>
        <v>80</v>
      </c>
      <c r="F8" s="6">
        <f t="shared" si="7"/>
        <v>0.83640081799591004</v>
      </c>
      <c r="G8" s="11">
        <f t="shared" si="0"/>
        <v>0.41049952361528264</v>
      </c>
      <c r="H8" s="7">
        <f>AVERAGEIF(_2024_Major_League_Baseball__Detailed_Standings[Manager], 'Managers - Current'!A8, _2024_Major_League_Baseball__Detailed_Standings[Luck])</f>
        <v>-4</v>
      </c>
      <c r="I8" s="7">
        <f t="shared" si="8"/>
        <v>-2.1818181818181817</v>
      </c>
      <c r="J8" s="11">
        <f t="shared" si="1"/>
        <v>-1.2216142026928287</v>
      </c>
      <c r="K8" s="7">
        <f>AVERAGEIF(_2024_Major_League_Baseball__Detailed_Standings[Manager], 'Managers - Current'!A8, _2024_Major_League_Baseball__Detailed_Standings[SRS])</f>
        <v>0.1</v>
      </c>
      <c r="L8" s="11">
        <f t="shared" si="2"/>
        <v>0.14364100137662186</v>
      </c>
      <c r="M8">
        <f>SUMIF(_2024_Major_League_Baseball__Detailed_Standings[Manager], 'Managers - Current'!A8, _2024_Major_League_Baseball__Detailed_Standings[ExInn W])</f>
        <v>4</v>
      </c>
      <c r="N8">
        <f>SUMIF(_2024_Major_League_Baseball__Detailed_Standings[Manager], 'Managers - Current'!A8, _2024_Major_League_Baseball__Detailed_Standings[ExInn L])</f>
        <v>5</v>
      </c>
      <c r="O8" s="6">
        <f t="shared" si="9"/>
        <v>0.44444444444444442</v>
      </c>
      <c r="P8" s="11">
        <f t="shared" si="3"/>
        <v>-0.38408221935085213</v>
      </c>
      <c r="Q8">
        <f>SUMIF(_2024_Major_League_Baseball__Detailed_Standings[Manager], 'Managers - Current'!A8, _2024_Major_League_Baseball__Detailed_Standings[1Run W])</f>
        <v>15</v>
      </c>
      <c r="R8">
        <f>SUMIF(_2024_Major_League_Baseball__Detailed_Standings[Manager], 'Managers - Current'!A8, _2024_Major_League_Baseball__Detailed_Standings[1Run L])</f>
        <v>27</v>
      </c>
      <c r="S8" s="6">
        <f t="shared" si="10"/>
        <v>0.35714285714285715</v>
      </c>
      <c r="T8" s="11">
        <f t="shared" si="4"/>
        <v>-1.735910863056243</v>
      </c>
      <c r="U8">
        <f>SUMIF(_2024_Manager_Records_Table[Mgr], 'Managers - Current'!A8, _2024_Manager_Records_Table[Overturned])</f>
        <v>92</v>
      </c>
      <c r="V8">
        <f>SUMIF(_2024_Manager_Records_Table[Mgr], 'Managers - Current'!A8, _2024_Manager_Records_Table[Challenges])</f>
        <v>200</v>
      </c>
      <c r="W8" s="8">
        <f t="shared" si="11"/>
        <v>0.31506849315068491</v>
      </c>
      <c r="X8" s="11">
        <f t="shared" si="5"/>
        <v>-0.72673993235993717</v>
      </c>
      <c r="Y8" s="6">
        <f t="shared" si="12"/>
        <v>-0.58570111541132608</v>
      </c>
      <c r="Z8">
        <f t="shared" si="6"/>
        <v>28</v>
      </c>
    </row>
    <row r="9" spans="1:26" x14ac:dyDescent="0.45">
      <c r="A9" t="s">
        <v>535</v>
      </c>
      <c r="B9" t="str">
        <f>IF(COUNTIFS(_2024_Manager_Records_Table[Mgr], 'Managers - Current'!A9, _2024_Manager_Records_Table[Year], MAX(_2024_Manager_Records_Table[Year]))&gt;0, "Y", "")</f>
        <v>Y</v>
      </c>
      <c r="C9">
        <f>COUNTIF(_2024_Manager_Records_Table[Mgr], 'Managers - Current'!A9)</f>
        <v>1</v>
      </c>
      <c r="D9">
        <f>SUMIF(_2024_Manager_Records_Table[Mgr], 'Managers - Current'!A9,_2024_Manager_Records_Table[W])</f>
        <v>90</v>
      </c>
      <c r="E9">
        <f>SUMIF(_2024_Major_League_Baseball__Detailed_Standings[Manager], 'Managers - Current'!A9, _2024_Major_League_Baseball__Detailed_Standings[L])</f>
        <v>66</v>
      </c>
      <c r="F9" s="6">
        <f t="shared" si="7"/>
        <v>0.57692307692307687</v>
      </c>
      <c r="G9" s="11">
        <f t="shared" si="0"/>
        <v>-1.4104296111026766</v>
      </c>
      <c r="H9" s="7">
        <f>AVERAGEIF(_2024_Major_League_Baseball__Detailed_Standings[Manager], 'Managers - Current'!A9, _2024_Major_League_Baseball__Detailed_Standings[Luck])</f>
        <v>3</v>
      </c>
      <c r="I9" s="7">
        <f t="shared" si="8"/>
        <v>0.27272727272727271</v>
      </c>
      <c r="J9" s="11">
        <f t="shared" si="1"/>
        <v>0.12282534103161594</v>
      </c>
      <c r="K9" s="7">
        <f>AVERAGEIF(_2024_Major_League_Baseball__Detailed_Standings[Manager], 'Managers - Current'!A9, _2024_Major_League_Baseball__Detailed_Standings[SRS])</f>
        <v>0.4</v>
      </c>
      <c r="L9" s="11">
        <f t="shared" si="2"/>
        <v>0.57456400550648745</v>
      </c>
      <c r="M9">
        <f>SUMIF(_2024_Major_League_Baseball__Detailed_Standings[Manager], 'Managers - Current'!A9, _2024_Major_League_Baseball__Detailed_Standings[ExInn W])</f>
        <v>10</v>
      </c>
      <c r="N9">
        <f>SUMIF(_2024_Major_League_Baseball__Detailed_Standings[Manager], 'Managers - Current'!A9, _2024_Major_League_Baseball__Detailed_Standings[ExInn L])</f>
        <v>3</v>
      </c>
      <c r="O9" s="6">
        <f t="shared" si="9"/>
        <v>0.76923076923076927</v>
      </c>
      <c r="P9" s="11">
        <f t="shared" si="3"/>
        <v>1.820531252284689</v>
      </c>
      <c r="Q9">
        <f>SUMIF(_2024_Major_League_Baseball__Detailed_Standings[Manager], 'Managers - Current'!A9, _2024_Major_League_Baseball__Detailed_Standings[1Run W])</f>
        <v>26</v>
      </c>
      <c r="R9">
        <f>SUMIF(_2024_Major_League_Baseball__Detailed_Standings[Manager], 'Managers - Current'!A9, _2024_Major_League_Baseball__Detailed_Standings[1Run L])</f>
        <v>17</v>
      </c>
      <c r="S9" s="6">
        <f t="shared" si="10"/>
        <v>0.60465116279069764</v>
      </c>
      <c r="T9" s="11">
        <f t="shared" si="4"/>
        <v>1.3034934906664688</v>
      </c>
      <c r="U9">
        <f>SUMIF(_2024_Manager_Records_Table[Mgr], 'Managers - Current'!A9, _2024_Manager_Records_Table[Overturned])</f>
        <v>25</v>
      </c>
      <c r="V9">
        <f>SUMIF(_2024_Manager_Records_Table[Mgr], 'Managers - Current'!A9, _2024_Manager_Records_Table[Challenges])</f>
        <v>46</v>
      </c>
      <c r="W9" s="8">
        <f t="shared" si="11"/>
        <v>0.352112676056338</v>
      </c>
      <c r="X9" s="11">
        <f t="shared" si="5"/>
        <v>0.57654179840191933</v>
      </c>
      <c r="Y9" s="6">
        <f t="shared" si="12"/>
        <v>0.49792104613141736</v>
      </c>
      <c r="Z9">
        <f t="shared" si="6"/>
        <v>6</v>
      </c>
    </row>
    <row r="10" spans="1:26" x14ac:dyDescent="0.45">
      <c r="A10" t="s">
        <v>53</v>
      </c>
      <c r="B10" t="str">
        <f>IF(COUNTIFS(_2024_Manager_Records_Table[Mgr], 'Managers - Current'!A10, _2024_Manager_Records_Table[Year], MAX(_2024_Manager_Records_Table[Year]))&gt;0, "Y", "")</f>
        <v>Y</v>
      </c>
      <c r="C10">
        <f>COUNTIF(_2024_Manager_Records_Table[Mgr], 'Managers - Current'!A10)</f>
        <v>10</v>
      </c>
      <c r="D10">
        <f>SUMIF(_2024_Manager_Records_Table[Mgr], 'Managers - Current'!A10,_2024_Manager_Records_Table[W])</f>
        <v>645</v>
      </c>
      <c r="E10">
        <f>SUMIF(_2024_Major_League_Baseball__Detailed_Standings[Manager], 'Managers - Current'!A10, _2024_Major_League_Baseball__Detailed_Standings[L])</f>
        <v>95</v>
      </c>
      <c r="F10" s="6">
        <f t="shared" si="7"/>
        <v>0.8716216216216216</v>
      </c>
      <c r="G10" s="11">
        <f t="shared" si="0"/>
        <v>0.65766749727293861</v>
      </c>
      <c r="H10" s="7">
        <f>AVERAGEIF(_2024_Major_League_Baseball__Detailed_Standings[Manager], 'Managers - Current'!A10, _2024_Major_League_Baseball__Detailed_Standings[Luck])</f>
        <v>3</v>
      </c>
      <c r="I10" s="7">
        <f t="shared" si="8"/>
        <v>2.7272727272727271</v>
      </c>
      <c r="J10" s="11">
        <f t="shared" si="1"/>
        <v>1.4672648847560608</v>
      </c>
      <c r="K10" s="7">
        <f>AVERAGEIF(_2024_Major_League_Baseball__Detailed_Standings[Manager], 'Managers - Current'!A10, _2024_Major_League_Baseball__Detailed_Standings[SRS])</f>
        <v>-1.3</v>
      </c>
      <c r="L10" s="11">
        <f t="shared" si="2"/>
        <v>-1.8673330178960843</v>
      </c>
      <c r="M10">
        <f>SUMIF(_2024_Major_League_Baseball__Detailed_Standings[Manager], 'Managers - Current'!A10, _2024_Major_League_Baseball__Detailed_Standings[ExInn W])</f>
        <v>8</v>
      </c>
      <c r="N10">
        <f>SUMIF(_2024_Major_League_Baseball__Detailed_Standings[Manager], 'Managers - Current'!A10, _2024_Major_League_Baseball__Detailed_Standings[ExInn L])</f>
        <v>4</v>
      </c>
      <c r="O10" s="6">
        <f t="shared" si="9"/>
        <v>0.66666666666666663</v>
      </c>
      <c r="P10" s="11">
        <f t="shared" si="3"/>
        <v>1.1243375243997809</v>
      </c>
      <c r="Q10">
        <f>SUMIF(_2024_Major_League_Baseball__Detailed_Standings[Manager], 'Managers - Current'!A10, _2024_Major_League_Baseball__Detailed_Standings[1Run W])</f>
        <v>26</v>
      </c>
      <c r="R10">
        <f>SUMIF(_2024_Major_League_Baseball__Detailed_Standings[Manager], 'Managers - Current'!A10, _2024_Major_League_Baseball__Detailed_Standings[1Run L])</f>
        <v>19</v>
      </c>
      <c r="S10" s="6">
        <f t="shared" si="10"/>
        <v>0.57777777777777772</v>
      </c>
      <c r="T10" s="11">
        <f t="shared" si="4"/>
        <v>0.97348806642931207</v>
      </c>
      <c r="U10">
        <f>SUMIF(_2024_Manager_Records_Table[Mgr], 'Managers - Current'!A10, _2024_Manager_Records_Table[Overturned])</f>
        <v>155</v>
      </c>
      <c r="V10">
        <f>SUMIF(_2024_Manager_Records_Table[Mgr], 'Managers - Current'!A10, _2024_Manager_Records_Table[Challenges])</f>
        <v>299</v>
      </c>
      <c r="W10" s="8">
        <f t="shared" si="11"/>
        <v>0.34140969162995594</v>
      </c>
      <c r="X10" s="11">
        <f t="shared" si="5"/>
        <v>0.19999133964139573</v>
      </c>
      <c r="Y10" s="6">
        <f t="shared" si="12"/>
        <v>0.42590271576723399</v>
      </c>
      <c r="Z10">
        <f t="shared" si="6"/>
        <v>7</v>
      </c>
    </row>
    <row r="11" spans="1:26" x14ac:dyDescent="0.45">
      <c r="A11" t="s">
        <v>118</v>
      </c>
      <c r="B11" t="str">
        <f>IF(COUNTIFS(_2024_Manager_Records_Table[Mgr], 'Managers - Current'!A11, _2024_Manager_Records_Table[Year], MAX(_2024_Manager_Records_Table[Year]))&gt;0, "Y", "")</f>
        <v>Y</v>
      </c>
      <c r="C11">
        <f>COUNTIF(_2024_Manager_Records_Table[Mgr], 'Managers - Current'!A11)</f>
        <v>9</v>
      </c>
      <c r="D11">
        <f>SUMIF(_2024_Manager_Records_Table[Mgr], 'Managers - Current'!A11,_2024_Manager_Records_Table[W])</f>
        <v>783</v>
      </c>
      <c r="E11">
        <f>SUMIF(_2024_Major_League_Baseball__Detailed_Standings[Manager], 'Managers - Current'!A11, _2024_Major_League_Baseball__Detailed_Standings[L])</f>
        <v>74</v>
      </c>
      <c r="F11" s="6">
        <f t="shared" si="7"/>
        <v>0.91365227537922988</v>
      </c>
      <c r="G11" s="11">
        <f t="shared" si="0"/>
        <v>0.95262475126332657</v>
      </c>
      <c r="H11" s="7">
        <f>AVERAGEIF(_2024_Major_League_Baseball__Detailed_Standings[Manager], 'Managers - Current'!A11, _2024_Major_League_Baseball__Detailed_Standings[Luck])</f>
        <v>0</v>
      </c>
      <c r="I11" s="7">
        <f t="shared" si="8"/>
        <v>0</v>
      </c>
      <c r="J11" s="11">
        <f t="shared" si="1"/>
        <v>-2.6556830493322352E-2</v>
      </c>
      <c r="K11" s="7">
        <f>AVERAGEIF(_2024_Major_League_Baseball__Detailed_Standings[Manager], 'Managers - Current'!A11, _2024_Major_League_Baseball__Detailed_Standings[SRS])</f>
        <v>0.2</v>
      </c>
      <c r="L11" s="11">
        <f t="shared" si="2"/>
        <v>0.28728200275324373</v>
      </c>
      <c r="M11">
        <f>SUMIF(_2024_Major_League_Baseball__Detailed_Standings[Manager], 'Managers - Current'!A11, _2024_Major_League_Baseball__Detailed_Standings[ExInn W])</f>
        <v>10</v>
      </c>
      <c r="N11">
        <f>SUMIF(_2024_Major_League_Baseball__Detailed_Standings[Manager], 'Managers - Current'!A11, _2024_Major_League_Baseball__Detailed_Standings[ExInn L])</f>
        <v>9</v>
      </c>
      <c r="O11" s="6">
        <f t="shared" si="9"/>
        <v>0.52631578947368418</v>
      </c>
      <c r="P11" s="11">
        <f t="shared" si="3"/>
        <v>0.1716513704520127</v>
      </c>
      <c r="Q11">
        <f>SUMIF(_2024_Major_League_Baseball__Detailed_Standings[Manager], 'Managers - Current'!A11, _2024_Major_League_Baseball__Detailed_Standings[1Run W])</f>
        <v>28</v>
      </c>
      <c r="R11">
        <f>SUMIF(_2024_Major_League_Baseball__Detailed_Standings[Manager], 'Managers - Current'!A11, _2024_Major_League_Baseball__Detailed_Standings[1Run L])</f>
        <v>24</v>
      </c>
      <c r="S11" s="6">
        <f t="shared" si="10"/>
        <v>0.53846153846153844</v>
      </c>
      <c r="T11" s="11">
        <f t="shared" si="4"/>
        <v>0.49068427268589848</v>
      </c>
      <c r="U11">
        <f>SUMIF(_2024_Manager_Records_Table[Mgr], 'Managers - Current'!A11, _2024_Manager_Records_Table[Overturned])</f>
        <v>143</v>
      </c>
      <c r="V11">
        <f>SUMIF(_2024_Manager_Records_Table[Mgr], 'Managers - Current'!A11, _2024_Manager_Records_Table[Challenges])</f>
        <v>311</v>
      </c>
      <c r="W11" s="8">
        <f t="shared" si="11"/>
        <v>0.31497797356828194</v>
      </c>
      <c r="X11" s="11">
        <f t="shared" si="5"/>
        <v>-0.72992457590633275</v>
      </c>
      <c r="Y11" s="6">
        <f t="shared" si="12"/>
        <v>0.19096016512580438</v>
      </c>
      <c r="Z11">
        <f t="shared" si="6"/>
        <v>12</v>
      </c>
    </row>
    <row r="12" spans="1:26" x14ac:dyDescent="0.45">
      <c r="A12" t="s">
        <v>531</v>
      </c>
      <c r="B12" t="str">
        <f>IF(COUNTIFS(_2024_Manager_Records_Table[Mgr], 'Managers - Current'!A12, _2024_Manager_Records_Table[Year], MAX(_2024_Manager_Records_Table[Year]))&gt;0, "Y", "")</f>
        <v>Y</v>
      </c>
      <c r="C12">
        <f>COUNTIF(_2024_Manager_Records_Table[Mgr], 'Managers - Current'!A12)</f>
        <v>1</v>
      </c>
      <c r="D12">
        <f>SUMIF(_2024_Manager_Records_Table[Mgr], 'Managers - Current'!A12,_2024_Manager_Records_Table[W])</f>
        <v>85</v>
      </c>
      <c r="E12">
        <f>SUMIF(_2024_Major_League_Baseball__Detailed_Standings[Manager], 'Managers - Current'!A12, _2024_Major_League_Baseball__Detailed_Standings[L])</f>
        <v>70</v>
      </c>
      <c r="F12" s="6">
        <f t="shared" si="7"/>
        <v>0.54838709677419351</v>
      </c>
      <c r="G12" s="11">
        <f t="shared" si="0"/>
        <v>-1.6106857002222814</v>
      </c>
      <c r="H12" s="7">
        <f>AVERAGEIF(_2024_Major_League_Baseball__Detailed_Standings[Manager], 'Managers - Current'!A12, _2024_Major_League_Baseball__Detailed_Standings[Luck])</f>
        <v>-3</v>
      </c>
      <c r="I12" s="7">
        <f t="shared" si="8"/>
        <v>-0.27272727272727271</v>
      </c>
      <c r="J12" s="11">
        <f t="shared" si="1"/>
        <v>-0.17593900201826065</v>
      </c>
      <c r="K12" s="7">
        <f>AVERAGEIF(_2024_Major_League_Baseball__Detailed_Standings[Manager], 'Managers - Current'!A12, _2024_Major_League_Baseball__Detailed_Standings[SRS])</f>
        <v>0.5</v>
      </c>
      <c r="L12" s="11">
        <f t="shared" si="2"/>
        <v>0.71820500688310929</v>
      </c>
      <c r="M12">
        <f>SUMIF(_2024_Major_League_Baseball__Detailed_Standings[Manager], 'Managers - Current'!A12, _2024_Major_League_Baseball__Detailed_Standings[ExInn W])</f>
        <v>6</v>
      </c>
      <c r="N12">
        <f>SUMIF(_2024_Major_League_Baseball__Detailed_Standings[Manager], 'Managers - Current'!A12, _2024_Major_League_Baseball__Detailed_Standings[ExInn L])</f>
        <v>10</v>
      </c>
      <c r="O12" s="6">
        <f t="shared" si="9"/>
        <v>0.375</v>
      </c>
      <c r="P12" s="11">
        <f t="shared" si="3"/>
        <v>-0.85546338927292476</v>
      </c>
      <c r="Q12">
        <f>SUMIF(_2024_Major_League_Baseball__Detailed_Standings[Manager], 'Managers - Current'!A12, _2024_Major_League_Baseball__Detailed_Standings[1Run W])</f>
        <v>16</v>
      </c>
      <c r="R12">
        <f>SUMIF(_2024_Major_League_Baseball__Detailed_Standings[Manager], 'Managers - Current'!A12, _2024_Major_League_Baseball__Detailed_Standings[1Run L])</f>
        <v>26</v>
      </c>
      <c r="S12" s="6">
        <f t="shared" si="10"/>
        <v>0.38095238095238093</v>
      </c>
      <c r="T12" s="11">
        <f t="shared" si="4"/>
        <v>-1.4435296836153559</v>
      </c>
      <c r="U12">
        <f>SUMIF(_2024_Manager_Records_Table[Mgr], 'Managers - Current'!A12, _2024_Manager_Records_Table[Overturned])</f>
        <v>19</v>
      </c>
      <c r="V12">
        <f>SUMIF(_2024_Manager_Records_Table[Mgr], 'Managers - Current'!A12, _2024_Manager_Records_Table[Challenges])</f>
        <v>32</v>
      </c>
      <c r="W12" s="8">
        <f t="shared" si="11"/>
        <v>0.37254901960784315</v>
      </c>
      <c r="X12" s="11">
        <f t="shared" si="5"/>
        <v>1.2955295342654367</v>
      </c>
      <c r="Y12" s="6">
        <f t="shared" si="12"/>
        <v>-0.34531387233004612</v>
      </c>
      <c r="Z12">
        <f t="shared" si="6"/>
        <v>25</v>
      </c>
    </row>
    <row r="13" spans="1:26" x14ac:dyDescent="0.45">
      <c r="A13" t="s">
        <v>166</v>
      </c>
      <c r="B13" t="str">
        <f>IF(COUNTIFS(_2024_Manager_Records_Table[Mgr], 'Managers - Current'!A13, _2024_Manager_Records_Table[Year], MAX(_2024_Manager_Records_Table[Year]))&gt;0, "Y", "")</f>
        <v>Y</v>
      </c>
      <c r="C13">
        <f>COUNTIF(_2024_Manager_Records_Table[Mgr], 'Managers - Current'!A13)</f>
        <v>2</v>
      </c>
      <c r="D13">
        <f>SUMIF(_2024_Manager_Records_Table[Mgr], 'Managers - Current'!A13,_2024_Manager_Records_Table[W])</f>
        <v>138</v>
      </c>
      <c r="E13">
        <f>SUMIF(_2024_Major_League_Baseball__Detailed_Standings[Manager], 'Managers - Current'!A13, _2024_Major_League_Baseball__Detailed_Standings[L])</f>
        <v>73</v>
      </c>
      <c r="F13" s="6">
        <f t="shared" si="7"/>
        <v>0.65402843601895733</v>
      </c>
      <c r="G13" s="11">
        <f t="shared" si="0"/>
        <v>-0.8693296530096658</v>
      </c>
      <c r="H13" s="7">
        <f>AVERAGEIF(_2024_Major_League_Baseball__Detailed_Standings[Manager], 'Managers - Current'!A13, _2024_Major_League_Baseball__Detailed_Standings[Luck])</f>
        <v>-5</v>
      </c>
      <c r="I13" s="7">
        <f t="shared" si="8"/>
        <v>-0.90909090909090917</v>
      </c>
      <c r="J13" s="11">
        <f t="shared" si="1"/>
        <v>-0.52449740224311681</v>
      </c>
      <c r="K13" s="7">
        <f>AVERAGEIF(_2024_Major_League_Baseball__Detailed_Standings[Manager], 'Managers - Current'!A13, _2024_Major_League_Baseball__Detailed_Standings[SRS])</f>
        <v>0.5</v>
      </c>
      <c r="L13" s="11">
        <f t="shared" si="2"/>
        <v>0.71820500688310929</v>
      </c>
      <c r="M13">
        <f>SUMIF(_2024_Major_League_Baseball__Detailed_Standings[Manager], 'Managers - Current'!A13, _2024_Major_League_Baseball__Detailed_Standings[ExInn W])</f>
        <v>2</v>
      </c>
      <c r="N13">
        <f>SUMIF(_2024_Major_League_Baseball__Detailed_Standings[Manager], 'Managers - Current'!A13, _2024_Major_League_Baseball__Detailed_Standings[ExInn L])</f>
        <v>5</v>
      </c>
      <c r="O13" s="6">
        <f t="shared" si="9"/>
        <v>0.2857142857142857</v>
      </c>
      <c r="P13" s="11">
        <f t="shared" si="3"/>
        <v>-1.4615248934584473</v>
      </c>
      <c r="Q13">
        <f>SUMIF(_2024_Major_League_Baseball__Detailed_Standings[Manager], 'Managers - Current'!A13, _2024_Major_League_Baseball__Detailed_Standings[1Run W])</f>
        <v>16</v>
      </c>
      <c r="R13">
        <f>SUMIF(_2024_Major_League_Baseball__Detailed_Standings[Manager], 'Managers - Current'!A13, _2024_Major_League_Baseball__Detailed_Standings[1Run L])</f>
        <v>20</v>
      </c>
      <c r="S13" s="6">
        <f t="shared" si="10"/>
        <v>0.44444444444444442</v>
      </c>
      <c r="T13" s="11">
        <f t="shared" si="4"/>
        <v>-0.66384653843965657</v>
      </c>
      <c r="U13">
        <f>SUMIF(_2024_Manager_Records_Table[Mgr], 'Managers - Current'!A13, _2024_Manager_Records_Table[Overturned])</f>
        <v>43</v>
      </c>
      <c r="V13">
        <f>SUMIF(_2024_Manager_Records_Table[Mgr], 'Managers - Current'!A13, _2024_Manager_Records_Table[Challenges])</f>
        <v>68</v>
      </c>
      <c r="W13" s="8">
        <f t="shared" si="11"/>
        <v>0.38738738738738737</v>
      </c>
      <c r="X13" s="11">
        <f t="shared" si="5"/>
        <v>1.8175703008456661</v>
      </c>
      <c r="Y13" s="6">
        <f t="shared" si="12"/>
        <v>-0.16390386323701853</v>
      </c>
      <c r="Z13">
        <f t="shared" si="6"/>
        <v>20</v>
      </c>
    </row>
    <row r="14" spans="1:26" x14ac:dyDescent="0.45">
      <c r="A14" t="s">
        <v>447</v>
      </c>
      <c r="B14" t="str">
        <f>IF(COUNTIFS(_2024_Manager_Records_Table[Mgr], 'Managers - Current'!A14, _2024_Manager_Records_Table[Year], MAX(_2024_Manager_Records_Table[Year]))&gt;0, "Y", "")</f>
        <v>Y</v>
      </c>
      <c r="C14">
        <f>COUNTIF(_2024_Manager_Records_Table[Mgr], 'Managers - Current'!A14)</f>
        <v>2</v>
      </c>
      <c r="D14">
        <f>SUMIF(_2024_Manager_Records_Table[Mgr], 'Managers - Current'!A14,_2024_Manager_Records_Table[W])</f>
        <v>115</v>
      </c>
      <c r="E14">
        <f>SUMIF(_2024_Major_League_Baseball__Detailed_Standings[Manager], 'Managers - Current'!A14, _2024_Major_League_Baseball__Detailed_Standings[L])</f>
        <v>93</v>
      </c>
      <c r="F14" s="6">
        <f t="shared" si="7"/>
        <v>0.55288461538461542</v>
      </c>
      <c r="G14" s="11">
        <f t="shared" si="0"/>
        <v>-1.5791235992197346</v>
      </c>
      <c r="H14" s="7">
        <f>AVERAGEIF(_2024_Major_League_Baseball__Detailed_Standings[Manager], 'Managers - Current'!A14, _2024_Major_League_Baseball__Detailed_Standings[Luck])</f>
        <v>-1</v>
      </c>
      <c r="I14" s="7">
        <f t="shared" si="8"/>
        <v>-0.18181818181818182</v>
      </c>
      <c r="J14" s="11">
        <f t="shared" si="1"/>
        <v>-0.12614494484328123</v>
      </c>
      <c r="K14" s="7">
        <f>AVERAGEIF(_2024_Major_League_Baseball__Detailed_Standings[Manager], 'Managers - Current'!A14, _2024_Major_League_Baseball__Detailed_Standings[SRS])</f>
        <v>-0.9</v>
      </c>
      <c r="L14" s="11">
        <f t="shared" si="2"/>
        <v>-1.2927690123895967</v>
      </c>
      <c r="M14">
        <f>SUMIF(_2024_Major_League_Baseball__Detailed_Standings[Manager], 'Managers - Current'!A14, _2024_Major_League_Baseball__Detailed_Standings[ExInn W])</f>
        <v>4</v>
      </c>
      <c r="N14">
        <f>SUMIF(_2024_Major_League_Baseball__Detailed_Standings[Manager], 'Managers - Current'!A14, _2024_Major_League_Baseball__Detailed_Standings[ExInn L])</f>
        <v>7</v>
      </c>
      <c r="O14" s="6">
        <f t="shared" si="9"/>
        <v>0.36363636363636365</v>
      </c>
      <c r="P14" s="11">
        <f t="shared" si="3"/>
        <v>-0.93259848980562754</v>
      </c>
      <c r="Q14">
        <f>SUMIF(_2024_Major_League_Baseball__Detailed_Standings[Manager], 'Managers - Current'!A14, _2024_Major_League_Baseball__Detailed_Standings[1Run W])</f>
        <v>21</v>
      </c>
      <c r="R14">
        <f>SUMIF(_2024_Major_League_Baseball__Detailed_Standings[Manager], 'Managers - Current'!A14, _2024_Major_League_Baseball__Detailed_Standings[1Run L])</f>
        <v>23</v>
      </c>
      <c r="S14" s="6">
        <f t="shared" si="10"/>
        <v>0.47727272727272729</v>
      </c>
      <c r="T14" s="11">
        <f t="shared" si="4"/>
        <v>-0.2607149122408568</v>
      </c>
      <c r="U14">
        <f>SUMIF(_2024_Manager_Records_Table[Mgr], 'Managers - Current'!A14, _2024_Manager_Records_Table[Overturned])</f>
        <v>35</v>
      </c>
      <c r="V14">
        <f>SUMIF(_2024_Manager_Records_Table[Mgr], 'Managers - Current'!A14, _2024_Manager_Records_Table[Challenges])</f>
        <v>65</v>
      </c>
      <c r="W14" s="8">
        <f t="shared" si="11"/>
        <v>0.35</v>
      </c>
      <c r="X14" s="11">
        <f t="shared" si="5"/>
        <v>0.50221401219440731</v>
      </c>
      <c r="Y14" s="6">
        <f t="shared" si="12"/>
        <v>-0.61485615771744817</v>
      </c>
      <c r="Z14">
        <f t="shared" si="6"/>
        <v>29</v>
      </c>
    </row>
    <row r="15" spans="1:26" x14ac:dyDescent="0.45">
      <c r="A15" t="s">
        <v>173</v>
      </c>
      <c r="B15" t="str">
        <f>IF(COUNTIFS(_2024_Manager_Records_Table[Mgr], 'Managers - Current'!A15, _2024_Manager_Records_Table[Year], MAX(_2024_Manager_Records_Table[Year]))&gt;0, "Y", "")</f>
        <v>Y</v>
      </c>
      <c r="C15">
        <f>COUNTIF(_2024_Manager_Records_Table[Mgr], 'Managers - Current'!A15)</f>
        <v>10</v>
      </c>
      <c r="D15">
        <f>SUMIF(_2024_Manager_Records_Table[Mgr], 'Managers - Current'!A15,_2024_Manager_Records_Table[W])</f>
        <v>845</v>
      </c>
      <c r="E15">
        <f>SUMIF(_2024_Major_League_Baseball__Detailed_Standings[Manager], 'Managers - Current'!A15, _2024_Major_League_Baseball__Detailed_Standings[L])</f>
        <v>63</v>
      </c>
      <c r="F15" s="6">
        <f t="shared" si="7"/>
        <v>0.93061674008810569</v>
      </c>
      <c r="G15" s="11">
        <f t="shared" si="0"/>
        <v>1.0716757647165989</v>
      </c>
      <c r="H15" s="7">
        <f>AVERAGEIF(_2024_Major_League_Baseball__Detailed_Standings[Manager], 'Managers - Current'!A15, _2024_Major_League_Baseball__Detailed_Standings[Luck])</f>
        <v>2</v>
      </c>
      <c r="I15" s="7">
        <f t="shared" si="8"/>
        <v>1.8181818181818181</v>
      </c>
      <c r="J15" s="11">
        <f t="shared" si="1"/>
        <v>0.96932431300626642</v>
      </c>
      <c r="K15" s="7">
        <f>AVERAGEIF(_2024_Major_League_Baseball__Detailed_Standings[Manager], 'Managers - Current'!A15, _2024_Major_League_Baseball__Detailed_Standings[SRS])</f>
        <v>0.9</v>
      </c>
      <c r="L15" s="11">
        <f t="shared" si="2"/>
        <v>1.2927690123895967</v>
      </c>
      <c r="M15">
        <f>SUMIF(_2024_Major_League_Baseball__Detailed_Standings[Manager], 'Managers - Current'!A15, _2024_Major_League_Baseball__Detailed_Standings[ExInn W])</f>
        <v>9</v>
      </c>
      <c r="N15">
        <f>SUMIF(_2024_Major_League_Baseball__Detailed_Standings[Manager], 'Managers - Current'!A15, _2024_Major_League_Baseball__Detailed_Standings[ExInn L])</f>
        <v>7</v>
      </c>
      <c r="O15" s="6">
        <f t="shared" si="9"/>
        <v>0.5625</v>
      </c>
      <c r="P15" s="11">
        <f t="shared" si="3"/>
        <v>0.41726576951667194</v>
      </c>
      <c r="Q15">
        <f>SUMIF(_2024_Major_League_Baseball__Detailed_Standings[Manager], 'Managers - Current'!A15, _2024_Major_League_Baseball__Detailed_Standings[1Run W])</f>
        <v>18</v>
      </c>
      <c r="R15">
        <f>SUMIF(_2024_Major_League_Baseball__Detailed_Standings[Manager], 'Managers - Current'!A15, _2024_Major_League_Baseball__Detailed_Standings[1Run L])</f>
        <v>17</v>
      </c>
      <c r="S15" s="6">
        <f t="shared" si="10"/>
        <v>0.51428571428571423</v>
      </c>
      <c r="T15" s="11">
        <f t="shared" si="4"/>
        <v>0.19380492125361257</v>
      </c>
      <c r="U15">
        <f>SUMIF(_2024_Manager_Records_Table[Mgr], 'Managers - Current'!A15, _2024_Manager_Records_Table[Overturned])</f>
        <v>152</v>
      </c>
      <c r="V15">
        <f>SUMIF(_2024_Manager_Records_Table[Mgr], 'Managers - Current'!A15, _2024_Manager_Records_Table[Challenges])</f>
        <v>293</v>
      </c>
      <c r="W15" s="8">
        <f t="shared" si="11"/>
        <v>0.34157303370786518</v>
      </c>
      <c r="X15" s="11">
        <f t="shared" si="5"/>
        <v>0.20573801102961287</v>
      </c>
      <c r="Y15" s="6">
        <f t="shared" si="12"/>
        <v>0.69176296531872661</v>
      </c>
      <c r="Z15">
        <f t="shared" si="6"/>
        <v>3</v>
      </c>
    </row>
    <row r="16" spans="1:26" x14ac:dyDescent="0.45">
      <c r="A16" t="s">
        <v>190</v>
      </c>
      <c r="B16" t="str">
        <f>IF(COUNTIFS(_2024_Manager_Records_Table[Mgr], 'Managers - Current'!A16, _2024_Manager_Records_Table[Year], MAX(_2024_Manager_Records_Table[Year]))&gt;0, "Y", "")</f>
        <v>Y</v>
      </c>
      <c r="C16">
        <f>COUNTIF(_2024_Manager_Records_Table[Mgr], 'Managers - Current'!A16)</f>
        <v>2</v>
      </c>
      <c r="D16">
        <f>SUMIF(_2024_Manager_Records_Table[Mgr], 'Managers - Current'!A16,_2024_Manager_Records_Table[W])</f>
        <v>141</v>
      </c>
      <c r="E16">
        <f>SUMIF(_2024_Major_League_Baseball__Detailed_Standings[Manager], 'Managers - Current'!A16, _2024_Major_League_Baseball__Detailed_Standings[L])</f>
        <v>98</v>
      </c>
      <c r="F16" s="6">
        <f t="shared" si="7"/>
        <v>0.58995815899581594</v>
      </c>
      <c r="G16" s="11">
        <f t="shared" si="0"/>
        <v>-1.3189537079228817</v>
      </c>
      <c r="H16" s="7">
        <f>AVERAGEIF(_2024_Major_League_Baseball__Detailed_Standings[Manager], 'Managers - Current'!A16, _2024_Major_League_Baseball__Detailed_Standings[Luck])</f>
        <v>1</v>
      </c>
      <c r="I16" s="7">
        <f t="shared" si="8"/>
        <v>0.18181818181818182</v>
      </c>
      <c r="J16" s="11">
        <f t="shared" si="1"/>
        <v>7.3031283856636514E-2</v>
      </c>
      <c r="K16" s="7">
        <f>AVERAGEIF(_2024_Major_League_Baseball__Detailed_Standings[Manager], 'Managers - Current'!A16, _2024_Major_League_Baseball__Detailed_Standings[SRS])</f>
        <v>-1.3</v>
      </c>
      <c r="L16" s="11">
        <f t="shared" si="2"/>
        <v>-1.8673330178960843</v>
      </c>
      <c r="M16">
        <f>SUMIF(_2024_Major_League_Baseball__Detailed_Standings[Manager], 'Managers - Current'!A16, _2024_Major_League_Baseball__Detailed_Standings[ExInn W])</f>
        <v>9</v>
      </c>
      <c r="N16">
        <f>SUMIF(_2024_Major_League_Baseball__Detailed_Standings[Manager], 'Managers - Current'!A16, _2024_Major_League_Baseball__Detailed_Standings[ExInn L])</f>
        <v>9</v>
      </c>
      <c r="O16" s="6">
        <f t="shared" si="9"/>
        <v>0.5</v>
      </c>
      <c r="P16" s="11">
        <f t="shared" si="3"/>
        <v>-6.9772834131936589E-3</v>
      </c>
      <c r="Q16">
        <f>SUMIF(_2024_Major_League_Baseball__Detailed_Standings[Manager], 'Managers - Current'!A16, _2024_Major_League_Baseball__Detailed_Standings[1Run W])</f>
        <v>23</v>
      </c>
      <c r="R16">
        <f>SUMIF(_2024_Major_League_Baseball__Detailed_Standings[Manager], 'Managers - Current'!A16, _2024_Major_League_Baseball__Detailed_Standings[1Run L])</f>
        <v>19</v>
      </c>
      <c r="S16" s="6">
        <f t="shared" si="10"/>
        <v>0.54761904761904767</v>
      </c>
      <c r="T16" s="11">
        <f t="shared" si="4"/>
        <v>0.60313857247085612</v>
      </c>
      <c r="U16">
        <f>SUMIF(_2024_Manager_Records_Table[Mgr], 'Managers - Current'!A16, _2024_Manager_Records_Table[Overturned])</f>
        <v>42</v>
      </c>
      <c r="V16">
        <f>SUMIF(_2024_Manager_Records_Table[Mgr], 'Managers - Current'!A16, _2024_Manager_Records_Table[Challenges])</f>
        <v>65</v>
      </c>
      <c r="W16" s="8">
        <f t="shared" si="11"/>
        <v>0.3925233644859813</v>
      </c>
      <c r="X16" s="11">
        <f t="shared" si="5"/>
        <v>1.9982633165144574</v>
      </c>
      <c r="Y16" s="6">
        <f t="shared" si="12"/>
        <v>-8.6471806065034976E-2</v>
      </c>
      <c r="Z16">
        <f t="shared" si="6"/>
        <v>16</v>
      </c>
    </row>
    <row r="17" spans="1:26" x14ac:dyDescent="0.45">
      <c r="A17" t="s">
        <v>496</v>
      </c>
      <c r="B17" t="str">
        <f>IF(COUNTIFS(_2024_Manager_Records_Table[Mgr], 'Managers - Current'!A17, _2024_Manager_Records_Table[Year], MAX(_2024_Manager_Records_Table[Year]))&gt;0, "Y", "")</f>
        <v>Y</v>
      </c>
      <c r="C17">
        <f>COUNTIF(_2024_Manager_Records_Table[Mgr], 'Managers - Current'!A17)</f>
        <v>2</v>
      </c>
      <c r="D17">
        <f>SUMIF(_2024_Manager_Records_Table[Mgr], 'Managers - Current'!A17,_2024_Manager_Records_Table[W])</f>
        <v>130</v>
      </c>
      <c r="E17">
        <f>SUMIF(_2024_Major_League_Baseball__Detailed_Standings[Manager], 'Managers - Current'!A17, _2024_Major_League_Baseball__Detailed_Standings[L])</f>
        <v>67</v>
      </c>
      <c r="F17" s="6">
        <f t="shared" si="7"/>
        <v>0.65989847715736039</v>
      </c>
      <c r="G17" s="11">
        <f t="shared" si="0"/>
        <v>-0.82813564196765188</v>
      </c>
      <c r="H17" s="7">
        <f>AVERAGEIF(_2024_Major_League_Baseball__Detailed_Standings[Manager], 'Managers - Current'!A17, _2024_Major_League_Baseball__Detailed_Standings[Luck])</f>
        <v>-2</v>
      </c>
      <c r="I17" s="7">
        <f t="shared" si="8"/>
        <v>-0.36363636363636365</v>
      </c>
      <c r="J17" s="11">
        <f t="shared" si="1"/>
        <v>-0.2257330591932401</v>
      </c>
      <c r="K17" s="7">
        <f>AVERAGEIF(_2024_Major_League_Baseball__Detailed_Standings[Manager], 'Managers - Current'!A17, _2024_Major_League_Baseball__Detailed_Standings[SRS])</f>
        <v>0.8</v>
      </c>
      <c r="L17" s="11">
        <f t="shared" si="2"/>
        <v>1.1491280110129749</v>
      </c>
      <c r="M17">
        <f>SUMIF(_2024_Major_League_Baseball__Detailed_Standings[Manager], 'Managers - Current'!A17, _2024_Major_League_Baseball__Detailed_Standings[ExInn W])</f>
        <v>6</v>
      </c>
      <c r="N17">
        <f>SUMIF(_2024_Major_League_Baseball__Detailed_Standings[Manager], 'Managers - Current'!A17, _2024_Major_League_Baseball__Detailed_Standings[ExInn L])</f>
        <v>9</v>
      </c>
      <c r="O17" s="6">
        <f t="shared" si="9"/>
        <v>0.4</v>
      </c>
      <c r="P17" s="11">
        <f t="shared" si="3"/>
        <v>-0.68576616810097846</v>
      </c>
      <c r="Q17">
        <f>SUMIF(_2024_Major_League_Baseball__Detailed_Standings[Manager], 'Managers - Current'!A17, _2024_Major_League_Baseball__Detailed_Standings[1Run W])</f>
        <v>27</v>
      </c>
      <c r="R17">
        <f>SUMIF(_2024_Major_League_Baseball__Detailed_Standings[Manager], 'Managers - Current'!A17, _2024_Major_League_Baseball__Detailed_Standings[1Run L])</f>
        <v>24</v>
      </c>
      <c r="S17" s="6">
        <f t="shared" si="10"/>
        <v>0.52941176470588236</v>
      </c>
      <c r="T17" s="11">
        <f t="shared" si="4"/>
        <v>0.37955296466311816</v>
      </c>
      <c r="U17">
        <f>SUMIF(_2024_Manager_Records_Table[Mgr], 'Managers - Current'!A17, _2024_Manager_Records_Table[Overturned])</f>
        <v>29</v>
      </c>
      <c r="V17">
        <f>SUMIF(_2024_Manager_Records_Table[Mgr], 'Managers - Current'!A17, _2024_Manager_Records_Table[Challenges])</f>
        <v>61</v>
      </c>
      <c r="W17" s="8">
        <f t="shared" si="11"/>
        <v>0.32222222222222224</v>
      </c>
      <c r="X17" s="11">
        <f t="shared" si="5"/>
        <v>-0.47505873238584351</v>
      </c>
      <c r="Y17" s="6">
        <f t="shared" si="12"/>
        <v>-0.11433543766193681</v>
      </c>
      <c r="Z17">
        <f t="shared" si="6"/>
        <v>18</v>
      </c>
    </row>
    <row r="18" spans="1:26" x14ac:dyDescent="0.45">
      <c r="A18" t="s">
        <v>32</v>
      </c>
      <c r="B18" t="str">
        <f>IF(COUNTIFS(_2024_Manager_Records_Table[Mgr], 'Managers - Current'!A18, _2024_Manager_Records_Table[Year], MAX(_2024_Manager_Records_Table[Year]))&gt;0, "Y", "")</f>
        <v>Y</v>
      </c>
      <c r="C18">
        <f>COUNTIF(_2024_Manager_Records_Table[Mgr], 'Managers - Current'!A18)</f>
        <v>6</v>
      </c>
      <c r="D18">
        <f>SUMIF(_2024_Manager_Records_Table[Mgr], 'Managers - Current'!A18,_2024_Manager_Records_Table[W])</f>
        <v>456</v>
      </c>
      <c r="E18">
        <f>SUMIF(_2024_Major_League_Baseball__Detailed_Standings[Manager], 'Managers - Current'!A18, _2024_Major_League_Baseball__Detailed_Standings[L])</f>
        <v>73</v>
      </c>
      <c r="F18" s="6">
        <f t="shared" si="7"/>
        <v>0.8620037807183365</v>
      </c>
      <c r="G18" s="11">
        <f t="shared" si="0"/>
        <v>0.59017266460843631</v>
      </c>
      <c r="H18" s="7">
        <f>AVERAGEIF(_2024_Major_League_Baseball__Detailed_Standings[Manager], 'Managers - Current'!A18, _2024_Major_League_Baseball__Detailed_Standings[Luck])</f>
        <v>0</v>
      </c>
      <c r="I18" s="7">
        <f t="shared" si="8"/>
        <v>0</v>
      </c>
      <c r="J18" s="11">
        <f t="shared" si="1"/>
        <v>-2.6556830493322352E-2</v>
      </c>
      <c r="K18" s="7">
        <f>AVERAGEIF(_2024_Major_League_Baseball__Detailed_Standings[Manager], 'Managers - Current'!A18, _2024_Major_League_Baseball__Detailed_Standings[SRS])</f>
        <v>0.2</v>
      </c>
      <c r="L18" s="11">
        <f t="shared" si="2"/>
        <v>0.28728200275324373</v>
      </c>
      <c r="M18">
        <f>SUMIF(_2024_Major_League_Baseball__Detailed_Standings[Manager], 'Managers - Current'!A18, _2024_Major_League_Baseball__Detailed_Standings[ExInn W])</f>
        <v>5</v>
      </c>
      <c r="N18">
        <f>SUMIF(_2024_Major_League_Baseball__Detailed_Standings[Manager], 'Managers - Current'!A18, _2024_Major_League_Baseball__Detailed_Standings[ExInn L])</f>
        <v>8</v>
      </c>
      <c r="O18" s="6">
        <f t="shared" si="9"/>
        <v>0.38461538461538464</v>
      </c>
      <c r="P18" s="11">
        <f t="shared" si="3"/>
        <v>-0.79019522728371461</v>
      </c>
      <c r="Q18">
        <f>SUMIF(_2024_Major_League_Baseball__Detailed_Standings[Manager], 'Managers - Current'!A18, _2024_Major_League_Baseball__Detailed_Standings[1Run W])</f>
        <v>22</v>
      </c>
      <c r="R18">
        <f>SUMIF(_2024_Major_League_Baseball__Detailed_Standings[Manager], 'Managers - Current'!A18, _2024_Major_League_Baseball__Detailed_Standings[1Run L])</f>
        <v>20</v>
      </c>
      <c r="S18" s="6">
        <f t="shared" si="10"/>
        <v>0.52380952380952384</v>
      </c>
      <c r="T18" s="11">
        <f t="shared" si="4"/>
        <v>0.31075739302996847</v>
      </c>
      <c r="U18">
        <f>SUMIF(_2024_Manager_Records_Table[Mgr], 'Managers - Current'!A18, _2024_Manager_Records_Table[Overturned])</f>
        <v>91</v>
      </c>
      <c r="V18">
        <f>SUMIF(_2024_Manager_Records_Table[Mgr], 'Managers - Current'!A18, _2024_Manager_Records_Table[Challenges])</f>
        <v>206</v>
      </c>
      <c r="W18" s="8">
        <f t="shared" si="11"/>
        <v>0.30639730639730639</v>
      </c>
      <c r="X18" s="11">
        <f t="shared" si="5"/>
        <v>-1.0318080535406549</v>
      </c>
      <c r="Y18" s="6">
        <f t="shared" si="12"/>
        <v>-0.11005800848767387</v>
      </c>
      <c r="Z18">
        <f t="shared" si="6"/>
        <v>17</v>
      </c>
    </row>
    <row r="19" spans="1:26" x14ac:dyDescent="0.45">
      <c r="A19" t="s">
        <v>532</v>
      </c>
      <c r="B19" t="str">
        <f>IF(COUNTIFS(_2024_Manager_Records_Table[Mgr], 'Managers - Current'!A19, _2024_Manager_Records_Table[Year], MAX(_2024_Manager_Records_Table[Year]))&gt;0, "Y", "")</f>
        <v>Y</v>
      </c>
      <c r="C19">
        <f>COUNTIF(_2024_Manager_Records_Table[Mgr], 'Managers - Current'!A19)</f>
        <v>1</v>
      </c>
      <c r="D19">
        <f>SUMIF(_2024_Manager_Records_Table[Mgr], 'Managers - Current'!A19,_2024_Manager_Records_Table[W])</f>
        <v>86</v>
      </c>
      <c r="E19">
        <f>SUMIF(_2024_Major_League_Baseball__Detailed_Standings[Manager], 'Managers - Current'!A19, _2024_Major_League_Baseball__Detailed_Standings[L])</f>
        <v>69</v>
      </c>
      <c r="F19" s="6">
        <f t="shared" si="7"/>
        <v>0.55483870967741933</v>
      </c>
      <c r="G19" s="11">
        <f t="shared" si="0"/>
        <v>-1.5654104105082838</v>
      </c>
      <c r="H19" s="7">
        <f>AVERAGEIF(_2024_Major_League_Baseball__Detailed_Standings[Manager], 'Managers - Current'!A19, _2024_Major_League_Baseball__Detailed_Standings[Luck])</f>
        <v>0</v>
      </c>
      <c r="I19" s="7">
        <f t="shared" si="8"/>
        <v>0</v>
      </c>
      <c r="J19" s="11">
        <f t="shared" si="1"/>
        <v>-2.6556830493322352E-2</v>
      </c>
      <c r="K19" s="7">
        <f>AVERAGEIF(_2024_Major_League_Baseball__Detailed_Standings[Manager], 'Managers - Current'!A19, _2024_Major_League_Baseball__Detailed_Standings[SRS])</f>
        <v>0.5</v>
      </c>
      <c r="L19" s="11">
        <f t="shared" si="2"/>
        <v>0.71820500688310929</v>
      </c>
      <c r="M19">
        <f>SUMIF(_2024_Major_League_Baseball__Detailed_Standings[Manager], 'Managers - Current'!A19, _2024_Major_League_Baseball__Detailed_Standings[ExInn W])</f>
        <v>8</v>
      </c>
      <c r="N19">
        <f>SUMIF(_2024_Major_League_Baseball__Detailed_Standings[Manager], 'Managers - Current'!A19, _2024_Major_League_Baseball__Detailed_Standings[ExInn L])</f>
        <v>8</v>
      </c>
      <c r="O19" s="6">
        <f t="shared" si="9"/>
        <v>0.5</v>
      </c>
      <c r="P19" s="11">
        <f t="shared" si="3"/>
        <v>-6.9772834131936589E-3</v>
      </c>
      <c r="Q19">
        <f>SUMIF(_2024_Major_League_Baseball__Detailed_Standings[Manager], 'Managers - Current'!A19, _2024_Major_League_Baseball__Detailed_Standings[1Run W])</f>
        <v>26</v>
      </c>
      <c r="R19">
        <f>SUMIF(_2024_Major_League_Baseball__Detailed_Standings[Manager], 'Managers - Current'!A19, _2024_Major_League_Baseball__Detailed_Standings[1Run L])</f>
        <v>16</v>
      </c>
      <c r="S19" s="6">
        <f t="shared" si="10"/>
        <v>0.61904761904761907</v>
      </c>
      <c r="T19" s="11">
        <f t="shared" si="4"/>
        <v>1.4802821107935176</v>
      </c>
      <c r="U19">
        <f>SUMIF(_2024_Manager_Records_Table[Mgr], 'Managers - Current'!A19, _2024_Manager_Records_Table[Overturned])</f>
        <v>21</v>
      </c>
      <c r="V19">
        <f>SUMIF(_2024_Manager_Records_Table[Mgr], 'Managers - Current'!A19, _2024_Manager_Records_Table[Challenges])</f>
        <v>41</v>
      </c>
      <c r="W19" s="8">
        <f t="shared" si="11"/>
        <v>0.33870967741935482</v>
      </c>
      <c r="X19" s="11">
        <f t="shared" si="5"/>
        <v>0.10499992891340147</v>
      </c>
      <c r="Y19" s="6">
        <f t="shared" si="12"/>
        <v>0.11742375369587139</v>
      </c>
      <c r="Z19">
        <f t="shared" si="6"/>
        <v>13</v>
      </c>
    </row>
    <row r="20" spans="1:26" x14ac:dyDescent="0.45">
      <c r="A20" t="s">
        <v>71</v>
      </c>
      <c r="B20" t="str">
        <f>IF(COUNTIFS(_2024_Manager_Records_Table[Mgr], 'Managers - Current'!A20, _2024_Manager_Records_Table[Year], MAX(_2024_Manager_Records_Table[Year]))&gt;0, "Y", "")</f>
        <v>Y</v>
      </c>
      <c r="C20">
        <f>COUNTIF(_2024_Manager_Records_Table[Mgr], 'Managers - Current'!A20)</f>
        <v>7</v>
      </c>
      <c r="D20">
        <f>SUMIF(_2024_Manager_Records_Table[Mgr], 'Managers - Current'!A20,_2024_Manager_Records_Table[W])</f>
        <v>600</v>
      </c>
      <c r="E20">
        <f>SUMIF(_2024_Major_League_Baseball__Detailed_Standings[Manager], 'Managers - Current'!A20, _2024_Major_League_Baseball__Detailed_Standings[L])</f>
        <v>64</v>
      </c>
      <c r="F20" s="6">
        <f t="shared" si="7"/>
        <v>0.90361445783132532</v>
      </c>
      <c r="G20" s="11">
        <f t="shared" si="0"/>
        <v>0.88218266113879418</v>
      </c>
      <c r="H20" s="7">
        <f>AVERAGEIF(_2024_Major_League_Baseball__Detailed_Standings[Manager], 'Managers - Current'!A20, _2024_Major_League_Baseball__Detailed_Standings[Luck])</f>
        <v>-1</v>
      </c>
      <c r="I20" s="7">
        <f t="shared" si="8"/>
        <v>-0.63636363636363635</v>
      </c>
      <c r="J20" s="11">
        <f t="shared" si="1"/>
        <v>-0.37511523071817843</v>
      </c>
      <c r="K20" s="7">
        <f>AVERAGEIF(_2024_Major_League_Baseball__Detailed_Standings[Manager], 'Managers - Current'!A20, _2024_Major_League_Baseball__Detailed_Standings[SRS])</f>
        <v>0.9</v>
      </c>
      <c r="L20" s="11">
        <f t="shared" si="2"/>
        <v>1.2927690123895967</v>
      </c>
      <c r="M20">
        <f>SUMIF(_2024_Major_League_Baseball__Detailed_Standings[Manager], 'Managers - Current'!A20, _2024_Major_League_Baseball__Detailed_Standings[ExInn W])</f>
        <v>8</v>
      </c>
      <c r="N20">
        <f>SUMIF(_2024_Major_League_Baseball__Detailed_Standings[Manager], 'Managers - Current'!A20, _2024_Major_League_Baseball__Detailed_Standings[ExInn L])</f>
        <v>8</v>
      </c>
      <c r="O20" s="6">
        <f t="shared" si="9"/>
        <v>0.5</v>
      </c>
      <c r="P20" s="11">
        <f t="shared" si="3"/>
        <v>-6.9772834131936589E-3</v>
      </c>
      <c r="Q20">
        <f>SUMIF(_2024_Major_League_Baseball__Detailed_Standings[Manager], 'Managers - Current'!A20, _2024_Major_League_Baseball__Detailed_Standings[1Run W])</f>
        <v>19</v>
      </c>
      <c r="R20">
        <f>SUMIF(_2024_Major_League_Baseball__Detailed_Standings[Manager], 'Managers - Current'!A20, _2024_Major_League_Baseball__Detailed_Standings[1Run L])</f>
        <v>18</v>
      </c>
      <c r="S20" s="6">
        <f t="shared" si="10"/>
        <v>0.51351351351351349</v>
      </c>
      <c r="T20" s="11">
        <f t="shared" si="4"/>
        <v>0.18432228840688139</v>
      </c>
      <c r="U20">
        <f>SUMIF(_2024_Manager_Records_Table[Mgr], 'Managers - Current'!A20, _2024_Manager_Records_Table[Overturned])</f>
        <v>107</v>
      </c>
      <c r="V20">
        <f>SUMIF(_2024_Manager_Records_Table[Mgr], 'Managers - Current'!A20, _2024_Manager_Records_Table[Challenges])</f>
        <v>172</v>
      </c>
      <c r="W20" s="8">
        <f t="shared" si="11"/>
        <v>0.38351254480286739</v>
      </c>
      <c r="X20" s="11">
        <f t="shared" si="5"/>
        <v>1.681246291139616</v>
      </c>
      <c r="Y20" s="6">
        <f t="shared" si="12"/>
        <v>0.60973795649058604</v>
      </c>
      <c r="Z20">
        <f t="shared" si="6"/>
        <v>5</v>
      </c>
    </row>
    <row r="21" spans="1:26" x14ac:dyDescent="0.45">
      <c r="A21" t="s">
        <v>134</v>
      </c>
      <c r="B21" t="str">
        <f>IF(COUNTIFS(_2024_Manager_Records_Table[Mgr], 'Managers - Current'!A21, _2024_Manager_Records_Table[Year], MAX(_2024_Manager_Records_Table[Year]))&gt;0, "Y", "")</f>
        <v>Y</v>
      </c>
      <c r="C21">
        <f>COUNTIF(_2024_Manager_Records_Table[Mgr], 'Managers - Current'!A21)</f>
        <v>3</v>
      </c>
      <c r="D21">
        <f>SUMIF(_2024_Manager_Records_Table[Mgr], 'Managers - Current'!A21,_2024_Manager_Records_Table[W])</f>
        <v>177</v>
      </c>
      <c r="E21">
        <f>SUMIF(_2024_Major_League_Baseball__Detailed_Standings[Manager], 'Managers - Current'!A21, _2024_Major_League_Baseball__Detailed_Standings[L])</f>
        <v>88</v>
      </c>
      <c r="F21" s="6">
        <f t="shared" si="7"/>
        <v>0.66792452830188676</v>
      </c>
      <c r="G21" s="11">
        <f t="shared" si="0"/>
        <v>-0.77181146438934389</v>
      </c>
      <c r="H21" s="7">
        <f>AVERAGEIF(_2024_Major_League_Baseball__Detailed_Standings[Manager], 'Managers - Current'!A21, _2024_Major_League_Baseball__Detailed_Standings[Luck])</f>
        <v>1</v>
      </c>
      <c r="I21" s="7">
        <f t="shared" si="8"/>
        <v>0.27272727272727271</v>
      </c>
      <c r="J21" s="11">
        <f t="shared" si="1"/>
        <v>0.12282534103161594</v>
      </c>
      <c r="K21" s="7">
        <f>AVERAGEIF(_2024_Major_League_Baseball__Detailed_Standings[Manager], 'Managers - Current'!A21, _2024_Major_League_Baseball__Detailed_Standings[SRS])</f>
        <v>-0.7</v>
      </c>
      <c r="L21" s="11">
        <f t="shared" si="2"/>
        <v>-1.0054870096363531</v>
      </c>
      <c r="M21">
        <f>SUMIF(_2024_Major_League_Baseball__Detailed_Standings[Manager], 'Managers - Current'!A21, _2024_Major_League_Baseball__Detailed_Standings[ExInn W])</f>
        <v>5</v>
      </c>
      <c r="N21">
        <f>SUMIF(_2024_Major_League_Baseball__Detailed_Standings[Manager], 'Managers - Current'!A21, _2024_Major_League_Baseball__Detailed_Standings[ExInn L])</f>
        <v>9</v>
      </c>
      <c r="O21" s="6">
        <f t="shared" si="9"/>
        <v>0.35714285714285715</v>
      </c>
      <c r="P21" s="11">
        <f t="shared" si="3"/>
        <v>-0.97667569011002919</v>
      </c>
      <c r="Q21">
        <f>SUMIF(_2024_Major_League_Baseball__Detailed_Standings[Manager], 'Managers - Current'!A21, _2024_Major_League_Baseball__Detailed_Standings[1Run W])</f>
        <v>26</v>
      </c>
      <c r="R21">
        <f>SUMIF(_2024_Major_League_Baseball__Detailed_Standings[Manager], 'Managers - Current'!A21, _2024_Major_League_Baseball__Detailed_Standings[1Run L])</f>
        <v>25</v>
      </c>
      <c r="S21" s="6">
        <f t="shared" si="10"/>
        <v>0.50980392156862742</v>
      </c>
      <c r="T21" s="11">
        <f t="shared" si="4"/>
        <v>0.1387684639470928</v>
      </c>
      <c r="U21">
        <f>SUMIF(_2024_Manager_Records_Table[Mgr], 'Managers - Current'!A21, _2024_Manager_Records_Table[Overturned])</f>
        <v>54</v>
      </c>
      <c r="V21">
        <f>SUMIF(_2024_Manager_Records_Table[Mgr], 'Managers - Current'!A21, _2024_Manager_Records_Table[Challenges])</f>
        <v>114</v>
      </c>
      <c r="W21" s="8">
        <f t="shared" si="11"/>
        <v>0.32142857142857145</v>
      </c>
      <c r="X21" s="11">
        <f t="shared" si="5"/>
        <v>-0.50298081080242207</v>
      </c>
      <c r="Y21" s="6">
        <f t="shared" si="12"/>
        <v>-0.49922686165990654</v>
      </c>
      <c r="Z21">
        <f t="shared" si="6"/>
        <v>27</v>
      </c>
    </row>
    <row r="22" spans="1:26" x14ac:dyDescent="0.45">
      <c r="A22" t="s">
        <v>215</v>
      </c>
      <c r="B22" t="str">
        <f>IF(COUNTIFS(_2024_Manager_Records_Table[Mgr], 'Managers - Current'!A22, _2024_Manager_Records_Table[Year], MAX(_2024_Manager_Records_Table[Year]))&gt;0, "Y", "")</f>
        <v>Y</v>
      </c>
      <c r="C22">
        <f>COUNTIF(_2024_Manager_Records_Table[Mgr], 'Managers - Current'!A22)</f>
        <v>3</v>
      </c>
      <c r="D22">
        <f>SUMIF(_2024_Manager_Records_Table[Mgr], 'Managers - Current'!A22,_2024_Manager_Records_Table[W])</f>
        <v>247</v>
      </c>
      <c r="E22">
        <f>SUMIF(_2024_Major_League_Baseball__Detailed_Standings[Manager], 'Managers - Current'!A22, _2024_Major_League_Baseball__Detailed_Standings[L])</f>
        <v>63</v>
      </c>
      <c r="F22" s="6">
        <f t="shared" si="7"/>
        <v>0.79677419354838708</v>
      </c>
      <c r="G22" s="11">
        <f t="shared" si="0"/>
        <v>0.13241295376662809</v>
      </c>
      <c r="H22" s="7">
        <f>AVERAGEIF(_2024_Major_League_Baseball__Detailed_Standings[Manager], 'Managers - Current'!A22, _2024_Major_League_Baseball__Detailed_Standings[Luck])</f>
        <v>2</v>
      </c>
      <c r="I22" s="7">
        <f t="shared" si="8"/>
        <v>0.54545454545454541</v>
      </c>
      <c r="J22" s="11">
        <f t="shared" si="1"/>
        <v>0.27220751255655423</v>
      </c>
      <c r="K22" s="7">
        <f>AVERAGEIF(_2024_Major_League_Baseball__Detailed_Standings[Manager], 'Managers - Current'!A22, _2024_Major_League_Baseball__Detailed_Standings[SRS])</f>
        <v>0.7</v>
      </c>
      <c r="L22" s="11">
        <f t="shared" si="2"/>
        <v>1.0054870096363531</v>
      </c>
      <c r="M22">
        <f>SUMIF(_2024_Major_League_Baseball__Detailed_Standings[Manager], 'Managers - Current'!A22, _2024_Major_League_Baseball__Detailed_Standings[ExInn W])</f>
        <v>8</v>
      </c>
      <c r="N22">
        <f>SUMIF(_2024_Major_League_Baseball__Detailed_Standings[Manager], 'Managers - Current'!A22, _2024_Major_League_Baseball__Detailed_Standings[ExInn L])</f>
        <v>8</v>
      </c>
      <c r="O22" s="6">
        <f t="shared" si="9"/>
        <v>0.5</v>
      </c>
      <c r="P22" s="11">
        <f t="shared" si="3"/>
        <v>-6.9772834131936589E-3</v>
      </c>
      <c r="Q22">
        <f>SUMIF(_2024_Major_League_Baseball__Detailed_Standings[Manager], 'Managers - Current'!A22, _2024_Major_League_Baseball__Detailed_Standings[1Run W])</f>
        <v>23</v>
      </c>
      <c r="R22">
        <f>SUMIF(_2024_Major_League_Baseball__Detailed_Standings[Manager], 'Managers - Current'!A22, _2024_Major_League_Baseball__Detailed_Standings[1Run L])</f>
        <v>19</v>
      </c>
      <c r="S22" s="6">
        <f t="shared" si="10"/>
        <v>0.54761904761904767</v>
      </c>
      <c r="T22" s="11">
        <f t="shared" si="4"/>
        <v>0.60313857247085612</v>
      </c>
      <c r="U22">
        <f>SUMIF(_2024_Manager_Records_Table[Mgr], 'Managers - Current'!A22, _2024_Manager_Records_Table[Overturned])</f>
        <v>59</v>
      </c>
      <c r="V22">
        <f>SUMIF(_2024_Manager_Records_Table[Mgr], 'Managers - Current'!A22, _2024_Manager_Records_Table[Challenges])</f>
        <v>110</v>
      </c>
      <c r="W22" s="8">
        <f t="shared" si="11"/>
        <v>0.34911242603550297</v>
      </c>
      <c r="X22" s="11">
        <f t="shared" si="5"/>
        <v>0.47098754579953633</v>
      </c>
      <c r="Y22" s="6">
        <f t="shared" si="12"/>
        <v>0.41287605180278913</v>
      </c>
      <c r="Z22">
        <f t="shared" si="6"/>
        <v>8</v>
      </c>
    </row>
    <row r="23" spans="1:26" x14ac:dyDescent="0.45">
      <c r="A23" t="s">
        <v>200</v>
      </c>
      <c r="B23" t="str">
        <f>IF(COUNTIFS(_2024_Manager_Records_Table[Mgr], 'Managers - Current'!A23, _2024_Manager_Records_Table[Year], MAX(_2024_Manager_Records_Table[Year]))&gt;0, "Y", "")</f>
        <v>Y</v>
      </c>
      <c r="C23">
        <f>COUNTIF(_2024_Manager_Records_Table[Mgr], 'Managers - Current'!A23)</f>
        <v>5</v>
      </c>
      <c r="D23">
        <f>SUMIF(_2024_Manager_Records_Table[Mgr], 'Managers - Current'!A23,_2024_Manager_Records_Table[W])</f>
        <v>290</v>
      </c>
      <c r="E23">
        <f>SUMIF(_2024_Major_League_Baseball__Detailed_Standings[Manager], 'Managers - Current'!A23, _2024_Major_League_Baseball__Detailed_Standings[L])</f>
        <v>83</v>
      </c>
      <c r="F23" s="6">
        <f t="shared" si="7"/>
        <v>0.77747989276139406</v>
      </c>
      <c r="G23" s="11">
        <f t="shared" si="0"/>
        <v>-2.9880802171907295E-3</v>
      </c>
      <c r="H23" s="7">
        <f>AVERAGEIF(_2024_Major_League_Baseball__Detailed_Standings[Manager], 'Managers - Current'!A23, _2024_Major_League_Baseball__Detailed_Standings[Luck])</f>
        <v>2</v>
      </c>
      <c r="I23" s="7">
        <f t="shared" si="8"/>
        <v>0.90909090909090906</v>
      </c>
      <c r="J23" s="11">
        <f t="shared" si="1"/>
        <v>0.47138374125647198</v>
      </c>
      <c r="K23" s="7">
        <f>AVERAGEIF(_2024_Major_League_Baseball__Detailed_Standings[Manager], 'Managers - Current'!A23, _2024_Major_League_Baseball__Detailed_Standings[SRS])</f>
        <v>-0.4</v>
      </c>
      <c r="L23" s="11">
        <f t="shared" si="2"/>
        <v>-0.57456400550648745</v>
      </c>
      <c r="M23">
        <f>SUMIF(_2024_Major_League_Baseball__Detailed_Standings[Manager], 'Managers - Current'!A23, _2024_Major_League_Baseball__Detailed_Standings[ExInn W])</f>
        <v>7</v>
      </c>
      <c r="N23">
        <f>SUMIF(_2024_Major_League_Baseball__Detailed_Standings[Manager], 'Managers - Current'!A23, _2024_Major_League_Baseball__Detailed_Standings[ExInn L])</f>
        <v>8</v>
      </c>
      <c r="O23" s="6">
        <f t="shared" si="9"/>
        <v>0.46666666666666667</v>
      </c>
      <c r="P23" s="11">
        <f t="shared" si="3"/>
        <v>-0.23324024497578857</v>
      </c>
      <c r="Q23">
        <f>SUMIF(_2024_Major_League_Baseball__Detailed_Standings[Manager], 'Managers - Current'!A23, _2024_Major_League_Baseball__Detailed_Standings[1Run W])</f>
        <v>24</v>
      </c>
      <c r="R23">
        <f>SUMIF(_2024_Major_League_Baseball__Detailed_Standings[Manager], 'Managers - Current'!A23, _2024_Major_League_Baseball__Detailed_Standings[1Run L])</f>
        <v>26</v>
      </c>
      <c r="S23" s="6">
        <f t="shared" si="10"/>
        <v>0.48</v>
      </c>
      <c r="T23" s="11">
        <f t="shared" si="4"/>
        <v>-0.22722397714126474</v>
      </c>
      <c r="U23">
        <f>SUMIF(_2024_Manager_Records_Table[Mgr], 'Managers - Current'!A23, _2024_Manager_Records_Table[Overturned])</f>
        <v>63</v>
      </c>
      <c r="V23">
        <f>SUMIF(_2024_Manager_Records_Table[Mgr], 'Managers - Current'!A23, _2024_Manager_Records_Table[Challenges])</f>
        <v>133</v>
      </c>
      <c r="W23" s="8">
        <f t="shared" si="11"/>
        <v>0.32142857142857145</v>
      </c>
      <c r="X23" s="11">
        <f t="shared" si="5"/>
        <v>-0.50298081080242207</v>
      </c>
      <c r="Y23" s="6">
        <f t="shared" si="12"/>
        <v>-0.17826889623111361</v>
      </c>
      <c r="Z23">
        <f t="shared" si="6"/>
        <v>22</v>
      </c>
    </row>
    <row r="24" spans="1:26" x14ac:dyDescent="0.45">
      <c r="A24" t="s">
        <v>272</v>
      </c>
      <c r="B24" t="str">
        <f>IF(COUNTIFS(_2024_Manager_Records_Table[Mgr], 'Managers - Current'!A24, _2024_Manager_Records_Table[Year], MAX(_2024_Manager_Records_Table[Year]))&gt;0, "Y", "")</f>
        <v>Y</v>
      </c>
      <c r="C24">
        <f>COUNTIF(_2024_Manager_Records_Table[Mgr], 'Managers - Current'!A24)</f>
        <v>5</v>
      </c>
      <c r="D24">
        <f>SUMIF(_2024_Manager_Records_Table[Mgr], 'Managers - Current'!A24,_2024_Manager_Records_Table[W])</f>
        <v>341</v>
      </c>
      <c r="E24">
        <f>SUMIF(_2024_Major_League_Baseball__Detailed_Standings[Manager], 'Managers - Current'!A24, _2024_Major_League_Baseball__Detailed_Standings[L])</f>
        <v>66</v>
      </c>
      <c r="F24" s="6">
        <f t="shared" si="7"/>
        <v>0.83783783783783783</v>
      </c>
      <c r="G24" s="11">
        <f t="shared" si="0"/>
        <v>0.42058405451382941</v>
      </c>
      <c r="H24" s="7">
        <f>AVERAGEIF(_2024_Major_League_Baseball__Detailed_Standings[Manager], 'Managers - Current'!A24, _2024_Major_League_Baseball__Detailed_Standings[Luck])</f>
        <v>2</v>
      </c>
      <c r="I24" s="7">
        <f t="shared" si="8"/>
        <v>0.90909090909090906</v>
      </c>
      <c r="J24" s="11">
        <f t="shared" si="1"/>
        <v>0.47138374125647198</v>
      </c>
      <c r="K24" s="7">
        <f>AVERAGEIF(_2024_Major_League_Baseball__Detailed_Standings[Manager], 'Managers - Current'!A24, _2024_Major_League_Baseball__Detailed_Standings[SRS])</f>
        <v>0.6</v>
      </c>
      <c r="L24" s="11">
        <f t="shared" si="2"/>
        <v>0.86184600825973112</v>
      </c>
      <c r="M24">
        <f>SUMIF(_2024_Major_League_Baseball__Detailed_Standings[Manager], 'Managers - Current'!A24, _2024_Major_League_Baseball__Detailed_Standings[ExInn W])</f>
        <v>10</v>
      </c>
      <c r="N24">
        <f>SUMIF(_2024_Major_League_Baseball__Detailed_Standings[Manager], 'Managers - Current'!A24, _2024_Major_League_Baseball__Detailed_Standings[ExInn L])</f>
        <v>2</v>
      </c>
      <c r="O24" s="6">
        <f t="shared" si="9"/>
        <v>0.83333333333333337</v>
      </c>
      <c r="P24" s="11">
        <f t="shared" si="3"/>
        <v>2.2556523322127564</v>
      </c>
      <c r="Q24">
        <f>SUMIF(_2024_Major_League_Baseball__Detailed_Standings[Manager], 'Managers - Current'!A24, _2024_Major_League_Baseball__Detailed_Standings[1Run W])</f>
        <v>22</v>
      </c>
      <c r="R24">
        <f>SUMIF(_2024_Major_League_Baseball__Detailed_Standings[Manager], 'Managers - Current'!A24, _2024_Major_League_Baseball__Detailed_Standings[1Run L])</f>
        <v>18</v>
      </c>
      <c r="S24" s="6">
        <f t="shared" si="10"/>
        <v>0.55000000000000004</v>
      </c>
      <c r="T24" s="11">
        <f t="shared" si="4"/>
        <v>0.63237669041494471</v>
      </c>
      <c r="U24">
        <f>SUMIF(_2024_Manager_Records_Table[Mgr], 'Managers - Current'!A24, _2024_Manager_Records_Table[Overturned])</f>
        <v>48</v>
      </c>
      <c r="V24">
        <f>SUMIF(_2024_Manager_Records_Table[Mgr], 'Managers - Current'!A24, _2024_Manager_Records_Table[Challenges])</f>
        <v>103</v>
      </c>
      <c r="W24" s="8">
        <f t="shared" si="11"/>
        <v>0.31788079470198677</v>
      </c>
      <c r="X24" s="11">
        <f t="shared" si="5"/>
        <v>-0.62779804875732692</v>
      </c>
      <c r="Y24" s="6">
        <f t="shared" si="12"/>
        <v>0.66900746298340108</v>
      </c>
      <c r="Z24">
        <f t="shared" si="6"/>
        <v>4</v>
      </c>
    </row>
    <row r="25" spans="1:26" x14ac:dyDescent="0.45">
      <c r="A25" t="s">
        <v>193</v>
      </c>
      <c r="B25" t="str">
        <f>IF(COUNTIFS(_2024_Manager_Records_Table[Mgr], 'Managers - Current'!A25, _2024_Manager_Records_Table[Year], MAX(_2024_Manager_Records_Table[Year]))&gt;0, "Y", "")</f>
        <v>Y</v>
      </c>
      <c r="C25">
        <f>COUNTIF(_2024_Manager_Records_Table[Mgr], 'Managers - Current'!A25)</f>
        <v>9</v>
      </c>
      <c r="D25">
        <f>SUMIF(_2024_Manager_Records_Table[Mgr], 'Managers - Current'!A25,_2024_Manager_Records_Table[W])</f>
        <v>680</v>
      </c>
      <c r="E25">
        <f>SUMIF(_2024_Major_League_Baseball__Detailed_Standings[Manager], 'Managers - Current'!A25, _2024_Major_League_Baseball__Detailed_Standings[L])</f>
        <v>75</v>
      </c>
      <c r="F25" s="6">
        <f t="shared" si="7"/>
        <v>0.90066225165562919</v>
      </c>
      <c r="G25" s="11">
        <f t="shared" si="0"/>
        <v>0.86146505270427942</v>
      </c>
      <c r="H25" s="7">
        <f>AVERAGEIF(_2024_Major_League_Baseball__Detailed_Standings[Manager], 'Managers - Current'!A25, _2024_Major_League_Baseball__Detailed_Standings[Luck])</f>
        <v>-4</v>
      </c>
      <c r="I25" s="7">
        <f t="shared" si="8"/>
        <v>-3.2727272727272729</v>
      </c>
      <c r="J25" s="11">
        <f t="shared" si="1"/>
        <v>-1.819142888792582</v>
      </c>
      <c r="K25" s="7">
        <f>AVERAGEIF(_2024_Major_League_Baseball__Detailed_Standings[Manager], 'Managers - Current'!A25, _2024_Major_League_Baseball__Detailed_Standings[SRS])</f>
        <v>0.2</v>
      </c>
      <c r="L25" s="11">
        <f t="shared" si="2"/>
        <v>0.28728200275324373</v>
      </c>
      <c r="M25">
        <f>SUMIF(_2024_Major_League_Baseball__Detailed_Standings[Manager], 'Managers - Current'!A25, _2024_Major_League_Baseball__Detailed_Standings[ExInn W])</f>
        <v>8</v>
      </c>
      <c r="N25">
        <f>SUMIF(_2024_Major_League_Baseball__Detailed_Standings[Manager], 'Managers - Current'!A25, _2024_Major_League_Baseball__Detailed_Standings[ExInn L])</f>
        <v>8</v>
      </c>
      <c r="O25" s="6">
        <f t="shared" si="9"/>
        <v>0.5</v>
      </c>
      <c r="P25" s="11">
        <f t="shared" si="3"/>
        <v>-6.9772834131936589E-3</v>
      </c>
      <c r="Q25">
        <f>SUMIF(_2024_Major_League_Baseball__Detailed_Standings[Manager], 'Managers - Current'!A25, _2024_Major_League_Baseball__Detailed_Standings[1Run W])</f>
        <v>26</v>
      </c>
      <c r="R25">
        <f>SUMIF(_2024_Major_League_Baseball__Detailed_Standings[Manager], 'Managers - Current'!A25, _2024_Major_League_Baseball__Detailed_Standings[1Run L])</f>
        <v>26</v>
      </c>
      <c r="S25" s="6">
        <f t="shared" si="10"/>
        <v>0.5</v>
      </c>
      <c r="T25" s="11">
        <f t="shared" si="4"/>
        <v>1.8376213589080818E-2</v>
      </c>
      <c r="U25">
        <f>SUMIF(_2024_Manager_Records_Table[Mgr], 'Managers - Current'!A25, _2024_Manager_Records_Table[Overturned])</f>
        <v>119</v>
      </c>
      <c r="V25">
        <f>SUMIF(_2024_Manager_Records_Table[Mgr], 'Managers - Current'!A25, _2024_Manager_Records_Table[Challenges])</f>
        <v>248</v>
      </c>
      <c r="W25" s="8">
        <f t="shared" si="11"/>
        <v>0.3242506811989101</v>
      </c>
      <c r="X25" s="11">
        <f t="shared" si="5"/>
        <v>-0.40369385621486076</v>
      </c>
      <c r="Y25" s="6">
        <f t="shared" si="12"/>
        <v>-0.17711512656233874</v>
      </c>
      <c r="Z25">
        <f t="shared" si="6"/>
        <v>21</v>
      </c>
    </row>
    <row r="26" spans="1:26" x14ac:dyDescent="0.45">
      <c r="A26" t="s">
        <v>157</v>
      </c>
      <c r="B26" t="str">
        <f>IF(COUNTIFS(_2024_Manager_Records_Table[Mgr], 'Managers - Current'!A26, _2024_Manager_Records_Table[Year], MAX(_2024_Manager_Records_Table[Year]))&gt;0, "Y", "")</f>
        <v>Y</v>
      </c>
      <c r="C26">
        <f>COUNTIF(_2024_Manager_Records_Table[Mgr], 'Managers - Current'!A26)</f>
        <v>11</v>
      </c>
      <c r="D26">
        <f>SUMIF(_2024_Manager_Records_Table[Mgr], 'Managers - Current'!A26,_2024_Manager_Records_Table[W])</f>
        <v>863</v>
      </c>
      <c r="E26">
        <f>SUMIF(_2024_Major_League_Baseball__Detailed_Standings[Manager], 'Managers - Current'!A26, _2024_Major_League_Baseball__Detailed_Standings[L])</f>
        <v>79</v>
      </c>
      <c r="F26" s="6">
        <f t="shared" si="7"/>
        <v>0.91613588110403399</v>
      </c>
      <c r="G26" s="11">
        <f t="shared" si="0"/>
        <v>0.97005387641583318</v>
      </c>
      <c r="H26" s="7">
        <f>AVERAGEIF(_2024_Major_League_Baseball__Detailed_Standings[Manager], 'Managers - Current'!A26, _2024_Major_League_Baseball__Detailed_Standings[Luck])</f>
        <v>-1</v>
      </c>
      <c r="I26" s="7">
        <f t="shared" si="8"/>
        <v>-1</v>
      </c>
      <c r="J26" s="11">
        <f t="shared" si="1"/>
        <v>-0.57429145941809612</v>
      </c>
      <c r="K26" s="7">
        <f>AVERAGEIF(_2024_Major_League_Baseball__Detailed_Standings[Manager], 'Managers - Current'!A26, _2024_Major_League_Baseball__Detailed_Standings[SRS])</f>
        <v>0</v>
      </c>
      <c r="L26" s="11">
        <f t="shared" si="2"/>
        <v>0</v>
      </c>
      <c r="M26">
        <f>SUMIF(_2024_Major_League_Baseball__Detailed_Standings[Manager], 'Managers - Current'!A26, _2024_Major_League_Baseball__Detailed_Standings[ExInn W])</f>
        <v>7</v>
      </c>
      <c r="N26">
        <f>SUMIF(_2024_Major_League_Baseball__Detailed_Standings[Manager], 'Managers - Current'!A26, _2024_Major_League_Baseball__Detailed_Standings[ExInn L])</f>
        <v>9</v>
      </c>
      <c r="O26" s="6">
        <f t="shared" si="9"/>
        <v>0.4375</v>
      </c>
      <c r="P26" s="11">
        <f t="shared" si="3"/>
        <v>-0.43122033634305923</v>
      </c>
      <c r="Q26">
        <f>SUMIF(_2024_Major_League_Baseball__Detailed_Standings[Manager], 'Managers - Current'!A26, _2024_Major_League_Baseball__Detailed_Standings[1Run W])</f>
        <v>23</v>
      </c>
      <c r="R26">
        <f>SUMIF(_2024_Major_League_Baseball__Detailed_Standings[Manager], 'Managers - Current'!A26, _2024_Major_League_Baseball__Detailed_Standings[1Run L])</f>
        <v>24</v>
      </c>
      <c r="S26" s="6">
        <f t="shared" si="10"/>
        <v>0.48936170212765956</v>
      </c>
      <c r="T26" s="11">
        <f t="shared" si="4"/>
        <v>-0.11226218573557115</v>
      </c>
      <c r="U26">
        <f>SUMIF(_2024_Manager_Records_Table[Mgr], 'Managers - Current'!A26, _2024_Manager_Records_Table[Overturned])</f>
        <v>166</v>
      </c>
      <c r="V26">
        <f>SUMIF(_2024_Manager_Records_Table[Mgr], 'Managers - Current'!A26, _2024_Manager_Records_Table[Challenges])</f>
        <v>343</v>
      </c>
      <c r="W26" s="8">
        <f t="shared" si="11"/>
        <v>0.32612966601178783</v>
      </c>
      <c r="X26" s="11">
        <f t="shared" si="5"/>
        <v>-0.33758775299105775</v>
      </c>
      <c r="Y26" s="6">
        <f t="shared" si="12"/>
        <v>-8.0884643011991844E-2</v>
      </c>
      <c r="Z26">
        <f t="shared" si="6"/>
        <v>15</v>
      </c>
    </row>
    <row r="27" spans="1:26" x14ac:dyDescent="0.45">
      <c r="A27" t="s">
        <v>146</v>
      </c>
      <c r="B27" t="str">
        <f>IF(COUNTIFS(_2024_Manager_Records_Table[Mgr], 'Managers - Current'!A27, _2024_Manager_Records_Table[Year], MAX(_2024_Manager_Records_Table[Year]))&gt;0, "Y", "")</f>
        <v>Y</v>
      </c>
      <c r="C27">
        <f>COUNTIF(_2024_Manager_Records_Table[Mgr], 'Managers - Current'!A27)</f>
        <v>3</v>
      </c>
      <c r="D27">
        <f>SUMIF(_2024_Manager_Records_Table[Mgr], 'Managers - Current'!A27,_2024_Manager_Records_Table[W])</f>
        <v>242</v>
      </c>
      <c r="E27">
        <f>SUMIF(_2024_Major_League_Baseball__Detailed_Standings[Manager], 'Managers - Current'!A27, _2024_Major_League_Baseball__Detailed_Standings[L])</f>
        <v>77</v>
      </c>
      <c r="F27" s="6">
        <f t="shared" si="7"/>
        <v>0.75862068965517238</v>
      </c>
      <c r="G27" s="11">
        <f t="shared" si="0"/>
        <v>-0.13533574230063397</v>
      </c>
      <c r="H27" s="7">
        <f>AVERAGEIF(_2024_Major_League_Baseball__Detailed_Standings[Manager], 'Managers - Current'!A27, _2024_Major_League_Baseball__Detailed_Standings[Luck])</f>
        <v>7</v>
      </c>
      <c r="I27" s="7">
        <f t="shared" si="8"/>
        <v>1.9090909090909089</v>
      </c>
      <c r="J27" s="11">
        <f t="shared" si="1"/>
        <v>1.0191183701812458</v>
      </c>
      <c r="K27" s="7">
        <f>AVERAGEIF(_2024_Major_League_Baseball__Detailed_Standings[Manager], 'Managers - Current'!A27, _2024_Major_League_Baseball__Detailed_Standings[SRS])</f>
        <v>-0.3</v>
      </c>
      <c r="L27" s="11">
        <f t="shared" si="2"/>
        <v>-0.43092300412986556</v>
      </c>
      <c r="M27">
        <f>SUMIF(_2024_Major_League_Baseball__Detailed_Standings[Manager], 'Managers - Current'!A27, _2024_Major_League_Baseball__Detailed_Standings[ExInn W])</f>
        <v>8</v>
      </c>
      <c r="N27">
        <f>SUMIF(_2024_Major_League_Baseball__Detailed_Standings[Manager], 'Managers - Current'!A27, _2024_Major_League_Baseball__Detailed_Standings[ExInn L])</f>
        <v>9</v>
      </c>
      <c r="O27" s="6">
        <f t="shared" si="9"/>
        <v>0.47058823529411764</v>
      </c>
      <c r="P27" s="11">
        <f t="shared" si="3"/>
        <v>-0.20662107302724808</v>
      </c>
      <c r="Q27">
        <f>SUMIF(_2024_Major_League_Baseball__Detailed_Standings[Manager], 'Managers - Current'!A27, _2024_Major_League_Baseball__Detailed_Standings[1Run W])</f>
        <v>28</v>
      </c>
      <c r="R27">
        <f>SUMIF(_2024_Major_League_Baseball__Detailed_Standings[Manager], 'Managers - Current'!A27, _2024_Major_League_Baseball__Detailed_Standings[1Run L])</f>
        <v>21</v>
      </c>
      <c r="S27" s="6">
        <f t="shared" si="10"/>
        <v>0.5714285714285714</v>
      </c>
      <c r="T27" s="11">
        <f t="shared" si="4"/>
        <v>0.89551975191174238</v>
      </c>
      <c r="U27">
        <f>SUMIF(_2024_Manager_Records_Table[Mgr], 'Managers - Current'!A27, _2024_Manager_Records_Table[Overturned])</f>
        <v>58</v>
      </c>
      <c r="V27">
        <f>SUMIF(_2024_Manager_Records_Table[Mgr], 'Managers - Current'!A27, _2024_Manager_Records_Table[Challenges])</f>
        <v>112</v>
      </c>
      <c r="W27" s="8">
        <f t="shared" si="11"/>
        <v>0.3411764705882353</v>
      </c>
      <c r="X27" s="11">
        <f t="shared" si="5"/>
        <v>0.19178619921009296</v>
      </c>
      <c r="Y27" s="6">
        <f t="shared" si="12"/>
        <v>0.22225741697422222</v>
      </c>
      <c r="Z27">
        <f t="shared" si="6"/>
        <v>11</v>
      </c>
    </row>
    <row r="28" spans="1:26" x14ac:dyDescent="0.45">
      <c r="A28" t="s">
        <v>76</v>
      </c>
      <c r="B28" t="str">
        <f>IF(COUNTIFS(_2024_Manager_Records_Table[Mgr], 'Managers - Current'!A28, _2024_Manager_Records_Table[Year], MAX(_2024_Manager_Records_Table[Year]))&gt;0, "Y", "")</f>
        <v>Y</v>
      </c>
      <c r="C28">
        <f>COUNTIF(_2024_Manager_Records_Table[Mgr], 'Managers - Current'!A28)</f>
        <v>10</v>
      </c>
      <c r="D28">
        <f>SUMIF(_2024_Manager_Records_Table[Mgr], 'Managers - Current'!A28,_2024_Manager_Records_Table[W])</f>
        <v>816</v>
      </c>
      <c r="E28">
        <f>SUMIF(_2024_Major_League_Baseball__Detailed_Standings[Manager], 'Managers - Current'!A28, _2024_Major_League_Baseball__Detailed_Standings[L])</f>
        <v>78</v>
      </c>
      <c r="F28" s="6">
        <f t="shared" si="7"/>
        <v>0.91275167785234901</v>
      </c>
      <c r="G28" s="11">
        <f t="shared" si="0"/>
        <v>0.94630465510181416</v>
      </c>
      <c r="H28" s="7">
        <f>AVERAGEIF(_2024_Major_League_Baseball__Detailed_Standings[Manager], 'Managers - Current'!A28, _2024_Major_League_Baseball__Detailed_Standings[Luck])</f>
        <v>6</v>
      </c>
      <c r="I28" s="7">
        <f t="shared" si="8"/>
        <v>5.4545454545454541</v>
      </c>
      <c r="J28" s="11">
        <f t="shared" si="1"/>
        <v>2.9610866000054434</v>
      </c>
      <c r="K28" s="7">
        <f>AVERAGEIF(_2024_Major_League_Baseball__Detailed_Standings[Manager], 'Managers - Current'!A28, _2024_Major_League_Baseball__Detailed_Standings[SRS])</f>
        <v>-0.3</v>
      </c>
      <c r="L28" s="11">
        <f t="shared" si="2"/>
        <v>-0.43092300412986556</v>
      </c>
      <c r="M28">
        <f>SUMIF(_2024_Major_League_Baseball__Detailed_Standings[Manager], 'Managers - Current'!A28, _2024_Major_League_Baseball__Detailed_Standings[ExInn W])</f>
        <v>8</v>
      </c>
      <c r="N28">
        <f>SUMIF(_2024_Major_League_Baseball__Detailed_Standings[Manager], 'Managers - Current'!A28, _2024_Major_League_Baseball__Detailed_Standings[ExInn L])</f>
        <v>5</v>
      </c>
      <c r="O28" s="6">
        <f t="shared" si="9"/>
        <v>0.61538461538461542</v>
      </c>
      <c r="P28" s="11">
        <f t="shared" si="3"/>
        <v>0.77624066045732765</v>
      </c>
      <c r="Q28">
        <f>SUMIF(_2024_Major_League_Baseball__Detailed_Standings[Manager], 'Managers - Current'!A28, _2024_Major_League_Baseball__Detailed_Standings[1Run W])</f>
        <v>28</v>
      </c>
      <c r="R28">
        <f>SUMIF(_2024_Major_League_Baseball__Detailed_Standings[Manager], 'Managers - Current'!A28, _2024_Major_League_Baseball__Detailed_Standings[1Run L])</f>
        <v>20</v>
      </c>
      <c r="S28" s="6">
        <f t="shared" si="10"/>
        <v>0.58333333333333337</v>
      </c>
      <c r="T28" s="11">
        <f t="shared" si="4"/>
        <v>1.0417103416321869</v>
      </c>
      <c r="U28">
        <f>SUMIF(_2024_Manager_Records_Table[Mgr], 'Managers - Current'!A28, _2024_Manager_Records_Table[Overturned])</f>
        <v>203</v>
      </c>
      <c r="V28">
        <f>SUMIF(_2024_Manager_Records_Table[Mgr], 'Managers - Current'!A28, _2024_Manager_Records_Table[Challenges])</f>
        <v>436</v>
      </c>
      <c r="W28" s="8">
        <f t="shared" si="11"/>
        <v>0.31768388106416273</v>
      </c>
      <c r="X28" s="11">
        <f t="shared" si="5"/>
        <v>-0.63472582868346372</v>
      </c>
      <c r="Y28" s="6">
        <f t="shared" si="12"/>
        <v>0.77661557073057386</v>
      </c>
      <c r="Z28">
        <f t="shared" si="6"/>
        <v>2</v>
      </c>
    </row>
    <row r="29" spans="1:26" x14ac:dyDescent="0.45">
      <c r="A29" t="s">
        <v>62</v>
      </c>
      <c r="B29" t="str">
        <f>IF(COUNTIFS(_2024_Manager_Records_Table[Mgr], 'Managers - Current'!A29, _2024_Manager_Records_Table[Year], MAX(_2024_Manager_Records_Table[Year]))&gt;0, "Y", "")</f>
        <v>Y</v>
      </c>
      <c r="C29">
        <f>COUNTIF(_2024_Manager_Records_Table[Mgr], 'Managers - Current'!A29)</f>
        <v>8</v>
      </c>
      <c r="D29">
        <f>SUMIF(_2024_Manager_Records_Table[Mgr], 'Managers - Current'!A29,_2024_Manager_Records_Table[W])</f>
        <v>636</v>
      </c>
      <c r="E29">
        <f>SUMIF(_2024_Major_League_Baseball__Detailed_Standings[Manager], 'Managers - Current'!A29, _2024_Major_League_Baseball__Detailed_Standings[L])</f>
        <v>82</v>
      </c>
      <c r="F29" s="6">
        <f t="shared" si="7"/>
        <v>0.88579387186629521</v>
      </c>
      <c r="G29" s="11">
        <f t="shared" si="0"/>
        <v>0.75712367131060376</v>
      </c>
      <c r="H29" s="7">
        <f>AVERAGEIF(_2024_Major_League_Baseball__Detailed_Standings[Manager], 'Managers - Current'!A29, _2024_Major_League_Baseball__Detailed_Standings[Luck])</f>
        <v>3</v>
      </c>
      <c r="I29" s="7">
        <f t="shared" si="8"/>
        <v>2.1818181818181817</v>
      </c>
      <c r="J29" s="11">
        <f t="shared" si="1"/>
        <v>1.168500541706184</v>
      </c>
      <c r="K29" s="7">
        <f>AVERAGEIF(_2024_Major_League_Baseball__Detailed_Standings[Manager], 'Managers - Current'!A29, _2024_Major_League_Baseball__Detailed_Standings[SRS])</f>
        <v>-0.5</v>
      </c>
      <c r="L29" s="11">
        <f t="shared" si="2"/>
        <v>-0.71820500688310929</v>
      </c>
      <c r="M29">
        <f>SUMIF(_2024_Major_League_Baseball__Detailed_Standings[Manager], 'Managers - Current'!A29, _2024_Major_League_Baseball__Detailed_Standings[ExInn W])</f>
        <v>9</v>
      </c>
      <c r="N29">
        <f>SUMIF(_2024_Major_League_Baseball__Detailed_Standings[Manager], 'Managers - Current'!A29, _2024_Major_League_Baseball__Detailed_Standings[ExInn L])</f>
        <v>2</v>
      </c>
      <c r="O29" s="6">
        <f t="shared" si="9"/>
        <v>0.81818181818181823</v>
      </c>
      <c r="P29" s="11">
        <f t="shared" si="3"/>
        <v>2.1528055315024859</v>
      </c>
      <c r="Q29">
        <f>SUMIF(_2024_Major_League_Baseball__Detailed_Standings[Manager], 'Managers - Current'!A29, _2024_Major_League_Baseball__Detailed_Standings[1Run W])</f>
        <v>24</v>
      </c>
      <c r="R29">
        <f>SUMIF(_2024_Major_League_Baseball__Detailed_Standings[Manager], 'Managers - Current'!A29, _2024_Major_League_Baseball__Detailed_Standings[1Run L])</f>
        <v>18</v>
      </c>
      <c r="S29" s="6">
        <f t="shared" si="10"/>
        <v>0.5714285714285714</v>
      </c>
      <c r="T29" s="11">
        <f t="shared" si="4"/>
        <v>0.89551975191174238</v>
      </c>
      <c r="U29">
        <f>SUMIF(_2024_Manager_Records_Table[Mgr], 'Managers - Current'!A29, _2024_Manager_Records_Table[Overturned])</f>
        <v>160</v>
      </c>
      <c r="V29">
        <f>SUMIF(_2024_Manager_Records_Table[Mgr], 'Managers - Current'!A29, _2024_Manager_Records_Table[Challenges])</f>
        <v>274</v>
      </c>
      <c r="W29" s="8">
        <f t="shared" si="11"/>
        <v>0.3686635944700461</v>
      </c>
      <c r="X29" s="11">
        <f t="shared" si="5"/>
        <v>1.1588332110874997</v>
      </c>
      <c r="Y29" s="6">
        <f t="shared" si="12"/>
        <v>0.90242961677256772</v>
      </c>
      <c r="Z29">
        <f t="shared" si="6"/>
        <v>1</v>
      </c>
    </row>
    <row r="30" spans="1:26" x14ac:dyDescent="0.45">
      <c r="A30" t="s">
        <v>185</v>
      </c>
      <c r="B30" t="str">
        <f>IF(COUNTIFS(_2024_Manager_Records_Table[Mgr], 'Managers - Current'!A30, _2024_Manager_Records_Table[Year], MAX(_2024_Manager_Records_Table[Year]))&gt;0, "Y", "")</f>
        <v>Y</v>
      </c>
      <c r="C30">
        <f>COUNTIF(_2024_Manager_Records_Table[Mgr], 'Managers - Current'!A30)</f>
        <v>3</v>
      </c>
      <c r="D30">
        <f>SUMIF(_2024_Manager_Records_Table[Mgr], 'Managers - Current'!A30,_2024_Manager_Records_Table[W])</f>
        <v>208</v>
      </c>
      <c r="E30">
        <f>SUMIF(_2024_Major_League_Baseball__Detailed_Standings[Manager], 'Managers - Current'!A30, _2024_Major_League_Baseball__Detailed_Standings[L])</f>
        <v>82</v>
      </c>
      <c r="F30" s="6">
        <f t="shared" si="7"/>
        <v>0.71724137931034482</v>
      </c>
      <c r="G30" s="11">
        <f t="shared" si="0"/>
        <v>-0.42572208322489452</v>
      </c>
      <c r="H30" s="7">
        <f>AVERAGEIF(_2024_Major_League_Baseball__Detailed_Standings[Manager], 'Managers - Current'!A30, _2024_Major_League_Baseball__Detailed_Standings[Luck])</f>
        <v>1</v>
      </c>
      <c r="I30" s="7">
        <f t="shared" si="8"/>
        <v>0.27272727272727271</v>
      </c>
      <c r="J30" s="11">
        <f t="shared" si="1"/>
        <v>0.12282534103161594</v>
      </c>
      <c r="K30" s="7">
        <f>AVERAGEIF(_2024_Major_League_Baseball__Detailed_Standings[Manager], 'Managers - Current'!A30, _2024_Major_League_Baseball__Detailed_Standings[SRS])</f>
        <v>-0.3</v>
      </c>
      <c r="L30" s="11">
        <f t="shared" si="2"/>
        <v>-0.43092300412986556</v>
      </c>
      <c r="M30">
        <f>SUMIF(_2024_Major_League_Baseball__Detailed_Standings[Manager], 'Managers - Current'!A30, _2024_Major_League_Baseball__Detailed_Standings[ExInn W])</f>
        <v>5</v>
      </c>
      <c r="N30">
        <f>SUMIF(_2024_Major_League_Baseball__Detailed_Standings[Manager], 'Managers - Current'!A30, _2024_Major_League_Baseball__Detailed_Standings[ExInn L])</f>
        <v>4</v>
      </c>
      <c r="O30" s="6">
        <f t="shared" si="9"/>
        <v>0.55555555555555558</v>
      </c>
      <c r="P30" s="11">
        <f t="shared" si="3"/>
        <v>0.37012765252446478</v>
      </c>
      <c r="Q30">
        <f>SUMIF(_2024_Major_League_Baseball__Detailed_Standings[Manager], 'Managers - Current'!A30, _2024_Major_League_Baseball__Detailed_Standings[1Run W])</f>
        <v>19</v>
      </c>
      <c r="R30">
        <f>SUMIF(_2024_Major_League_Baseball__Detailed_Standings[Manager], 'Managers - Current'!A30, _2024_Major_League_Baseball__Detailed_Standings[1Run L])</f>
        <v>28</v>
      </c>
      <c r="S30" s="6">
        <f t="shared" si="10"/>
        <v>0.40425531914893614</v>
      </c>
      <c r="T30" s="11">
        <f t="shared" si="4"/>
        <v>-1.1573693803327856</v>
      </c>
      <c r="U30">
        <f>SUMIF(_2024_Manager_Records_Table[Mgr], 'Managers - Current'!A30, _2024_Manager_Records_Table[Overturned])</f>
        <v>46</v>
      </c>
      <c r="V30">
        <f>SUMIF(_2024_Manager_Records_Table[Mgr], 'Managers - Current'!A30, _2024_Manager_Records_Table[Challenges])</f>
        <v>109</v>
      </c>
      <c r="W30" s="8">
        <f t="shared" si="11"/>
        <v>0.29677419354838708</v>
      </c>
      <c r="X30" s="11">
        <f t="shared" si="5"/>
        <v>-1.3703666661303342</v>
      </c>
      <c r="Y30" s="6">
        <f t="shared" si="12"/>
        <v>-0.48190469004363318</v>
      </c>
      <c r="Z30">
        <f t="shared" si="6"/>
        <v>26</v>
      </c>
    </row>
    <row r="31" spans="1:26" x14ac:dyDescent="0.45">
      <c r="A31" t="s">
        <v>153</v>
      </c>
      <c r="B31" t="str">
        <f>IF(COUNTIFS(_2024_Manager_Records_Table[Mgr], 'Managers - Current'!A31, _2024_Manager_Records_Table[Year], MAX(_2024_Manager_Records_Table[Year]))&gt;0, "Y", "")</f>
        <v>Y</v>
      </c>
      <c r="C31">
        <f>COUNTIF(_2024_Manager_Records_Table[Mgr], 'Managers - Current'!A31)</f>
        <v>7</v>
      </c>
      <c r="D31">
        <f>SUMIF(_2024_Manager_Records_Table[Mgr], 'Managers - Current'!A31,_2024_Manager_Records_Table[W])</f>
        <v>461</v>
      </c>
      <c r="E31">
        <f>SUMIF(_2024_Major_League_Baseball__Detailed_Standings[Manager], 'Managers - Current'!A31, _2024_Major_League_Baseball__Detailed_Standings[L])</f>
        <v>86</v>
      </c>
      <c r="F31" s="6">
        <f t="shared" si="7"/>
        <v>0.84277879341864714</v>
      </c>
      <c r="G31" s="11">
        <f t="shared" si="0"/>
        <v>0.45525804979852535</v>
      </c>
      <c r="H31" s="7">
        <f>AVERAGEIF(_2024_Major_League_Baseball__Detailed_Standings[Manager], 'Managers - Current'!A31, _2024_Major_League_Baseball__Detailed_Standings[Luck])</f>
        <v>2</v>
      </c>
      <c r="I31" s="7">
        <f t="shared" si="8"/>
        <v>1.2727272727272727</v>
      </c>
      <c r="J31" s="11">
        <f t="shared" si="1"/>
        <v>0.67055996995638978</v>
      </c>
      <c r="K31" s="7">
        <f>AVERAGEIF(_2024_Major_League_Baseball__Detailed_Standings[Manager], 'Managers - Current'!A31, _2024_Major_League_Baseball__Detailed_Standings[SRS])</f>
        <v>-0.6</v>
      </c>
      <c r="L31" s="11">
        <f t="shared" si="2"/>
        <v>-0.86184600825973112</v>
      </c>
      <c r="M31">
        <f>SUMIF(_2024_Major_League_Baseball__Detailed_Standings[Manager], 'Managers - Current'!A31, _2024_Major_League_Baseball__Detailed_Standings[ExInn W])</f>
        <v>5</v>
      </c>
      <c r="N31">
        <f>SUMIF(_2024_Major_League_Baseball__Detailed_Standings[Manager], 'Managers - Current'!A31, _2024_Major_League_Baseball__Detailed_Standings[ExInn L])</f>
        <v>11</v>
      </c>
      <c r="O31" s="6">
        <f t="shared" si="9"/>
        <v>0.3125</v>
      </c>
      <c r="P31" s="11">
        <f t="shared" si="3"/>
        <v>-1.2797064422027904</v>
      </c>
      <c r="Q31">
        <f>SUMIF(_2024_Major_League_Baseball__Detailed_Standings[Manager], 'Managers - Current'!A31, _2024_Major_League_Baseball__Detailed_Standings[1Run W])</f>
        <v>14</v>
      </c>
      <c r="R31">
        <f>SUMIF(_2024_Major_League_Baseball__Detailed_Standings[Manager], 'Managers - Current'!A31, _2024_Major_League_Baseball__Detailed_Standings[1Run L])</f>
        <v>22</v>
      </c>
      <c r="S31" s="6">
        <f t="shared" si="10"/>
        <v>0.3888888888888889</v>
      </c>
      <c r="T31" s="11">
        <f t="shared" si="4"/>
        <v>-1.3460692904683933</v>
      </c>
      <c r="U31">
        <f>SUMIF(_2024_Manager_Records_Table[Mgr], 'Managers - Current'!A31, _2024_Manager_Records_Table[Overturned])</f>
        <v>102</v>
      </c>
      <c r="V31">
        <f>SUMIF(_2024_Manager_Records_Table[Mgr], 'Managers - Current'!A31, _2024_Manager_Records_Table[Challenges])</f>
        <v>189</v>
      </c>
      <c r="W31" s="8">
        <f t="shared" si="11"/>
        <v>0.35051546391752575</v>
      </c>
      <c r="X31" s="11">
        <f t="shared" si="5"/>
        <v>0.52034897034125727</v>
      </c>
      <c r="Y31" s="6">
        <f t="shared" si="12"/>
        <v>-0.30690912513912366</v>
      </c>
      <c r="Z31">
        <f t="shared" si="6"/>
        <v>24</v>
      </c>
    </row>
    <row r="32" spans="1:26" x14ac:dyDescent="0.45">
      <c r="F32" s="6"/>
      <c r="G32" s="11"/>
      <c r="H32" s="7"/>
      <c r="I32" s="7"/>
      <c r="J32" s="11"/>
      <c r="K32" s="7"/>
      <c r="L32" s="11"/>
      <c r="O32" s="6"/>
      <c r="P32" s="11"/>
      <c r="S32" s="6"/>
      <c r="T32" s="11"/>
      <c r="W32" s="8"/>
      <c r="X32" s="11"/>
      <c r="Y32" s="6"/>
    </row>
    <row r="33" spans="6:25" x14ac:dyDescent="0.45">
      <c r="F33" s="6"/>
      <c r="G33" s="11"/>
      <c r="H33" s="7"/>
      <c r="I33" s="7"/>
      <c r="J33" s="11"/>
      <c r="K33" s="7"/>
      <c r="L33" s="11"/>
      <c r="O33" s="6"/>
      <c r="P33" s="11"/>
      <c r="S33" s="6"/>
      <c r="T33" s="11"/>
      <c r="W33" s="8"/>
      <c r="X33" s="11"/>
      <c r="Y33" s="6"/>
    </row>
    <row r="34" spans="6:25" x14ac:dyDescent="0.45">
      <c r="F34" s="6"/>
      <c r="G34" s="11"/>
      <c r="H34" s="7"/>
      <c r="I34" s="7"/>
      <c r="J34" s="11"/>
      <c r="K34" s="7"/>
      <c r="L34" s="11"/>
      <c r="O34" s="6"/>
      <c r="P34" s="11"/>
      <c r="S34" s="6"/>
      <c r="T34" s="11"/>
      <c r="W34" s="8"/>
      <c r="X34" s="11"/>
      <c r="Y34" s="6"/>
    </row>
    <row r="35" spans="6:25" x14ac:dyDescent="0.45">
      <c r="F35" s="6"/>
      <c r="G35" s="11"/>
      <c r="H35" s="7"/>
      <c r="I35" s="7"/>
      <c r="J35" s="11"/>
      <c r="K35" s="7"/>
      <c r="L35" s="11"/>
      <c r="O35" s="6"/>
      <c r="P35" s="11"/>
      <c r="S35" s="6"/>
      <c r="T35" s="11"/>
      <c r="W35" s="8"/>
      <c r="X35" s="11"/>
      <c r="Y35" s="6"/>
    </row>
    <row r="36" spans="6:25" x14ac:dyDescent="0.45">
      <c r="F36" s="6"/>
      <c r="G36" s="11"/>
      <c r="H36" s="7"/>
      <c r="I36" s="7"/>
      <c r="J36" s="11"/>
      <c r="K36" s="7"/>
      <c r="L36" s="11"/>
      <c r="O36" s="6"/>
      <c r="P36" s="11"/>
      <c r="S36" s="6"/>
      <c r="T36" s="11"/>
      <c r="W36" s="8"/>
      <c r="X36" s="11"/>
      <c r="Y36" s="6"/>
    </row>
    <row r="37" spans="6:25" x14ac:dyDescent="0.45">
      <c r="F37" s="6"/>
      <c r="G37" s="11"/>
      <c r="H37" s="7"/>
      <c r="I37" s="7"/>
      <c r="J37" s="11"/>
      <c r="K37" s="7"/>
      <c r="L37" s="11"/>
      <c r="O37" s="6"/>
      <c r="P37" s="11"/>
      <c r="S37" s="6"/>
      <c r="T37" s="11"/>
      <c r="W37" s="8"/>
      <c r="X37" s="11"/>
      <c r="Y37" s="6"/>
    </row>
    <row r="38" spans="6:25" x14ac:dyDescent="0.45">
      <c r="F38" s="6"/>
      <c r="G38" s="11"/>
      <c r="H38" s="7"/>
      <c r="I38" s="7"/>
      <c r="J38" s="11"/>
      <c r="K38" s="7"/>
      <c r="L38" s="11"/>
      <c r="O38" s="6"/>
      <c r="P38" s="11"/>
      <c r="S38" s="6"/>
      <c r="T38" s="11"/>
      <c r="W38" s="8"/>
      <c r="X38" s="11"/>
      <c r="Y38" s="6"/>
    </row>
    <row r="39" spans="6:25" x14ac:dyDescent="0.45">
      <c r="F39" s="6"/>
      <c r="G39" s="11"/>
      <c r="H39" s="7"/>
      <c r="I39" s="7"/>
      <c r="J39" s="11"/>
      <c r="K39" s="7"/>
      <c r="L39" s="11"/>
      <c r="O39" s="6"/>
      <c r="P39" s="11"/>
      <c r="S39" s="6"/>
      <c r="T39" s="11"/>
      <c r="W39" s="8"/>
      <c r="X39" s="11"/>
      <c r="Y39" s="6"/>
    </row>
    <row r="40" spans="6:25" x14ac:dyDescent="0.45">
      <c r="F40" s="6"/>
      <c r="G40" s="11"/>
      <c r="H40" s="7"/>
      <c r="I40" s="7"/>
      <c r="J40" s="11"/>
      <c r="K40" s="7"/>
      <c r="L40" s="11"/>
      <c r="O40" s="6"/>
      <c r="P40" s="11"/>
      <c r="S40" s="6"/>
      <c r="T40" s="11"/>
      <c r="W40" s="8"/>
      <c r="X40" s="11"/>
      <c r="Y40" s="6"/>
    </row>
    <row r="41" spans="6:25" x14ac:dyDescent="0.45">
      <c r="F41" s="6"/>
      <c r="G41" s="11"/>
      <c r="H41" s="7"/>
      <c r="I41" s="7"/>
      <c r="J41" s="11"/>
      <c r="K41" s="7"/>
      <c r="L41" s="11"/>
      <c r="O41" s="6"/>
      <c r="P41" s="11"/>
      <c r="S41" s="6"/>
      <c r="T41" s="11"/>
      <c r="W41" s="8"/>
      <c r="X41" s="11"/>
      <c r="Y41" s="6"/>
    </row>
    <row r="42" spans="6:25" x14ac:dyDescent="0.45">
      <c r="F42" s="6"/>
      <c r="G42" s="11"/>
      <c r="H42" s="7"/>
      <c r="I42" s="7"/>
      <c r="J42" s="11"/>
      <c r="K42" s="7"/>
      <c r="L42" s="11"/>
      <c r="O42" s="6"/>
      <c r="P42" s="11"/>
      <c r="S42" s="6"/>
      <c r="T42" s="11"/>
      <c r="W42" s="8"/>
      <c r="X42" s="11"/>
      <c r="Y42" s="6"/>
    </row>
    <row r="43" spans="6:25" x14ac:dyDescent="0.45">
      <c r="F43" s="6"/>
      <c r="G43" s="11"/>
      <c r="H43" s="7"/>
      <c r="I43" s="7"/>
      <c r="J43" s="11"/>
      <c r="K43" s="7"/>
      <c r="L43" s="11"/>
      <c r="O43" s="6"/>
      <c r="P43" s="11"/>
      <c r="S43" s="6"/>
      <c r="T43" s="11"/>
      <c r="W43" s="8"/>
      <c r="X43" s="11"/>
      <c r="Y43" s="6"/>
    </row>
    <row r="44" spans="6:25" x14ac:dyDescent="0.45">
      <c r="F44" s="6"/>
      <c r="G44" s="11"/>
      <c r="H44" s="7"/>
      <c r="I44" s="7"/>
      <c r="J44" s="11"/>
      <c r="K44" s="7"/>
      <c r="L44" s="11"/>
      <c r="O44" s="6"/>
      <c r="P44" s="11"/>
      <c r="S44" s="6"/>
      <c r="T44" s="11"/>
      <c r="W44" s="8"/>
      <c r="X44" s="11"/>
      <c r="Y44" s="6"/>
    </row>
    <row r="45" spans="6:25" x14ac:dyDescent="0.45">
      <c r="F45" s="6"/>
      <c r="G45" s="11"/>
      <c r="H45" s="7"/>
      <c r="I45" s="7"/>
      <c r="J45" s="11"/>
      <c r="K45" s="7"/>
      <c r="L45" s="11"/>
      <c r="O45" s="6"/>
      <c r="P45" s="11"/>
      <c r="S45" s="6"/>
      <c r="T45" s="11"/>
      <c r="W45" s="8"/>
      <c r="X45" s="11"/>
      <c r="Y45" s="6"/>
    </row>
    <row r="46" spans="6:25" x14ac:dyDescent="0.45">
      <c r="F46" s="6"/>
      <c r="G46" s="11"/>
      <c r="H46" s="7"/>
      <c r="I46" s="7"/>
      <c r="J46" s="11"/>
      <c r="K46" s="7"/>
      <c r="L46" s="11"/>
      <c r="O46" s="6"/>
      <c r="P46" s="11"/>
      <c r="S46" s="6"/>
      <c r="T46" s="11"/>
      <c r="W46" s="8"/>
      <c r="X46" s="11"/>
      <c r="Y46" s="6"/>
    </row>
    <row r="47" spans="6:25" x14ac:dyDescent="0.45">
      <c r="F47" s="6"/>
      <c r="G47" s="11"/>
      <c r="H47" s="7"/>
      <c r="I47" s="7"/>
      <c r="J47" s="11"/>
      <c r="K47" s="7"/>
      <c r="L47" s="11"/>
      <c r="O47" s="6"/>
      <c r="P47" s="11"/>
      <c r="S47" s="6"/>
      <c r="T47" s="11"/>
      <c r="W47" s="8"/>
      <c r="X47" s="11"/>
      <c r="Y47" s="6"/>
    </row>
    <row r="48" spans="6:25" x14ac:dyDescent="0.45">
      <c r="F48" s="6"/>
      <c r="G48" s="11"/>
      <c r="H48" s="7"/>
      <c r="I48" s="7"/>
      <c r="J48" s="11"/>
      <c r="K48" s="7"/>
      <c r="L48" s="11"/>
      <c r="O48" s="6"/>
      <c r="P48" s="11"/>
      <c r="S48" s="6"/>
      <c r="T48" s="11"/>
      <c r="W48" s="8"/>
      <c r="X48" s="11"/>
      <c r="Y48" s="6"/>
    </row>
    <row r="49" spans="6:25" x14ac:dyDescent="0.45">
      <c r="F49" s="6"/>
      <c r="G49" s="11"/>
      <c r="H49" s="7"/>
      <c r="I49" s="7"/>
      <c r="J49" s="11"/>
      <c r="K49" s="7"/>
      <c r="L49" s="11"/>
      <c r="O49" s="6"/>
      <c r="P49" s="11"/>
      <c r="S49" s="6"/>
      <c r="T49" s="11"/>
      <c r="W49" s="8"/>
      <c r="X49" s="11"/>
      <c r="Y49" s="6"/>
    </row>
    <row r="50" spans="6:25" x14ac:dyDescent="0.45">
      <c r="F50" s="6"/>
      <c r="G50" s="11"/>
      <c r="H50" s="7"/>
      <c r="I50" s="7"/>
      <c r="J50" s="11"/>
      <c r="K50" s="7"/>
      <c r="L50" s="11"/>
      <c r="O50" s="6"/>
      <c r="P50" s="11"/>
      <c r="S50" s="6"/>
      <c r="T50" s="11"/>
      <c r="W50" s="8"/>
      <c r="X50" s="11"/>
      <c r="Y50" s="6"/>
    </row>
    <row r="51" spans="6:25" x14ac:dyDescent="0.45">
      <c r="F51" s="6"/>
      <c r="G51" s="11"/>
      <c r="H51" s="7"/>
      <c r="I51" s="7"/>
      <c r="J51" s="11"/>
      <c r="K51" s="7"/>
      <c r="L51" s="11"/>
      <c r="O51" s="6"/>
      <c r="P51" s="11"/>
      <c r="S51" s="6"/>
      <c r="T51" s="11"/>
      <c r="W51" s="8"/>
      <c r="X51" s="11"/>
      <c r="Y51" s="6"/>
    </row>
    <row r="52" spans="6:25" x14ac:dyDescent="0.45">
      <c r="F52" s="6"/>
      <c r="G52" s="11"/>
      <c r="H52" s="7"/>
      <c r="I52" s="7"/>
      <c r="J52" s="11"/>
      <c r="K52" s="7"/>
      <c r="L52" s="11"/>
      <c r="O52" s="6"/>
      <c r="P52" s="11"/>
      <c r="S52" s="6"/>
      <c r="T52" s="11"/>
      <c r="W52" s="8"/>
      <c r="X52" s="11"/>
      <c r="Y52" s="6"/>
    </row>
    <row r="53" spans="6:25" x14ac:dyDescent="0.45">
      <c r="F53" s="6"/>
      <c r="G53" s="11"/>
      <c r="H53" s="7"/>
      <c r="I53" s="7"/>
      <c r="J53" s="11"/>
      <c r="K53" s="7"/>
      <c r="L53" s="11"/>
      <c r="O53" s="6"/>
      <c r="P53" s="11"/>
      <c r="S53" s="6"/>
      <c r="T53" s="11"/>
      <c r="W53" s="8"/>
      <c r="X53" s="11"/>
      <c r="Y53" s="6"/>
    </row>
    <row r="54" spans="6:25" x14ac:dyDescent="0.45">
      <c r="F54" s="6"/>
      <c r="G54" s="11"/>
      <c r="H54" s="7"/>
      <c r="I54" s="7"/>
      <c r="J54" s="11"/>
      <c r="K54" s="7"/>
      <c r="L54" s="11"/>
      <c r="O54" s="6"/>
      <c r="P54" s="11"/>
      <c r="S54" s="6"/>
      <c r="T54" s="11"/>
      <c r="W54" s="8"/>
      <c r="X54" s="11"/>
      <c r="Y54" s="6"/>
    </row>
    <row r="55" spans="6:25" x14ac:dyDescent="0.45">
      <c r="F55" s="6"/>
      <c r="G55" s="11"/>
      <c r="H55" s="7"/>
      <c r="I55" s="7"/>
      <c r="J55" s="11"/>
      <c r="K55" s="7"/>
      <c r="L55" s="11"/>
      <c r="O55" s="6"/>
      <c r="P55" s="11"/>
      <c r="S55" s="6"/>
      <c r="T55" s="11"/>
      <c r="W55" s="8"/>
      <c r="X55" s="11"/>
      <c r="Y55" s="6"/>
    </row>
    <row r="56" spans="6:25" x14ac:dyDescent="0.45">
      <c r="F56" s="6"/>
      <c r="G56" s="11"/>
      <c r="H56" s="7"/>
      <c r="I56" s="7"/>
      <c r="J56" s="11"/>
      <c r="K56" s="7"/>
      <c r="L56" s="11"/>
      <c r="O56" s="6"/>
      <c r="P56" s="11"/>
      <c r="S56" s="6"/>
      <c r="T56" s="11"/>
      <c r="W56" s="8"/>
      <c r="X56" s="11"/>
      <c r="Y56" s="6"/>
    </row>
    <row r="57" spans="6:25" x14ac:dyDescent="0.45">
      <c r="F57" s="6"/>
      <c r="G57" s="11"/>
      <c r="H57" s="7"/>
      <c r="I57" s="7"/>
      <c r="J57" s="11"/>
      <c r="K57" s="7"/>
      <c r="L57" s="11"/>
      <c r="O57" s="6"/>
      <c r="P57" s="11"/>
      <c r="S57" s="6"/>
      <c r="T57" s="11"/>
      <c r="W57" s="8"/>
      <c r="X57" s="11"/>
      <c r="Y57" s="6"/>
    </row>
    <row r="58" spans="6:25" x14ac:dyDescent="0.45">
      <c r="F58" s="6"/>
      <c r="G58" s="11"/>
      <c r="H58" s="7"/>
      <c r="I58" s="7"/>
      <c r="J58" s="11"/>
      <c r="K58" s="7"/>
      <c r="L58" s="11"/>
      <c r="O58" s="6"/>
      <c r="P58" s="11"/>
      <c r="S58" s="6"/>
      <c r="T58" s="11"/>
      <c r="W58" s="8"/>
      <c r="X58" s="11"/>
      <c r="Y58" s="6"/>
    </row>
    <row r="59" spans="6:25" x14ac:dyDescent="0.45">
      <c r="F59" s="6"/>
      <c r="G59" s="11"/>
      <c r="H59" s="7"/>
      <c r="I59" s="7"/>
      <c r="J59" s="11"/>
      <c r="K59" s="7"/>
      <c r="L59" s="11"/>
      <c r="O59" s="6"/>
      <c r="P59" s="11"/>
      <c r="S59" s="6"/>
      <c r="T59" s="11"/>
      <c r="W59" s="8"/>
      <c r="X59" s="11"/>
      <c r="Y59" s="6"/>
    </row>
    <row r="60" spans="6:25" x14ac:dyDescent="0.45">
      <c r="F60" s="6"/>
      <c r="G60" s="11"/>
      <c r="H60" s="7"/>
      <c r="I60" s="7"/>
      <c r="J60" s="11"/>
      <c r="K60" s="7"/>
      <c r="L60" s="11"/>
      <c r="O60" s="6"/>
      <c r="P60" s="11"/>
      <c r="S60" s="6"/>
      <c r="T60" s="11"/>
      <c r="W60" s="8"/>
      <c r="X60" s="11"/>
      <c r="Y60" s="6"/>
    </row>
    <row r="61" spans="6:25" x14ac:dyDescent="0.45">
      <c r="F61" s="6"/>
      <c r="G61" s="11"/>
      <c r="H61" s="7"/>
      <c r="I61" s="7"/>
      <c r="J61" s="11"/>
      <c r="K61" s="7"/>
      <c r="L61" s="11"/>
      <c r="O61" s="6"/>
      <c r="P61" s="11"/>
      <c r="S61" s="6"/>
      <c r="T61" s="11"/>
      <c r="W61" s="8"/>
      <c r="X61" s="11"/>
      <c r="Y61" s="6"/>
    </row>
    <row r="62" spans="6:25" x14ac:dyDescent="0.45">
      <c r="F62" s="6"/>
      <c r="G62" s="11"/>
      <c r="H62" s="7"/>
      <c r="I62" s="7"/>
      <c r="J62" s="11"/>
      <c r="K62" s="7"/>
      <c r="L62" s="11"/>
      <c r="O62" s="6"/>
      <c r="P62" s="11"/>
      <c r="S62" s="6"/>
      <c r="T62" s="11"/>
      <c r="W62" s="8"/>
      <c r="X62" s="11"/>
      <c r="Y62" s="6"/>
    </row>
    <row r="63" spans="6:25" x14ac:dyDescent="0.45">
      <c r="F63" s="6"/>
      <c r="G63" s="11"/>
      <c r="H63" s="7"/>
      <c r="I63" s="7"/>
      <c r="J63" s="11"/>
      <c r="K63" s="7"/>
      <c r="L63" s="11"/>
      <c r="O63" s="6"/>
      <c r="P63" s="11"/>
      <c r="S63" s="6"/>
      <c r="T63" s="11"/>
      <c r="W63" s="8"/>
      <c r="X63" s="11"/>
      <c r="Y63" s="6"/>
    </row>
    <row r="64" spans="6:25" x14ac:dyDescent="0.45">
      <c r="F64" s="6"/>
      <c r="G64" s="11"/>
      <c r="H64" s="7"/>
      <c r="I64" s="7"/>
      <c r="J64" s="11"/>
      <c r="K64" s="7"/>
      <c r="L64" s="11"/>
      <c r="O64" s="6"/>
      <c r="P64" s="11"/>
      <c r="S64" s="6"/>
      <c r="T64" s="11"/>
      <c r="W64" s="8"/>
      <c r="X64" s="11"/>
      <c r="Y64" s="6"/>
    </row>
    <row r="65" spans="6:25" x14ac:dyDescent="0.45">
      <c r="F65" s="6"/>
      <c r="G65" s="11"/>
      <c r="H65" s="7"/>
      <c r="I65" s="7"/>
      <c r="J65" s="11"/>
      <c r="K65" s="7"/>
      <c r="L65" s="11"/>
      <c r="O65" s="6"/>
      <c r="P65" s="11"/>
      <c r="S65" s="6"/>
      <c r="T65" s="11"/>
      <c r="W65" s="8"/>
      <c r="X65" s="11"/>
      <c r="Y65" s="6"/>
    </row>
    <row r="66" spans="6:25" x14ac:dyDescent="0.45">
      <c r="F66" s="6"/>
      <c r="G66" s="11"/>
      <c r="H66" s="7"/>
      <c r="I66" s="7"/>
      <c r="J66" s="11"/>
      <c r="K66" s="7"/>
      <c r="L66" s="11"/>
      <c r="O66" s="6"/>
      <c r="P66" s="11"/>
      <c r="S66" s="6"/>
      <c r="T66" s="11"/>
      <c r="W66" s="8"/>
      <c r="X66" s="11"/>
      <c r="Y66" s="6"/>
    </row>
    <row r="67" spans="6:25" x14ac:dyDescent="0.45">
      <c r="F67" s="6"/>
      <c r="G67" s="11"/>
      <c r="H67" s="7"/>
      <c r="I67" s="7"/>
      <c r="J67" s="11"/>
      <c r="K67" s="7"/>
      <c r="L67" s="11"/>
      <c r="O67" s="6"/>
      <c r="P67" s="11"/>
      <c r="S67" s="6"/>
      <c r="T67" s="11"/>
      <c r="W67" s="8"/>
      <c r="X67" s="11"/>
      <c r="Y67" s="6"/>
    </row>
    <row r="68" spans="6:25" x14ac:dyDescent="0.45">
      <c r="F68" s="6"/>
      <c r="G68" s="11"/>
      <c r="H68" s="7"/>
      <c r="I68" s="7"/>
      <c r="J68" s="11"/>
      <c r="K68" s="7"/>
      <c r="L68" s="11"/>
      <c r="O68" s="6"/>
      <c r="P68" s="11"/>
      <c r="S68" s="6"/>
      <c r="T68" s="11"/>
      <c r="W68" s="8"/>
      <c r="X68" s="11"/>
      <c r="Y68" s="6"/>
    </row>
    <row r="69" spans="6:25" x14ac:dyDescent="0.45">
      <c r="F69" s="6"/>
      <c r="G69" s="11"/>
      <c r="H69" s="7"/>
      <c r="I69" s="7"/>
      <c r="J69" s="11"/>
      <c r="K69" s="7"/>
      <c r="L69" s="11"/>
      <c r="O69" s="6"/>
      <c r="P69" s="11"/>
      <c r="S69" s="6"/>
      <c r="T69" s="11"/>
      <c r="W69" s="8"/>
      <c r="X69" s="11"/>
      <c r="Y69" s="6"/>
    </row>
    <row r="70" spans="6:25" x14ac:dyDescent="0.45">
      <c r="F70" s="6"/>
      <c r="G70" s="11"/>
      <c r="H70" s="7"/>
      <c r="I70" s="7"/>
      <c r="J70" s="11"/>
      <c r="K70" s="7"/>
      <c r="L70" s="11"/>
      <c r="O70" s="6"/>
      <c r="P70" s="11"/>
      <c r="S70" s="6"/>
      <c r="T70" s="11"/>
      <c r="W70" s="8"/>
      <c r="X70" s="11"/>
      <c r="Y70" s="6"/>
    </row>
    <row r="71" spans="6:25" x14ac:dyDescent="0.45">
      <c r="F71" s="6"/>
      <c r="G71" s="11"/>
      <c r="H71" s="7"/>
      <c r="I71" s="7"/>
      <c r="J71" s="11"/>
      <c r="K71" s="7"/>
      <c r="L71" s="11"/>
      <c r="O71" s="6"/>
      <c r="P71" s="11"/>
      <c r="S71" s="6"/>
      <c r="T71" s="11"/>
      <c r="W71" s="8"/>
      <c r="X71" s="11"/>
      <c r="Y71" s="6"/>
    </row>
    <row r="72" spans="6:25" x14ac:dyDescent="0.45">
      <c r="F72" s="6"/>
      <c r="G72" s="11"/>
      <c r="H72" s="7"/>
      <c r="I72" s="7"/>
      <c r="J72" s="11"/>
      <c r="K72" s="7"/>
      <c r="L72" s="11"/>
      <c r="O72" s="6"/>
      <c r="P72" s="11"/>
      <c r="S72" s="6"/>
      <c r="T72" s="11"/>
      <c r="W72" s="8"/>
      <c r="X72" s="11"/>
      <c r="Y72" s="6"/>
    </row>
    <row r="73" spans="6:25" x14ac:dyDescent="0.45">
      <c r="F73" s="6"/>
      <c r="G73" s="11"/>
      <c r="H73" s="7"/>
      <c r="I73" s="7"/>
      <c r="J73" s="11"/>
      <c r="K73" s="7"/>
      <c r="L73" s="11"/>
      <c r="O73" s="6"/>
      <c r="P73" s="11"/>
      <c r="S73" s="6"/>
      <c r="T73" s="11"/>
      <c r="W73" s="8"/>
      <c r="X73" s="11"/>
      <c r="Y73" s="6"/>
    </row>
    <row r="74" spans="6:25" x14ac:dyDescent="0.45">
      <c r="F74" s="6"/>
      <c r="G74" s="11"/>
      <c r="H74" s="7"/>
      <c r="I74" s="7"/>
      <c r="J74" s="11"/>
      <c r="K74" s="7"/>
      <c r="L74" s="11"/>
      <c r="O74" s="6"/>
      <c r="P74" s="11"/>
      <c r="S74" s="6"/>
      <c r="T74" s="11"/>
      <c r="W74" s="8"/>
      <c r="X74" s="11"/>
      <c r="Y74" s="6"/>
    </row>
    <row r="75" spans="6:25" x14ac:dyDescent="0.45">
      <c r="F75" s="6"/>
      <c r="G75" s="11"/>
      <c r="H75" s="7"/>
      <c r="I75" s="7"/>
      <c r="J75" s="11"/>
      <c r="K75" s="7"/>
      <c r="L75" s="11"/>
      <c r="O75" s="6"/>
      <c r="P75" s="11"/>
      <c r="S75" s="6"/>
      <c r="T75" s="11"/>
      <c r="W75" s="8"/>
      <c r="X75" s="11"/>
      <c r="Y75" s="6"/>
    </row>
    <row r="76" spans="6:25" x14ac:dyDescent="0.45">
      <c r="F76" s="6"/>
      <c r="G76" s="11"/>
      <c r="H76" s="7"/>
      <c r="I76" s="7"/>
      <c r="J76" s="11"/>
      <c r="K76" s="7"/>
      <c r="L76" s="11"/>
      <c r="O76" s="6"/>
      <c r="P76" s="11"/>
      <c r="S76" s="6"/>
      <c r="T76" s="11"/>
      <c r="W76" s="8"/>
      <c r="X76" s="11"/>
      <c r="Y76" s="6"/>
    </row>
    <row r="77" spans="6:25" x14ac:dyDescent="0.45">
      <c r="F77" s="6"/>
      <c r="G77" s="11"/>
      <c r="H77" s="7"/>
      <c r="I77" s="7"/>
      <c r="J77" s="11"/>
      <c r="K77" s="7"/>
      <c r="L77" s="11"/>
      <c r="O77" s="6"/>
      <c r="P77" s="11"/>
      <c r="S77" s="6"/>
      <c r="T77" s="11"/>
      <c r="W77" s="8"/>
      <c r="X77" s="11"/>
      <c r="Y77" s="6"/>
    </row>
    <row r="78" spans="6:25" x14ac:dyDescent="0.45">
      <c r="F78" s="6"/>
      <c r="G78" s="11"/>
      <c r="H78" s="7"/>
      <c r="I78" s="7"/>
      <c r="J78" s="11"/>
      <c r="K78" s="7"/>
      <c r="L78" s="11"/>
      <c r="O78" s="6"/>
      <c r="P78" s="11"/>
      <c r="S78" s="6"/>
      <c r="T78" s="11"/>
      <c r="W78" s="8"/>
      <c r="X78" s="11"/>
      <c r="Y78" s="6"/>
    </row>
    <row r="79" spans="6:25" x14ac:dyDescent="0.45">
      <c r="G79" s="11"/>
      <c r="J79" s="11"/>
      <c r="L79" s="11"/>
      <c r="P79" s="11"/>
      <c r="T79" s="11"/>
      <c r="X79" s="11"/>
      <c r="Y7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1D7A0-F047-4DEF-A459-0745B6C429C6}">
  <dimension ref="A1:E35"/>
  <sheetViews>
    <sheetView workbookViewId="0">
      <selection activeCell="I16" sqref="I16"/>
    </sheetView>
  </sheetViews>
  <sheetFormatPr defaultRowHeight="14.25" x14ac:dyDescent="0.45"/>
  <sheetData>
    <row r="1" spans="1:5" s="4" customFormat="1" x14ac:dyDescent="0.45">
      <c r="A1" s="4" t="s">
        <v>794</v>
      </c>
      <c r="B1" s="4" t="s">
        <v>795</v>
      </c>
      <c r="C1" s="4" t="s">
        <v>794</v>
      </c>
      <c r="D1" s="4" t="s">
        <v>937</v>
      </c>
      <c r="E1" s="4" t="s">
        <v>938</v>
      </c>
    </row>
    <row r="2" spans="1:5" x14ac:dyDescent="0.45">
      <c r="A2" t="s">
        <v>140</v>
      </c>
      <c r="B2" t="s">
        <v>633</v>
      </c>
      <c r="C2" t="s">
        <v>140</v>
      </c>
      <c r="D2" t="s">
        <v>939</v>
      </c>
      <c r="E2">
        <v>4</v>
      </c>
    </row>
    <row r="3" spans="1:5" x14ac:dyDescent="0.45">
      <c r="A3" t="s">
        <v>206</v>
      </c>
      <c r="B3" t="s">
        <v>641</v>
      </c>
      <c r="C3" t="s">
        <v>206</v>
      </c>
      <c r="D3" t="s">
        <v>940</v>
      </c>
      <c r="E3">
        <v>3</v>
      </c>
    </row>
    <row r="4" spans="1:5" x14ac:dyDescent="0.45">
      <c r="A4" t="s">
        <v>122</v>
      </c>
      <c r="B4" t="s">
        <v>624</v>
      </c>
      <c r="C4" t="s">
        <v>122</v>
      </c>
      <c r="D4" t="s">
        <v>941</v>
      </c>
      <c r="E4">
        <v>3</v>
      </c>
    </row>
    <row r="5" spans="1:5" x14ac:dyDescent="0.45">
      <c r="A5" t="s">
        <v>85</v>
      </c>
      <c r="B5" t="s">
        <v>664</v>
      </c>
      <c r="C5" t="s">
        <v>85</v>
      </c>
      <c r="D5" t="s">
        <v>942</v>
      </c>
      <c r="E5">
        <v>2</v>
      </c>
    </row>
    <row r="6" spans="1:5" x14ac:dyDescent="0.45">
      <c r="A6" t="s">
        <v>177</v>
      </c>
      <c r="B6" t="s">
        <v>661</v>
      </c>
      <c r="C6" t="s">
        <v>177</v>
      </c>
      <c r="D6" t="s">
        <v>943</v>
      </c>
      <c r="E6">
        <v>2</v>
      </c>
    </row>
    <row r="7" spans="1:5" x14ac:dyDescent="0.45">
      <c r="A7" t="s">
        <v>110</v>
      </c>
      <c r="B7" t="s">
        <v>713</v>
      </c>
      <c r="C7" t="s">
        <v>110</v>
      </c>
      <c r="D7" t="s">
        <v>944</v>
      </c>
      <c r="E7">
        <v>1</v>
      </c>
    </row>
    <row r="8" spans="1:5" x14ac:dyDescent="0.45">
      <c r="A8" t="s">
        <v>41</v>
      </c>
      <c r="B8" t="s">
        <v>678</v>
      </c>
      <c r="C8" t="s">
        <v>41</v>
      </c>
      <c r="D8" t="s">
        <v>945</v>
      </c>
      <c r="E8">
        <v>1</v>
      </c>
    </row>
    <row r="9" spans="1:5" x14ac:dyDescent="0.45">
      <c r="A9" t="s">
        <v>102</v>
      </c>
      <c r="B9" t="s">
        <v>618</v>
      </c>
      <c r="C9" t="s">
        <v>102</v>
      </c>
    </row>
    <row r="10" spans="1:5" x14ac:dyDescent="0.45">
      <c r="A10" t="s">
        <v>102</v>
      </c>
      <c r="B10" t="s">
        <v>753</v>
      </c>
      <c r="C10" t="s">
        <v>102</v>
      </c>
    </row>
    <row r="11" spans="1:5" x14ac:dyDescent="0.45">
      <c r="A11" t="s">
        <v>52</v>
      </c>
      <c r="B11" t="s">
        <v>707</v>
      </c>
      <c r="C11" t="s">
        <v>52</v>
      </c>
    </row>
    <row r="12" spans="1:5" x14ac:dyDescent="0.45">
      <c r="A12" t="s">
        <v>117</v>
      </c>
      <c r="B12" t="s">
        <v>657</v>
      </c>
      <c r="C12" t="s">
        <v>117</v>
      </c>
    </row>
    <row r="13" spans="1:5" x14ac:dyDescent="0.45">
      <c r="A13" t="s">
        <v>16</v>
      </c>
      <c r="B13" t="s">
        <v>646</v>
      </c>
      <c r="C13" t="s">
        <v>16</v>
      </c>
    </row>
    <row r="14" spans="1:5" x14ac:dyDescent="0.45">
      <c r="A14" t="s">
        <v>165</v>
      </c>
      <c r="B14" t="s">
        <v>636</v>
      </c>
      <c r="C14" t="s">
        <v>165</v>
      </c>
    </row>
    <row r="15" spans="1:5" x14ac:dyDescent="0.45">
      <c r="A15" t="s">
        <v>159</v>
      </c>
      <c r="B15" t="s">
        <v>703</v>
      </c>
      <c r="C15" t="s">
        <v>159</v>
      </c>
    </row>
    <row r="16" spans="1:5" x14ac:dyDescent="0.45">
      <c r="A16" t="s">
        <v>159</v>
      </c>
      <c r="B16" t="s">
        <v>788</v>
      </c>
      <c r="C16" t="s">
        <v>159</v>
      </c>
    </row>
    <row r="17" spans="1:3" x14ac:dyDescent="0.45">
      <c r="A17" t="s">
        <v>172</v>
      </c>
      <c r="B17" t="s">
        <v>599</v>
      </c>
      <c r="C17" t="s">
        <v>172</v>
      </c>
    </row>
    <row r="18" spans="1:3" x14ac:dyDescent="0.45">
      <c r="A18" t="s">
        <v>189</v>
      </c>
      <c r="B18" t="s">
        <v>710</v>
      </c>
      <c r="C18" t="s">
        <v>189</v>
      </c>
    </row>
    <row r="19" spans="1:3" x14ac:dyDescent="0.45">
      <c r="A19" t="s">
        <v>189</v>
      </c>
      <c r="B19" t="s">
        <v>826</v>
      </c>
      <c r="C19" t="s">
        <v>189</v>
      </c>
    </row>
    <row r="20" spans="1:3" x14ac:dyDescent="0.45">
      <c r="A20" t="s">
        <v>95</v>
      </c>
      <c r="B20" t="s">
        <v>604</v>
      </c>
      <c r="C20" t="s">
        <v>95</v>
      </c>
    </row>
    <row r="21" spans="1:3" x14ac:dyDescent="0.45">
      <c r="A21" t="s">
        <v>31</v>
      </c>
      <c r="B21" t="s">
        <v>651</v>
      </c>
      <c r="C21" t="s">
        <v>31</v>
      </c>
    </row>
    <row r="22" spans="1:3" x14ac:dyDescent="0.45">
      <c r="A22" t="s">
        <v>201</v>
      </c>
      <c r="B22" t="s">
        <v>644</v>
      </c>
      <c r="C22" t="s">
        <v>201</v>
      </c>
    </row>
    <row r="23" spans="1:3" x14ac:dyDescent="0.45">
      <c r="A23" t="s">
        <v>70</v>
      </c>
      <c r="B23" t="s">
        <v>612</v>
      </c>
      <c r="C23" t="s">
        <v>70</v>
      </c>
    </row>
    <row r="24" spans="1:3" x14ac:dyDescent="0.45">
      <c r="A24" t="s">
        <v>133</v>
      </c>
      <c r="B24" t="s">
        <v>701</v>
      </c>
      <c r="C24" t="s">
        <v>133</v>
      </c>
    </row>
    <row r="25" spans="1:3" x14ac:dyDescent="0.45">
      <c r="A25" t="s">
        <v>214</v>
      </c>
      <c r="B25" t="s">
        <v>592</v>
      </c>
      <c r="C25" t="s">
        <v>214</v>
      </c>
    </row>
    <row r="26" spans="1:3" x14ac:dyDescent="0.45">
      <c r="A26" t="s">
        <v>199</v>
      </c>
      <c r="B26" t="s">
        <v>694</v>
      </c>
      <c r="C26" t="s">
        <v>199</v>
      </c>
    </row>
    <row r="27" spans="1:3" x14ac:dyDescent="0.45">
      <c r="A27" t="s">
        <v>156</v>
      </c>
      <c r="B27" t="s">
        <v>629</v>
      </c>
      <c r="C27" t="s">
        <v>156</v>
      </c>
    </row>
    <row r="28" spans="1:3" x14ac:dyDescent="0.45">
      <c r="A28" t="s">
        <v>92</v>
      </c>
      <c r="B28" t="s">
        <v>682</v>
      </c>
      <c r="C28" t="s">
        <v>92</v>
      </c>
    </row>
    <row r="29" spans="1:3" x14ac:dyDescent="0.45">
      <c r="A29" t="s">
        <v>192</v>
      </c>
      <c r="B29" t="s">
        <v>655</v>
      </c>
      <c r="C29" t="s">
        <v>192</v>
      </c>
    </row>
    <row r="30" spans="1:3" x14ac:dyDescent="0.45">
      <c r="A30" t="s">
        <v>145</v>
      </c>
      <c r="B30" t="s">
        <v>668</v>
      </c>
      <c r="C30" t="s">
        <v>145</v>
      </c>
    </row>
    <row r="31" spans="1:3" x14ac:dyDescent="0.45">
      <c r="A31" t="s">
        <v>75</v>
      </c>
      <c r="B31" t="s">
        <v>675</v>
      </c>
      <c r="C31" t="s">
        <v>75</v>
      </c>
    </row>
    <row r="32" spans="1:3" x14ac:dyDescent="0.45">
      <c r="A32" t="s">
        <v>75</v>
      </c>
      <c r="B32" t="s">
        <v>843</v>
      </c>
      <c r="C32" t="s">
        <v>75</v>
      </c>
    </row>
    <row r="33" spans="1:3" x14ac:dyDescent="0.45">
      <c r="A33" t="s">
        <v>61</v>
      </c>
      <c r="B33" t="s">
        <v>685</v>
      </c>
      <c r="C33" t="s">
        <v>61</v>
      </c>
    </row>
    <row r="34" spans="1:3" x14ac:dyDescent="0.45">
      <c r="A34" t="s">
        <v>184</v>
      </c>
      <c r="B34" t="s">
        <v>690</v>
      </c>
      <c r="C34" t="s">
        <v>184</v>
      </c>
    </row>
    <row r="35" spans="1:3" x14ac:dyDescent="0.45">
      <c r="A35" t="s">
        <v>152</v>
      </c>
      <c r="B35" t="s">
        <v>698</v>
      </c>
      <c r="C35" t="s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35C20-33BB-4912-9D3B-5DA21043B637}">
  <dimension ref="A1:P34"/>
  <sheetViews>
    <sheetView workbookViewId="0">
      <selection activeCell="F13" sqref="F13"/>
    </sheetView>
  </sheetViews>
  <sheetFormatPr defaultRowHeight="14.25" x14ac:dyDescent="0.45"/>
  <cols>
    <col min="1" max="1" width="6.53125" bestFit="1" customWidth="1"/>
    <col min="2" max="2" width="5.33203125" bestFit="1" customWidth="1"/>
    <col min="3" max="3" width="14.19921875" bestFit="1" customWidth="1"/>
    <col min="4" max="4" width="4.53125" bestFit="1" customWidth="1"/>
    <col min="5" max="5" width="3.796875" bestFit="1" customWidth="1"/>
    <col min="6" max="6" width="7.46484375" bestFit="1" customWidth="1"/>
    <col min="7" max="7" width="6.1328125" bestFit="1" customWidth="1"/>
    <col min="8" max="8" width="4.19921875" bestFit="1" customWidth="1"/>
    <col min="9" max="9" width="7.6640625" bestFit="1" customWidth="1"/>
    <col min="10" max="10" width="8" bestFit="1" customWidth="1"/>
    <col min="11" max="11" width="7.265625" bestFit="1" customWidth="1"/>
    <col min="12" max="12" width="10.9296875" bestFit="1" customWidth="1"/>
    <col min="13" max="13" width="11.86328125" bestFit="1" customWidth="1"/>
    <col min="14" max="14" width="12" bestFit="1" customWidth="1"/>
    <col min="15" max="15" width="11.46484375" bestFit="1" customWidth="1"/>
    <col min="16" max="16" width="10.265625" bestFit="1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>
        <v>2014</v>
      </c>
      <c r="B2" t="s">
        <v>117</v>
      </c>
      <c r="C2" t="s">
        <v>405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21</v>
      </c>
      <c r="K2" t="s">
        <v>36</v>
      </c>
      <c r="L2" t="s">
        <v>81</v>
      </c>
      <c r="M2" t="s">
        <v>138</v>
      </c>
      <c r="N2" t="s">
        <v>108</v>
      </c>
      <c r="O2" t="s">
        <v>304</v>
      </c>
      <c r="P2" t="s">
        <v>36</v>
      </c>
    </row>
    <row r="3" spans="1:16" x14ac:dyDescent="0.45">
      <c r="A3">
        <v>2014</v>
      </c>
      <c r="B3" t="s">
        <v>156</v>
      </c>
      <c r="C3" t="s">
        <v>53</v>
      </c>
      <c r="D3" t="s">
        <v>237</v>
      </c>
      <c r="E3" t="s">
        <v>238</v>
      </c>
      <c r="F3" t="s">
        <v>239</v>
      </c>
      <c r="G3" t="s">
        <v>21</v>
      </c>
      <c r="H3" t="s">
        <v>22</v>
      </c>
      <c r="I3" t="s">
        <v>46</v>
      </c>
      <c r="J3" t="s">
        <v>47</v>
      </c>
      <c r="K3" t="s">
        <v>47</v>
      </c>
      <c r="L3" t="s">
        <v>47</v>
      </c>
      <c r="M3" t="s">
        <v>170</v>
      </c>
      <c r="N3" t="s">
        <v>125</v>
      </c>
      <c r="O3" t="s">
        <v>406</v>
      </c>
      <c r="P3" t="s">
        <v>36</v>
      </c>
    </row>
    <row r="4" spans="1:16" x14ac:dyDescent="0.45">
      <c r="A4">
        <v>2014</v>
      </c>
      <c r="B4" t="s">
        <v>92</v>
      </c>
      <c r="C4" t="s">
        <v>62</v>
      </c>
      <c r="D4" t="s">
        <v>194</v>
      </c>
      <c r="E4" t="s">
        <v>195</v>
      </c>
      <c r="F4" t="s">
        <v>196</v>
      </c>
      <c r="G4" t="s">
        <v>21</v>
      </c>
      <c r="H4" t="s">
        <v>22</v>
      </c>
      <c r="I4" t="s">
        <v>63</v>
      </c>
      <c r="J4" t="s">
        <v>120</v>
      </c>
      <c r="K4" t="s">
        <v>25</v>
      </c>
      <c r="L4" t="s">
        <v>407</v>
      </c>
      <c r="M4" t="s">
        <v>197</v>
      </c>
      <c r="N4" t="s">
        <v>154</v>
      </c>
      <c r="O4" t="s">
        <v>408</v>
      </c>
      <c r="P4" t="s">
        <v>36</v>
      </c>
    </row>
    <row r="5" spans="1:16" x14ac:dyDescent="0.45">
      <c r="A5">
        <v>2014</v>
      </c>
      <c r="B5" t="s">
        <v>61</v>
      </c>
      <c r="C5" t="s">
        <v>409</v>
      </c>
      <c r="D5" t="s">
        <v>100</v>
      </c>
      <c r="E5" t="s">
        <v>216</v>
      </c>
      <c r="F5" t="s">
        <v>370</v>
      </c>
      <c r="G5" t="s">
        <v>21</v>
      </c>
      <c r="H5" t="s">
        <v>154</v>
      </c>
      <c r="I5" t="s">
        <v>57</v>
      </c>
      <c r="J5" t="s">
        <v>47</v>
      </c>
      <c r="K5" t="s">
        <v>47</v>
      </c>
      <c r="L5" t="s">
        <v>47</v>
      </c>
      <c r="M5" t="s">
        <v>222</v>
      </c>
      <c r="N5" t="s">
        <v>65</v>
      </c>
      <c r="O5" t="s">
        <v>302</v>
      </c>
      <c r="P5" t="s">
        <v>21</v>
      </c>
    </row>
    <row r="6" spans="1:16" x14ac:dyDescent="0.45">
      <c r="A6">
        <v>2014</v>
      </c>
      <c r="B6" t="s">
        <v>201</v>
      </c>
      <c r="C6" t="s">
        <v>410</v>
      </c>
      <c r="D6" t="s">
        <v>180</v>
      </c>
      <c r="E6" t="s">
        <v>179</v>
      </c>
      <c r="F6" t="s">
        <v>277</v>
      </c>
      <c r="G6" t="s">
        <v>21</v>
      </c>
      <c r="H6" t="s">
        <v>22</v>
      </c>
      <c r="I6" t="s">
        <v>63</v>
      </c>
      <c r="J6" t="s">
        <v>47</v>
      </c>
      <c r="K6" t="s">
        <v>47</v>
      </c>
      <c r="L6" t="s">
        <v>47</v>
      </c>
      <c r="M6" t="s">
        <v>288</v>
      </c>
      <c r="N6" t="s">
        <v>100</v>
      </c>
      <c r="O6" t="s">
        <v>314</v>
      </c>
      <c r="P6" t="s">
        <v>36</v>
      </c>
    </row>
    <row r="7" spans="1:16" x14ac:dyDescent="0.45">
      <c r="A7">
        <v>2014</v>
      </c>
      <c r="B7" t="s">
        <v>85</v>
      </c>
      <c r="C7" t="s">
        <v>411</v>
      </c>
      <c r="D7" t="s">
        <v>147</v>
      </c>
      <c r="E7" t="s">
        <v>148</v>
      </c>
      <c r="F7" t="s">
        <v>149</v>
      </c>
      <c r="G7" t="s">
        <v>21</v>
      </c>
      <c r="H7" t="s">
        <v>22</v>
      </c>
      <c r="I7" t="s">
        <v>57</v>
      </c>
      <c r="J7" t="s">
        <v>47</v>
      </c>
      <c r="K7" t="s">
        <v>47</v>
      </c>
      <c r="L7" t="s">
        <v>47</v>
      </c>
      <c r="M7" t="s">
        <v>38</v>
      </c>
      <c r="N7" t="s">
        <v>59</v>
      </c>
      <c r="O7" t="s">
        <v>412</v>
      </c>
      <c r="P7" t="s">
        <v>36</v>
      </c>
    </row>
    <row r="8" spans="1:16" x14ac:dyDescent="0.45">
      <c r="A8">
        <v>2014</v>
      </c>
      <c r="B8" t="s">
        <v>102</v>
      </c>
      <c r="C8" t="s">
        <v>103</v>
      </c>
      <c r="D8" t="s">
        <v>238</v>
      </c>
      <c r="E8" t="s">
        <v>237</v>
      </c>
      <c r="F8" t="s">
        <v>413</v>
      </c>
      <c r="G8" t="s">
        <v>21</v>
      </c>
      <c r="H8" t="s">
        <v>22</v>
      </c>
      <c r="I8" t="s">
        <v>46</v>
      </c>
      <c r="J8" t="s">
        <v>47</v>
      </c>
      <c r="K8" t="s">
        <v>47</v>
      </c>
      <c r="L8" t="s">
        <v>47</v>
      </c>
      <c r="M8" t="s">
        <v>170</v>
      </c>
      <c r="N8" t="s">
        <v>125</v>
      </c>
      <c r="O8" t="s">
        <v>406</v>
      </c>
      <c r="P8" t="s">
        <v>21</v>
      </c>
    </row>
    <row r="9" spans="1:16" x14ac:dyDescent="0.45">
      <c r="A9">
        <v>2014</v>
      </c>
      <c r="B9" t="s">
        <v>31</v>
      </c>
      <c r="C9" t="s">
        <v>361</v>
      </c>
      <c r="D9" t="s">
        <v>98</v>
      </c>
      <c r="E9" t="s">
        <v>97</v>
      </c>
      <c r="F9" t="s">
        <v>414</v>
      </c>
      <c r="G9" t="s">
        <v>21</v>
      </c>
      <c r="H9" t="s">
        <v>22</v>
      </c>
      <c r="I9" t="s">
        <v>57</v>
      </c>
      <c r="J9" t="s">
        <v>47</v>
      </c>
      <c r="K9" t="s">
        <v>47</v>
      </c>
      <c r="L9" t="s">
        <v>47</v>
      </c>
      <c r="M9" t="s">
        <v>115</v>
      </c>
      <c r="N9" t="s">
        <v>49</v>
      </c>
      <c r="O9" t="s">
        <v>378</v>
      </c>
      <c r="P9" t="s">
        <v>25</v>
      </c>
    </row>
    <row r="10" spans="1:16" x14ac:dyDescent="0.45">
      <c r="A10">
        <v>2014</v>
      </c>
      <c r="B10" t="s">
        <v>184</v>
      </c>
      <c r="C10" t="s">
        <v>366</v>
      </c>
      <c r="D10" t="s">
        <v>179</v>
      </c>
      <c r="E10" t="s">
        <v>180</v>
      </c>
      <c r="F10" t="s">
        <v>181</v>
      </c>
      <c r="G10" t="s">
        <v>21</v>
      </c>
      <c r="H10" t="s">
        <v>22</v>
      </c>
      <c r="I10" t="s">
        <v>46</v>
      </c>
      <c r="J10" t="s">
        <v>47</v>
      </c>
      <c r="K10" t="s">
        <v>47</v>
      </c>
      <c r="L10" t="s">
        <v>47</v>
      </c>
      <c r="M10" t="s">
        <v>332</v>
      </c>
      <c r="N10" t="s">
        <v>39</v>
      </c>
      <c r="O10" t="s">
        <v>415</v>
      </c>
      <c r="P10" t="s">
        <v>80</v>
      </c>
    </row>
    <row r="11" spans="1:16" x14ac:dyDescent="0.45">
      <c r="A11">
        <v>2014</v>
      </c>
      <c r="B11" t="s">
        <v>140</v>
      </c>
      <c r="C11" t="s">
        <v>416</v>
      </c>
      <c r="D11" t="s">
        <v>78</v>
      </c>
      <c r="E11" t="s">
        <v>308</v>
      </c>
      <c r="F11" t="s">
        <v>417</v>
      </c>
      <c r="G11" t="s">
        <v>21</v>
      </c>
      <c r="H11" t="s">
        <v>130</v>
      </c>
      <c r="I11" t="s">
        <v>57</v>
      </c>
      <c r="J11" t="s">
        <v>47</v>
      </c>
      <c r="K11" t="s">
        <v>47</v>
      </c>
      <c r="L11" t="s">
        <v>47</v>
      </c>
      <c r="M11" t="s">
        <v>218</v>
      </c>
      <c r="N11" t="s">
        <v>59</v>
      </c>
      <c r="O11" t="s">
        <v>326</v>
      </c>
      <c r="P11" t="s">
        <v>36</v>
      </c>
    </row>
    <row r="12" spans="1:16" x14ac:dyDescent="0.45">
      <c r="A12">
        <v>2014</v>
      </c>
      <c r="B12" t="s">
        <v>70</v>
      </c>
      <c r="C12" t="s">
        <v>235</v>
      </c>
      <c r="D12" t="s">
        <v>88</v>
      </c>
      <c r="E12" t="s">
        <v>87</v>
      </c>
      <c r="F12" t="s">
        <v>142</v>
      </c>
      <c r="G12" t="s">
        <v>21</v>
      </c>
      <c r="H12" t="s">
        <v>22</v>
      </c>
      <c r="I12" t="s">
        <v>63</v>
      </c>
      <c r="J12" t="s">
        <v>47</v>
      </c>
      <c r="K12" t="s">
        <v>47</v>
      </c>
      <c r="L12" t="s">
        <v>47</v>
      </c>
      <c r="M12" t="s">
        <v>73</v>
      </c>
      <c r="N12" t="s">
        <v>150</v>
      </c>
      <c r="O12" t="s">
        <v>418</v>
      </c>
      <c r="P12" t="s">
        <v>65</v>
      </c>
    </row>
    <row r="13" spans="1:16" x14ac:dyDescent="0.45">
      <c r="A13">
        <v>2014</v>
      </c>
      <c r="B13" t="s">
        <v>206</v>
      </c>
      <c r="C13" t="s">
        <v>419</v>
      </c>
      <c r="D13" t="s">
        <v>180</v>
      </c>
      <c r="E13" t="s">
        <v>179</v>
      </c>
      <c r="F13" t="s">
        <v>277</v>
      </c>
      <c r="G13" t="s">
        <v>21</v>
      </c>
      <c r="H13" t="s">
        <v>22</v>
      </c>
      <c r="I13" t="s">
        <v>63</v>
      </c>
      <c r="J13" t="s">
        <v>47</v>
      </c>
      <c r="K13" t="s">
        <v>47</v>
      </c>
      <c r="L13" t="s">
        <v>47</v>
      </c>
      <c r="M13" t="s">
        <v>38</v>
      </c>
      <c r="N13" t="s">
        <v>108</v>
      </c>
      <c r="O13" t="s">
        <v>420</v>
      </c>
      <c r="P13" t="s">
        <v>36</v>
      </c>
    </row>
    <row r="14" spans="1:16" x14ac:dyDescent="0.45">
      <c r="A14">
        <v>2014</v>
      </c>
      <c r="B14" t="s">
        <v>199</v>
      </c>
      <c r="C14" t="s">
        <v>371</v>
      </c>
      <c r="D14" t="s">
        <v>194</v>
      </c>
      <c r="E14" t="s">
        <v>195</v>
      </c>
      <c r="F14" t="s">
        <v>196</v>
      </c>
      <c r="G14" t="s">
        <v>21</v>
      </c>
      <c r="H14" t="s">
        <v>22</v>
      </c>
      <c r="I14" t="s">
        <v>63</v>
      </c>
      <c r="J14" t="s">
        <v>21</v>
      </c>
      <c r="K14" t="s">
        <v>30</v>
      </c>
      <c r="L14" t="s">
        <v>81</v>
      </c>
      <c r="M14" t="s">
        <v>197</v>
      </c>
      <c r="N14" t="s">
        <v>182</v>
      </c>
      <c r="O14" t="s">
        <v>421</v>
      </c>
      <c r="P14" t="s">
        <v>65</v>
      </c>
    </row>
    <row r="15" spans="1:16" x14ac:dyDescent="0.45">
      <c r="A15">
        <v>2014</v>
      </c>
      <c r="B15" t="s">
        <v>16</v>
      </c>
      <c r="C15" t="s">
        <v>422</v>
      </c>
      <c r="D15" t="s">
        <v>68</v>
      </c>
      <c r="E15" t="s">
        <v>64</v>
      </c>
      <c r="F15" t="s">
        <v>423</v>
      </c>
      <c r="G15" t="s">
        <v>21</v>
      </c>
      <c r="H15" t="s">
        <v>150</v>
      </c>
      <c r="I15" t="s">
        <v>72</v>
      </c>
      <c r="J15" t="s">
        <v>47</v>
      </c>
      <c r="K15" t="s">
        <v>47</v>
      </c>
      <c r="L15" t="s">
        <v>47</v>
      </c>
      <c r="M15" t="s">
        <v>65</v>
      </c>
      <c r="N15" t="s">
        <v>80</v>
      </c>
      <c r="O15" t="s">
        <v>60</v>
      </c>
      <c r="P15" t="s">
        <v>21</v>
      </c>
    </row>
    <row r="16" spans="1:16" x14ac:dyDescent="0.45">
      <c r="A16">
        <v>2014</v>
      </c>
      <c r="B16" t="s">
        <v>75</v>
      </c>
      <c r="C16" t="s">
        <v>254</v>
      </c>
      <c r="D16" t="s">
        <v>237</v>
      </c>
      <c r="E16" t="s">
        <v>238</v>
      </c>
      <c r="F16" t="s">
        <v>239</v>
      </c>
      <c r="G16" t="s">
        <v>21</v>
      </c>
      <c r="H16" t="s">
        <v>22</v>
      </c>
      <c r="I16" t="s">
        <v>72</v>
      </c>
      <c r="J16" t="s">
        <v>47</v>
      </c>
      <c r="K16" t="s">
        <v>47</v>
      </c>
      <c r="L16" t="s">
        <v>47</v>
      </c>
      <c r="M16" t="s">
        <v>424</v>
      </c>
      <c r="N16" t="s">
        <v>49</v>
      </c>
      <c r="O16" t="s">
        <v>225</v>
      </c>
      <c r="P16" t="s">
        <v>25</v>
      </c>
    </row>
    <row r="17" spans="1:16" x14ac:dyDescent="0.45">
      <c r="A17">
        <v>2014</v>
      </c>
      <c r="B17" t="s">
        <v>145</v>
      </c>
      <c r="C17" t="s">
        <v>258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23</v>
      </c>
      <c r="J17" t="s">
        <v>65</v>
      </c>
      <c r="K17" t="s">
        <v>25</v>
      </c>
      <c r="L17" t="s">
        <v>390</v>
      </c>
      <c r="M17" t="s">
        <v>364</v>
      </c>
      <c r="N17" t="s">
        <v>64</v>
      </c>
      <c r="O17" t="s">
        <v>425</v>
      </c>
      <c r="P17" t="s">
        <v>80</v>
      </c>
    </row>
    <row r="18" spans="1:16" x14ac:dyDescent="0.45">
      <c r="A18">
        <v>2014</v>
      </c>
      <c r="B18" t="s">
        <v>172</v>
      </c>
      <c r="C18" t="s">
        <v>261</v>
      </c>
      <c r="D18" t="s">
        <v>295</v>
      </c>
      <c r="E18" t="s">
        <v>294</v>
      </c>
      <c r="F18" t="s">
        <v>426</v>
      </c>
      <c r="G18" t="s">
        <v>21</v>
      </c>
      <c r="H18" t="s">
        <v>22</v>
      </c>
      <c r="I18" t="s">
        <v>23</v>
      </c>
      <c r="J18" t="s">
        <v>30</v>
      </c>
      <c r="K18" t="s">
        <v>36</v>
      </c>
      <c r="L18" t="s">
        <v>211</v>
      </c>
      <c r="M18" t="s">
        <v>58</v>
      </c>
      <c r="N18" t="s">
        <v>49</v>
      </c>
      <c r="O18" t="s">
        <v>427</v>
      </c>
      <c r="P18" t="s">
        <v>36</v>
      </c>
    </row>
    <row r="19" spans="1:16" x14ac:dyDescent="0.45">
      <c r="A19">
        <v>2014</v>
      </c>
      <c r="B19" t="s">
        <v>192</v>
      </c>
      <c r="C19" t="s">
        <v>428</v>
      </c>
      <c r="D19" t="s">
        <v>33</v>
      </c>
      <c r="E19" t="s">
        <v>34</v>
      </c>
      <c r="F19" t="s">
        <v>35</v>
      </c>
      <c r="G19" t="s">
        <v>21</v>
      </c>
      <c r="H19" t="s">
        <v>22</v>
      </c>
      <c r="I19" t="s">
        <v>46</v>
      </c>
      <c r="J19" t="s">
        <v>47</v>
      </c>
      <c r="K19" t="s">
        <v>47</v>
      </c>
      <c r="L19" t="s">
        <v>47</v>
      </c>
      <c r="M19" t="s">
        <v>197</v>
      </c>
      <c r="N19" t="s">
        <v>182</v>
      </c>
      <c r="O19" t="s">
        <v>421</v>
      </c>
      <c r="P19" t="s">
        <v>24</v>
      </c>
    </row>
    <row r="20" spans="1:16" x14ac:dyDescent="0.45">
      <c r="A20">
        <v>2014</v>
      </c>
      <c r="B20" t="s">
        <v>133</v>
      </c>
      <c r="C20" t="s">
        <v>157</v>
      </c>
      <c r="D20" t="s">
        <v>194</v>
      </c>
      <c r="E20" t="s">
        <v>195</v>
      </c>
      <c r="F20" t="s">
        <v>196</v>
      </c>
      <c r="G20" t="s">
        <v>21</v>
      </c>
      <c r="H20" t="s">
        <v>22</v>
      </c>
      <c r="I20" t="s">
        <v>63</v>
      </c>
      <c r="J20" t="s">
        <v>21</v>
      </c>
      <c r="K20" t="s">
        <v>30</v>
      </c>
      <c r="L20" t="s">
        <v>81</v>
      </c>
      <c r="M20" t="s">
        <v>83</v>
      </c>
      <c r="N20" t="s">
        <v>100</v>
      </c>
      <c r="O20" t="s">
        <v>429</v>
      </c>
      <c r="P20" t="s">
        <v>36</v>
      </c>
    </row>
    <row r="21" spans="1:16" x14ac:dyDescent="0.45">
      <c r="A21">
        <v>2014</v>
      </c>
      <c r="B21" t="s">
        <v>16</v>
      </c>
      <c r="C21" t="s">
        <v>430</v>
      </c>
      <c r="D21" t="s">
        <v>54</v>
      </c>
      <c r="E21" t="s">
        <v>180</v>
      </c>
      <c r="F21" t="s">
        <v>431</v>
      </c>
      <c r="G21" t="s">
        <v>21</v>
      </c>
      <c r="H21" t="s">
        <v>432</v>
      </c>
      <c r="I21" t="s">
        <v>57</v>
      </c>
      <c r="J21" t="s">
        <v>47</v>
      </c>
      <c r="K21" t="s">
        <v>47</v>
      </c>
      <c r="L21" t="s">
        <v>47</v>
      </c>
      <c r="M21" t="s">
        <v>204</v>
      </c>
      <c r="N21" t="s">
        <v>125</v>
      </c>
      <c r="O21" t="s">
        <v>433</v>
      </c>
      <c r="P21" t="s">
        <v>30</v>
      </c>
    </row>
    <row r="22" spans="1:16" x14ac:dyDescent="0.45">
      <c r="A22">
        <v>2014</v>
      </c>
      <c r="B22" t="s">
        <v>41</v>
      </c>
      <c r="C22" t="s">
        <v>386</v>
      </c>
      <c r="D22" t="s">
        <v>104</v>
      </c>
      <c r="E22" t="s">
        <v>105</v>
      </c>
      <c r="F22" t="s">
        <v>106</v>
      </c>
      <c r="G22" t="s">
        <v>21</v>
      </c>
      <c r="H22" t="s">
        <v>22</v>
      </c>
      <c r="I22" t="s">
        <v>72</v>
      </c>
      <c r="J22" t="s">
        <v>47</v>
      </c>
      <c r="K22" t="s">
        <v>47</v>
      </c>
      <c r="L22" t="s">
        <v>47</v>
      </c>
      <c r="M22" t="s">
        <v>204</v>
      </c>
      <c r="N22" t="s">
        <v>120</v>
      </c>
      <c r="O22" t="s">
        <v>302</v>
      </c>
      <c r="P22" t="s">
        <v>80</v>
      </c>
    </row>
    <row r="23" spans="1:16" x14ac:dyDescent="0.45">
      <c r="A23">
        <v>2014</v>
      </c>
      <c r="B23" t="s">
        <v>189</v>
      </c>
      <c r="C23" t="s">
        <v>434</v>
      </c>
      <c r="D23" t="s">
        <v>237</v>
      </c>
      <c r="E23" t="s">
        <v>238</v>
      </c>
      <c r="F23" t="s">
        <v>239</v>
      </c>
      <c r="G23" t="s">
        <v>21</v>
      </c>
      <c r="H23" t="s">
        <v>22</v>
      </c>
      <c r="I23" t="s">
        <v>72</v>
      </c>
      <c r="J23" t="s">
        <v>47</v>
      </c>
      <c r="K23" t="s">
        <v>47</v>
      </c>
      <c r="L23" t="s">
        <v>47</v>
      </c>
      <c r="M23" t="s">
        <v>204</v>
      </c>
      <c r="N23" t="s">
        <v>59</v>
      </c>
      <c r="O23" t="s">
        <v>435</v>
      </c>
      <c r="P23" t="s">
        <v>25</v>
      </c>
    </row>
    <row r="24" spans="1:16" x14ac:dyDescent="0.45">
      <c r="A24">
        <v>2014</v>
      </c>
      <c r="B24" t="s">
        <v>177</v>
      </c>
      <c r="C24" t="s">
        <v>388</v>
      </c>
      <c r="D24" t="s">
        <v>161</v>
      </c>
      <c r="E24" t="s">
        <v>162</v>
      </c>
      <c r="F24" t="s">
        <v>163</v>
      </c>
      <c r="G24" t="s">
        <v>21</v>
      </c>
      <c r="H24" t="s">
        <v>22</v>
      </c>
      <c r="I24" t="s">
        <v>57</v>
      </c>
      <c r="J24" t="s">
        <v>47</v>
      </c>
      <c r="K24" t="s">
        <v>47</v>
      </c>
      <c r="L24" t="s">
        <v>47</v>
      </c>
      <c r="M24" t="s">
        <v>436</v>
      </c>
      <c r="N24" t="s">
        <v>212</v>
      </c>
      <c r="O24" t="s">
        <v>437</v>
      </c>
      <c r="P24" t="s">
        <v>24</v>
      </c>
    </row>
    <row r="25" spans="1:16" x14ac:dyDescent="0.45">
      <c r="A25">
        <v>2014</v>
      </c>
      <c r="B25" t="s">
        <v>95</v>
      </c>
      <c r="C25" t="s">
        <v>438</v>
      </c>
      <c r="D25" t="s">
        <v>43</v>
      </c>
      <c r="E25" t="s">
        <v>44</v>
      </c>
      <c r="F25" t="s">
        <v>45</v>
      </c>
      <c r="G25" t="s">
        <v>21</v>
      </c>
      <c r="H25" t="s">
        <v>22</v>
      </c>
      <c r="I25" t="s">
        <v>46</v>
      </c>
      <c r="J25" t="s">
        <v>47</v>
      </c>
      <c r="K25" t="s">
        <v>47</v>
      </c>
      <c r="L25" t="s">
        <v>47</v>
      </c>
      <c r="M25" t="s">
        <v>204</v>
      </c>
      <c r="N25" t="s">
        <v>125</v>
      </c>
      <c r="O25" t="s">
        <v>433</v>
      </c>
      <c r="P25" t="s">
        <v>65</v>
      </c>
    </row>
    <row r="26" spans="1:16" x14ac:dyDescent="0.45">
      <c r="A26">
        <v>2014</v>
      </c>
      <c r="B26" t="s">
        <v>214</v>
      </c>
      <c r="C26" t="s">
        <v>439</v>
      </c>
      <c r="D26" t="s">
        <v>161</v>
      </c>
      <c r="E26" t="s">
        <v>162</v>
      </c>
      <c r="F26" t="s">
        <v>163</v>
      </c>
      <c r="G26" t="s">
        <v>21</v>
      </c>
      <c r="H26" t="s">
        <v>22</v>
      </c>
      <c r="I26" t="s">
        <v>57</v>
      </c>
      <c r="J26" t="s">
        <v>47</v>
      </c>
      <c r="K26" t="s">
        <v>47</v>
      </c>
      <c r="L26" t="s">
        <v>47</v>
      </c>
      <c r="M26" t="s">
        <v>364</v>
      </c>
      <c r="N26" t="s">
        <v>100</v>
      </c>
      <c r="O26" t="s">
        <v>440</v>
      </c>
      <c r="P26" t="s">
        <v>36</v>
      </c>
    </row>
    <row r="27" spans="1:16" x14ac:dyDescent="0.45">
      <c r="A27">
        <v>2014</v>
      </c>
      <c r="B27" t="s">
        <v>159</v>
      </c>
      <c r="C27" t="s">
        <v>393</v>
      </c>
      <c r="D27" t="s">
        <v>362</v>
      </c>
      <c r="E27" t="s">
        <v>343</v>
      </c>
      <c r="F27" t="s">
        <v>441</v>
      </c>
      <c r="G27" t="s">
        <v>21</v>
      </c>
      <c r="H27" t="s">
        <v>22</v>
      </c>
      <c r="I27" t="s">
        <v>23</v>
      </c>
      <c r="J27" t="s">
        <v>21</v>
      </c>
      <c r="K27" t="s">
        <v>36</v>
      </c>
      <c r="L27" t="s">
        <v>81</v>
      </c>
      <c r="M27" t="s">
        <v>218</v>
      </c>
      <c r="N27" t="s">
        <v>182</v>
      </c>
      <c r="O27" t="s">
        <v>399</v>
      </c>
      <c r="P27" t="s">
        <v>80</v>
      </c>
    </row>
    <row r="28" spans="1:16" x14ac:dyDescent="0.45">
      <c r="A28">
        <v>2014</v>
      </c>
      <c r="B28" t="s">
        <v>122</v>
      </c>
      <c r="C28" t="s">
        <v>202</v>
      </c>
      <c r="D28" t="s">
        <v>308</v>
      </c>
      <c r="E28" t="s">
        <v>307</v>
      </c>
      <c r="F28" t="s">
        <v>442</v>
      </c>
      <c r="G28" t="s">
        <v>21</v>
      </c>
      <c r="H28" t="s">
        <v>22</v>
      </c>
      <c r="I28" t="s">
        <v>23</v>
      </c>
      <c r="J28" t="s">
        <v>36</v>
      </c>
      <c r="K28" t="s">
        <v>65</v>
      </c>
      <c r="L28" t="s">
        <v>443</v>
      </c>
      <c r="M28" t="s">
        <v>27</v>
      </c>
      <c r="N28" t="s">
        <v>100</v>
      </c>
      <c r="O28" t="s">
        <v>60</v>
      </c>
      <c r="P28" t="s">
        <v>30</v>
      </c>
    </row>
    <row r="29" spans="1:16" x14ac:dyDescent="0.45">
      <c r="A29">
        <v>2014</v>
      </c>
      <c r="B29" t="s">
        <v>140</v>
      </c>
      <c r="C29" t="s">
        <v>444</v>
      </c>
      <c r="D29" t="s">
        <v>30</v>
      </c>
      <c r="E29" t="s">
        <v>80</v>
      </c>
      <c r="F29" t="s">
        <v>94</v>
      </c>
      <c r="G29" t="s">
        <v>21</v>
      </c>
      <c r="H29" t="s">
        <v>36</v>
      </c>
      <c r="I29" t="s">
        <v>57</v>
      </c>
      <c r="J29" t="s">
        <v>47</v>
      </c>
      <c r="K29" t="s">
        <v>47</v>
      </c>
      <c r="L29" t="s">
        <v>47</v>
      </c>
      <c r="M29" t="s">
        <v>30</v>
      </c>
      <c r="N29" t="s">
        <v>21</v>
      </c>
      <c r="O29" t="s">
        <v>445</v>
      </c>
      <c r="P29" t="s">
        <v>21</v>
      </c>
    </row>
    <row r="30" spans="1:16" x14ac:dyDescent="0.45">
      <c r="A30">
        <v>2014</v>
      </c>
      <c r="B30" t="s">
        <v>110</v>
      </c>
      <c r="C30" t="s">
        <v>446</v>
      </c>
      <c r="D30" t="s">
        <v>161</v>
      </c>
      <c r="E30" t="s">
        <v>162</v>
      </c>
      <c r="F30" t="s">
        <v>163</v>
      </c>
      <c r="G30" t="s">
        <v>21</v>
      </c>
      <c r="H30" t="s">
        <v>22</v>
      </c>
      <c r="I30" t="s">
        <v>72</v>
      </c>
      <c r="J30" t="s">
        <v>47</v>
      </c>
      <c r="K30" t="s">
        <v>47</v>
      </c>
      <c r="L30" t="s">
        <v>47</v>
      </c>
      <c r="M30" t="s">
        <v>218</v>
      </c>
      <c r="N30" t="s">
        <v>125</v>
      </c>
      <c r="O30" t="s">
        <v>325</v>
      </c>
      <c r="P30" t="s">
        <v>36</v>
      </c>
    </row>
    <row r="31" spans="1:16" x14ac:dyDescent="0.45">
      <c r="A31">
        <v>2014</v>
      </c>
      <c r="B31" t="s">
        <v>61</v>
      </c>
      <c r="C31" t="s">
        <v>447</v>
      </c>
      <c r="D31" t="s">
        <v>48</v>
      </c>
      <c r="E31" t="s">
        <v>33</v>
      </c>
      <c r="F31" t="s">
        <v>448</v>
      </c>
      <c r="G31" t="s">
        <v>21</v>
      </c>
      <c r="H31" t="s">
        <v>449</v>
      </c>
      <c r="I31" t="s">
        <v>57</v>
      </c>
      <c r="J31" t="s">
        <v>47</v>
      </c>
      <c r="K31" t="s">
        <v>47</v>
      </c>
      <c r="L31" t="s">
        <v>47</v>
      </c>
      <c r="M31" t="s">
        <v>38</v>
      </c>
      <c r="N31" t="s">
        <v>28</v>
      </c>
      <c r="O31" t="s">
        <v>450</v>
      </c>
      <c r="P31" t="s">
        <v>80</v>
      </c>
    </row>
    <row r="32" spans="1:16" x14ac:dyDescent="0.45">
      <c r="A32">
        <v>2014</v>
      </c>
      <c r="B32" t="s">
        <v>52</v>
      </c>
      <c r="C32" t="s">
        <v>451</v>
      </c>
      <c r="D32" t="s">
        <v>307</v>
      </c>
      <c r="E32" t="s">
        <v>308</v>
      </c>
      <c r="F32" t="s">
        <v>309</v>
      </c>
      <c r="G32" t="s">
        <v>21</v>
      </c>
      <c r="H32" t="s">
        <v>22</v>
      </c>
      <c r="I32" t="s">
        <v>72</v>
      </c>
      <c r="J32" t="s">
        <v>47</v>
      </c>
      <c r="K32" t="s">
        <v>47</v>
      </c>
      <c r="L32" t="s">
        <v>47</v>
      </c>
      <c r="M32" t="s">
        <v>119</v>
      </c>
      <c r="N32" t="s">
        <v>100</v>
      </c>
      <c r="O32" t="s">
        <v>452</v>
      </c>
      <c r="P32" t="s">
        <v>80</v>
      </c>
    </row>
    <row r="33" spans="1:16" x14ac:dyDescent="0.45">
      <c r="A33">
        <v>2014</v>
      </c>
      <c r="B33" t="s">
        <v>152</v>
      </c>
      <c r="C33" t="s">
        <v>453</v>
      </c>
      <c r="D33" t="s">
        <v>308</v>
      </c>
      <c r="E33" t="s">
        <v>307</v>
      </c>
      <c r="F33" t="s">
        <v>442</v>
      </c>
      <c r="G33" t="s">
        <v>21</v>
      </c>
      <c r="H33" t="s">
        <v>22</v>
      </c>
      <c r="I33" t="s">
        <v>23</v>
      </c>
      <c r="J33" t="s">
        <v>30</v>
      </c>
      <c r="K33" t="s">
        <v>36</v>
      </c>
      <c r="L33" t="s">
        <v>211</v>
      </c>
      <c r="M33" t="s">
        <v>364</v>
      </c>
      <c r="N33" t="s">
        <v>49</v>
      </c>
      <c r="O33" t="s">
        <v>454</v>
      </c>
      <c r="P33" t="s">
        <v>30</v>
      </c>
    </row>
    <row r="34" spans="1:16" x14ac:dyDescent="0.45">
      <c r="A34">
        <v>2014</v>
      </c>
      <c r="B34" t="s">
        <v>165</v>
      </c>
      <c r="C34" t="s">
        <v>402</v>
      </c>
      <c r="D34" t="s">
        <v>162</v>
      </c>
      <c r="E34" t="s">
        <v>161</v>
      </c>
      <c r="F34" t="s">
        <v>186</v>
      </c>
      <c r="G34" t="s">
        <v>21</v>
      </c>
      <c r="H34" t="s">
        <v>22</v>
      </c>
      <c r="I34" t="s">
        <v>63</v>
      </c>
      <c r="J34" t="s">
        <v>68</v>
      </c>
      <c r="K34" t="s">
        <v>65</v>
      </c>
      <c r="L34" t="s">
        <v>455</v>
      </c>
      <c r="M34" t="s">
        <v>197</v>
      </c>
      <c r="N34" t="s">
        <v>154</v>
      </c>
      <c r="O34" t="s">
        <v>408</v>
      </c>
      <c r="P34" t="s">
        <v>36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5C199-A66B-479F-BFFC-C1A1FB262A21}">
  <dimension ref="A1:P36"/>
  <sheetViews>
    <sheetView workbookViewId="0"/>
  </sheetViews>
  <sheetFormatPr defaultRowHeight="14.25" x14ac:dyDescent="0.45"/>
  <cols>
    <col min="1" max="1" width="6.53125" bestFit="1" customWidth="1"/>
    <col min="2" max="2" width="5.33203125" bestFit="1" customWidth="1"/>
    <col min="3" max="3" width="14.19921875" bestFit="1" customWidth="1"/>
    <col min="4" max="4" width="4.53125" bestFit="1" customWidth="1"/>
    <col min="5" max="5" width="3.796875" bestFit="1" customWidth="1"/>
    <col min="6" max="6" width="7.46484375" bestFit="1" customWidth="1"/>
    <col min="7" max="7" width="6.1328125" bestFit="1" customWidth="1"/>
    <col min="8" max="8" width="4.19921875" bestFit="1" customWidth="1"/>
    <col min="9" max="9" width="7.6640625" bestFit="1" customWidth="1"/>
    <col min="10" max="10" width="8" bestFit="1" customWidth="1"/>
    <col min="11" max="11" width="7.265625" bestFit="1" customWidth="1"/>
    <col min="12" max="12" width="10.9296875" bestFit="1" customWidth="1"/>
    <col min="13" max="13" width="11.86328125" bestFit="1" customWidth="1"/>
    <col min="14" max="14" width="12" bestFit="1" customWidth="1"/>
    <col min="15" max="15" width="11.46484375" bestFit="1" customWidth="1"/>
    <col min="16" max="16" width="10.265625" bestFit="1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>
        <v>2015</v>
      </c>
      <c r="B2" t="s">
        <v>117</v>
      </c>
      <c r="C2" t="s">
        <v>405</v>
      </c>
      <c r="D2" t="s">
        <v>195</v>
      </c>
      <c r="E2" t="s">
        <v>33</v>
      </c>
      <c r="F2" t="s">
        <v>227</v>
      </c>
      <c r="G2" t="s">
        <v>21</v>
      </c>
      <c r="H2" t="s">
        <v>228</v>
      </c>
      <c r="I2" t="s">
        <v>57</v>
      </c>
      <c r="J2" t="s">
        <v>47</v>
      </c>
      <c r="K2" t="s">
        <v>47</v>
      </c>
      <c r="L2" t="s">
        <v>47</v>
      </c>
      <c r="M2" t="s">
        <v>204</v>
      </c>
      <c r="N2" t="s">
        <v>68</v>
      </c>
      <c r="O2" t="s">
        <v>481</v>
      </c>
      <c r="P2" t="s">
        <v>65</v>
      </c>
    </row>
    <row r="3" spans="1:16" x14ac:dyDescent="0.45">
      <c r="A3">
        <v>2015</v>
      </c>
      <c r="B3" t="s">
        <v>61</v>
      </c>
      <c r="C3" t="s">
        <v>342</v>
      </c>
      <c r="D3" t="s">
        <v>194</v>
      </c>
      <c r="E3" t="s">
        <v>195</v>
      </c>
      <c r="F3" t="s">
        <v>196</v>
      </c>
      <c r="G3" t="s">
        <v>21</v>
      </c>
      <c r="H3" t="s">
        <v>22</v>
      </c>
      <c r="I3" t="s">
        <v>23</v>
      </c>
      <c r="J3" t="s">
        <v>80</v>
      </c>
      <c r="K3" t="s">
        <v>36</v>
      </c>
      <c r="L3" t="s">
        <v>246</v>
      </c>
      <c r="M3" t="s">
        <v>135</v>
      </c>
      <c r="N3" t="s">
        <v>125</v>
      </c>
      <c r="O3" t="s">
        <v>415</v>
      </c>
      <c r="P3" t="s">
        <v>25</v>
      </c>
    </row>
    <row r="4" spans="1:16" x14ac:dyDescent="0.45">
      <c r="A4">
        <v>2015</v>
      </c>
      <c r="B4" t="s">
        <v>156</v>
      </c>
      <c r="C4" t="s">
        <v>53</v>
      </c>
      <c r="D4" t="s">
        <v>364</v>
      </c>
      <c r="E4" t="s">
        <v>170</v>
      </c>
      <c r="F4" t="s">
        <v>316</v>
      </c>
      <c r="G4" t="s">
        <v>21</v>
      </c>
      <c r="H4" t="s">
        <v>255</v>
      </c>
      <c r="I4" t="s">
        <v>46</v>
      </c>
      <c r="J4" t="s">
        <v>47</v>
      </c>
      <c r="K4" t="s">
        <v>47</v>
      </c>
      <c r="L4" t="s">
        <v>47</v>
      </c>
      <c r="M4" t="s">
        <v>236</v>
      </c>
      <c r="N4" t="s">
        <v>222</v>
      </c>
      <c r="O4" t="s">
        <v>74</v>
      </c>
      <c r="P4" t="s">
        <v>65</v>
      </c>
    </row>
    <row r="5" spans="1:16" x14ac:dyDescent="0.45">
      <c r="A5">
        <v>2015</v>
      </c>
      <c r="B5" t="s">
        <v>92</v>
      </c>
      <c r="C5" t="s">
        <v>62</v>
      </c>
      <c r="D5" t="s">
        <v>88</v>
      </c>
      <c r="E5" t="s">
        <v>87</v>
      </c>
      <c r="F5" t="s">
        <v>142</v>
      </c>
      <c r="G5" t="s">
        <v>21</v>
      </c>
      <c r="H5" t="s">
        <v>22</v>
      </c>
      <c r="I5" t="s">
        <v>63</v>
      </c>
      <c r="J5" t="s">
        <v>47</v>
      </c>
      <c r="K5" t="s">
        <v>47</v>
      </c>
      <c r="L5" t="s">
        <v>47</v>
      </c>
      <c r="M5" t="s">
        <v>58</v>
      </c>
      <c r="N5" t="s">
        <v>49</v>
      </c>
      <c r="O5" t="s">
        <v>427</v>
      </c>
      <c r="P5" t="s">
        <v>25</v>
      </c>
    </row>
    <row r="6" spans="1:16" x14ac:dyDescent="0.45">
      <c r="A6">
        <v>2015</v>
      </c>
      <c r="B6" t="s">
        <v>75</v>
      </c>
      <c r="C6" t="s">
        <v>76</v>
      </c>
      <c r="D6" t="s">
        <v>44</v>
      </c>
      <c r="E6" t="s">
        <v>43</v>
      </c>
      <c r="F6" t="s">
        <v>233</v>
      </c>
      <c r="G6" t="s">
        <v>21</v>
      </c>
      <c r="H6" t="s">
        <v>22</v>
      </c>
      <c r="I6" t="s">
        <v>72</v>
      </c>
      <c r="J6" t="s">
        <v>47</v>
      </c>
      <c r="K6" t="s">
        <v>47</v>
      </c>
      <c r="L6" t="s">
        <v>47</v>
      </c>
      <c r="M6" t="s">
        <v>352</v>
      </c>
      <c r="N6" t="s">
        <v>125</v>
      </c>
      <c r="O6" t="s">
        <v>482</v>
      </c>
      <c r="P6" t="s">
        <v>36</v>
      </c>
    </row>
    <row r="7" spans="1:16" x14ac:dyDescent="0.45">
      <c r="A7">
        <v>2015</v>
      </c>
      <c r="B7" t="s">
        <v>201</v>
      </c>
      <c r="C7" t="s">
        <v>410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 t="s">
        <v>216</v>
      </c>
      <c r="K7" t="s">
        <v>24</v>
      </c>
      <c r="L7" t="s">
        <v>303</v>
      </c>
      <c r="M7" t="s">
        <v>197</v>
      </c>
      <c r="N7" t="s">
        <v>59</v>
      </c>
      <c r="O7" t="s">
        <v>476</v>
      </c>
      <c r="P7" t="s">
        <v>65</v>
      </c>
    </row>
    <row r="8" spans="1:16" x14ac:dyDescent="0.45">
      <c r="A8">
        <v>2015</v>
      </c>
      <c r="B8" t="s">
        <v>95</v>
      </c>
      <c r="C8" t="s">
        <v>96</v>
      </c>
      <c r="D8" t="s">
        <v>112</v>
      </c>
      <c r="E8" t="s">
        <v>104</v>
      </c>
      <c r="F8" t="s">
        <v>483</v>
      </c>
      <c r="G8" t="s">
        <v>21</v>
      </c>
      <c r="H8" t="s">
        <v>484</v>
      </c>
      <c r="I8" t="s">
        <v>72</v>
      </c>
      <c r="J8" t="s">
        <v>47</v>
      </c>
      <c r="K8" t="s">
        <v>47</v>
      </c>
      <c r="L8" t="s">
        <v>47</v>
      </c>
      <c r="M8" t="s">
        <v>212</v>
      </c>
      <c r="N8" t="s">
        <v>120</v>
      </c>
      <c r="O8" t="s">
        <v>485</v>
      </c>
      <c r="P8" t="s">
        <v>80</v>
      </c>
    </row>
    <row r="9" spans="1:16" x14ac:dyDescent="0.45">
      <c r="A9">
        <v>2015</v>
      </c>
      <c r="B9" t="s">
        <v>85</v>
      </c>
      <c r="C9" t="s">
        <v>411</v>
      </c>
      <c r="D9" t="s">
        <v>87</v>
      </c>
      <c r="E9" t="s">
        <v>88</v>
      </c>
      <c r="F9" t="s">
        <v>89</v>
      </c>
      <c r="G9" t="s">
        <v>21</v>
      </c>
      <c r="H9" t="s">
        <v>22</v>
      </c>
      <c r="I9" t="s">
        <v>57</v>
      </c>
      <c r="J9" t="s">
        <v>47</v>
      </c>
      <c r="K9" t="s">
        <v>47</v>
      </c>
      <c r="L9" t="s">
        <v>47</v>
      </c>
      <c r="M9" t="s">
        <v>187</v>
      </c>
      <c r="N9" t="s">
        <v>49</v>
      </c>
      <c r="O9" t="s">
        <v>333</v>
      </c>
      <c r="P9" t="s">
        <v>36</v>
      </c>
    </row>
    <row r="10" spans="1:16" x14ac:dyDescent="0.45">
      <c r="A10">
        <v>2015</v>
      </c>
      <c r="B10" t="s">
        <v>102</v>
      </c>
      <c r="C10" t="s">
        <v>103</v>
      </c>
      <c r="D10" t="s">
        <v>128</v>
      </c>
      <c r="E10" t="s">
        <v>44</v>
      </c>
      <c r="F10" t="s">
        <v>486</v>
      </c>
      <c r="G10" t="s">
        <v>21</v>
      </c>
      <c r="H10" t="s">
        <v>228</v>
      </c>
      <c r="I10" t="s">
        <v>46</v>
      </c>
      <c r="J10" t="s">
        <v>47</v>
      </c>
      <c r="K10" t="s">
        <v>47</v>
      </c>
      <c r="L10" t="s">
        <v>47</v>
      </c>
      <c r="M10" t="s">
        <v>27</v>
      </c>
      <c r="N10" t="s">
        <v>236</v>
      </c>
      <c r="O10" t="s">
        <v>487</v>
      </c>
      <c r="P10" t="s">
        <v>65</v>
      </c>
    </row>
    <row r="11" spans="1:16" x14ac:dyDescent="0.45">
      <c r="A11">
        <v>2015</v>
      </c>
      <c r="B11" t="s">
        <v>184</v>
      </c>
      <c r="C11" t="s">
        <v>366</v>
      </c>
      <c r="D11" t="s">
        <v>249</v>
      </c>
      <c r="E11" t="s">
        <v>250</v>
      </c>
      <c r="F11" t="s">
        <v>251</v>
      </c>
      <c r="G11" t="s">
        <v>21</v>
      </c>
      <c r="H11" t="s">
        <v>22</v>
      </c>
      <c r="I11" t="s">
        <v>23</v>
      </c>
      <c r="J11" t="s">
        <v>25</v>
      </c>
      <c r="K11" t="s">
        <v>24</v>
      </c>
      <c r="L11" t="s">
        <v>475</v>
      </c>
      <c r="M11" t="s">
        <v>312</v>
      </c>
      <c r="N11" t="s">
        <v>182</v>
      </c>
      <c r="O11" t="s">
        <v>302</v>
      </c>
      <c r="P11" t="s">
        <v>25</v>
      </c>
    </row>
    <row r="12" spans="1:16" x14ac:dyDescent="0.45">
      <c r="A12">
        <v>2015</v>
      </c>
      <c r="B12" t="s">
        <v>70</v>
      </c>
      <c r="C12" t="s">
        <v>235</v>
      </c>
      <c r="D12" t="s">
        <v>33</v>
      </c>
      <c r="E12" t="s">
        <v>34</v>
      </c>
      <c r="F12" t="s">
        <v>35</v>
      </c>
      <c r="G12" t="s">
        <v>21</v>
      </c>
      <c r="H12" t="s">
        <v>22</v>
      </c>
      <c r="I12" t="s">
        <v>63</v>
      </c>
      <c r="J12" t="s">
        <v>21</v>
      </c>
      <c r="K12" t="s">
        <v>30</v>
      </c>
      <c r="L12" t="s">
        <v>81</v>
      </c>
      <c r="M12" t="s">
        <v>73</v>
      </c>
      <c r="N12" t="s">
        <v>154</v>
      </c>
      <c r="O12" t="s">
        <v>488</v>
      </c>
      <c r="P12" t="s">
        <v>65</v>
      </c>
    </row>
    <row r="13" spans="1:16" x14ac:dyDescent="0.45">
      <c r="A13">
        <v>2015</v>
      </c>
      <c r="B13" t="s">
        <v>206</v>
      </c>
      <c r="C13" t="s">
        <v>419</v>
      </c>
      <c r="D13" t="s">
        <v>220</v>
      </c>
      <c r="E13" t="s">
        <v>219</v>
      </c>
      <c r="F13" t="s">
        <v>262</v>
      </c>
      <c r="G13" t="s">
        <v>21</v>
      </c>
      <c r="H13" t="s">
        <v>22</v>
      </c>
      <c r="I13" t="s">
        <v>72</v>
      </c>
      <c r="J13" t="s">
        <v>47</v>
      </c>
      <c r="K13" t="s">
        <v>47</v>
      </c>
      <c r="L13" t="s">
        <v>47</v>
      </c>
      <c r="M13" t="s">
        <v>131</v>
      </c>
      <c r="N13" t="s">
        <v>154</v>
      </c>
      <c r="O13" t="s">
        <v>489</v>
      </c>
      <c r="P13" t="s">
        <v>30</v>
      </c>
    </row>
    <row r="14" spans="1:16" x14ac:dyDescent="0.45">
      <c r="A14">
        <v>2015</v>
      </c>
      <c r="B14" t="s">
        <v>140</v>
      </c>
      <c r="C14" t="s">
        <v>464</v>
      </c>
      <c r="D14" t="s">
        <v>180</v>
      </c>
      <c r="E14" t="s">
        <v>179</v>
      </c>
      <c r="F14" t="s">
        <v>277</v>
      </c>
      <c r="G14" t="s">
        <v>21</v>
      </c>
      <c r="H14" t="s">
        <v>22</v>
      </c>
      <c r="I14" t="s">
        <v>46</v>
      </c>
      <c r="J14" t="s">
        <v>47</v>
      </c>
      <c r="K14" t="s">
        <v>47</v>
      </c>
      <c r="L14" t="s">
        <v>47</v>
      </c>
      <c r="M14" t="s">
        <v>38</v>
      </c>
      <c r="N14" t="s">
        <v>49</v>
      </c>
      <c r="O14" t="s">
        <v>490</v>
      </c>
      <c r="P14" t="s">
        <v>80</v>
      </c>
    </row>
    <row r="15" spans="1:16" x14ac:dyDescent="0.45">
      <c r="A15">
        <v>2015</v>
      </c>
      <c r="B15" t="s">
        <v>16</v>
      </c>
      <c r="C15" t="s">
        <v>118</v>
      </c>
      <c r="D15" t="s">
        <v>105</v>
      </c>
      <c r="E15" t="s">
        <v>104</v>
      </c>
      <c r="F15" t="s">
        <v>264</v>
      </c>
      <c r="G15" t="s">
        <v>21</v>
      </c>
      <c r="H15" t="s">
        <v>22</v>
      </c>
      <c r="I15" t="s">
        <v>63</v>
      </c>
      <c r="J15" t="s">
        <v>36</v>
      </c>
      <c r="K15" t="s">
        <v>36</v>
      </c>
      <c r="L15" t="s">
        <v>37</v>
      </c>
      <c r="M15" t="s">
        <v>290</v>
      </c>
      <c r="N15" t="s">
        <v>108</v>
      </c>
      <c r="O15" t="s">
        <v>373</v>
      </c>
      <c r="P15" t="s">
        <v>80</v>
      </c>
    </row>
    <row r="16" spans="1:16" x14ac:dyDescent="0.45">
      <c r="A16">
        <v>2015</v>
      </c>
      <c r="B16" t="s">
        <v>199</v>
      </c>
      <c r="C16" t="s">
        <v>371</v>
      </c>
      <c r="D16" t="s">
        <v>362</v>
      </c>
      <c r="E16" t="s">
        <v>343</v>
      </c>
      <c r="F16" t="s">
        <v>441</v>
      </c>
      <c r="G16" t="s">
        <v>21</v>
      </c>
      <c r="H16" t="s">
        <v>22</v>
      </c>
      <c r="I16" t="s">
        <v>63</v>
      </c>
      <c r="J16" t="s">
        <v>21</v>
      </c>
      <c r="K16" t="s">
        <v>30</v>
      </c>
      <c r="L16" t="s">
        <v>81</v>
      </c>
      <c r="M16" t="s">
        <v>369</v>
      </c>
      <c r="N16" t="s">
        <v>212</v>
      </c>
      <c r="O16" t="s">
        <v>338</v>
      </c>
      <c r="P16" t="s">
        <v>65</v>
      </c>
    </row>
    <row r="17" spans="1:16" x14ac:dyDescent="0.45">
      <c r="A17">
        <v>2015</v>
      </c>
      <c r="B17" t="s">
        <v>189</v>
      </c>
      <c r="C17" t="s">
        <v>491</v>
      </c>
      <c r="D17" t="s">
        <v>82</v>
      </c>
      <c r="E17" t="s">
        <v>250</v>
      </c>
      <c r="F17" t="s">
        <v>390</v>
      </c>
      <c r="G17" t="s">
        <v>21</v>
      </c>
      <c r="H17" t="s">
        <v>479</v>
      </c>
      <c r="I17" t="s">
        <v>46</v>
      </c>
      <c r="J17" t="s">
        <v>47</v>
      </c>
      <c r="K17" t="s">
        <v>47</v>
      </c>
      <c r="L17" t="s">
        <v>47</v>
      </c>
      <c r="M17" t="s">
        <v>49</v>
      </c>
      <c r="N17" t="s">
        <v>120</v>
      </c>
      <c r="O17" t="s">
        <v>421</v>
      </c>
      <c r="P17" t="s">
        <v>36</v>
      </c>
    </row>
    <row r="18" spans="1:16" x14ac:dyDescent="0.45">
      <c r="A18">
        <v>2015</v>
      </c>
      <c r="B18" t="s">
        <v>214</v>
      </c>
      <c r="C18" t="s">
        <v>468</v>
      </c>
      <c r="D18" t="s">
        <v>119</v>
      </c>
      <c r="E18" t="s">
        <v>285</v>
      </c>
      <c r="F18" t="s">
        <v>296</v>
      </c>
      <c r="G18" t="s">
        <v>21</v>
      </c>
      <c r="H18" t="s">
        <v>194</v>
      </c>
      <c r="I18" t="s">
        <v>57</v>
      </c>
      <c r="J18" t="s">
        <v>47</v>
      </c>
      <c r="K18" t="s">
        <v>47</v>
      </c>
      <c r="L18" t="s">
        <v>47</v>
      </c>
      <c r="M18" t="s">
        <v>49</v>
      </c>
      <c r="N18" t="s">
        <v>39</v>
      </c>
      <c r="O18" t="s">
        <v>492</v>
      </c>
      <c r="P18" t="s">
        <v>21</v>
      </c>
    </row>
    <row r="19" spans="1:16" x14ac:dyDescent="0.45">
      <c r="A19">
        <v>2015</v>
      </c>
      <c r="B19" t="s">
        <v>177</v>
      </c>
      <c r="C19" t="s">
        <v>254</v>
      </c>
      <c r="D19" t="s">
        <v>256</v>
      </c>
      <c r="E19" t="s">
        <v>255</v>
      </c>
      <c r="F19" t="s">
        <v>383</v>
      </c>
      <c r="G19" t="s">
        <v>21</v>
      </c>
      <c r="H19" t="s">
        <v>22</v>
      </c>
      <c r="I19" t="s">
        <v>46</v>
      </c>
      <c r="J19" t="s">
        <v>65</v>
      </c>
      <c r="K19" t="s">
        <v>25</v>
      </c>
      <c r="L19" t="s">
        <v>390</v>
      </c>
      <c r="M19" t="s">
        <v>290</v>
      </c>
      <c r="N19" t="s">
        <v>27</v>
      </c>
      <c r="O19" t="s">
        <v>240</v>
      </c>
      <c r="P19" t="s">
        <v>25</v>
      </c>
    </row>
    <row r="20" spans="1:16" x14ac:dyDescent="0.45">
      <c r="A20">
        <v>2015</v>
      </c>
      <c r="B20" t="s">
        <v>145</v>
      </c>
      <c r="C20" t="s">
        <v>258</v>
      </c>
      <c r="D20" t="s">
        <v>174</v>
      </c>
      <c r="E20" t="s">
        <v>175</v>
      </c>
      <c r="F20" t="s">
        <v>176</v>
      </c>
      <c r="G20" t="s">
        <v>21</v>
      </c>
      <c r="H20" t="s">
        <v>22</v>
      </c>
      <c r="I20" t="s">
        <v>23</v>
      </c>
      <c r="J20" t="s">
        <v>30</v>
      </c>
      <c r="K20" t="s">
        <v>36</v>
      </c>
      <c r="L20" t="s">
        <v>211</v>
      </c>
      <c r="M20" t="s">
        <v>288</v>
      </c>
      <c r="N20" t="s">
        <v>39</v>
      </c>
      <c r="O20" t="s">
        <v>493</v>
      </c>
      <c r="P20" t="s">
        <v>36</v>
      </c>
    </row>
    <row r="21" spans="1:16" x14ac:dyDescent="0.45">
      <c r="A21">
        <v>2015</v>
      </c>
      <c r="B21" t="s">
        <v>172</v>
      </c>
      <c r="C21" t="s">
        <v>261</v>
      </c>
      <c r="D21" t="s">
        <v>97</v>
      </c>
      <c r="E21" t="s">
        <v>98</v>
      </c>
      <c r="F21" t="s">
        <v>99</v>
      </c>
      <c r="G21" t="s">
        <v>21</v>
      </c>
      <c r="H21" t="s">
        <v>22</v>
      </c>
      <c r="I21" t="s">
        <v>23</v>
      </c>
      <c r="J21" t="s">
        <v>80</v>
      </c>
      <c r="K21" t="s">
        <v>36</v>
      </c>
      <c r="L21" t="s">
        <v>246</v>
      </c>
      <c r="M21" t="s">
        <v>107</v>
      </c>
      <c r="N21" t="s">
        <v>125</v>
      </c>
      <c r="O21" t="s">
        <v>126</v>
      </c>
      <c r="P21" t="s">
        <v>65</v>
      </c>
    </row>
    <row r="22" spans="1:16" x14ac:dyDescent="0.45">
      <c r="A22">
        <v>2015</v>
      </c>
      <c r="B22" t="s">
        <v>192</v>
      </c>
      <c r="C22" t="s">
        <v>428</v>
      </c>
      <c r="D22" t="s">
        <v>104</v>
      </c>
      <c r="E22" t="s">
        <v>105</v>
      </c>
      <c r="F22" t="s">
        <v>106</v>
      </c>
      <c r="G22" t="s">
        <v>21</v>
      </c>
      <c r="H22" t="s">
        <v>22</v>
      </c>
      <c r="I22" t="s">
        <v>72</v>
      </c>
      <c r="J22" t="s">
        <v>47</v>
      </c>
      <c r="K22" t="s">
        <v>47</v>
      </c>
      <c r="L22" t="s">
        <v>47</v>
      </c>
      <c r="M22" t="s">
        <v>58</v>
      </c>
      <c r="N22" t="s">
        <v>204</v>
      </c>
      <c r="O22" t="s">
        <v>494</v>
      </c>
      <c r="P22" t="s">
        <v>65</v>
      </c>
    </row>
    <row r="23" spans="1:16" x14ac:dyDescent="0.45">
      <c r="A23">
        <v>2015</v>
      </c>
      <c r="B23" t="s">
        <v>133</v>
      </c>
      <c r="C23" t="s">
        <v>157</v>
      </c>
      <c r="D23" t="s">
        <v>294</v>
      </c>
      <c r="E23" t="s">
        <v>295</v>
      </c>
      <c r="F23" t="s">
        <v>296</v>
      </c>
      <c r="G23" t="s">
        <v>21</v>
      </c>
      <c r="H23" t="s">
        <v>22</v>
      </c>
      <c r="I23" t="s">
        <v>57</v>
      </c>
      <c r="J23" t="s">
        <v>47</v>
      </c>
      <c r="K23" t="s">
        <v>47</v>
      </c>
      <c r="L23" t="s">
        <v>47</v>
      </c>
      <c r="M23" t="s">
        <v>67</v>
      </c>
      <c r="N23" t="s">
        <v>236</v>
      </c>
      <c r="O23" t="s">
        <v>351</v>
      </c>
      <c r="P23" t="s">
        <v>36</v>
      </c>
    </row>
    <row r="24" spans="1:16" x14ac:dyDescent="0.45">
      <c r="A24">
        <v>2015</v>
      </c>
      <c r="B24" t="s">
        <v>31</v>
      </c>
      <c r="C24" t="s">
        <v>384</v>
      </c>
      <c r="D24" t="s">
        <v>179</v>
      </c>
      <c r="E24" t="s">
        <v>180</v>
      </c>
      <c r="F24" t="s">
        <v>181</v>
      </c>
      <c r="G24" t="s">
        <v>21</v>
      </c>
      <c r="H24" t="s">
        <v>22</v>
      </c>
      <c r="I24" t="s">
        <v>63</v>
      </c>
      <c r="J24" t="s">
        <v>47</v>
      </c>
      <c r="K24" t="s">
        <v>47</v>
      </c>
      <c r="L24" t="s">
        <v>47</v>
      </c>
      <c r="M24" t="s">
        <v>300</v>
      </c>
      <c r="N24" t="s">
        <v>83</v>
      </c>
      <c r="O24" t="s">
        <v>495</v>
      </c>
      <c r="P24" t="s">
        <v>36</v>
      </c>
    </row>
    <row r="25" spans="1:16" x14ac:dyDescent="0.45">
      <c r="A25">
        <v>2015</v>
      </c>
      <c r="B25" t="s">
        <v>156</v>
      </c>
      <c r="C25" t="s">
        <v>496</v>
      </c>
      <c r="D25" t="s">
        <v>300</v>
      </c>
      <c r="E25" t="s">
        <v>352</v>
      </c>
      <c r="F25" t="s">
        <v>149</v>
      </c>
      <c r="G25" t="s">
        <v>21</v>
      </c>
      <c r="H25" t="s">
        <v>308</v>
      </c>
      <c r="I25" t="s">
        <v>72</v>
      </c>
      <c r="J25" t="s">
        <v>47</v>
      </c>
      <c r="K25" t="s">
        <v>47</v>
      </c>
      <c r="L25" t="s">
        <v>47</v>
      </c>
      <c r="M25" t="s">
        <v>204</v>
      </c>
      <c r="N25" t="s">
        <v>90</v>
      </c>
      <c r="O25" t="s">
        <v>205</v>
      </c>
      <c r="P25" t="s">
        <v>25</v>
      </c>
    </row>
    <row r="26" spans="1:16" x14ac:dyDescent="0.45">
      <c r="A26">
        <v>2015</v>
      </c>
      <c r="B26" t="s">
        <v>41</v>
      </c>
      <c r="C26" t="s">
        <v>386</v>
      </c>
      <c r="D26" t="s">
        <v>343</v>
      </c>
      <c r="E26" t="s">
        <v>362</v>
      </c>
      <c r="F26" t="s">
        <v>363</v>
      </c>
      <c r="G26" t="s">
        <v>21</v>
      </c>
      <c r="H26" t="s">
        <v>22</v>
      </c>
      <c r="I26" t="s">
        <v>57</v>
      </c>
      <c r="J26" t="s">
        <v>47</v>
      </c>
      <c r="K26" t="s">
        <v>47</v>
      </c>
      <c r="L26" t="s">
        <v>47</v>
      </c>
      <c r="M26" t="s">
        <v>170</v>
      </c>
      <c r="N26" t="s">
        <v>182</v>
      </c>
      <c r="O26" t="s">
        <v>497</v>
      </c>
      <c r="P26" t="s">
        <v>36</v>
      </c>
    </row>
    <row r="27" spans="1:16" x14ac:dyDescent="0.45">
      <c r="A27">
        <v>2015</v>
      </c>
      <c r="B27" t="s">
        <v>189</v>
      </c>
      <c r="C27" t="s">
        <v>434</v>
      </c>
      <c r="D27" t="s">
        <v>39</v>
      </c>
      <c r="E27" t="s">
        <v>154</v>
      </c>
      <c r="F27" t="s">
        <v>344</v>
      </c>
      <c r="G27" t="s">
        <v>21</v>
      </c>
      <c r="H27" t="s">
        <v>58</v>
      </c>
      <c r="I27" t="s">
        <v>72</v>
      </c>
      <c r="J27" t="s">
        <v>47</v>
      </c>
      <c r="K27" t="s">
        <v>47</v>
      </c>
      <c r="L27" t="s">
        <v>47</v>
      </c>
      <c r="M27" t="s">
        <v>90</v>
      </c>
      <c r="N27" t="s">
        <v>51</v>
      </c>
      <c r="O27" t="s">
        <v>498</v>
      </c>
      <c r="P27" t="s">
        <v>21</v>
      </c>
    </row>
    <row r="28" spans="1:16" x14ac:dyDescent="0.45">
      <c r="A28">
        <v>2015</v>
      </c>
      <c r="B28" t="s">
        <v>156</v>
      </c>
      <c r="C28" t="s">
        <v>173</v>
      </c>
      <c r="D28" t="s">
        <v>21</v>
      </c>
      <c r="E28" t="s">
        <v>30</v>
      </c>
      <c r="F28" t="s">
        <v>81</v>
      </c>
      <c r="G28" t="s">
        <v>21</v>
      </c>
      <c r="H28" t="s">
        <v>30</v>
      </c>
      <c r="I28" t="s">
        <v>72</v>
      </c>
      <c r="J28" t="s">
        <v>47</v>
      </c>
      <c r="K28" t="s">
        <v>47</v>
      </c>
      <c r="L28" t="s">
        <v>47</v>
      </c>
      <c r="M28" t="s">
        <v>30</v>
      </c>
      <c r="N28" t="s">
        <v>21</v>
      </c>
      <c r="O28" t="s">
        <v>445</v>
      </c>
      <c r="P28" t="s">
        <v>21</v>
      </c>
    </row>
    <row r="29" spans="1:16" x14ac:dyDescent="0.45">
      <c r="A29">
        <v>2015</v>
      </c>
      <c r="B29" t="s">
        <v>95</v>
      </c>
      <c r="C29" t="s">
        <v>438</v>
      </c>
      <c r="D29" t="s">
        <v>51</v>
      </c>
      <c r="E29" t="s">
        <v>28</v>
      </c>
      <c r="F29" t="s">
        <v>499</v>
      </c>
      <c r="G29" t="s">
        <v>21</v>
      </c>
      <c r="H29" t="s">
        <v>212</v>
      </c>
      <c r="I29" t="s">
        <v>57</v>
      </c>
      <c r="J29" t="s">
        <v>47</v>
      </c>
      <c r="K29" t="s">
        <v>47</v>
      </c>
      <c r="L29" t="s">
        <v>47</v>
      </c>
      <c r="M29" t="s">
        <v>25</v>
      </c>
      <c r="N29" t="s">
        <v>65</v>
      </c>
      <c r="O29" t="s">
        <v>418</v>
      </c>
      <c r="P29" t="s">
        <v>30</v>
      </c>
    </row>
    <row r="30" spans="1:16" x14ac:dyDescent="0.45">
      <c r="A30">
        <v>2015</v>
      </c>
      <c r="B30" t="s">
        <v>214</v>
      </c>
      <c r="C30" t="s">
        <v>439</v>
      </c>
      <c r="D30" t="s">
        <v>83</v>
      </c>
      <c r="E30" t="s">
        <v>290</v>
      </c>
      <c r="F30" t="s">
        <v>500</v>
      </c>
      <c r="G30" t="s">
        <v>21</v>
      </c>
      <c r="H30" t="s">
        <v>195</v>
      </c>
      <c r="I30" t="s">
        <v>57</v>
      </c>
      <c r="J30" t="s">
        <v>47</v>
      </c>
      <c r="K30" t="s">
        <v>47</v>
      </c>
      <c r="L30" t="s">
        <v>47</v>
      </c>
      <c r="M30" t="s">
        <v>125</v>
      </c>
      <c r="N30" t="s">
        <v>216</v>
      </c>
      <c r="O30" t="s">
        <v>40</v>
      </c>
      <c r="P30" t="s">
        <v>30</v>
      </c>
    </row>
    <row r="31" spans="1:16" x14ac:dyDescent="0.45">
      <c r="A31">
        <v>2015</v>
      </c>
      <c r="B31" t="s">
        <v>159</v>
      </c>
      <c r="C31" t="s">
        <v>393</v>
      </c>
      <c r="D31" t="s">
        <v>238</v>
      </c>
      <c r="E31" t="s">
        <v>237</v>
      </c>
      <c r="F31" t="s">
        <v>413</v>
      </c>
      <c r="G31" t="s">
        <v>21</v>
      </c>
      <c r="H31" t="s">
        <v>22</v>
      </c>
      <c r="I31" t="s">
        <v>46</v>
      </c>
      <c r="J31" t="s">
        <v>47</v>
      </c>
      <c r="K31" t="s">
        <v>47</v>
      </c>
      <c r="L31" t="s">
        <v>47</v>
      </c>
      <c r="M31" t="s">
        <v>115</v>
      </c>
      <c r="N31" t="s">
        <v>150</v>
      </c>
      <c r="O31" t="s">
        <v>74</v>
      </c>
      <c r="P31" t="s">
        <v>36</v>
      </c>
    </row>
    <row r="32" spans="1:16" x14ac:dyDescent="0.45">
      <c r="A32">
        <v>2015</v>
      </c>
      <c r="B32" t="s">
        <v>122</v>
      </c>
      <c r="C32" t="s">
        <v>202</v>
      </c>
      <c r="D32" t="s">
        <v>128</v>
      </c>
      <c r="E32" t="s">
        <v>128</v>
      </c>
      <c r="F32" t="s">
        <v>37</v>
      </c>
      <c r="G32" t="s">
        <v>21</v>
      </c>
      <c r="H32" t="s">
        <v>22</v>
      </c>
      <c r="I32" t="s">
        <v>46</v>
      </c>
      <c r="J32" t="s">
        <v>47</v>
      </c>
      <c r="K32" t="s">
        <v>47</v>
      </c>
      <c r="L32" t="s">
        <v>47</v>
      </c>
      <c r="M32" t="s">
        <v>73</v>
      </c>
      <c r="N32" t="s">
        <v>125</v>
      </c>
      <c r="O32" t="s">
        <v>501</v>
      </c>
      <c r="P32" t="s">
        <v>80</v>
      </c>
    </row>
    <row r="33" spans="1:16" x14ac:dyDescent="0.45">
      <c r="A33">
        <v>2015</v>
      </c>
      <c r="B33" t="s">
        <v>110</v>
      </c>
      <c r="C33" t="s">
        <v>446</v>
      </c>
      <c r="D33" t="s">
        <v>104</v>
      </c>
      <c r="E33" t="s">
        <v>105</v>
      </c>
      <c r="F33" t="s">
        <v>106</v>
      </c>
      <c r="G33" t="s">
        <v>21</v>
      </c>
      <c r="H33" t="s">
        <v>22</v>
      </c>
      <c r="I33" t="s">
        <v>72</v>
      </c>
      <c r="J33" t="s">
        <v>47</v>
      </c>
      <c r="K33" t="s">
        <v>47</v>
      </c>
      <c r="L33" t="s">
        <v>47</v>
      </c>
      <c r="M33" t="s">
        <v>107</v>
      </c>
      <c r="N33" t="s">
        <v>49</v>
      </c>
      <c r="O33" t="s">
        <v>311</v>
      </c>
      <c r="P33" t="s">
        <v>80</v>
      </c>
    </row>
    <row r="34" spans="1:16" x14ac:dyDescent="0.45">
      <c r="A34">
        <v>2015</v>
      </c>
      <c r="B34" t="s">
        <v>52</v>
      </c>
      <c r="C34" t="s">
        <v>451</v>
      </c>
      <c r="D34" t="s">
        <v>294</v>
      </c>
      <c r="E34" t="s">
        <v>295</v>
      </c>
      <c r="F34" t="s">
        <v>296</v>
      </c>
      <c r="G34" t="s">
        <v>21</v>
      </c>
      <c r="H34" t="s">
        <v>22</v>
      </c>
      <c r="I34" t="s">
        <v>57</v>
      </c>
      <c r="J34" t="s">
        <v>47</v>
      </c>
      <c r="K34" t="s">
        <v>47</v>
      </c>
      <c r="L34" t="s">
        <v>47</v>
      </c>
      <c r="M34" t="s">
        <v>332</v>
      </c>
      <c r="N34" t="s">
        <v>212</v>
      </c>
      <c r="O34" t="s">
        <v>502</v>
      </c>
      <c r="P34" t="s">
        <v>80</v>
      </c>
    </row>
    <row r="35" spans="1:16" x14ac:dyDescent="0.45">
      <c r="A35">
        <v>2015</v>
      </c>
      <c r="B35" t="s">
        <v>152</v>
      </c>
      <c r="C35" t="s">
        <v>453</v>
      </c>
      <c r="D35" t="s">
        <v>179</v>
      </c>
      <c r="E35" t="s">
        <v>180</v>
      </c>
      <c r="F35" t="s">
        <v>181</v>
      </c>
      <c r="G35" t="s">
        <v>21</v>
      </c>
      <c r="H35" t="s">
        <v>22</v>
      </c>
      <c r="I35" t="s">
        <v>63</v>
      </c>
      <c r="J35" t="s">
        <v>47</v>
      </c>
      <c r="K35" t="s">
        <v>47</v>
      </c>
      <c r="L35" t="s">
        <v>47</v>
      </c>
      <c r="M35" t="s">
        <v>67</v>
      </c>
      <c r="N35" t="s">
        <v>120</v>
      </c>
      <c r="O35" t="s">
        <v>503</v>
      </c>
      <c r="P35" t="s">
        <v>80</v>
      </c>
    </row>
    <row r="36" spans="1:16" x14ac:dyDescent="0.45">
      <c r="A36">
        <v>2015</v>
      </c>
      <c r="B36" t="s">
        <v>165</v>
      </c>
      <c r="C36" t="s">
        <v>402</v>
      </c>
      <c r="D36" t="s">
        <v>219</v>
      </c>
      <c r="E36" t="s">
        <v>220</v>
      </c>
      <c r="F36" t="s">
        <v>221</v>
      </c>
      <c r="G36" t="s">
        <v>21</v>
      </c>
      <c r="H36" t="s">
        <v>22</v>
      </c>
      <c r="I36" t="s">
        <v>23</v>
      </c>
      <c r="J36" t="s">
        <v>68</v>
      </c>
      <c r="K36" t="s">
        <v>25</v>
      </c>
      <c r="L36" t="s">
        <v>274</v>
      </c>
      <c r="M36" t="s">
        <v>170</v>
      </c>
      <c r="N36" t="s">
        <v>49</v>
      </c>
      <c r="O36" t="s">
        <v>171</v>
      </c>
      <c r="P36" t="s">
        <v>80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E5746-BA4A-46C4-B61F-E9881C9A43B8}">
  <dimension ref="A1:P32"/>
  <sheetViews>
    <sheetView workbookViewId="0"/>
  </sheetViews>
  <sheetFormatPr defaultRowHeight="14.25" x14ac:dyDescent="0.45"/>
  <cols>
    <col min="1" max="1" width="6.53125" bestFit="1" customWidth="1"/>
    <col min="2" max="2" width="5.33203125" bestFit="1" customWidth="1"/>
    <col min="3" max="3" width="12.796875" bestFit="1" customWidth="1"/>
    <col min="4" max="4" width="4.53125" bestFit="1" customWidth="1"/>
    <col min="5" max="5" width="3.796875" bestFit="1" customWidth="1"/>
    <col min="6" max="6" width="7.46484375" bestFit="1" customWidth="1"/>
    <col min="7" max="7" width="6.1328125" bestFit="1" customWidth="1"/>
    <col min="8" max="8" width="4.19921875" bestFit="1" customWidth="1"/>
    <col min="9" max="9" width="7.6640625" bestFit="1" customWidth="1"/>
    <col min="10" max="10" width="8" bestFit="1" customWidth="1"/>
    <col min="11" max="11" width="7.265625" bestFit="1" customWidth="1"/>
    <col min="12" max="12" width="10.9296875" bestFit="1" customWidth="1"/>
    <col min="13" max="13" width="11.86328125" bestFit="1" customWidth="1"/>
    <col min="14" max="14" width="12" bestFit="1" customWidth="1"/>
    <col min="15" max="15" width="11.46484375" bestFit="1" customWidth="1"/>
    <col min="16" max="16" width="10.265625" bestFit="1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>
        <v>2016</v>
      </c>
      <c r="B2" t="s">
        <v>117</v>
      </c>
      <c r="C2" t="s">
        <v>405</v>
      </c>
      <c r="D2" t="s">
        <v>105</v>
      </c>
      <c r="E2" t="s">
        <v>34</v>
      </c>
      <c r="F2" t="s">
        <v>456</v>
      </c>
      <c r="G2" t="s">
        <v>21</v>
      </c>
      <c r="H2" t="s">
        <v>228</v>
      </c>
      <c r="I2" t="s">
        <v>63</v>
      </c>
      <c r="J2" t="s">
        <v>47</v>
      </c>
      <c r="K2" t="s">
        <v>47</v>
      </c>
      <c r="L2" t="s">
        <v>47</v>
      </c>
      <c r="M2" t="s">
        <v>38</v>
      </c>
      <c r="N2" t="s">
        <v>59</v>
      </c>
      <c r="O2" t="s">
        <v>412</v>
      </c>
      <c r="P2" t="s">
        <v>36</v>
      </c>
    </row>
    <row r="3" spans="1:16" x14ac:dyDescent="0.45">
      <c r="A3">
        <v>2016</v>
      </c>
      <c r="B3" t="s">
        <v>152</v>
      </c>
      <c r="C3" t="s">
        <v>17</v>
      </c>
      <c r="D3" t="s">
        <v>219</v>
      </c>
      <c r="E3" t="s">
        <v>220</v>
      </c>
      <c r="F3" t="s">
        <v>221</v>
      </c>
      <c r="G3" t="s">
        <v>21</v>
      </c>
      <c r="H3" t="s">
        <v>22</v>
      </c>
      <c r="I3" t="s">
        <v>23</v>
      </c>
      <c r="J3" t="s">
        <v>80</v>
      </c>
      <c r="K3" t="s">
        <v>36</v>
      </c>
      <c r="L3" t="s">
        <v>246</v>
      </c>
      <c r="M3" t="s">
        <v>332</v>
      </c>
      <c r="N3" t="s">
        <v>59</v>
      </c>
      <c r="O3" t="s">
        <v>333</v>
      </c>
      <c r="P3" t="s">
        <v>21</v>
      </c>
    </row>
    <row r="4" spans="1:16" x14ac:dyDescent="0.45">
      <c r="A4">
        <v>2016</v>
      </c>
      <c r="B4" t="s">
        <v>61</v>
      </c>
      <c r="C4" t="s">
        <v>342</v>
      </c>
      <c r="D4" t="s">
        <v>219</v>
      </c>
      <c r="E4" t="s">
        <v>220</v>
      </c>
      <c r="F4" t="s">
        <v>221</v>
      </c>
      <c r="G4" t="s">
        <v>21</v>
      </c>
      <c r="H4" t="s">
        <v>22</v>
      </c>
      <c r="I4" t="s">
        <v>23</v>
      </c>
      <c r="J4" t="s">
        <v>21</v>
      </c>
      <c r="K4" t="s">
        <v>36</v>
      </c>
      <c r="L4" t="s">
        <v>81</v>
      </c>
      <c r="M4" t="s">
        <v>285</v>
      </c>
      <c r="N4" t="s">
        <v>108</v>
      </c>
      <c r="O4" t="s">
        <v>457</v>
      </c>
      <c r="P4" t="s">
        <v>80</v>
      </c>
    </row>
    <row r="5" spans="1:16" x14ac:dyDescent="0.45">
      <c r="A5">
        <v>2016</v>
      </c>
      <c r="B5" t="s">
        <v>92</v>
      </c>
      <c r="C5" t="s">
        <v>62</v>
      </c>
      <c r="D5" t="s">
        <v>33</v>
      </c>
      <c r="E5" t="s">
        <v>34</v>
      </c>
      <c r="F5" t="s">
        <v>35</v>
      </c>
      <c r="G5" t="s">
        <v>21</v>
      </c>
      <c r="H5" t="s">
        <v>22</v>
      </c>
      <c r="I5" t="s">
        <v>63</v>
      </c>
      <c r="J5" t="s">
        <v>80</v>
      </c>
      <c r="K5" t="s">
        <v>36</v>
      </c>
      <c r="L5" t="s">
        <v>246</v>
      </c>
      <c r="M5" t="s">
        <v>424</v>
      </c>
      <c r="N5" t="s">
        <v>288</v>
      </c>
      <c r="O5" t="s">
        <v>458</v>
      </c>
      <c r="P5" t="s">
        <v>80</v>
      </c>
    </row>
    <row r="6" spans="1:16" x14ac:dyDescent="0.45">
      <c r="A6">
        <v>2016</v>
      </c>
      <c r="B6" t="s">
        <v>75</v>
      </c>
      <c r="C6" t="s">
        <v>76</v>
      </c>
      <c r="D6" t="s">
        <v>294</v>
      </c>
      <c r="E6" t="s">
        <v>295</v>
      </c>
      <c r="F6" t="s">
        <v>296</v>
      </c>
      <c r="G6" t="s">
        <v>21</v>
      </c>
      <c r="H6" t="s">
        <v>22</v>
      </c>
      <c r="I6" t="s">
        <v>57</v>
      </c>
      <c r="J6" t="s">
        <v>47</v>
      </c>
      <c r="K6" t="s">
        <v>47</v>
      </c>
      <c r="L6" t="s">
        <v>47</v>
      </c>
      <c r="M6" t="s">
        <v>424</v>
      </c>
      <c r="N6" t="s">
        <v>67</v>
      </c>
      <c r="O6" t="s">
        <v>459</v>
      </c>
      <c r="P6" t="s">
        <v>30</v>
      </c>
    </row>
    <row r="7" spans="1:16" x14ac:dyDescent="0.45">
      <c r="A7">
        <v>2016</v>
      </c>
      <c r="B7" t="s">
        <v>201</v>
      </c>
      <c r="C7" t="s">
        <v>410</v>
      </c>
      <c r="D7" t="s">
        <v>33</v>
      </c>
      <c r="E7" t="s">
        <v>34</v>
      </c>
      <c r="F7" t="s">
        <v>35</v>
      </c>
      <c r="G7" t="s">
        <v>21</v>
      </c>
      <c r="H7" t="s">
        <v>22</v>
      </c>
      <c r="I7" t="s">
        <v>63</v>
      </c>
      <c r="J7" t="s">
        <v>21</v>
      </c>
      <c r="K7" t="s">
        <v>30</v>
      </c>
      <c r="L7" t="s">
        <v>81</v>
      </c>
      <c r="M7" t="s">
        <v>27</v>
      </c>
      <c r="N7" t="s">
        <v>28</v>
      </c>
      <c r="O7" t="s">
        <v>29</v>
      </c>
      <c r="P7" t="s">
        <v>36</v>
      </c>
    </row>
    <row r="8" spans="1:16" x14ac:dyDescent="0.45">
      <c r="A8">
        <v>2016</v>
      </c>
      <c r="B8" t="s">
        <v>95</v>
      </c>
      <c r="C8" t="s">
        <v>96</v>
      </c>
      <c r="D8" t="s">
        <v>161</v>
      </c>
      <c r="E8" t="s">
        <v>162</v>
      </c>
      <c r="F8" t="s">
        <v>163</v>
      </c>
      <c r="G8" t="s">
        <v>21</v>
      </c>
      <c r="H8" t="s">
        <v>22</v>
      </c>
      <c r="I8" t="s">
        <v>72</v>
      </c>
      <c r="J8" t="s">
        <v>47</v>
      </c>
      <c r="K8" t="s">
        <v>47</v>
      </c>
      <c r="L8" t="s">
        <v>47</v>
      </c>
      <c r="M8" t="s">
        <v>332</v>
      </c>
      <c r="N8" t="s">
        <v>154</v>
      </c>
      <c r="O8" t="s">
        <v>460</v>
      </c>
      <c r="P8" t="s">
        <v>36</v>
      </c>
    </row>
    <row r="9" spans="1:16" x14ac:dyDescent="0.45">
      <c r="A9">
        <v>2016</v>
      </c>
      <c r="B9" t="s">
        <v>85</v>
      </c>
      <c r="C9" t="s">
        <v>411</v>
      </c>
      <c r="D9" t="s">
        <v>249</v>
      </c>
      <c r="E9" t="s">
        <v>250</v>
      </c>
      <c r="F9" t="s">
        <v>251</v>
      </c>
      <c r="G9" t="s">
        <v>21</v>
      </c>
      <c r="H9" t="s">
        <v>22</v>
      </c>
      <c r="I9" t="s">
        <v>23</v>
      </c>
      <c r="J9" t="s">
        <v>21</v>
      </c>
      <c r="K9" t="s">
        <v>36</v>
      </c>
      <c r="L9" t="s">
        <v>81</v>
      </c>
      <c r="M9" t="s">
        <v>131</v>
      </c>
      <c r="N9" t="s">
        <v>182</v>
      </c>
      <c r="O9" t="s">
        <v>183</v>
      </c>
      <c r="P9" t="s">
        <v>36</v>
      </c>
    </row>
    <row r="10" spans="1:16" x14ac:dyDescent="0.45">
      <c r="A10">
        <v>2016</v>
      </c>
      <c r="B10" t="s">
        <v>102</v>
      </c>
      <c r="C10" t="s">
        <v>103</v>
      </c>
      <c r="D10" t="s">
        <v>295</v>
      </c>
      <c r="E10" t="s">
        <v>220</v>
      </c>
      <c r="F10" t="s">
        <v>461</v>
      </c>
      <c r="G10" t="s">
        <v>21</v>
      </c>
      <c r="H10" t="s">
        <v>228</v>
      </c>
      <c r="I10" t="s">
        <v>23</v>
      </c>
      <c r="J10" t="s">
        <v>90</v>
      </c>
      <c r="K10" t="s">
        <v>25</v>
      </c>
      <c r="L10" t="s">
        <v>355</v>
      </c>
      <c r="M10" t="s">
        <v>424</v>
      </c>
      <c r="N10" t="s">
        <v>27</v>
      </c>
      <c r="O10" t="s">
        <v>421</v>
      </c>
      <c r="P10" t="s">
        <v>36</v>
      </c>
    </row>
    <row r="11" spans="1:16" x14ac:dyDescent="0.45">
      <c r="A11">
        <v>2016</v>
      </c>
      <c r="B11" t="s">
        <v>184</v>
      </c>
      <c r="C11" t="s">
        <v>366</v>
      </c>
      <c r="D11" t="s">
        <v>162</v>
      </c>
      <c r="E11" t="s">
        <v>161</v>
      </c>
      <c r="F11" t="s">
        <v>186</v>
      </c>
      <c r="G11" t="s">
        <v>21</v>
      </c>
      <c r="H11" t="s">
        <v>22</v>
      </c>
      <c r="I11" t="s">
        <v>63</v>
      </c>
      <c r="J11" t="s">
        <v>25</v>
      </c>
      <c r="K11" t="s">
        <v>65</v>
      </c>
      <c r="L11" t="s">
        <v>20</v>
      </c>
      <c r="M11" t="s">
        <v>424</v>
      </c>
      <c r="N11" t="s">
        <v>59</v>
      </c>
      <c r="O11" t="s">
        <v>462</v>
      </c>
      <c r="P11" t="s">
        <v>216</v>
      </c>
    </row>
    <row r="12" spans="1:16" x14ac:dyDescent="0.45">
      <c r="A12">
        <v>2016</v>
      </c>
      <c r="B12" t="s">
        <v>70</v>
      </c>
      <c r="C12" t="s">
        <v>235</v>
      </c>
      <c r="D12" t="s">
        <v>88</v>
      </c>
      <c r="E12" t="s">
        <v>87</v>
      </c>
      <c r="F12" t="s">
        <v>142</v>
      </c>
      <c r="G12" t="s">
        <v>21</v>
      </c>
      <c r="H12" t="s">
        <v>22</v>
      </c>
      <c r="I12" t="s">
        <v>72</v>
      </c>
      <c r="J12" t="s">
        <v>47</v>
      </c>
      <c r="K12" t="s">
        <v>47</v>
      </c>
      <c r="L12" t="s">
        <v>47</v>
      </c>
      <c r="M12" t="s">
        <v>27</v>
      </c>
      <c r="N12" t="s">
        <v>28</v>
      </c>
      <c r="O12" t="s">
        <v>29</v>
      </c>
      <c r="P12" t="s">
        <v>36</v>
      </c>
    </row>
    <row r="13" spans="1:16" x14ac:dyDescent="0.45">
      <c r="A13">
        <v>2016</v>
      </c>
      <c r="B13" t="s">
        <v>206</v>
      </c>
      <c r="C13" t="s">
        <v>419</v>
      </c>
      <c r="D13" t="s">
        <v>222</v>
      </c>
      <c r="E13" t="s">
        <v>27</v>
      </c>
      <c r="F13" t="s">
        <v>463</v>
      </c>
      <c r="G13" t="s">
        <v>21</v>
      </c>
      <c r="H13" t="s">
        <v>119</v>
      </c>
      <c r="I13" t="s">
        <v>57</v>
      </c>
      <c r="J13" t="s">
        <v>47</v>
      </c>
      <c r="K13" t="s">
        <v>47</v>
      </c>
      <c r="L13" t="s">
        <v>47</v>
      </c>
      <c r="M13" t="s">
        <v>222</v>
      </c>
      <c r="N13" t="s">
        <v>21</v>
      </c>
      <c r="O13" t="s">
        <v>445</v>
      </c>
      <c r="P13" t="s">
        <v>21</v>
      </c>
    </row>
    <row r="14" spans="1:16" x14ac:dyDescent="0.45">
      <c r="A14">
        <v>2016</v>
      </c>
      <c r="B14" t="s">
        <v>156</v>
      </c>
      <c r="C14" t="s">
        <v>368</v>
      </c>
      <c r="D14" t="s">
        <v>294</v>
      </c>
      <c r="E14" t="s">
        <v>295</v>
      </c>
      <c r="F14" t="s">
        <v>296</v>
      </c>
      <c r="G14" t="s">
        <v>21</v>
      </c>
      <c r="H14" t="s">
        <v>22</v>
      </c>
      <c r="I14" t="s">
        <v>57</v>
      </c>
      <c r="J14" t="s">
        <v>47</v>
      </c>
      <c r="K14" t="s">
        <v>47</v>
      </c>
      <c r="L14" t="s">
        <v>47</v>
      </c>
      <c r="M14" t="s">
        <v>436</v>
      </c>
      <c r="N14" t="s">
        <v>204</v>
      </c>
      <c r="O14" t="s">
        <v>336</v>
      </c>
      <c r="P14" t="s">
        <v>80</v>
      </c>
    </row>
    <row r="15" spans="1:16" x14ac:dyDescent="0.45">
      <c r="A15">
        <v>2016</v>
      </c>
      <c r="B15" t="s">
        <v>140</v>
      </c>
      <c r="C15" t="s">
        <v>464</v>
      </c>
      <c r="D15" t="s">
        <v>250</v>
      </c>
      <c r="E15" t="s">
        <v>249</v>
      </c>
      <c r="F15" t="s">
        <v>324</v>
      </c>
      <c r="G15" t="s">
        <v>21</v>
      </c>
      <c r="H15" t="s">
        <v>22</v>
      </c>
      <c r="I15" t="s">
        <v>72</v>
      </c>
      <c r="J15" t="s">
        <v>47</v>
      </c>
      <c r="K15" t="s">
        <v>47</v>
      </c>
      <c r="L15" t="s">
        <v>47</v>
      </c>
      <c r="M15" t="s">
        <v>119</v>
      </c>
      <c r="N15" t="s">
        <v>154</v>
      </c>
      <c r="O15" t="s">
        <v>465</v>
      </c>
      <c r="P15" t="s">
        <v>36</v>
      </c>
    </row>
    <row r="16" spans="1:16" x14ac:dyDescent="0.45">
      <c r="A16">
        <v>2016</v>
      </c>
      <c r="B16" t="s">
        <v>16</v>
      </c>
      <c r="C16" t="s">
        <v>118</v>
      </c>
      <c r="D16" t="s">
        <v>88</v>
      </c>
      <c r="E16" t="s">
        <v>87</v>
      </c>
      <c r="F16" t="s">
        <v>142</v>
      </c>
      <c r="G16" t="s">
        <v>21</v>
      </c>
      <c r="H16" t="s">
        <v>22</v>
      </c>
      <c r="I16" t="s">
        <v>46</v>
      </c>
      <c r="J16" t="s">
        <v>47</v>
      </c>
      <c r="K16" t="s">
        <v>47</v>
      </c>
      <c r="L16" t="s">
        <v>47</v>
      </c>
      <c r="M16" t="s">
        <v>119</v>
      </c>
      <c r="N16" t="s">
        <v>39</v>
      </c>
      <c r="O16" t="s">
        <v>360</v>
      </c>
      <c r="P16" t="s">
        <v>36</v>
      </c>
    </row>
    <row r="17" spans="1:16" x14ac:dyDescent="0.45">
      <c r="A17">
        <v>2016</v>
      </c>
      <c r="B17" t="s">
        <v>199</v>
      </c>
      <c r="C17" t="s">
        <v>371</v>
      </c>
      <c r="D17" t="s">
        <v>87</v>
      </c>
      <c r="E17" t="s">
        <v>179</v>
      </c>
      <c r="F17" t="s">
        <v>466</v>
      </c>
      <c r="G17" t="s">
        <v>30</v>
      </c>
      <c r="H17" t="s">
        <v>22</v>
      </c>
      <c r="I17" t="s">
        <v>46</v>
      </c>
      <c r="J17" t="s">
        <v>47</v>
      </c>
      <c r="K17" t="s">
        <v>47</v>
      </c>
      <c r="L17" t="s">
        <v>47</v>
      </c>
      <c r="M17" t="s">
        <v>82</v>
      </c>
      <c r="N17" t="s">
        <v>212</v>
      </c>
      <c r="O17" t="s">
        <v>467</v>
      </c>
      <c r="P17" t="s">
        <v>24</v>
      </c>
    </row>
    <row r="18" spans="1:16" x14ac:dyDescent="0.45">
      <c r="A18">
        <v>2016</v>
      </c>
      <c r="B18" t="s">
        <v>214</v>
      </c>
      <c r="C18" t="s">
        <v>468</v>
      </c>
      <c r="D18" t="s">
        <v>147</v>
      </c>
      <c r="E18" t="s">
        <v>148</v>
      </c>
      <c r="F18" t="s">
        <v>149</v>
      </c>
      <c r="G18" t="s">
        <v>21</v>
      </c>
      <c r="H18" t="s">
        <v>22</v>
      </c>
      <c r="I18" t="s">
        <v>72</v>
      </c>
      <c r="J18" t="s">
        <v>47</v>
      </c>
      <c r="K18" t="s">
        <v>47</v>
      </c>
      <c r="L18" t="s">
        <v>47</v>
      </c>
      <c r="M18" t="s">
        <v>131</v>
      </c>
      <c r="N18" t="s">
        <v>83</v>
      </c>
      <c r="O18" t="s">
        <v>132</v>
      </c>
      <c r="P18" t="s">
        <v>30</v>
      </c>
    </row>
    <row r="19" spans="1:16" x14ac:dyDescent="0.45">
      <c r="A19">
        <v>2016</v>
      </c>
      <c r="B19" t="s">
        <v>177</v>
      </c>
      <c r="C19" t="s">
        <v>254</v>
      </c>
      <c r="D19" t="s">
        <v>55</v>
      </c>
      <c r="E19" t="s">
        <v>209</v>
      </c>
      <c r="F19" t="s">
        <v>469</v>
      </c>
      <c r="G19" t="s">
        <v>30</v>
      </c>
      <c r="H19" t="s">
        <v>22</v>
      </c>
      <c r="I19" t="s">
        <v>23</v>
      </c>
      <c r="J19" t="s">
        <v>68</v>
      </c>
      <c r="K19" t="s">
        <v>24</v>
      </c>
      <c r="L19" t="s">
        <v>339</v>
      </c>
      <c r="M19" t="s">
        <v>300</v>
      </c>
      <c r="N19" t="s">
        <v>49</v>
      </c>
      <c r="O19" t="s">
        <v>60</v>
      </c>
      <c r="P19" t="s">
        <v>36</v>
      </c>
    </row>
    <row r="20" spans="1:16" x14ac:dyDescent="0.45">
      <c r="A20">
        <v>2016</v>
      </c>
      <c r="B20" t="s">
        <v>145</v>
      </c>
      <c r="C20" t="s">
        <v>258</v>
      </c>
      <c r="D20" t="s">
        <v>105</v>
      </c>
      <c r="E20" t="s">
        <v>104</v>
      </c>
      <c r="F20" t="s">
        <v>264</v>
      </c>
      <c r="G20" t="s">
        <v>21</v>
      </c>
      <c r="H20" t="s">
        <v>22</v>
      </c>
      <c r="I20" t="s">
        <v>63</v>
      </c>
      <c r="J20" t="s">
        <v>47</v>
      </c>
      <c r="K20" t="s">
        <v>47</v>
      </c>
      <c r="L20" t="s">
        <v>47</v>
      </c>
      <c r="M20" t="s">
        <v>352</v>
      </c>
      <c r="N20" t="s">
        <v>27</v>
      </c>
      <c r="O20" t="s">
        <v>470</v>
      </c>
      <c r="P20" t="s">
        <v>30</v>
      </c>
    </row>
    <row r="21" spans="1:16" x14ac:dyDescent="0.45">
      <c r="A21">
        <v>2016</v>
      </c>
      <c r="B21" t="s">
        <v>189</v>
      </c>
      <c r="C21" t="s">
        <v>261</v>
      </c>
      <c r="D21" t="s">
        <v>180</v>
      </c>
      <c r="E21" t="s">
        <v>43</v>
      </c>
      <c r="F21" t="s">
        <v>129</v>
      </c>
      <c r="G21" t="s">
        <v>21</v>
      </c>
      <c r="H21" t="s">
        <v>228</v>
      </c>
      <c r="I21" t="s">
        <v>46</v>
      </c>
      <c r="J21" t="s">
        <v>47</v>
      </c>
      <c r="K21" t="s">
        <v>47</v>
      </c>
      <c r="L21" t="s">
        <v>47</v>
      </c>
      <c r="M21" t="s">
        <v>48</v>
      </c>
      <c r="N21" t="s">
        <v>38</v>
      </c>
      <c r="O21" t="s">
        <v>471</v>
      </c>
      <c r="P21" t="s">
        <v>36</v>
      </c>
    </row>
    <row r="22" spans="1:16" x14ac:dyDescent="0.45">
      <c r="A22">
        <v>2016</v>
      </c>
      <c r="B22" t="s">
        <v>133</v>
      </c>
      <c r="C22" t="s">
        <v>157</v>
      </c>
      <c r="D22" t="s">
        <v>250</v>
      </c>
      <c r="E22" t="s">
        <v>249</v>
      </c>
      <c r="F22" t="s">
        <v>324</v>
      </c>
      <c r="G22" t="s">
        <v>21</v>
      </c>
      <c r="H22" t="s">
        <v>22</v>
      </c>
      <c r="I22" t="s">
        <v>57</v>
      </c>
      <c r="J22" t="s">
        <v>47</v>
      </c>
      <c r="K22" t="s">
        <v>47</v>
      </c>
      <c r="L22" t="s">
        <v>47</v>
      </c>
      <c r="M22" t="s">
        <v>38</v>
      </c>
      <c r="N22" t="s">
        <v>154</v>
      </c>
      <c r="O22" t="s">
        <v>472</v>
      </c>
      <c r="P22" t="s">
        <v>30</v>
      </c>
    </row>
    <row r="23" spans="1:16" x14ac:dyDescent="0.45">
      <c r="A23">
        <v>2016</v>
      </c>
      <c r="B23" t="s">
        <v>31</v>
      </c>
      <c r="C23" t="s">
        <v>384</v>
      </c>
      <c r="D23" t="s">
        <v>54</v>
      </c>
      <c r="E23" t="s">
        <v>55</v>
      </c>
      <c r="F23" t="s">
        <v>56</v>
      </c>
      <c r="G23" t="s">
        <v>21</v>
      </c>
      <c r="H23" t="s">
        <v>22</v>
      </c>
      <c r="I23" t="s">
        <v>57</v>
      </c>
      <c r="J23" t="s">
        <v>47</v>
      </c>
      <c r="K23" t="s">
        <v>47</v>
      </c>
      <c r="L23" t="s">
        <v>47</v>
      </c>
      <c r="M23" t="s">
        <v>27</v>
      </c>
      <c r="N23" t="s">
        <v>125</v>
      </c>
      <c r="O23" t="s">
        <v>473</v>
      </c>
      <c r="P23" t="s">
        <v>30</v>
      </c>
    </row>
    <row r="24" spans="1:16" x14ac:dyDescent="0.45">
      <c r="A24">
        <v>2016</v>
      </c>
      <c r="B24" t="s">
        <v>41</v>
      </c>
      <c r="C24" t="s">
        <v>386</v>
      </c>
      <c r="D24" t="s">
        <v>294</v>
      </c>
      <c r="E24" t="s">
        <v>295</v>
      </c>
      <c r="F24" t="s">
        <v>296</v>
      </c>
      <c r="G24" t="s">
        <v>21</v>
      </c>
      <c r="H24" t="s">
        <v>22</v>
      </c>
      <c r="I24" t="s">
        <v>57</v>
      </c>
      <c r="J24" t="s">
        <v>47</v>
      </c>
      <c r="K24" t="s">
        <v>47</v>
      </c>
      <c r="L24" t="s">
        <v>47</v>
      </c>
      <c r="M24" t="s">
        <v>285</v>
      </c>
      <c r="N24" t="s">
        <v>212</v>
      </c>
      <c r="O24" t="s">
        <v>474</v>
      </c>
      <c r="P24" t="s">
        <v>65</v>
      </c>
    </row>
    <row r="25" spans="1:16" x14ac:dyDescent="0.45">
      <c r="A25">
        <v>2016</v>
      </c>
      <c r="B25" t="s">
        <v>172</v>
      </c>
      <c r="C25" t="s">
        <v>173</v>
      </c>
      <c r="D25" t="s">
        <v>148</v>
      </c>
      <c r="E25" t="s">
        <v>147</v>
      </c>
      <c r="F25" t="s">
        <v>223</v>
      </c>
      <c r="G25" t="s">
        <v>21</v>
      </c>
      <c r="H25" t="s">
        <v>22</v>
      </c>
      <c r="I25" t="s">
        <v>23</v>
      </c>
      <c r="J25" t="s">
        <v>25</v>
      </c>
      <c r="K25" t="s">
        <v>24</v>
      </c>
      <c r="L25" t="s">
        <v>475</v>
      </c>
      <c r="M25" t="s">
        <v>197</v>
      </c>
      <c r="N25" t="s">
        <v>59</v>
      </c>
      <c r="O25" t="s">
        <v>476</v>
      </c>
      <c r="P25" t="s">
        <v>80</v>
      </c>
    </row>
    <row r="26" spans="1:16" x14ac:dyDescent="0.45">
      <c r="A26">
        <v>2016</v>
      </c>
      <c r="B26" t="s">
        <v>159</v>
      </c>
      <c r="C26" t="s">
        <v>393</v>
      </c>
      <c r="D26" t="s">
        <v>195</v>
      </c>
      <c r="E26" t="s">
        <v>194</v>
      </c>
      <c r="F26" t="s">
        <v>259</v>
      </c>
      <c r="G26" t="s">
        <v>21</v>
      </c>
      <c r="H26" t="s">
        <v>22</v>
      </c>
      <c r="I26" t="s">
        <v>72</v>
      </c>
      <c r="J26" t="s">
        <v>47</v>
      </c>
      <c r="K26" t="s">
        <v>47</v>
      </c>
      <c r="L26" t="s">
        <v>47</v>
      </c>
      <c r="M26" t="s">
        <v>58</v>
      </c>
      <c r="N26" t="s">
        <v>49</v>
      </c>
      <c r="O26" t="s">
        <v>427</v>
      </c>
      <c r="P26" t="s">
        <v>80</v>
      </c>
    </row>
    <row r="27" spans="1:16" x14ac:dyDescent="0.45">
      <c r="A27">
        <v>2016</v>
      </c>
      <c r="B27" t="s">
        <v>192</v>
      </c>
      <c r="C27" t="s">
        <v>193</v>
      </c>
      <c r="D27" t="s">
        <v>105</v>
      </c>
      <c r="E27" t="s">
        <v>104</v>
      </c>
      <c r="F27" t="s">
        <v>264</v>
      </c>
      <c r="G27" t="s">
        <v>21</v>
      </c>
      <c r="H27" t="s">
        <v>22</v>
      </c>
      <c r="I27" t="s">
        <v>63</v>
      </c>
      <c r="J27" t="s">
        <v>47</v>
      </c>
      <c r="K27" t="s">
        <v>47</v>
      </c>
      <c r="L27" t="s">
        <v>47</v>
      </c>
      <c r="M27" t="s">
        <v>119</v>
      </c>
      <c r="N27" t="s">
        <v>154</v>
      </c>
      <c r="O27" t="s">
        <v>465</v>
      </c>
      <c r="P27" t="s">
        <v>30</v>
      </c>
    </row>
    <row r="28" spans="1:16" x14ac:dyDescent="0.45">
      <c r="A28">
        <v>2016</v>
      </c>
      <c r="B28" t="s">
        <v>122</v>
      </c>
      <c r="C28" t="s">
        <v>202</v>
      </c>
      <c r="D28" t="s">
        <v>162</v>
      </c>
      <c r="E28" t="s">
        <v>161</v>
      </c>
      <c r="F28" t="s">
        <v>186</v>
      </c>
      <c r="G28" t="s">
        <v>21</v>
      </c>
      <c r="H28" t="s">
        <v>22</v>
      </c>
      <c r="I28" t="s">
        <v>63</v>
      </c>
      <c r="J28" t="s">
        <v>21</v>
      </c>
      <c r="K28" t="s">
        <v>30</v>
      </c>
      <c r="L28" t="s">
        <v>81</v>
      </c>
      <c r="M28" t="s">
        <v>138</v>
      </c>
      <c r="N28" t="s">
        <v>182</v>
      </c>
      <c r="O28" t="s">
        <v>477</v>
      </c>
      <c r="P28" t="s">
        <v>30</v>
      </c>
    </row>
    <row r="29" spans="1:16" x14ac:dyDescent="0.45">
      <c r="A29">
        <v>2016</v>
      </c>
      <c r="B29" t="s">
        <v>206</v>
      </c>
      <c r="C29" t="s">
        <v>207</v>
      </c>
      <c r="D29" t="s">
        <v>54</v>
      </c>
      <c r="E29" t="s">
        <v>255</v>
      </c>
      <c r="F29" t="s">
        <v>478</v>
      </c>
      <c r="G29" t="s">
        <v>21</v>
      </c>
      <c r="H29" t="s">
        <v>479</v>
      </c>
      <c r="I29" t="s">
        <v>57</v>
      </c>
      <c r="J29" t="s">
        <v>47</v>
      </c>
      <c r="K29" t="s">
        <v>47</v>
      </c>
      <c r="L29" t="s">
        <v>47</v>
      </c>
      <c r="M29" t="s">
        <v>170</v>
      </c>
      <c r="N29" t="s">
        <v>28</v>
      </c>
      <c r="O29" t="s">
        <v>268</v>
      </c>
      <c r="P29" t="s">
        <v>36</v>
      </c>
    </row>
    <row r="30" spans="1:16" x14ac:dyDescent="0.45">
      <c r="A30">
        <v>2016</v>
      </c>
      <c r="B30" t="s">
        <v>110</v>
      </c>
      <c r="C30" t="s">
        <v>446</v>
      </c>
      <c r="D30" t="s">
        <v>87</v>
      </c>
      <c r="E30" t="s">
        <v>88</v>
      </c>
      <c r="F30" t="s">
        <v>89</v>
      </c>
      <c r="G30" t="s">
        <v>21</v>
      </c>
      <c r="H30" t="s">
        <v>22</v>
      </c>
      <c r="I30" t="s">
        <v>72</v>
      </c>
      <c r="J30" t="s">
        <v>47</v>
      </c>
      <c r="K30" t="s">
        <v>47</v>
      </c>
      <c r="L30" t="s">
        <v>47</v>
      </c>
      <c r="M30" t="s">
        <v>138</v>
      </c>
      <c r="N30" t="s">
        <v>182</v>
      </c>
      <c r="O30" t="s">
        <v>477</v>
      </c>
      <c r="P30" t="s">
        <v>36</v>
      </c>
    </row>
    <row r="31" spans="1:16" x14ac:dyDescent="0.45">
      <c r="A31">
        <v>2016</v>
      </c>
      <c r="B31" t="s">
        <v>52</v>
      </c>
      <c r="C31" t="s">
        <v>451</v>
      </c>
      <c r="D31" t="s">
        <v>34</v>
      </c>
      <c r="E31" t="s">
        <v>33</v>
      </c>
      <c r="F31" t="s">
        <v>203</v>
      </c>
      <c r="G31" t="s">
        <v>21</v>
      </c>
      <c r="H31" t="s">
        <v>22</v>
      </c>
      <c r="I31" t="s">
        <v>46</v>
      </c>
      <c r="J31" t="s">
        <v>47</v>
      </c>
      <c r="K31" t="s">
        <v>47</v>
      </c>
      <c r="L31" t="s">
        <v>47</v>
      </c>
      <c r="M31" t="s">
        <v>352</v>
      </c>
      <c r="N31" t="s">
        <v>364</v>
      </c>
      <c r="O31" t="s">
        <v>480</v>
      </c>
      <c r="P31" t="s">
        <v>36</v>
      </c>
    </row>
    <row r="32" spans="1:16" x14ac:dyDescent="0.45">
      <c r="A32">
        <v>2016</v>
      </c>
      <c r="B32" t="s">
        <v>165</v>
      </c>
      <c r="C32" t="s">
        <v>402</v>
      </c>
      <c r="D32" t="s">
        <v>128</v>
      </c>
      <c r="E32" t="s">
        <v>128</v>
      </c>
      <c r="F32" t="s">
        <v>37</v>
      </c>
      <c r="G32" t="s">
        <v>21</v>
      </c>
      <c r="H32" t="s">
        <v>22</v>
      </c>
      <c r="I32" t="s">
        <v>46</v>
      </c>
      <c r="J32" t="s">
        <v>47</v>
      </c>
      <c r="K32" t="s">
        <v>47</v>
      </c>
      <c r="L32" t="s">
        <v>47</v>
      </c>
      <c r="M32" t="s">
        <v>119</v>
      </c>
      <c r="N32" t="s">
        <v>212</v>
      </c>
      <c r="O32" t="s">
        <v>420</v>
      </c>
      <c r="P32" t="s">
        <v>30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1827E-A2B0-4382-BC96-B929576C44E4}">
  <dimension ref="A1:P31"/>
  <sheetViews>
    <sheetView workbookViewId="0"/>
  </sheetViews>
  <sheetFormatPr defaultRowHeight="14.25" x14ac:dyDescent="0.45"/>
  <cols>
    <col min="1" max="1" width="6.53125" bestFit="1" customWidth="1"/>
    <col min="2" max="2" width="5.33203125" bestFit="1" customWidth="1"/>
    <col min="3" max="3" width="12.796875" bestFit="1" customWidth="1"/>
    <col min="4" max="4" width="4.53125" bestFit="1" customWidth="1"/>
    <col min="5" max="5" width="3.796875" bestFit="1" customWidth="1"/>
    <col min="6" max="6" width="7.46484375" bestFit="1" customWidth="1"/>
    <col min="7" max="7" width="6.1328125" bestFit="1" customWidth="1"/>
    <col min="8" max="8" width="4.19921875" bestFit="1" customWidth="1"/>
    <col min="9" max="9" width="7.6640625" bestFit="1" customWidth="1"/>
    <col min="10" max="10" width="8" bestFit="1" customWidth="1"/>
    <col min="11" max="11" width="7.265625" bestFit="1" customWidth="1"/>
    <col min="12" max="12" width="10.9296875" bestFit="1" customWidth="1"/>
    <col min="13" max="13" width="11.86328125" bestFit="1" customWidth="1"/>
    <col min="14" max="14" width="12" bestFit="1" customWidth="1"/>
    <col min="15" max="15" width="11.46484375" bestFit="1" customWidth="1"/>
    <col min="16" max="16" width="10.265625" bestFit="1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>
        <v>2017</v>
      </c>
      <c r="B2" t="s">
        <v>117</v>
      </c>
      <c r="C2" t="s">
        <v>405</v>
      </c>
      <c r="D2" t="s">
        <v>343</v>
      </c>
      <c r="E2" t="s">
        <v>362</v>
      </c>
      <c r="F2" t="s">
        <v>363</v>
      </c>
      <c r="G2" t="s">
        <v>21</v>
      </c>
      <c r="H2" t="s">
        <v>22</v>
      </c>
      <c r="I2" t="s">
        <v>57</v>
      </c>
      <c r="J2" t="s">
        <v>47</v>
      </c>
      <c r="K2" t="s">
        <v>47</v>
      </c>
      <c r="L2" t="s">
        <v>47</v>
      </c>
      <c r="M2" t="s">
        <v>119</v>
      </c>
      <c r="N2" t="s">
        <v>39</v>
      </c>
      <c r="O2" t="s">
        <v>360</v>
      </c>
      <c r="P2" t="s">
        <v>24</v>
      </c>
    </row>
    <row r="3" spans="1:16" x14ac:dyDescent="0.45">
      <c r="A3">
        <v>2017</v>
      </c>
      <c r="B3" t="s">
        <v>152</v>
      </c>
      <c r="C3" t="s">
        <v>17</v>
      </c>
      <c r="D3" t="s">
        <v>256</v>
      </c>
      <c r="E3" t="s">
        <v>255</v>
      </c>
      <c r="F3" t="s">
        <v>383</v>
      </c>
      <c r="G3" t="s">
        <v>21</v>
      </c>
      <c r="H3" t="s">
        <v>22</v>
      </c>
      <c r="I3" t="s">
        <v>23</v>
      </c>
      <c r="J3" t="s">
        <v>80</v>
      </c>
      <c r="K3" t="s">
        <v>36</v>
      </c>
      <c r="L3" t="s">
        <v>246</v>
      </c>
      <c r="M3" t="s">
        <v>364</v>
      </c>
      <c r="N3" t="s">
        <v>120</v>
      </c>
      <c r="O3" t="s">
        <v>335</v>
      </c>
      <c r="P3" t="s">
        <v>30</v>
      </c>
    </row>
    <row r="4" spans="1:16" x14ac:dyDescent="0.45">
      <c r="A4">
        <v>2017</v>
      </c>
      <c r="B4" t="s">
        <v>61</v>
      </c>
      <c r="C4" t="s">
        <v>342</v>
      </c>
      <c r="D4" t="s">
        <v>87</v>
      </c>
      <c r="E4" t="s">
        <v>88</v>
      </c>
      <c r="F4" t="s">
        <v>89</v>
      </c>
      <c r="G4" t="s">
        <v>21</v>
      </c>
      <c r="H4" t="s">
        <v>22</v>
      </c>
      <c r="I4" t="s">
        <v>46</v>
      </c>
      <c r="J4" t="s">
        <v>47</v>
      </c>
      <c r="K4" t="s">
        <v>47</v>
      </c>
      <c r="L4" t="s">
        <v>47</v>
      </c>
      <c r="M4" t="s">
        <v>175</v>
      </c>
      <c r="N4" t="s">
        <v>170</v>
      </c>
      <c r="O4" t="s">
        <v>502</v>
      </c>
      <c r="P4" t="s">
        <v>24</v>
      </c>
    </row>
    <row r="5" spans="1:16" x14ac:dyDescent="0.45">
      <c r="A5">
        <v>2017</v>
      </c>
      <c r="B5" t="s">
        <v>52</v>
      </c>
      <c r="C5" t="s">
        <v>53</v>
      </c>
      <c r="D5" t="s">
        <v>33</v>
      </c>
      <c r="E5" t="s">
        <v>34</v>
      </c>
      <c r="F5" t="s">
        <v>35</v>
      </c>
      <c r="G5" t="s">
        <v>21</v>
      </c>
      <c r="H5" t="s">
        <v>22</v>
      </c>
      <c r="I5" t="s">
        <v>46</v>
      </c>
      <c r="J5" t="s">
        <v>21</v>
      </c>
      <c r="K5" t="s">
        <v>30</v>
      </c>
      <c r="L5" t="s">
        <v>81</v>
      </c>
      <c r="M5" t="s">
        <v>58</v>
      </c>
      <c r="N5" t="s">
        <v>39</v>
      </c>
      <c r="O5" t="s">
        <v>552</v>
      </c>
      <c r="P5" t="s">
        <v>80</v>
      </c>
    </row>
    <row r="6" spans="1:16" x14ac:dyDescent="0.45">
      <c r="A6">
        <v>2017</v>
      </c>
      <c r="B6" t="s">
        <v>92</v>
      </c>
      <c r="C6" t="s">
        <v>62</v>
      </c>
      <c r="D6" t="s">
        <v>343</v>
      </c>
      <c r="E6" t="s">
        <v>362</v>
      </c>
      <c r="F6" t="s">
        <v>363</v>
      </c>
      <c r="G6" t="s">
        <v>21</v>
      </c>
      <c r="H6" t="s">
        <v>22</v>
      </c>
      <c r="I6" t="s">
        <v>57</v>
      </c>
      <c r="J6" t="s">
        <v>47</v>
      </c>
      <c r="K6" t="s">
        <v>47</v>
      </c>
      <c r="L6" t="s">
        <v>47</v>
      </c>
      <c r="M6" t="s">
        <v>288</v>
      </c>
      <c r="N6" t="s">
        <v>59</v>
      </c>
      <c r="O6" t="s">
        <v>553</v>
      </c>
      <c r="P6" t="s">
        <v>80</v>
      </c>
    </row>
    <row r="7" spans="1:16" x14ac:dyDescent="0.45">
      <c r="A7">
        <v>2017</v>
      </c>
      <c r="B7" t="s">
        <v>75</v>
      </c>
      <c r="C7" t="s">
        <v>76</v>
      </c>
      <c r="D7" t="s">
        <v>44</v>
      </c>
      <c r="E7" t="s">
        <v>43</v>
      </c>
      <c r="F7" t="s">
        <v>233</v>
      </c>
      <c r="G7" t="s">
        <v>21</v>
      </c>
      <c r="H7" t="s">
        <v>22</v>
      </c>
      <c r="I7" t="s">
        <v>46</v>
      </c>
      <c r="J7" t="s">
        <v>47</v>
      </c>
      <c r="K7" t="s">
        <v>47</v>
      </c>
      <c r="L7" t="s">
        <v>47</v>
      </c>
      <c r="M7" t="s">
        <v>54</v>
      </c>
      <c r="N7" t="s">
        <v>67</v>
      </c>
      <c r="O7" t="s">
        <v>554</v>
      </c>
      <c r="P7" t="s">
        <v>36</v>
      </c>
    </row>
    <row r="8" spans="1:16" x14ac:dyDescent="0.45">
      <c r="A8">
        <v>2017</v>
      </c>
      <c r="B8" t="s">
        <v>201</v>
      </c>
      <c r="C8" t="s">
        <v>410</v>
      </c>
      <c r="D8" t="s">
        <v>98</v>
      </c>
      <c r="E8" t="s">
        <v>97</v>
      </c>
      <c r="F8" t="s">
        <v>414</v>
      </c>
      <c r="G8" t="s">
        <v>21</v>
      </c>
      <c r="H8" t="s">
        <v>22</v>
      </c>
      <c r="I8" t="s">
        <v>72</v>
      </c>
      <c r="J8" t="s">
        <v>47</v>
      </c>
      <c r="K8" t="s">
        <v>47</v>
      </c>
      <c r="L8" t="s">
        <v>47</v>
      </c>
      <c r="M8" t="s">
        <v>138</v>
      </c>
      <c r="N8" t="s">
        <v>108</v>
      </c>
      <c r="O8" t="s">
        <v>304</v>
      </c>
      <c r="P8" t="s">
        <v>80</v>
      </c>
    </row>
    <row r="9" spans="1:16" x14ac:dyDescent="0.45">
      <c r="A9">
        <v>2017</v>
      </c>
      <c r="B9" t="s">
        <v>95</v>
      </c>
      <c r="C9" t="s">
        <v>96</v>
      </c>
      <c r="D9" t="s">
        <v>105</v>
      </c>
      <c r="E9" t="s">
        <v>104</v>
      </c>
      <c r="F9" t="s">
        <v>264</v>
      </c>
      <c r="G9" t="s">
        <v>21</v>
      </c>
      <c r="H9" t="s">
        <v>22</v>
      </c>
      <c r="I9" t="s">
        <v>63</v>
      </c>
      <c r="J9" t="s">
        <v>47</v>
      </c>
      <c r="K9" t="s">
        <v>47</v>
      </c>
      <c r="L9" t="s">
        <v>47</v>
      </c>
      <c r="M9" t="s">
        <v>310</v>
      </c>
      <c r="N9" t="s">
        <v>125</v>
      </c>
      <c r="O9" t="s">
        <v>555</v>
      </c>
      <c r="P9" t="s">
        <v>80</v>
      </c>
    </row>
    <row r="10" spans="1:16" x14ac:dyDescent="0.45">
      <c r="A10">
        <v>2017</v>
      </c>
      <c r="B10" t="s">
        <v>85</v>
      </c>
      <c r="C10" t="s">
        <v>411</v>
      </c>
      <c r="D10" t="s">
        <v>249</v>
      </c>
      <c r="E10" t="s">
        <v>250</v>
      </c>
      <c r="F10" t="s">
        <v>251</v>
      </c>
      <c r="G10" t="s">
        <v>21</v>
      </c>
      <c r="H10" t="s">
        <v>22</v>
      </c>
      <c r="I10" t="s">
        <v>23</v>
      </c>
      <c r="J10" t="s">
        <v>30</v>
      </c>
      <c r="K10" t="s">
        <v>36</v>
      </c>
      <c r="L10" t="s">
        <v>211</v>
      </c>
      <c r="M10" t="s">
        <v>310</v>
      </c>
      <c r="N10" t="s">
        <v>39</v>
      </c>
      <c r="O10" t="s">
        <v>556</v>
      </c>
      <c r="P10" t="s">
        <v>80</v>
      </c>
    </row>
    <row r="11" spans="1:16" x14ac:dyDescent="0.45">
      <c r="A11">
        <v>2017</v>
      </c>
      <c r="B11" t="s">
        <v>102</v>
      </c>
      <c r="C11" t="s">
        <v>103</v>
      </c>
      <c r="D11" t="s">
        <v>280</v>
      </c>
      <c r="E11" t="s">
        <v>279</v>
      </c>
      <c r="F11" t="s">
        <v>557</v>
      </c>
      <c r="G11" t="s">
        <v>21</v>
      </c>
      <c r="H11" t="s">
        <v>22</v>
      </c>
      <c r="I11" t="s">
        <v>23</v>
      </c>
      <c r="J11" t="s">
        <v>80</v>
      </c>
      <c r="K11" t="s">
        <v>36</v>
      </c>
      <c r="L11" t="s">
        <v>246</v>
      </c>
      <c r="M11" t="s">
        <v>364</v>
      </c>
      <c r="N11" t="s">
        <v>236</v>
      </c>
      <c r="O11" t="s">
        <v>558</v>
      </c>
      <c r="P11" t="s">
        <v>21</v>
      </c>
    </row>
    <row r="12" spans="1:16" x14ac:dyDescent="0.45">
      <c r="A12">
        <v>2017</v>
      </c>
      <c r="B12" t="s">
        <v>184</v>
      </c>
      <c r="C12" t="s">
        <v>366</v>
      </c>
      <c r="D12" t="s">
        <v>104</v>
      </c>
      <c r="E12" t="s">
        <v>105</v>
      </c>
      <c r="F12" t="s">
        <v>106</v>
      </c>
      <c r="G12" t="s">
        <v>21</v>
      </c>
      <c r="H12" t="s">
        <v>22</v>
      </c>
      <c r="I12" t="s">
        <v>72</v>
      </c>
      <c r="J12" t="s">
        <v>47</v>
      </c>
      <c r="K12" t="s">
        <v>47</v>
      </c>
      <c r="L12" t="s">
        <v>47</v>
      </c>
      <c r="M12" t="s">
        <v>312</v>
      </c>
      <c r="N12" t="s">
        <v>120</v>
      </c>
      <c r="O12" t="s">
        <v>559</v>
      </c>
      <c r="P12" t="s">
        <v>25</v>
      </c>
    </row>
    <row r="13" spans="1:16" x14ac:dyDescent="0.45">
      <c r="A13">
        <v>2017</v>
      </c>
      <c r="B13" t="s">
        <v>70</v>
      </c>
      <c r="C13" t="s">
        <v>235</v>
      </c>
      <c r="D13" t="s">
        <v>148</v>
      </c>
      <c r="E13" t="s">
        <v>147</v>
      </c>
      <c r="F13" t="s">
        <v>223</v>
      </c>
      <c r="G13" t="s">
        <v>21</v>
      </c>
      <c r="H13" t="s">
        <v>22</v>
      </c>
      <c r="I13" t="s">
        <v>63</v>
      </c>
      <c r="J13" t="s">
        <v>51</v>
      </c>
      <c r="K13" t="s">
        <v>24</v>
      </c>
      <c r="L13" t="s">
        <v>560</v>
      </c>
      <c r="M13" t="s">
        <v>115</v>
      </c>
      <c r="N13" t="s">
        <v>73</v>
      </c>
      <c r="O13" t="s">
        <v>537</v>
      </c>
      <c r="P13" t="s">
        <v>25</v>
      </c>
    </row>
    <row r="14" spans="1:16" x14ac:dyDescent="0.45">
      <c r="A14">
        <v>2017</v>
      </c>
      <c r="B14" t="s">
        <v>156</v>
      </c>
      <c r="C14" t="s">
        <v>368</v>
      </c>
      <c r="D14" t="s">
        <v>147</v>
      </c>
      <c r="E14" t="s">
        <v>148</v>
      </c>
      <c r="F14" t="s">
        <v>149</v>
      </c>
      <c r="G14" t="s">
        <v>21</v>
      </c>
      <c r="H14" t="s">
        <v>22</v>
      </c>
      <c r="I14" t="s">
        <v>72</v>
      </c>
      <c r="J14" t="s">
        <v>47</v>
      </c>
      <c r="K14" t="s">
        <v>47</v>
      </c>
      <c r="L14" t="s">
        <v>47</v>
      </c>
      <c r="M14" t="s">
        <v>300</v>
      </c>
      <c r="N14" t="s">
        <v>125</v>
      </c>
      <c r="O14" t="s">
        <v>561</v>
      </c>
      <c r="P14" t="s">
        <v>36</v>
      </c>
    </row>
    <row r="15" spans="1:16" x14ac:dyDescent="0.45">
      <c r="A15">
        <v>2017</v>
      </c>
      <c r="B15" t="s">
        <v>16</v>
      </c>
      <c r="C15" t="s">
        <v>118</v>
      </c>
      <c r="D15" t="s">
        <v>113</v>
      </c>
      <c r="E15" t="s">
        <v>112</v>
      </c>
      <c r="F15" t="s">
        <v>124</v>
      </c>
      <c r="G15" t="s">
        <v>21</v>
      </c>
      <c r="H15" t="s">
        <v>22</v>
      </c>
      <c r="I15" t="s">
        <v>23</v>
      </c>
      <c r="J15" t="s">
        <v>68</v>
      </c>
      <c r="K15" t="s">
        <v>51</v>
      </c>
      <c r="L15" t="s">
        <v>79</v>
      </c>
      <c r="M15" t="s">
        <v>138</v>
      </c>
      <c r="N15" t="s">
        <v>28</v>
      </c>
      <c r="O15" t="s">
        <v>367</v>
      </c>
      <c r="P15" t="s">
        <v>36</v>
      </c>
    </row>
    <row r="16" spans="1:16" x14ac:dyDescent="0.45">
      <c r="A16">
        <v>2017</v>
      </c>
      <c r="B16" t="s">
        <v>199</v>
      </c>
      <c r="C16" t="s">
        <v>371</v>
      </c>
      <c r="D16" t="s">
        <v>34</v>
      </c>
      <c r="E16" t="s">
        <v>33</v>
      </c>
      <c r="F16" t="s">
        <v>203</v>
      </c>
      <c r="G16" t="s">
        <v>21</v>
      </c>
      <c r="H16" t="s">
        <v>22</v>
      </c>
      <c r="I16" t="s">
        <v>72</v>
      </c>
      <c r="J16" t="s">
        <v>47</v>
      </c>
      <c r="K16" t="s">
        <v>47</v>
      </c>
      <c r="L16" t="s">
        <v>47</v>
      </c>
      <c r="M16" t="s">
        <v>424</v>
      </c>
      <c r="N16" t="s">
        <v>288</v>
      </c>
      <c r="O16" t="s">
        <v>458</v>
      </c>
      <c r="P16" t="s">
        <v>25</v>
      </c>
    </row>
    <row r="17" spans="1:16" x14ac:dyDescent="0.45">
      <c r="A17">
        <v>2017</v>
      </c>
      <c r="B17" t="s">
        <v>140</v>
      </c>
      <c r="C17" t="s">
        <v>141</v>
      </c>
      <c r="D17" t="s">
        <v>249</v>
      </c>
      <c r="E17" t="s">
        <v>250</v>
      </c>
      <c r="F17" t="s">
        <v>251</v>
      </c>
      <c r="G17" t="s">
        <v>21</v>
      </c>
      <c r="H17" t="s">
        <v>22</v>
      </c>
      <c r="I17" t="s">
        <v>63</v>
      </c>
      <c r="J17" t="s">
        <v>30</v>
      </c>
      <c r="K17" t="s">
        <v>36</v>
      </c>
      <c r="L17" t="s">
        <v>211</v>
      </c>
      <c r="M17" t="s">
        <v>364</v>
      </c>
      <c r="N17" t="s">
        <v>39</v>
      </c>
      <c r="O17" t="s">
        <v>60</v>
      </c>
      <c r="P17" t="s">
        <v>80</v>
      </c>
    </row>
    <row r="18" spans="1:16" x14ac:dyDescent="0.45">
      <c r="A18">
        <v>2017</v>
      </c>
      <c r="B18" t="s">
        <v>214</v>
      </c>
      <c r="C18" t="s">
        <v>468</v>
      </c>
      <c r="D18" t="s">
        <v>307</v>
      </c>
      <c r="E18" t="s">
        <v>308</v>
      </c>
      <c r="F18" t="s">
        <v>309</v>
      </c>
      <c r="G18" t="s">
        <v>21</v>
      </c>
      <c r="H18" t="s">
        <v>22</v>
      </c>
      <c r="I18" t="s">
        <v>57</v>
      </c>
      <c r="J18" t="s">
        <v>47</v>
      </c>
      <c r="K18" t="s">
        <v>47</v>
      </c>
      <c r="L18" t="s">
        <v>47</v>
      </c>
      <c r="M18" t="s">
        <v>67</v>
      </c>
      <c r="N18" t="s">
        <v>125</v>
      </c>
      <c r="O18" t="s">
        <v>512</v>
      </c>
      <c r="P18" t="s">
        <v>30</v>
      </c>
    </row>
    <row r="19" spans="1:16" x14ac:dyDescent="0.45">
      <c r="A19">
        <v>2017</v>
      </c>
      <c r="B19" t="s">
        <v>177</v>
      </c>
      <c r="C19" t="s">
        <v>254</v>
      </c>
      <c r="D19" t="s">
        <v>97</v>
      </c>
      <c r="E19" t="s">
        <v>98</v>
      </c>
      <c r="F19" t="s">
        <v>99</v>
      </c>
      <c r="G19" t="s">
        <v>21</v>
      </c>
      <c r="H19" t="s">
        <v>22</v>
      </c>
      <c r="I19" t="s">
        <v>23</v>
      </c>
      <c r="J19" t="s">
        <v>65</v>
      </c>
      <c r="K19" t="s">
        <v>24</v>
      </c>
      <c r="L19" t="s">
        <v>246</v>
      </c>
      <c r="M19" t="s">
        <v>48</v>
      </c>
      <c r="N19" t="s">
        <v>27</v>
      </c>
      <c r="O19" t="s">
        <v>326</v>
      </c>
      <c r="P19" t="s">
        <v>80</v>
      </c>
    </row>
    <row r="20" spans="1:16" x14ac:dyDescent="0.45">
      <c r="A20">
        <v>2017</v>
      </c>
      <c r="B20" t="s">
        <v>145</v>
      </c>
      <c r="C20" t="s">
        <v>258</v>
      </c>
      <c r="D20" t="s">
        <v>179</v>
      </c>
      <c r="E20" t="s">
        <v>180</v>
      </c>
      <c r="F20" t="s">
        <v>181</v>
      </c>
      <c r="G20" t="s">
        <v>21</v>
      </c>
      <c r="H20" t="s">
        <v>22</v>
      </c>
      <c r="I20" t="s">
        <v>46</v>
      </c>
      <c r="J20" t="s">
        <v>47</v>
      </c>
      <c r="K20" t="s">
        <v>47</v>
      </c>
      <c r="L20" t="s">
        <v>47</v>
      </c>
      <c r="M20" t="s">
        <v>135</v>
      </c>
      <c r="N20" t="s">
        <v>83</v>
      </c>
      <c r="O20" t="s">
        <v>533</v>
      </c>
      <c r="P20" t="s">
        <v>36</v>
      </c>
    </row>
    <row r="21" spans="1:16" x14ac:dyDescent="0.45">
      <c r="A21">
        <v>2017</v>
      </c>
      <c r="B21" t="s">
        <v>189</v>
      </c>
      <c r="C21" t="s">
        <v>261</v>
      </c>
      <c r="D21" t="s">
        <v>237</v>
      </c>
      <c r="E21" t="s">
        <v>238</v>
      </c>
      <c r="F21" t="s">
        <v>239</v>
      </c>
      <c r="G21" t="s">
        <v>21</v>
      </c>
      <c r="H21" t="s">
        <v>22</v>
      </c>
      <c r="I21" t="s">
        <v>63</v>
      </c>
      <c r="J21" t="s">
        <v>47</v>
      </c>
      <c r="K21" t="s">
        <v>47</v>
      </c>
      <c r="L21" t="s">
        <v>47</v>
      </c>
      <c r="M21" t="s">
        <v>197</v>
      </c>
      <c r="N21" t="s">
        <v>28</v>
      </c>
      <c r="O21" t="s">
        <v>562</v>
      </c>
      <c r="P21" t="s">
        <v>65</v>
      </c>
    </row>
    <row r="22" spans="1:16" x14ac:dyDescent="0.45">
      <c r="A22">
        <v>2017</v>
      </c>
      <c r="B22" t="s">
        <v>133</v>
      </c>
      <c r="C22" t="s">
        <v>157</v>
      </c>
      <c r="D22" t="s">
        <v>34</v>
      </c>
      <c r="E22" t="s">
        <v>33</v>
      </c>
      <c r="F22" t="s">
        <v>203</v>
      </c>
      <c r="G22" t="s">
        <v>21</v>
      </c>
      <c r="H22" t="s">
        <v>22</v>
      </c>
      <c r="I22" t="s">
        <v>57</v>
      </c>
      <c r="J22" t="s">
        <v>47</v>
      </c>
      <c r="K22" t="s">
        <v>47</v>
      </c>
      <c r="L22" t="s">
        <v>47</v>
      </c>
      <c r="M22" t="s">
        <v>364</v>
      </c>
      <c r="N22" t="s">
        <v>39</v>
      </c>
      <c r="O22" t="s">
        <v>60</v>
      </c>
      <c r="P22" t="s">
        <v>80</v>
      </c>
    </row>
    <row r="23" spans="1:16" x14ac:dyDescent="0.45">
      <c r="A23">
        <v>2017</v>
      </c>
      <c r="B23" t="s">
        <v>31</v>
      </c>
      <c r="C23" t="s">
        <v>384</v>
      </c>
      <c r="D23" t="s">
        <v>238</v>
      </c>
      <c r="E23" t="s">
        <v>237</v>
      </c>
      <c r="F23" t="s">
        <v>413</v>
      </c>
      <c r="G23" t="s">
        <v>21</v>
      </c>
      <c r="H23" t="s">
        <v>22</v>
      </c>
      <c r="I23" t="s">
        <v>63</v>
      </c>
      <c r="J23" t="s">
        <v>21</v>
      </c>
      <c r="K23" t="s">
        <v>30</v>
      </c>
      <c r="L23" t="s">
        <v>81</v>
      </c>
      <c r="M23" t="s">
        <v>27</v>
      </c>
      <c r="N23" t="s">
        <v>59</v>
      </c>
      <c r="O23" t="s">
        <v>563</v>
      </c>
      <c r="P23" t="s">
        <v>80</v>
      </c>
    </row>
    <row r="24" spans="1:16" x14ac:dyDescent="0.45">
      <c r="A24">
        <v>2017</v>
      </c>
      <c r="B24" t="s">
        <v>41</v>
      </c>
      <c r="C24" t="s">
        <v>386</v>
      </c>
      <c r="D24" t="s">
        <v>294</v>
      </c>
      <c r="E24" t="s">
        <v>295</v>
      </c>
      <c r="F24" t="s">
        <v>296</v>
      </c>
      <c r="G24" t="s">
        <v>21</v>
      </c>
      <c r="H24" t="s">
        <v>22</v>
      </c>
      <c r="I24" t="s">
        <v>57</v>
      </c>
      <c r="J24" t="s">
        <v>47</v>
      </c>
      <c r="K24" t="s">
        <v>47</v>
      </c>
      <c r="L24" t="s">
        <v>47</v>
      </c>
      <c r="M24" t="s">
        <v>58</v>
      </c>
      <c r="N24" t="s">
        <v>59</v>
      </c>
      <c r="O24" t="s">
        <v>60</v>
      </c>
      <c r="P24" t="s">
        <v>80</v>
      </c>
    </row>
    <row r="25" spans="1:16" x14ac:dyDescent="0.45">
      <c r="A25">
        <v>2017</v>
      </c>
      <c r="B25" t="s">
        <v>110</v>
      </c>
      <c r="C25" t="s">
        <v>388</v>
      </c>
      <c r="D25" t="s">
        <v>220</v>
      </c>
      <c r="E25" t="s">
        <v>219</v>
      </c>
      <c r="F25" t="s">
        <v>262</v>
      </c>
      <c r="G25" t="s">
        <v>21</v>
      </c>
      <c r="H25" t="s">
        <v>22</v>
      </c>
      <c r="I25" t="s">
        <v>72</v>
      </c>
      <c r="J25" t="s">
        <v>47</v>
      </c>
      <c r="K25" t="s">
        <v>47</v>
      </c>
      <c r="L25" t="s">
        <v>47</v>
      </c>
      <c r="M25" t="s">
        <v>197</v>
      </c>
      <c r="N25" t="s">
        <v>125</v>
      </c>
      <c r="O25" t="s">
        <v>293</v>
      </c>
      <c r="P25" t="s">
        <v>51</v>
      </c>
    </row>
    <row r="26" spans="1:16" x14ac:dyDescent="0.45">
      <c r="A26">
        <v>2017</v>
      </c>
      <c r="B26" t="s">
        <v>172</v>
      </c>
      <c r="C26" t="s">
        <v>173</v>
      </c>
      <c r="D26" t="s">
        <v>208</v>
      </c>
      <c r="E26" t="s">
        <v>209</v>
      </c>
      <c r="F26" t="s">
        <v>210</v>
      </c>
      <c r="G26" t="s">
        <v>21</v>
      </c>
      <c r="H26" t="s">
        <v>22</v>
      </c>
      <c r="I26" t="s">
        <v>23</v>
      </c>
      <c r="J26" t="s">
        <v>90</v>
      </c>
      <c r="K26" t="s">
        <v>25</v>
      </c>
      <c r="L26" t="s">
        <v>355</v>
      </c>
      <c r="M26" t="s">
        <v>218</v>
      </c>
      <c r="N26" t="s">
        <v>108</v>
      </c>
      <c r="O26" t="s">
        <v>564</v>
      </c>
      <c r="P26" t="s">
        <v>30</v>
      </c>
    </row>
    <row r="27" spans="1:16" x14ac:dyDescent="0.45">
      <c r="A27">
        <v>2017</v>
      </c>
      <c r="B27" t="s">
        <v>159</v>
      </c>
      <c r="C27" t="s">
        <v>393</v>
      </c>
      <c r="D27" t="s">
        <v>44</v>
      </c>
      <c r="E27" t="s">
        <v>43</v>
      </c>
      <c r="F27" t="s">
        <v>233</v>
      </c>
      <c r="G27" t="s">
        <v>21</v>
      </c>
      <c r="H27" t="s">
        <v>22</v>
      </c>
      <c r="I27" t="s">
        <v>63</v>
      </c>
      <c r="J27" t="s">
        <v>47</v>
      </c>
      <c r="K27" t="s">
        <v>47</v>
      </c>
      <c r="L27" t="s">
        <v>47</v>
      </c>
      <c r="M27" t="s">
        <v>138</v>
      </c>
      <c r="N27" t="s">
        <v>49</v>
      </c>
      <c r="O27" t="s">
        <v>429</v>
      </c>
      <c r="P27" t="s">
        <v>80</v>
      </c>
    </row>
    <row r="28" spans="1:16" x14ac:dyDescent="0.45">
      <c r="A28">
        <v>2017</v>
      </c>
      <c r="B28" t="s">
        <v>192</v>
      </c>
      <c r="C28" t="s">
        <v>193</v>
      </c>
      <c r="D28" t="s">
        <v>87</v>
      </c>
      <c r="E28" t="s">
        <v>88</v>
      </c>
      <c r="F28" t="s">
        <v>89</v>
      </c>
      <c r="G28" t="s">
        <v>21</v>
      </c>
      <c r="H28" t="s">
        <v>22</v>
      </c>
      <c r="I28" t="s">
        <v>46</v>
      </c>
      <c r="J28" t="s">
        <v>47</v>
      </c>
      <c r="K28" t="s">
        <v>47</v>
      </c>
      <c r="L28" t="s">
        <v>47</v>
      </c>
      <c r="M28" t="s">
        <v>38</v>
      </c>
      <c r="N28" t="s">
        <v>125</v>
      </c>
      <c r="O28" t="s">
        <v>60</v>
      </c>
      <c r="P28" t="s">
        <v>36</v>
      </c>
    </row>
    <row r="29" spans="1:16" x14ac:dyDescent="0.45">
      <c r="A29">
        <v>2017</v>
      </c>
      <c r="B29" t="s">
        <v>122</v>
      </c>
      <c r="C29" t="s">
        <v>202</v>
      </c>
      <c r="D29" t="s">
        <v>34</v>
      </c>
      <c r="E29" t="s">
        <v>33</v>
      </c>
      <c r="F29" t="s">
        <v>203</v>
      </c>
      <c r="G29" t="s">
        <v>21</v>
      </c>
      <c r="H29" t="s">
        <v>22</v>
      </c>
      <c r="I29" t="s">
        <v>57</v>
      </c>
      <c r="J29" t="s">
        <v>47</v>
      </c>
      <c r="K29" t="s">
        <v>47</v>
      </c>
      <c r="L29" t="s">
        <v>47</v>
      </c>
      <c r="M29" t="s">
        <v>83</v>
      </c>
      <c r="N29" t="s">
        <v>125</v>
      </c>
      <c r="O29" t="s">
        <v>565</v>
      </c>
      <c r="P29" t="s">
        <v>30</v>
      </c>
    </row>
    <row r="30" spans="1:16" x14ac:dyDescent="0.45">
      <c r="A30">
        <v>2017</v>
      </c>
      <c r="B30" t="s">
        <v>206</v>
      </c>
      <c r="C30" t="s">
        <v>207</v>
      </c>
      <c r="D30" t="s">
        <v>19</v>
      </c>
      <c r="E30" t="s">
        <v>18</v>
      </c>
      <c r="F30" t="s">
        <v>390</v>
      </c>
      <c r="G30" t="s">
        <v>21</v>
      </c>
      <c r="H30" t="s">
        <v>22</v>
      </c>
      <c r="I30" t="s">
        <v>46</v>
      </c>
      <c r="J30" t="s">
        <v>47</v>
      </c>
      <c r="K30" t="s">
        <v>47</v>
      </c>
      <c r="L30" t="s">
        <v>47</v>
      </c>
      <c r="M30" t="s">
        <v>332</v>
      </c>
      <c r="N30" t="s">
        <v>59</v>
      </c>
      <c r="O30" t="s">
        <v>333</v>
      </c>
      <c r="P30" t="s">
        <v>36</v>
      </c>
    </row>
    <row r="31" spans="1:16" x14ac:dyDescent="0.45">
      <c r="A31">
        <v>2017</v>
      </c>
      <c r="B31" t="s">
        <v>165</v>
      </c>
      <c r="C31" t="s">
        <v>402</v>
      </c>
      <c r="D31" t="s">
        <v>44</v>
      </c>
      <c r="E31" t="s">
        <v>43</v>
      </c>
      <c r="F31" t="s">
        <v>233</v>
      </c>
      <c r="G31" t="s">
        <v>21</v>
      </c>
      <c r="H31" t="s">
        <v>22</v>
      </c>
      <c r="I31" t="s">
        <v>46</v>
      </c>
      <c r="J31" t="s">
        <v>47</v>
      </c>
      <c r="K31" t="s">
        <v>47</v>
      </c>
      <c r="L31" t="s">
        <v>47</v>
      </c>
      <c r="M31" t="s">
        <v>38</v>
      </c>
      <c r="N31" t="s">
        <v>150</v>
      </c>
      <c r="O31" t="s">
        <v>566</v>
      </c>
      <c r="P31" t="s">
        <v>36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60D8F-9D82-46A2-A20E-F09AB6D0430D}">
  <dimension ref="A1:P34"/>
  <sheetViews>
    <sheetView workbookViewId="0"/>
  </sheetViews>
  <sheetFormatPr defaultRowHeight="14.25" x14ac:dyDescent="0.45"/>
  <cols>
    <col min="1" max="1" width="6.53125" bestFit="1" customWidth="1"/>
    <col min="2" max="2" width="5.33203125" bestFit="1" customWidth="1"/>
    <col min="3" max="3" width="13.59765625" bestFit="1" customWidth="1"/>
    <col min="4" max="4" width="4.53125" bestFit="1" customWidth="1"/>
    <col min="5" max="5" width="3.796875" bestFit="1" customWidth="1"/>
    <col min="6" max="6" width="7.46484375" bestFit="1" customWidth="1"/>
    <col min="7" max="7" width="6.1328125" bestFit="1" customWidth="1"/>
    <col min="8" max="8" width="4.19921875" bestFit="1" customWidth="1"/>
    <col min="9" max="9" width="7.6640625" bestFit="1" customWidth="1"/>
    <col min="10" max="10" width="8" bestFit="1" customWidth="1"/>
    <col min="11" max="11" width="7.265625" bestFit="1" customWidth="1"/>
    <col min="12" max="12" width="10.9296875" bestFit="1" customWidth="1"/>
    <col min="13" max="13" width="11.86328125" bestFit="1" customWidth="1"/>
    <col min="14" max="14" width="12" bestFit="1" customWidth="1"/>
    <col min="15" max="15" width="11.46484375" bestFit="1" customWidth="1"/>
    <col min="16" max="16" width="10.265625" bestFit="1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>
        <v>2018</v>
      </c>
      <c r="B2" t="s">
        <v>61</v>
      </c>
      <c r="C2" t="s">
        <v>342</v>
      </c>
      <c r="D2" t="s">
        <v>343</v>
      </c>
      <c r="E2" t="s">
        <v>194</v>
      </c>
      <c r="F2" t="s">
        <v>344</v>
      </c>
      <c r="G2" t="s">
        <v>21</v>
      </c>
      <c r="H2" t="s">
        <v>345</v>
      </c>
      <c r="I2" t="s">
        <v>57</v>
      </c>
      <c r="J2" t="s">
        <v>47</v>
      </c>
      <c r="K2" t="s">
        <v>47</v>
      </c>
      <c r="L2" t="s">
        <v>47</v>
      </c>
      <c r="M2" t="s">
        <v>115</v>
      </c>
      <c r="N2" t="s">
        <v>39</v>
      </c>
      <c r="O2" t="s">
        <v>116</v>
      </c>
      <c r="P2" t="s">
        <v>36</v>
      </c>
    </row>
    <row r="3" spans="1:16" x14ac:dyDescent="0.45">
      <c r="A3">
        <v>2018</v>
      </c>
      <c r="B3" t="s">
        <v>52</v>
      </c>
      <c r="C3" t="s">
        <v>53</v>
      </c>
      <c r="D3" t="s">
        <v>148</v>
      </c>
      <c r="E3" t="s">
        <v>19</v>
      </c>
      <c r="F3" t="s">
        <v>346</v>
      </c>
      <c r="G3" t="s">
        <v>21</v>
      </c>
      <c r="H3" t="s">
        <v>347</v>
      </c>
      <c r="I3" t="s">
        <v>63</v>
      </c>
      <c r="J3" t="s">
        <v>30</v>
      </c>
      <c r="K3" t="s">
        <v>36</v>
      </c>
      <c r="L3" t="s">
        <v>211</v>
      </c>
      <c r="M3" t="s">
        <v>131</v>
      </c>
      <c r="N3" t="s">
        <v>150</v>
      </c>
      <c r="O3" t="s">
        <v>151</v>
      </c>
      <c r="P3" t="s">
        <v>80</v>
      </c>
    </row>
    <row r="4" spans="1:16" x14ac:dyDescent="0.45">
      <c r="A4">
        <v>2018</v>
      </c>
      <c r="B4" t="s">
        <v>92</v>
      </c>
      <c r="C4" t="s">
        <v>62</v>
      </c>
      <c r="D4" t="s">
        <v>161</v>
      </c>
      <c r="E4" t="s">
        <v>162</v>
      </c>
      <c r="F4" t="s">
        <v>163</v>
      </c>
      <c r="G4" t="s">
        <v>21</v>
      </c>
      <c r="H4" t="s">
        <v>22</v>
      </c>
      <c r="I4" t="s">
        <v>72</v>
      </c>
      <c r="J4" t="s">
        <v>47</v>
      </c>
      <c r="K4" t="s">
        <v>47</v>
      </c>
      <c r="L4" t="s">
        <v>47</v>
      </c>
      <c r="M4" t="s">
        <v>288</v>
      </c>
      <c r="N4" t="s">
        <v>108</v>
      </c>
      <c r="O4" t="s">
        <v>348</v>
      </c>
      <c r="P4" t="s">
        <v>80</v>
      </c>
    </row>
    <row r="5" spans="1:16" x14ac:dyDescent="0.45">
      <c r="A5">
        <v>2018</v>
      </c>
      <c r="B5" t="s">
        <v>70</v>
      </c>
      <c r="C5" t="s">
        <v>71</v>
      </c>
      <c r="D5" t="s">
        <v>174</v>
      </c>
      <c r="E5" t="s">
        <v>175</v>
      </c>
      <c r="F5" t="s">
        <v>176</v>
      </c>
      <c r="G5" t="s">
        <v>21</v>
      </c>
      <c r="H5" t="s">
        <v>22</v>
      </c>
      <c r="I5" t="s">
        <v>63</v>
      </c>
      <c r="J5" t="s">
        <v>80</v>
      </c>
      <c r="K5" t="s">
        <v>36</v>
      </c>
      <c r="L5" t="s">
        <v>246</v>
      </c>
      <c r="M5" t="s">
        <v>197</v>
      </c>
      <c r="N5" t="s">
        <v>83</v>
      </c>
      <c r="O5" t="s">
        <v>349</v>
      </c>
      <c r="P5" t="s">
        <v>65</v>
      </c>
    </row>
    <row r="6" spans="1:16" x14ac:dyDescent="0.45">
      <c r="A6">
        <v>2018</v>
      </c>
      <c r="B6" t="s">
        <v>201</v>
      </c>
      <c r="C6" t="s">
        <v>350</v>
      </c>
      <c r="D6" t="s">
        <v>237</v>
      </c>
      <c r="E6" t="s">
        <v>238</v>
      </c>
      <c r="F6" t="s">
        <v>239</v>
      </c>
      <c r="G6" t="s">
        <v>21</v>
      </c>
      <c r="H6" t="s">
        <v>22</v>
      </c>
      <c r="I6" t="s">
        <v>72</v>
      </c>
      <c r="J6" t="s">
        <v>47</v>
      </c>
      <c r="K6" t="s">
        <v>47</v>
      </c>
      <c r="L6" t="s">
        <v>47</v>
      </c>
      <c r="M6" t="s">
        <v>67</v>
      </c>
      <c r="N6" t="s">
        <v>236</v>
      </c>
      <c r="O6" t="s">
        <v>351</v>
      </c>
      <c r="P6" t="s">
        <v>80</v>
      </c>
    </row>
    <row r="7" spans="1:16" x14ac:dyDescent="0.45">
      <c r="A7">
        <v>2018</v>
      </c>
      <c r="B7" t="s">
        <v>75</v>
      </c>
      <c r="C7" t="s">
        <v>76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46</v>
      </c>
      <c r="J7" t="s">
        <v>47</v>
      </c>
      <c r="K7" t="s">
        <v>47</v>
      </c>
      <c r="L7" t="s">
        <v>47</v>
      </c>
      <c r="M7" t="s">
        <v>352</v>
      </c>
      <c r="N7" t="s">
        <v>83</v>
      </c>
      <c r="O7" t="s">
        <v>353</v>
      </c>
      <c r="P7" t="s">
        <v>30</v>
      </c>
    </row>
    <row r="8" spans="1:16" x14ac:dyDescent="0.45">
      <c r="A8">
        <v>2018</v>
      </c>
      <c r="B8" t="s">
        <v>85</v>
      </c>
      <c r="C8" t="s">
        <v>86</v>
      </c>
      <c r="D8" t="s">
        <v>354</v>
      </c>
      <c r="E8" t="s">
        <v>352</v>
      </c>
      <c r="F8" t="s">
        <v>355</v>
      </c>
      <c r="G8" t="s">
        <v>21</v>
      </c>
      <c r="H8" t="s">
        <v>22</v>
      </c>
      <c r="I8" t="s">
        <v>23</v>
      </c>
      <c r="J8" t="s">
        <v>68</v>
      </c>
      <c r="K8" t="s">
        <v>36</v>
      </c>
      <c r="L8" t="s">
        <v>356</v>
      </c>
      <c r="M8" t="s">
        <v>310</v>
      </c>
      <c r="N8" t="s">
        <v>154</v>
      </c>
      <c r="O8" t="s">
        <v>311</v>
      </c>
      <c r="P8" t="s">
        <v>30</v>
      </c>
    </row>
    <row r="9" spans="1:16" x14ac:dyDescent="0.45">
      <c r="A9">
        <v>2018</v>
      </c>
      <c r="B9" t="s">
        <v>95</v>
      </c>
      <c r="C9" t="s">
        <v>96</v>
      </c>
      <c r="D9" t="s">
        <v>308</v>
      </c>
      <c r="E9" t="s">
        <v>220</v>
      </c>
      <c r="F9" t="s">
        <v>357</v>
      </c>
      <c r="G9" t="s">
        <v>21</v>
      </c>
      <c r="H9" t="s">
        <v>347</v>
      </c>
      <c r="I9" t="s">
        <v>23</v>
      </c>
      <c r="J9" t="s">
        <v>24</v>
      </c>
      <c r="K9" t="s">
        <v>65</v>
      </c>
      <c r="L9" t="s">
        <v>358</v>
      </c>
      <c r="M9" t="s">
        <v>38</v>
      </c>
      <c r="N9" t="s">
        <v>51</v>
      </c>
      <c r="O9" t="s">
        <v>359</v>
      </c>
      <c r="P9" t="s">
        <v>25</v>
      </c>
    </row>
    <row r="10" spans="1:16" x14ac:dyDescent="0.45">
      <c r="A10">
        <v>2018</v>
      </c>
      <c r="B10" t="s">
        <v>102</v>
      </c>
      <c r="C10" t="s">
        <v>103</v>
      </c>
      <c r="D10" t="s">
        <v>148</v>
      </c>
      <c r="E10" t="s">
        <v>147</v>
      </c>
      <c r="F10" t="s">
        <v>223</v>
      </c>
      <c r="G10" t="s">
        <v>21</v>
      </c>
      <c r="H10" t="s">
        <v>22</v>
      </c>
      <c r="I10" t="s">
        <v>23</v>
      </c>
      <c r="J10" t="s">
        <v>21</v>
      </c>
      <c r="K10" t="s">
        <v>36</v>
      </c>
      <c r="L10" t="s">
        <v>81</v>
      </c>
      <c r="M10" t="s">
        <v>119</v>
      </c>
      <c r="N10" t="s">
        <v>39</v>
      </c>
      <c r="O10" t="s">
        <v>360</v>
      </c>
      <c r="P10" t="s">
        <v>21</v>
      </c>
    </row>
    <row r="11" spans="1:16" x14ac:dyDescent="0.45">
      <c r="A11">
        <v>2018</v>
      </c>
      <c r="B11" t="s">
        <v>117</v>
      </c>
      <c r="C11" t="s">
        <v>361</v>
      </c>
      <c r="D11" t="s">
        <v>343</v>
      </c>
      <c r="E11" t="s">
        <v>362</v>
      </c>
      <c r="F11" t="s">
        <v>363</v>
      </c>
      <c r="G11" t="s">
        <v>21</v>
      </c>
      <c r="H11" t="s">
        <v>22</v>
      </c>
      <c r="I11" t="s">
        <v>46</v>
      </c>
      <c r="J11" t="s">
        <v>47</v>
      </c>
      <c r="K11" t="s">
        <v>47</v>
      </c>
      <c r="L11" t="s">
        <v>47</v>
      </c>
      <c r="M11" t="s">
        <v>364</v>
      </c>
      <c r="N11" t="s">
        <v>59</v>
      </c>
      <c r="O11" t="s">
        <v>365</v>
      </c>
      <c r="P11" t="s">
        <v>65</v>
      </c>
    </row>
    <row r="12" spans="1:16" x14ac:dyDescent="0.45">
      <c r="A12">
        <v>2018</v>
      </c>
      <c r="B12" t="s">
        <v>184</v>
      </c>
      <c r="C12" t="s">
        <v>366</v>
      </c>
      <c r="D12" t="s">
        <v>161</v>
      </c>
      <c r="E12" t="s">
        <v>162</v>
      </c>
      <c r="F12" t="s">
        <v>163</v>
      </c>
      <c r="G12" t="s">
        <v>21</v>
      </c>
      <c r="H12" t="s">
        <v>22</v>
      </c>
      <c r="I12" t="s">
        <v>72</v>
      </c>
      <c r="J12" t="s">
        <v>47</v>
      </c>
      <c r="K12" t="s">
        <v>47</v>
      </c>
      <c r="L12" t="s">
        <v>47</v>
      </c>
      <c r="M12" t="s">
        <v>138</v>
      </c>
      <c r="N12" t="s">
        <v>28</v>
      </c>
      <c r="O12" t="s">
        <v>367</v>
      </c>
      <c r="P12" t="s">
        <v>51</v>
      </c>
    </row>
    <row r="13" spans="1:16" x14ac:dyDescent="0.45">
      <c r="A13">
        <v>2018</v>
      </c>
      <c r="B13" t="s">
        <v>156</v>
      </c>
      <c r="C13" t="s">
        <v>368</v>
      </c>
      <c r="D13" t="s">
        <v>307</v>
      </c>
      <c r="E13" t="s">
        <v>308</v>
      </c>
      <c r="F13" t="s">
        <v>309</v>
      </c>
      <c r="G13" t="s">
        <v>21</v>
      </c>
      <c r="H13" t="s">
        <v>22</v>
      </c>
      <c r="I13" t="s">
        <v>57</v>
      </c>
      <c r="J13" t="s">
        <v>47</v>
      </c>
      <c r="K13" t="s">
        <v>47</v>
      </c>
      <c r="L13" t="s">
        <v>47</v>
      </c>
      <c r="M13" t="s">
        <v>369</v>
      </c>
      <c r="N13" t="s">
        <v>59</v>
      </c>
      <c r="O13" t="s">
        <v>360</v>
      </c>
      <c r="P13" t="s">
        <v>65</v>
      </c>
    </row>
    <row r="14" spans="1:16" x14ac:dyDescent="0.45">
      <c r="A14">
        <v>2018</v>
      </c>
      <c r="B14" t="s">
        <v>16</v>
      </c>
      <c r="C14" t="s">
        <v>118</v>
      </c>
      <c r="D14" t="s">
        <v>55</v>
      </c>
      <c r="E14" t="s">
        <v>54</v>
      </c>
      <c r="F14" t="s">
        <v>370</v>
      </c>
      <c r="G14" t="s">
        <v>21</v>
      </c>
      <c r="H14" t="s">
        <v>22</v>
      </c>
      <c r="I14" t="s">
        <v>23</v>
      </c>
      <c r="J14" t="s">
        <v>65</v>
      </c>
      <c r="K14" t="s">
        <v>65</v>
      </c>
      <c r="L14" t="s">
        <v>37</v>
      </c>
      <c r="M14" t="s">
        <v>38</v>
      </c>
      <c r="N14" t="s">
        <v>100</v>
      </c>
      <c r="O14" t="s">
        <v>231</v>
      </c>
      <c r="P14" t="s">
        <v>80</v>
      </c>
    </row>
    <row r="15" spans="1:16" x14ac:dyDescent="0.45">
      <c r="A15">
        <v>2018</v>
      </c>
      <c r="B15" t="s">
        <v>199</v>
      </c>
      <c r="C15" t="s">
        <v>371</v>
      </c>
      <c r="D15" t="s">
        <v>43</v>
      </c>
      <c r="E15" t="s">
        <v>180</v>
      </c>
      <c r="F15" t="s">
        <v>372</v>
      </c>
      <c r="G15" t="s">
        <v>21</v>
      </c>
      <c r="H15" t="s">
        <v>228</v>
      </c>
      <c r="I15" t="s">
        <v>72</v>
      </c>
      <c r="J15" t="s">
        <v>47</v>
      </c>
      <c r="K15" t="s">
        <v>47</v>
      </c>
      <c r="L15" t="s">
        <v>47</v>
      </c>
      <c r="M15" t="s">
        <v>290</v>
      </c>
      <c r="N15" t="s">
        <v>108</v>
      </c>
      <c r="O15" t="s">
        <v>373</v>
      </c>
      <c r="P15" t="s">
        <v>36</v>
      </c>
    </row>
    <row r="16" spans="1:16" x14ac:dyDescent="0.45">
      <c r="A16">
        <v>2018</v>
      </c>
      <c r="B16" t="s">
        <v>214</v>
      </c>
      <c r="C16" t="s">
        <v>127</v>
      </c>
      <c r="D16" t="s">
        <v>44</v>
      </c>
      <c r="E16" t="s">
        <v>43</v>
      </c>
      <c r="F16" t="s">
        <v>233</v>
      </c>
      <c r="G16" t="s">
        <v>21</v>
      </c>
      <c r="H16" t="s">
        <v>22</v>
      </c>
      <c r="I16" t="s">
        <v>46</v>
      </c>
      <c r="J16" t="s">
        <v>47</v>
      </c>
      <c r="K16" t="s">
        <v>47</v>
      </c>
      <c r="L16" t="s">
        <v>47</v>
      </c>
      <c r="M16" t="s">
        <v>369</v>
      </c>
      <c r="N16" t="s">
        <v>204</v>
      </c>
      <c r="O16" t="s">
        <v>374</v>
      </c>
      <c r="P16" t="s">
        <v>21</v>
      </c>
    </row>
    <row r="17" spans="1:16" x14ac:dyDescent="0.45">
      <c r="A17">
        <v>2018</v>
      </c>
      <c r="B17" t="s">
        <v>140</v>
      </c>
      <c r="C17" t="s">
        <v>141</v>
      </c>
      <c r="D17" t="s">
        <v>43</v>
      </c>
      <c r="E17" t="s">
        <v>44</v>
      </c>
      <c r="F17" t="s">
        <v>45</v>
      </c>
      <c r="G17" t="s">
        <v>21</v>
      </c>
      <c r="H17" t="s">
        <v>22</v>
      </c>
      <c r="I17" t="s">
        <v>46</v>
      </c>
      <c r="J17" t="s">
        <v>47</v>
      </c>
      <c r="K17" t="s">
        <v>47</v>
      </c>
      <c r="L17" t="s">
        <v>47</v>
      </c>
      <c r="M17" t="s">
        <v>312</v>
      </c>
      <c r="N17" t="s">
        <v>83</v>
      </c>
      <c r="O17" t="s">
        <v>375</v>
      </c>
      <c r="P17" t="s">
        <v>30</v>
      </c>
    </row>
    <row r="18" spans="1:16" x14ac:dyDescent="0.45">
      <c r="A18">
        <v>2018</v>
      </c>
      <c r="B18" t="s">
        <v>177</v>
      </c>
      <c r="C18" t="s">
        <v>254</v>
      </c>
      <c r="D18" t="s">
        <v>219</v>
      </c>
      <c r="E18" t="s">
        <v>294</v>
      </c>
      <c r="F18" t="s">
        <v>376</v>
      </c>
      <c r="G18" t="s">
        <v>21</v>
      </c>
      <c r="H18" t="s">
        <v>347</v>
      </c>
      <c r="I18" t="s">
        <v>63</v>
      </c>
      <c r="J18" t="s">
        <v>21</v>
      </c>
      <c r="K18" t="s">
        <v>30</v>
      </c>
      <c r="L18" t="s">
        <v>81</v>
      </c>
      <c r="M18" t="s">
        <v>310</v>
      </c>
      <c r="N18" t="s">
        <v>204</v>
      </c>
      <c r="O18" t="s">
        <v>377</v>
      </c>
      <c r="P18" t="s">
        <v>65</v>
      </c>
    </row>
    <row r="19" spans="1:16" x14ac:dyDescent="0.45">
      <c r="A19">
        <v>2018</v>
      </c>
      <c r="B19" t="s">
        <v>152</v>
      </c>
      <c r="C19" t="s">
        <v>153</v>
      </c>
      <c r="D19" t="s">
        <v>43</v>
      </c>
      <c r="E19" t="s">
        <v>44</v>
      </c>
      <c r="F19" t="s">
        <v>45</v>
      </c>
      <c r="G19" t="s">
        <v>21</v>
      </c>
      <c r="H19" t="s">
        <v>22</v>
      </c>
      <c r="I19" t="s">
        <v>63</v>
      </c>
      <c r="J19" t="s">
        <v>47</v>
      </c>
      <c r="K19" t="s">
        <v>47</v>
      </c>
      <c r="L19" t="s">
        <v>47</v>
      </c>
      <c r="M19" t="s">
        <v>115</v>
      </c>
      <c r="N19" t="s">
        <v>49</v>
      </c>
      <c r="O19" t="s">
        <v>378</v>
      </c>
      <c r="P19" t="s">
        <v>30</v>
      </c>
    </row>
    <row r="20" spans="1:16" x14ac:dyDescent="0.45">
      <c r="A20">
        <v>2018</v>
      </c>
      <c r="B20" t="s">
        <v>145</v>
      </c>
      <c r="C20" t="s">
        <v>258</v>
      </c>
      <c r="D20" t="s">
        <v>332</v>
      </c>
      <c r="E20" t="s">
        <v>131</v>
      </c>
      <c r="F20" t="s">
        <v>379</v>
      </c>
      <c r="G20" t="s">
        <v>21</v>
      </c>
      <c r="H20" t="s">
        <v>249</v>
      </c>
      <c r="I20" t="s">
        <v>46</v>
      </c>
      <c r="J20" t="s">
        <v>47</v>
      </c>
      <c r="K20" t="s">
        <v>47</v>
      </c>
      <c r="L20" t="s">
        <v>47</v>
      </c>
      <c r="M20" t="s">
        <v>170</v>
      </c>
      <c r="N20" t="s">
        <v>100</v>
      </c>
      <c r="O20" t="s">
        <v>380</v>
      </c>
      <c r="P20" t="s">
        <v>21</v>
      </c>
    </row>
    <row r="21" spans="1:16" x14ac:dyDescent="0.45">
      <c r="A21">
        <v>2018</v>
      </c>
      <c r="B21" t="s">
        <v>189</v>
      </c>
      <c r="C21" t="s">
        <v>261</v>
      </c>
      <c r="D21" t="s">
        <v>78</v>
      </c>
      <c r="E21" t="s">
        <v>362</v>
      </c>
      <c r="F21" t="s">
        <v>381</v>
      </c>
      <c r="G21" t="s">
        <v>21</v>
      </c>
      <c r="H21" t="s">
        <v>228</v>
      </c>
      <c r="I21" t="s">
        <v>57</v>
      </c>
      <c r="J21" t="s">
        <v>47</v>
      </c>
      <c r="K21" t="s">
        <v>47</v>
      </c>
      <c r="L21" t="s">
        <v>47</v>
      </c>
      <c r="M21" t="s">
        <v>107</v>
      </c>
      <c r="N21" t="s">
        <v>154</v>
      </c>
      <c r="O21" t="s">
        <v>382</v>
      </c>
      <c r="P21" t="s">
        <v>80</v>
      </c>
    </row>
    <row r="22" spans="1:16" x14ac:dyDescent="0.45">
      <c r="A22">
        <v>2018</v>
      </c>
      <c r="B22" t="s">
        <v>133</v>
      </c>
      <c r="C22" t="s">
        <v>157</v>
      </c>
      <c r="D22" t="s">
        <v>256</v>
      </c>
      <c r="E22" t="s">
        <v>255</v>
      </c>
      <c r="F22" t="s">
        <v>383</v>
      </c>
      <c r="G22" t="s">
        <v>21</v>
      </c>
      <c r="H22" t="s">
        <v>22</v>
      </c>
      <c r="I22" t="s">
        <v>63</v>
      </c>
      <c r="J22" t="s">
        <v>21</v>
      </c>
      <c r="K22" t="s">
        <v>30</v>
      </c>
      <c r="L22" t="s">
        <v>81</v>
      </c>
      <c r="M22" t="s">
        <v>300</v>
      </c>
      <c r="N22" t="s">
        <v>49</v>
      </c>
      <c r="O22" t="s">
        <v>60</v>
      </c>
      <c r="P22" t="s">
        <v>80</v>
      </c>
    </row>
    <row r="23" spans="1:16" x14ac:dyDescent="0.45">
      <c r="A23">
        <v>2018</v>
      </c>
      <c r="B23" t="s">
        <v>31</v>
      </c>
      <c r="C23" t="s">
        <v>384</v>
      </c>
      <c r="D23" t="s">
        <v>87</v>
      </c>
      <c r="E23" t="s">
        <v>88</v>
      </c>
      <c r="F23" t="s">
        <v>89</v>
      </c>
      <c r="G23" t="s">
        <v>21</v>
      </c>
      <c r="H23" t="s">
        <v>22</v>
      </c>
      <c r="I23" t="s">
        <v>63</v>
      </c>
      <c r="J23" t="s">
        <v>47</v>
      </c>
      <c r="K23" t="s">
        <v>47</v>
      </c>
      <c r="L23" t="s">
        <v>47</v>
      </c>
      <c r="M23" t="s">
        <v>312</v>
      </c>
      <c r="N23" t="s">
        <v>49</v>
      </c>
      <c r="O23" t="s">
        <v>385</v>
      </c>
      <c r="P23" t="s">
        <v>80</v>
      </c>
    </row>
    <row r="24" spans="1:16" x14ac:dyDescent="0.45">
      <c r="A24">
        <v>2018</v>
      </c>
      <c r="B24" t="s">
        <v>41</v>
      </c>
      <c r="C24" t="s">
        <v>386</v>
      </c>
      <c r="D24" t="s">
        <v>36</v>
      </c>
      <c r="E24" t="s">
        <v>236</v>
      </c>
      <c r="F24" t="s">
        <v>387</v>
      </c>
      <c r="G24" t="s">
        <v>21</v>
      </c>
      <c r="H24" t="s">
        <v>28</v>
      </c>
      <c r="I24" t="s">
        <v>57</v>
      </c>
      <c r="J24" t="s">
        <v>47</v>
      </c>
      <c r="K24" t="s">
        <v>47</v>
      </c>
      <c r="L24" t="s">
        <v>47</v>
      </c>
      <c r="M24" t="s">
        <v>65</v>
      </c>
      <c r="N24" t="s">
        <v>80</v>
      </c>
      <c r="O24" t="s">
        <v>60</v>
      </c>
      <c r="P24" t="s">
        <v>21</v>
      </c>
    </row>
    <row r="25" spans="1:16" x14ac:dyDescent="0.45">
      <c r="A25">
        <v>2018</v>
      </c>
      <c r="B25" t="s">
        <v>110</v>
      </c>
      <c r="C25" t="s">
        <v>388</v>
      </c>
      <c r="D25" t="s">
        <v>175</v>
      </c>
      <c r="E25" t="s">
        <v>174</v>
      </c>
      <c r="F25" t="s">
        <v>292</v>
      </c>
      <c r="G25" t="s">
        <v>21</v>
      </c>
      <c r="H25" t="s">
        <v>22</v>
      </c>
      <c r="I25" t="s">
        <v>72</v>
      </c>
      <c r="J25" t="s">
        <v>47</v>
      </c>
      <c r="K25" t="s">
        <v>47</v>
      </c>
      <c r="L25" t="s">
        <v>47</v>
      </c>
      <c r="M25" t="s">
        <v>115</v>
      </c>
      <c r="N25" t="s">
        <v>182</v>
      </c>
      <c r="O25" t="s">
        <v>60</v>
      </c>
      <c r="P25" t="s">
        <v>24</v>
      </c>
    </row>
    <row r="26" spans="1:16" x14ac:dyDescent="0.45">
      <c r="A26">
        <v>2018</v>
      </c>
      <c r="B26" t="s">
        <v>41</v>
      </c>
      <c r="C26" t="s">
        <v>389</v>
      </c>
      <c r="D26" t="s">
        <v>343</v>
      </c>
      <c r="E26" t="s">
        <v>44</v>
      </c>
      <c r="F26" t="s">
        <v>390</v>
      </c>
      <c r="G26" t="s">
        <v>21</v>
      </c>
      <c r="H26" t="s">
        <v>391</v>
      </c>
      <c r="I26" t="s">
        <v>57</v>
      </c>
      <c r="J26" t="s">
        <v>47</v>
      </c>
      <c r="K26" t="s">
        <v>47</v>
      </c>
      <c r="L26" t="s">
        <v>47</v>
      </c>
      <c r="M26" t="s">
        <v>38</v>
      </c>
      <c r="N26" t="s">
        <v>120</v>
      </c>
      <c r="O26" t="s">
        <v>260</v>
      </c>
      <c r="P26" t="s">
        <v>30</v>
      </c>
    </row>
    <row r="27" spans="1:16" x14ac:dyDescent="0.45">
      <c r="A27">
        <v>2018</v>
      </c>
      <c r="B27" t="s">
        <v>172</v>
      </c>
      <c r="C27" t="s">
        <v>173</v>
      </c>
      <c r="D27" t="s">
        <v>97</v>
      </c>
      <c r="E27" t="s">
        <v>147</v>
      </c>
      <c r="F27" t="s">
        <v>392</v>
      </c>
      <c r="G27" t="s">
        <v>21</v>
      </c>
      <c r="H27" t="s">
        <v>347</v>
      </c>
      <c r="I27" t="s">
        <v>23</v>
      </c>
      <c r="J27" t="s">
        <v>216</v>
      </c>
      <c r="K27" t="s">
        <v>216</v>
      </c>
      <c r="L27" t="s">
        <v>37</v>
      </c>
      <c r="M27" t="s">
        <v>138</v>
      </c>
      <c r="N27" t="s">
        <v>28</v>
      </c>
      <c r="O27" t="s">
        <v>367</v>
      </c>
      <c r="P27" t="s">
        <v>30</v>
      </c>
    </row>
    <row r="28" spans="1:16" x14ac:dyDescent="0.45">
      <c r="A28">
        <v>2018</v>
      </c>
      <c r="B28" t="s">
        <v>159</v>
      </c>
      <c r="C28" t="s">
        <v>393</v>
      </c>
      <c r="D28" t="s">
        <v>44</v>
      </c>
      <c r="E28" t="s">
        <v>43</v>
      </c>
      <c r="F28" t="s">
        <v>233</v>
      </c>
      <c r="G28" t="s">
        <v>21</v>
      </c>
      <c r="H28" t="s">
        <v>22</v>
      </c>
      <c r="I28" t="s">
        <v>72</v>
      </c>
      <c r="J28" t="s">
        <v>47</v>
      </c>
      <c r="K28" t="s">
        <v>47</v>
      </c>
      <c r="L28" t="s">
        <v>47</v>
      </c>
      <c r="M28" t="s">
        <v>300</v>
      </c>
      <c r="N28" t="s">
        <v>108</v>
      </c>
      <c r="O28" t="s">
        <v>323</v>
      </c>
      <c r="P28" t="s">
        <v>80</v>
      </c>
    </row>
    <row r="29" spans="1:16" x14ac:dyDescent="0.45">
      <c r="A29">
        <v>2018</v>
      </c>
      <c r="B29" t="s">
        <v>192</v>
      </c>
      <c r="C29" t="s">
        <v>193</v>
      </c>
      <c r="D29" t="s">
        <v>162</v>
      </c>
      <c r="E29" t="s">
        <v>161</v>
      </c>
      <c r="F29" t="s">
        <v>186</v>
      </c>
      <c r="G29" t="s">
        <v>21</v>
      </c>
      <c r="H29" t="s">
        <v>22</v>
      </c>
      <c r="I29" t="s">
        <v>46</v>
      </c>
      <c r="J29" t="s">
        <v>47</v>
      </c>
      <c r="K29" t="s">
        <v>47</v>
      </c>
      <c r="L29" t="s">
        <v>47</v>
      </c>
      <c r="M29" t="s">
        <v>119</v>
      </c>
      <c r="N29" t="s">
        <v>64</v>
      </c>
      <c r="O29" t="s">
        <v>394</v>
      </c>
      <c r="P29" t="s">
        <v>36</v>
      </c>
    </row>
    <row r="30" spans="1:16" x14ac:dyDescent="0.45">
      <c r="A30">
        <v>2018</v>
      </c>
      <c r="B30" t="s">
        <v>145</v>
      </c>
      <c r="C30" t="s">
        <v>272</v>
      </c>
      <c r="D30" t="s">
        <v>107</v>
      </c>
      <c r="E30" t="s">
        <v>27</v>
      </c>
      <c r="F30" t="s">
        <v>395</v>
      </c>
      <c r="G30" t="s">
        <v>21</v>
      </c>
      <c r="H30" t="s">
        <v>250</v>
      </c>
      <c r="I30" t="s">
        <v>46</v>
      </c>
      <c r="J30" t="s">
        <v>47</v>
      </c>
      <c r="K30" t="s">
        <v>47</v>
      </c>
      <c r="L30" t="s">
        <v>47</v>
      </c>
      <c r="M30" t="s">
        <v>100</v>
      </c>
      <c r="N30" t="s">
        <v>65</v>
      </c>
      <c r="O30" t="s">
        <v>396</v>
      </c>
      <c r="P30" t="s">
        <v>80</v>
      </c>
    </row>
    <row r="31" spans="1:16" x14ac:dyDescent="0.45">
      <c r="A31">
        <v>2018</v>
      </c>
      <c r="B31" t="s">
        <v>122</v>
      </c>
      <c r="C31" t="s">
        <v>202</v>
      </c>
      <c r="D31" t="s">
        <v>332</v>
      </c>
      <c r="E31" t="s">
        <v>397</v>
      </c>
      <c r="F31" t="s">
        <v>398</v>
      </c>
      <c r="G31" t="s">
        <v>21</v>
      </c>
      <c r="H31" t="s">
        <v>22</v>
      </c>
      <c r="I31" t="s">
        <v>57</v>
      </c>
      <c r="J31" t="s">
        <v>47</v>
      </c>
      <c r="K31" t="s">
        <v>47</v>
      </c>
      <c r="L31" t="s">
        <v>47</v>
      </c>
      <c r="M31" t="s">
        <v>204</v>
      </c>
      <c r="N31" t="s">
        <v>236</v>
      </c>
      <c r="O31" t="s">
        <v>399</v>
      </c>
      <c r="P31" t="s">
        <v>30</v>
      </c>
    </row>
    <row r="32" spans="1:16" x14ac:dyDescent="0.45">
      <c r="A32">
        <v>2018</v>
      </c>
      <c r="B32" t="s">
        <v>206</v>
      </c>
      <c r="C32" t="s">
        <v>207</v>
      </c>
      <c r="D32" t="s">
        <v>18</v>
      </c>
      <c r="E32" t="s">
        <v>19</v>
      </c>
      <c r="F32" t="s">
        <v>20</v>
      </c>
      <c r="G32" t="s">
        <v>21</v>
      </c>
      <c r="H32" t="s">
        <v>22</v>
      </c>
      <c r="I32" t="s">
        <v>23</v>
      </c>
      <c r="J32" t="s">
        <v>30</v>
      </c>
      <c r="K32" t="s">
        <v>36</v>
      </c>
      <c r="L32" t="s">
        <v>211</v>
      </c>
      <c r="M32" t="s">
        <v>312</v>
      </c>
      <c r="N32" t="s">
        <v>28</v>
      </c>
      <c r="O32" t="s">
        <v>116</v>
      </c>
      <c r="P32" t="s">
        <v>65</v>
      </c>
    </row>
    <row r="33" spans="1:16" x14ac:dyDescent="0.45">
      <c r="A33">
        <v>2018</v>
      </c>
      <c r="B33" t="s">
        <v>61</v>
      </c>
      <c r="C33" t="s">
        <v>400</v>
      </c>
      <c r="D33" t="s">
        <v>36</v>
      </c>
      <c r="E33" t="s">
        <v>51</v>
      </c>
      <c r="F33" t="s">
        <v>401</v>
      </c>
      <c r="G33" t="s">
        <v>21</v>
      </c>
      <c r="H33" t="s">
        <v>90</v>
      </c>
      <c r="I33" t="s">
        <v>57</v>
      </c>
      <c r="J33" t="s">
        <v>47</v>
      </c>
      <c r="K33" t="s">
        <v>47</v>
      </c>
      <c r="L33" t="s">
        <v>47</v>
      </c>
      <c r="M33" t="s">
        <v>80</v>
      </c>
      <c r="N33" t="s">
        <v>30</v>
      </c>
      <c r="O33" t="s">
        <v>60</v>
      </c>
      <c r="P33" t="s">
        <v>21</v>
      </c>
    </row>
    <row r="34" spans="1:16" x14ac:dyDescent="0.45">
      <c r="A34">
        <v>2018</v>
      </c>
      <c r="B34" t="s">
        <v>165</v>
      </c>
      <c r="C34" t="s">
        <v>402</v>
      </c>
      <c r="D34" t="s">
        <v>209</v>
      </c>
      <c r="E34" t="s">
        <v>208</v>
      </c>
      <c r="F34" t="s">
        <v>403</v>
      </c>
      <c r="G34" t="s">
        <v>21</v>
      </c>
      <c r="H34" t="s">
        <v>22</v>
      </c>
      <c r="I34" t="s">
        <v>57</v>
      </c>
      <c r="J34" t="s">
        <v>47</v>
      </c>
      <c r="K34" t="s">
        <v>47</v>
      </c>
      <c r="L34" t="s">
        <v>47</v>
      </c>
      <c r="M34" t="s">
        <v>107</v>
      </c>
      <c r="N34" t="s">
        <v>288</v>
      </c>
      <c r="O34" t="s">
        <v>404</v>
      </c>
      <c r="P34" t="s">
        <v>30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0F2E5-DA79-4570-A866-4447ABEC37B9}">
  <dimension ref="A1:P33"/>
  <sheetViews>
    <sheetView workbookViewId="0">
      <selection sqref="A1:P33"/>
    </sheetView>
  </sheetViews>
  <sheetFormatPr defaultRowHeight="14.25" x14ac:dyDescent="0.45"/>
  <cols>
    <col min="1" max="1" width="6.53125" bestFit="1" customWidth="1"/>
    <col min="2" max="2" width="5.33203125" bestFit="1" customWidth="1"/>
    <col min="3" max="3" width="13.6640625" bestFit="1" customWidth="1"/>
    <col min="4" max="4" width="4.53125" bestFit="1" customWidth="1"/>
    <col min="5" max="5" width="3.796875" bestFit="1" customWidth="1"/>
    <col min="6" max="6" width="7.46484375" bestFit="1" customWidth="1"/>
    <col min="7" max="7" width="6.1328125" bestFit="1" customWidth="1"/>
    <col min="8" max="8" width="4.19921875" bestFit="1" customWidth="1"/>
    <col min="9" max="9" width="7.6640625" bestFit="1" customWidth="1"/>
    <col min="10" max="10" width="8" bestFit="1" customWidth="1"/>
    <col min="11" max="11" width="7.265625" bestFit="1" customWidth="1"/>
    <col min="12" max="12" width="10.9296875" bestFit="1" customWidth="1"/>
    <col min="13" max="13" width="11.86328125" bestFit="1" customWidth="1"/>
    <col min="14" max="14" width="12" bestFit="1" customWidth="1"/>
    <col min="15" max="15" width="11.46484375" bestFit="1" customWidth="1"/>
    <col min="16" max="16" width="10.265625" bestFit="1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>
        <v>2019</v>
      </c>
      <c r="B2" t="s">
        <v>159</v>
      </c>
      <c r="C2" t="s">
        <v>405</v>
      </c>
      <c r="D2" t="s">
        <v>19</v>
      </c>
      <c r="E2" t="s">
        <v>18</v>
      </c>
      <c r="F2" t="s">
        <v>390</v>
      </c>
      <c r="G2" t="s">
        <v>21</v>
      </c>
      <c r="H2" t="s">
        <v>22</v>
      </c>
      <c r="I2" t="s">
        <v>72</v>
      </c>
      <c r="J2" t="s">
        <v>47</v>
      </c>
      <c r="K2" t="s">
        <v>47</v>
      </c>
      <c r="L2" t="s">
        <v>47</v>
      </c>
      <c r="M2" t="s">
        <v>288</v>
      </c>
      <c r="N2" t="s">
        <v>125</v>
      </c>
      <c r="O2" t="s">
        <v>323</v>
      </c>
      <c r="P2" t="s">
        <v>30</v>
      </c>
    </row>
    <row r="3" spans="1:16" x14ac:dyDescent="0.45">
      <c r="A3">
        <v>2019</v>
      </c>
      <c r="B3" t="s">
        <v>31</v>
      </c>
      <c r="C3" t="s">
        <v>32</v>
      </c>
      <c r="D3" t="s">
        <v>113</v>
      </c>
      <c r="E3" t="s">
        <v>112</v>
      </c>
      <c r="F3" t="s">
        <v>124</v>
      </c>
      <c r="G3" t="s">
        <v>21</v>
      </c>
      <c r="H3" t="s">
        <v>22</v>
      </c>
      <c r="I3" t="s">
        <v>23</v>
      </c>
      <c r="J3" t="s">
        <v>21</v>
      </c>
      <c r="K3" t="s">
        <v>36</v>
      </c>
      <c r="L3" t="s">
        <v>81</v>
      </c>
      <c r="M3" t="s">
        <v>138</v>
      </c>
      <c r="N3" t="s">
        <v>120</v>
      </c>
      <c r="O3" t="s">
        <v>505</v>
      </c>
      <c r="P3" t="s">
        <v>80</v>
      </c>
    </row>
    <row r="4" spans="1:16" x14ac:dyDescent="0.45">
      <c r="A4">
        <v>2019</v>
      </c>
      <c r="B4" t="s">
        <v>156</v>
      </c>
      <c r="C4" t="s">
        <v>538</v>
      </c>
      <c r="D4" t="s">
        <v>30</v>
      </c>
      <c r="E4" t="s">
        <v>51</v>
      </c>
      <c r="F4" t="s">
        <v>539</v>
      </c>
      <c r="G4" t="s">
        <v>21</v>
      </c>
      <c r="H4" t="s">
        <v>216</v>
      </c>
      <c r="I4" t="s">
        <v>57</v>
      </c>
      <c r="J4" t="s">
        <v>47</v>
      </c>
      <c r="K4" t="s">
        <v>47</v>
      </c>
      <c r="L4" t="s">
        <v>47</v>
      </c>
      <c r="M4" t="s">
        <v>65</v>
      </c>
      <c r="N4" t="s">
        <v>36</v>
      </c>
      <c r="O4" t="s">
        <v>537</v>
      </c>
      <c r="P4" t="s">
        <v>21</v>
      </c>
    </row>
    <row r="5" spans="1:16" x14ac:dyDescent="0.45">
      <c r="A5">
        <v>2019</v>
      </c>
      <c r="B5" t="s">
        <v>41</v>
      </c>
      <c r="C5" t="s">
        <v>42</v>
      </c>
      <c r="D5" t="s">
        <v>34</v>
      </c>
      <c r="E5" t="s">
        <v>33</v>
      </c>
      <c r="F5" t="s">
        <v>203</v>
      </c>
      <c r="G5" t="s">
        <v>21</v>
      </c>
      <c r="H5" t="s">
        <v>22</v>
      </c>
      <c r="I5" t="s">
        <v>72</v>
      </c>
      <c r="J5" t="s">
        <v>47</v>
      </c>
      <c r="K5" t="s">
        <v>47</v>
      </c>
      <c r="L5" t="s">
        <v>47</v>
      </c>
      <c r="M5" t="s">
        <v>38</v>
      </c>
      <c r="N5" t="s">
        <v>100</v>
      </c>
      <c r="O5" t="s">
        <v>231</v>
      </c>
      <c r="P5" t="s">
        <v>216</v>
      </c>
    </row>
    <row r="6" spans="1:16" x14ac:dyDescent="0.45">
      <c r="A6">
        <v>2019</v>
      </c>
      <c r="B6" t="s">
        <v>52</v>
      </c>
      <c r="C6" t="s">
        <v>53</v>
      </c>
      <c r="D6" t="s">
        <v>147</v>
      </c>
      <c r="E6" t="s">
        <v>148</v>
      </c>
      <c r="F6" t="s">
        <v>149</v>
      </c>
      <c r="G6" t="s">
        <v>21</v>
      </c>
      <c r="H6" t="s">
        <v>22</v>
      </c>
      <c r="I6" t="s">
        <v>72</v>
      </c>
      <c r="J6" t="s">
        <v>47</v>
      </c>
      <c r="K6" t="s">
        <v>47</v>
      </c>
      <c r="L6" t="s">
        <v>47</v>
      </c>
      <c r="M6" t="s">
        <v>58</v>
      </c>
      <c r="N6" t="s">
        <v>182</v>
      </c>
      <c r="O6" t="s">
        <v>91</v>
      </c>
      <c r="P6" t="s">
        <v>80</v>
      </c>
    </row>
    <row r="7" spans="1:16" x14ac:dyDescent="0.45">
      <c r="A7">
        <v>2019</v>
      </c>
      <c r="B7" t="s">
        <v>92</v>
      </c>
      <c r="C7" t="s">
        <v>62</v>
      </c>
      <c r="D7" t="s">
        <v>237</v>
      </c>
      <c r="E7" t="s">
        <v>238</v>
      </c>
      <c r="F7" t="s">
        <v>239</v>
      </c>
      <c r="G7" t="s">
        <v>21</v>
      </c>
      <c r="H7" t="s">
        <v>22</v>
      </c>
      <c r="I7" t="s">
        <v>46</v>
      </c>
      <c r="J7" t="s">
        <v>47</v>
      </c>
      <c r="K7" t="s">
        <v>47</v>
      </c>
      <c r="L7" t="s">
        <v>47</v>
      </c>
      <c r="M7" t="s">
        <v>27</v>
      </c>
      <c r="N7" t="s">
        <v>236</v>
      </c>
      <c r="O7" t="s">
        <v>487</v>
      </c>
      <c r="P7" t="s">
        <v>36</v>
      </c>
    </row>
    <row r="8" spans="1:16" x14ac:dyDescent="0.45">
      <c r="A8">
        <v>2019</v>
      </c>
      <c r="B8" t="s">
        <v>70</v>
      </c>
      <c r="C8" t="s">
        <v>71</v>
      </c>
      <c r="D8" t="s">
        <v>55</v>
      </c>
      <c r="E8" t="s">
        <v>54</v>
      </c>
      <c r="F8" t="s">
        <v>370</v>
      </c>
      <c r="G8" t="s">
        <v>21</v>
      </c>
      <c r="H8" t="s">
        <v>22</v>
      </c>
      <c r="I8" t="s">
        <v>23</v>
      </c>
      <c r="J8" t="s">
        <v>25</v>
      </c>
      <c r="K8" t="s">
        <v>65</v>
      </c>
      <c r="L8" t="s">
        <v>20</v>
      </c>
      <c r="M8" t="s">
        <v>154</v>
      </c>
      <c r="N8" t="s">
        <v>236</v>
      </c>
      <c r="O8" t="s">
        <v>530</v>
      </c>
      <c r="P8" t="s">
        <v>25</v>
      </c>
    </row>
    <row r="9" spans="1:16" x14ac:dyDescent="0.45">
      <c r="A9">
        <v>2019</v>
      </c>
      <c r="B9" t="s">
        <v>201</v>
      </c>
      <c r="C9" t="s">
        <v>350</v>
      </c>
      <c r="D9" t="s">
        <v>105</v>
      </c>
      <c r="E9" t="s">
        <v>104</v>
      </c>
      <c r="F9" t="s">
        <v>264</v>
      </c>
      <c r="G9" t="s">
        <v>21</v>
      </c>
      <c r="H9" t="s">
        <v>22</v>
      </c>
      <c r="I9" t="s">
        <v>46</v>
      </c>
      <c r="J9" t="s">
        <v>47</v>
      </c>
      <c r="K9" t="s">
        <v>47</v>
      </c>
      <c r="L9" t="s">
        <v>47</v>
      </c>
      <c r="M9" t="s">
        <v>218</v>
      </c>
      <c r="N9" t="s">
        <v>64</v>
      </c>
      <c r="O9" t="s">
        <v>540</v>
      </c>
      <c r="P9" t="s">
        <v>65</v>
      </c>
    </row>
    <row r="10" spans="1:16" x14ac:dyDescent="0.45">
      <c r="A10">
        <v>2019</v>
      </c>
      <c r="B10" t="s">
        <v>75</v>
      </c>
      <c r="C10" t="s">
        <v>76</v>
      </c>
      <c r="D10" t="s">
        <v>308</v>
      </c>
      <c r="E10" t="s">
        <v>307</v>
      </c>
      <c r="F10" t="s">
        <v>442</v>
      </c>
      <c r="G10" t="s">
        <v>21</v>
      </c>
      <c r="H10" t="s">
        <v>22</v>
      </c>
      <c r="I10" t="s">
        <v>63</v>
      </c>
      <c r="J10" t="s">
        <v>36</v>
      </c>
      <c r="K10" t="s">
        <v>36</v>
      </c>
      <c r="L10" t="s">
        <v>37</v>
      </c>
      <c r="M10" t="s">
        <v>290</v>
      </c>
      <c r="N10" t="s">
        <v>154</v>
      </c>
      <c r="O10" t="s">
        <v>541</v>
      </c>
      <c r="P10" t="s">
        <v>30</v>
      </c>
    </row>
    <row r="11" spans="1:16" x14ac:dyDescent="0.45">
      <c r="A11">
        <v>2019</v>
      </c>
      <c r="B11" t="s">
        <v>85</v>
      </c>
      <c r="C11" t="s">
        <v>86</v>
      </c>
      <c r="D11" t="s">
        <v>88</v>
      </c>
      <c r="E11" t="s">
        <v>87</v>
      </c>
      <c r="F11" t="s">
        <v>142</v>
      </c>
      <c r="G11" t="s">
        <v>21</v>
      </c>
      <c r="H11" t="s">
        <v>22</v>
      </c>
      <c r="I11" t="s">
        <v>46</v>
      </c>
      <c r="J11" t="s">
        <v>47</v>
      </c>
      <c r="K11" t="s">
        <v>47</v>
      </c>
      <c r="L11" t="s">
        <v>47</v>
      </c>
      <c r="M11" t="s">
        <v>170</v>
      </c>
      <c r="N11" t="s">
        <v>154</v>
      </c>
      <c r="O11" t="s">
        <v>144</v>
      </c>
      <c r="P11" t="s">
        <v>80</v>
      </c>
    </row>
    <row r="12" spans="1:16" x14ac:dyDescent="0.45">
      <c r="A12">
        <v>2019</v>
      </c>
      <c r="B12" t="s">
        <v>95</v>
      </c>
      <c r="C12" t="s">
        <v>96</v>
      </c>
      <c r="D12" t="s">
        <v>162</v>
      </c>
      <c r="E12" t="s">
        <v>161</v>
      </c>
      <c r="F12" t="s">
        <v>186</v>
      </c>
      <c r="G12" t="s">
        <v>21</v>
      </c>
      <c r="H12" t="s">
        <v>22</v>
      </c>
      <c r="I12" t="s">
        <v>63</v>
      </c>
      <c r="J12" t="s">
        <v>21</v>
      </c>
      <c r="K12" t="s">
        <v>30</v>
      </c>
      <c r="L12" t="s">
        <v>81</v>
      </c>
      <c r="M12" t="s">
        <v>27</v>
      </c>
      <c r="N12" t="s">
        <v>39</v>
      </c>
      <c r="O12" t="s">
        <v>421</v>
      </c>
      <c r="P12" t="s">
        <v>36</v>
      </c>
    </row>
    <row r="13" spans="1:16" x14ac:dyDescent="0.45">
      <c r="A13">
        <v>2019</v>
      </c>
      <c r="B13" t="s">
        <v>102</v>
      </c>
      <c r="C13" t="s">
        <v>103</v>
      </c>
      <c r="D13" t="s">
        <v>249</v>
      </c>
      <c r="E13" t="s">
        <v>250</v>
      </c>
      <c r="F13" t="s">
        <v>251</v>
      </c>
      <c r="G13" t="s">
        <v>21</v>
      </c>
      <c r="H13" t="s">
        <v>22</v>
      </c>
      <c r="I13" t="s">
        <v>63</v>
      </c>
      <c r="J13" t="s">
        <v>47</v>
      </c>
      <c r="K13" t="s">
        <v>47</v>
      </c>
      <c r="L13" t="s">
        <v>47</v>
      </c>
      <c r="M13" t="s">
        <v>204</v>
      </c>
      <c r="N13" t="s">
        <v>236</v>
      </c>
      <c r="O13" t="s">
        <v>399</v>
      </c>
      <c r="P13" t="s">
        <v>30</v>
      </c>
    </row>
    <row r="14" spans="1:16" x14ac:dyDescent="0.45">
      <c r="A14">
        <v>2019</v>
      </c>
      <c r="B14" t="s">
        <v>117</v>
      </c>
      <c r="C14" t="s">
        <v>361</v>
      </c>
      <c r="D14" t="s">
        <v>332</v>
      </c>
      <c r="E14" t="s">
        <v>341</v>
      </c>
      <c r="F14" t="s">
        <v>542</v>
      </c>
      <c r="G14" t="s">
        <v>21</v>
      </c>
      <c r="H14" t="s">
        <v>228</v>
      </c>
      <c r="I14" t="s">
        <v>57</v>
      </c>
      <c r="J14" t="s">
        <v>47</v>
      </c>
      <c r="K14" t="s">
        <v>47</v>
      </c>
      <c r="L14" t="s">
        <v>47</v>
      </c>
      <c r="M14" t="s">
        <v>38</v>
      </c>
      <c r="N14" t="s">
        <v>100</v>
      </c>
      <c r="O14" t="s">
        <v>231</v>
      </c>
      <c r="P14" t="s">
        <v>216</v>
      </c>
    </row>
    <row r="15" spans="1:16" x14ac:dyDescent="0.45">
      <c r="A15">
        <v>2019</v>
      </c>
      <c r="B15" t="s">
        <v>156</v>
      </c>
      <c r="C15" t="s">
        <v>368</v>
      </c>
      <c r="D15" t="s">
        <v>250</v>
      </c>
      <c r="E15" t="s">
        <v>238</v>
      </c>
      <c r="F15" t="s">
        <v>543</v>
      </c>
      <c r="G15" t="s">
        <v>21</v>
      </c>
      <c r="H15" t="s">
        <v>544</v>
      </c>
      <c r="I15" t="s">
        <v>72</v>
      </c>
      <c r="J15" t="s">
        <v>47</v>
      </c>
      <c r="K15" t="s">
        <v>47</v>
      </c>
      <c r="L15" t="s">
        <v>47</v>
      </c>
      <c r="M15" t="s">
        <v>135</v>
      </c>
      <c r="N15" t="s">
        <v>154</v>
      </c>
      <c r="O15" t="s">
        <v>329</v>
      </c>
      <c r="P15" t="s">
        <v>36</v>
      </c>
    </row>
    <row r="16" spans="1:16" x14ac:dyDescent="0.45">
      <c r="A16">
        <v>2019</v>
      </c>
      <c r="B16" t="s">
        <v>16</v>
      </c>
      <c r="C16" t="s">
        <v>118</v>
      </c>
      <c r="D16" t="s">
        <v>244</v>
      </c>
      <c r="E16" t="s">
        <v>82</v>
      </c>
      <c r="F16" t="s">
        <v>245</v>
      </c>
      <c r="G16" t="s">
        <v>21</v>
      </c>
      <c r="H16" t="s">
        <v>22</v>
      </c>
      <c r="I16" t="s">
        <v>23</v>
      </c>
      <c r="J16" t="s">
        <v>90</v>
      </c>
      <c r="K16" t="s">
        <v>216</v>
      </c>
      <c r="L16" t="s">
        <v>20</v>
      </c>
      <c r="M16" t="s">
        <v>138</v>
      </c>
      <c r="N16" t="s">
        <v>182</v>
      </c>
      <c r="O16" t="s">
        <v>477</v>
      </c>
      <c r="P16" t="s">
        <v>30</v>
      </c>
    </row>
    <row r="17" spans="1:16" x14ac:dyDescent="0.45">
      <c r="A17">
        <v>2019</v>
      </c>
      <c r="B17" t="s">
        <v>199</v>
      </c>
      <c r="C17" t="s">
        <v>371</v>
      </c>
      <c r="D17" t="s">
        <v>250</v>
      </c>
      <c r="E17" t="s">
        <v>97</v>
      </c>
      <c r="F17" t="s">
        <v>443</v>
      </c>
      <c r="G17" t="s">
        <v>21</v>
      </c>
      <c r="H17" t="s">
        <v>228</v>
      </c>
      <c r="I17" t="s">
        <v>57</v>
      </c>
      <c r="J17" t="s">
        <v>47</v>
      </c>
      <c r="K17" t="s">
        <v>47</v>
      </c>
      <c r="L17" t="s">
        <v>47</v>
      </c>
      <c r="M17" t="s">
        <v>218</v>
      </c>
      <c r="N17" t="s">
        <v>236</v>
      </c>
      <c r="O17" t="s">
        <v>510</v>
      </c>
      <c r="P17" t="s">
        <v>65</v>
      </c>
    </row>
    <row r="18" spans="1:16" x14ac:dyDescent="0.45">
      <c r="A18">
        <v>2019</v>
      </c>
      <c r="B18" t="s">
        <v>122</v>
      </c>
      <c r="C18" t="s">
        <v>123</v>
      </c>
      <c r="D18" t="s">
        <v>352</v>
      </c>
      <c r="E18" t="s">
        <v>354</v>
      </c>
      <c r="F18" t="s">
        <v>94</v>
      </c>
      <c r="G18" t="s">
        <v>21</v>
      </c>
      <c r="H18" t="s">
        <v>22</v>
      </c>
      <c r="I18" t="s">
        <v>57</v>
      </c>
      <c r="J18" t="s">
        <v>47</v>
      </c>
      <c r="K18" t="s">
        <v>47</v>
      </c>
      <c r="L18" t="s">
        <v>47</v>
      </c>
      <c r="M18" t="s">
        <v>73</v>
      </c>
      <c r="N18" t="s">
        <v>68</v>
      </c>
      <c r="O18" t="s">
        <v>506</v>
      </c>
      <c r="P18" t="s">
        <v>36</v>
      </c>
    </row>
    <row r="19" spans="1:16" x14ac:dyDescent="0.45">
      <c r="A19">
        <v>2019</v>
      </c>
      <c r="B19" t="s">
        <v>214</v>
      </c>
      <c r="C19" t="s">
        <v>127</v>
      </c>
      <c r="D19" t="s">
        <v>128</v>
      </c>
      <c r="E19" t="s">
        <v>128</v>
      </c>
      <c r="F19" t="s">
        <v>37</v>
      </c>
      <c r="G19" t="s">
        <v>21</v>
      </c>
      <c r="H19" t="s">
        <v>22</v>
      </c>
      <c r="I19" t="s">
        <v>72</v>
      </c>
      <c r="J19" t="s">
        <v>47</v>
      </c>
      <c r="K19" t="s">
        <v>47</v>
      </c>
      <c r="L19" t="s">
        <v>47</v>
      </c>
      <c r="M19" t="s">
        <v>310</v>
      </c>
      <c r="N19" t="s">
        <v>108</v>
      </c>
      <c r="O19" t="s">
        <v>545</v>
      </c>
      <c r="P19" t="s">
        <v>65</v>
      </c>
    </row>
    <row r="20" spans="1:16" x14ac:dyDescent="0.45">
      <c r="A20">
        <v>2019</v>
      </c>
      <c r="B20" t="s">
        <v>140</v>
      </c>
      <c r="C20" t="s">
        <v>141</v>
      </c>
      <c r="D20" t="s">
        <v>238</v>
      </c>
      <c r="E20" t="s">
        <v>237</v>
      </c>
      <c r="F20" t="s">
        <v>413</v>
      </c>
      <c r="G20" t="s">
        <v>21</v>
      </c>
      <c r="H20" t="s">
        <v>22</v>
      </c>
      <c r="I20" t="s">
        <v>63</v>
      </c>
      <c r="J20" t="s">
        <v>47</v>
      </c>
      <c r="K20" t="s">
        <v>47</v>
      </c>
      <c r="L20" t="s">
        <v>47</v>
      </c>
      <c r="M20" t="s">
        <v>218</v>
      </c>
      <c r="N20" t="s">
        <v>49</v>
      </c>
      <c r="O20" t="s">
        <v>240</v>
      </c>
      <c r="P20" t="s">
        <v>30</v>
      </c>
    </row>
    <row r="21" spans="1:16" x14ac:dyDescent="0.45">
      <c r="A21">
        <v>2019</v>
      </c>
      <c r="B21" t="s">
        <v>177</v>
      </c>
      <c r="C21" t="s">
        <v>254</v>
      </c>
      <c r="D21" t="s">
        <v>88</v>
      </c>
      <c r="E21" t="s">
        <v>87</v>
      </c>
      <c r="F21" t="s">
        <v>142</v>
      </c>
      <c r="G21" t="s">
        <v>21</v>
      </c>
      <c r="H21" t="s">
        <v>22</v>
      </c>
      <c r="I21" t="s">
        <v>46</v>
      </c>
      <c r="J21" t="s">
        <v>47</v>
      </c>
      <c r="K21" t="s">
        <v>47</v>
      </c>
      <c r="L21" t="s">
        <v>47</v>
      </c>
      <c r="M21" t="s">
        <v>364</v>
      </c>
      <c r="N21" t="s">
        <v>39</v>
      </c>
      <c r="O21" t="s">
        <v>60</v>
      </c>
      <c r="P21" t="s">
        <v>36</v>
      </c>
    </row>
    <row r="22" spans="1:16" x14ac:dyDescent="0.45">
      <c r="A22">
        <v>2019</v>
      </c>
      <c r="B22" t="s">
        <v>152</v>
      </c>
      <c r="C22" t="s">
        <v>153</v>
      </c>
      <c r="D22" t="s">
        <v>249</v>
      </c>
      <c r="E22" t="s">
        <v>250</v>
      </c>
      <c r="F22" t="s">
        <v>251</v>
      </c>
      <c r="G22" t="s">
        <v>21</v>
      </c>
      <c r="H22" t="s">
        <v>22</v>
      </c>
      <c r="I22" t="s">
        <v>63</v>
      </c>
      <c r="J22" t="s">
        <v>120</v>
      </c>
      <c r="K22" t="s">
        <v>25</v>
      </c>
      <c r="L22" t="s">
        <v>407</v>
      </c>
      <c r="M22" t="s">
        <v>288</v>
      </c>
      <c r="N22" t="s">
        <v>236</v>
      </c>
      <c r="O22" t="s">
        <v>546</v>
      </c>
      <c r="P22" t="s">
        <v>65</v>
      </c>
    </row>
    <row r="23" spans="1:16" x14ac:dyDescent="0.45">
      <c r="A23">
        <v>2019</v>
      </c>
      <c r="B23" t="s">
        <v>189</v>
      </c>
      <c r="C23" t="s">
        <v>261</v>
      </c>
      <c r="D23" t="s">
        <v>436</v>
      </c>
      <c r="E23" t="s">
        <v>547</v>
      </c>
      <c r="F23" t="s">
        <v>548</v>
      </c>
      <c r="G23" t="s">
        <v>21</v>
      </c>
      <c r="H23" t="s">
        <v>22</v>
      </c>
      <c r="I23" t="s">
        <v>57</v>
      </c>
      <c r="J23" t="s">
        <v>47</v>
      </c>
      <c r="K23" t="s">
        <v>47</v>
      </c>
      <c r="L23" t="s">
        <v>47</v>
      </c>
      <c r="M23" t="s">
        <v>310</v>
      </c>
      <c r="N23" t="s">
        <v>154</v>
      </c>
      <c r="O23" t="s">
        <v>311</v>
      </c>
      <c r="P23" t="s">
        <v>36</v>
      </c>
    </row>
    <row r="24" spans="1:16" x14ac:dyDescent="0.45">
      <c r="A24">
        <v>2019</v>
      </c>
      <c r="B24" t="s">
        <v>133</v>
      </c>
      <c r="C24" t="s">
        <v>157</v>
      </c>
      <c r="D24" t="s">
        <v>256</v>
      </c>
      <c r="E24" t="s">
        <v>255</v>
      </c>
      <c r="F24" t="s">
        <v>383</v>
      </c>
      <c r="G24" t="s">
        <v>21</v>
      </c>
      <c r="H24" t="s">
        <v>22</v>
      </c>
      <c r="I24" t="s">
        <v>63</v>
      </c>
      <c r="J24" t="s">
        <v>21</v>
      </c>
      <c r="K24" t="s">
        <v>30</v>
      </c>
      <c r="L24" t="s">
        <v>81</v>
      </c>
      <c r="M24" t="s">
        <v>67</v>
      </c>
      <c r="N24" t="s">
        <v>120</v>
      </c>
      <c r="O24" t="s">
        <v>503</v>
      </c>
      <c r="P24" t="s">
        <v>36</v>
      </c>
    </row>
    <row r="25" spans="1:16" x14ac:dyDescent="0.45">
      <c r="A25">
        <v>2019</v>
      </c>
      <c r="B25" t="s">
        <v>184</v>
      </c>
      <c r="C25" t="s">
        <v>265</v>
      </c>
      <c r="D25" t="s">
        <v>220</v>
      </c>
      <c r="E25" t="s">
        <v>219</v>
      </c>
      <c r="F25" t="s">
        <v>262</v>
      </c>
      <c r="G25" t="s">
        <v>21</v>
      </c>
      <c r="H25" t="s">
        <v>22</v>
      </c>
      <c r="I25" t="s">
        <v>72</v>
      </c>
      <c r="J25" t="s">
        <v>47</v>
      </c>
      <c r="K25" t="s">
        <v>47</v>
      </c>
      <c r="L25" t="s">
        <v>47</v>
      </c>
      <c r="M25" t="s">
        <v>138</v>
      </c>
      <c r="N25" t="s">
        <v>125</v>
      </c>
      <c r="O25" t="s">
        <v>158</v>
      </c>
      <c r="P25" t="s">
        <v>80</v>
      </c>
    </row>
    <row r="26" spans="1:16" x14ac:dyDescent="0.45">
      <c r="A26">
        <v>2019</v>
      </c>
      <c r="B26" t="s">
        <v>199</v>
      </c>
      <c r="C26" t="s">
        <v>549</v>
      </c>
      <c r="D26" t="s">
        <v>21</v>
      </c>
      <c r="E26" t="s">
        <v>30</v>
      </c>
      <c r="F26" t="s">
        <v>81</v>
      </c>
      <c r="G26" t="s">
        <v>21</v>
      </c>
      <c r="H26" t="s">
        <v>30</v>
      </c>
      <c r="I26" t="s">
        <v>57</v>
      </c>
      <c r="J26" t="s">
        <v>47</v>
      </c>
      <c r="K26" t="s">
        <v>47</v>
      </c>
      <c r="L26" t="s">
        <v>47</v>
      </c>
      <c r="M26" t="s">
        <v>21</v>
      </c>
      <c r="N26" t="s">
        <v>21</v>
      </c>
      <c r="O26" t="s">
        <v>47</v>
      </c>
      <c r="P26" t="s">
        <v>21</v>
      </c>
    </row>
    <row r="27" spans="1:16" x14ac:dyDescent="0.45">
      <c r="A27">
        <v>2019</v>
      </c>
      <c r="B27" t="s">
        <v>110</v>
      </c>
      <c r="C27" t="s">
        <v>388</v>
      </c>
      <c r="D27" t="s">
        <v>19</v>
      </c>
      <c r="E27" t="s">
        <v>162</v>
      </c>
      <c r="F27" t="s">
        <v>340</v>
      </c>
      <c r="G27" t="s">
        <v>21</v>
      </c>
      <c r="H27" t="s">
        <v>228</v>
      </c>
      <c r="I27" t="s">
        <v>46</v>
      </c>
      <c r="J27" t="s">
        <v>47</v>
      </c>
      <c r="K27" t="s">
        <v>47</v>
      </c>
      <c r="L27" t="s">
        <v>47</v>
      </c>
      <c r="M27" t="s">
        <v>27</v>
      </c>
      <c r="N27" t="s">
        <v>120</v>
      </c>
      <c r="O27" t="s">
        <v>225</v>
      </c>
      <c r="P27" t="s">
        <v>216</v>
      </c>
    </row>
    <row r="28" spans="1:16" x14ac:dyDescent="0.45">
      <c r="A28">
        <v>2019</v>
      </c>
      <c r="B28" t="s">
        <v>172</v>
      </c>
      <c r="C28" t="s">
        <v>173</v>
      </c>
      <c r="D28" t="s">
        <v>168</v>
      </c>
      <c r="E28" t="s">
        <v>167</v>
      </c>
      <c r="F28" t="s">
        <v>267</v>
      </c>
      <c r="G28" t="s">
        <v>21</v>
      </c>
      <c r="H28" t="s">
        <v>22</v>
      </c>
      <c r="I28" t="s">
        <v>23</v>
      </c>
      <c r="J28" t="s">
        <v>80</v>
      </c>
      <c r="K28" t="s">
        <v>36</v>
      </c>
      <c r="L28" t="s">
        <v>246</v>
      </c>
      <c r="M28" t="s">
        <v>38</v>
      </c>
      <c r="N28" t="s">
        <v>59</v>
      </c>
      <c r="O28" t="s">
        <v>412</v>
      </c>
      <c r="P28" t="s">
        <v>30</v>
      </c>
    </row>
    <row r="29" spans="1:16" x14ac:dyDescent="0.45">
      <c r="A29">
        <v>2019</v>
      </c>
      <c r="B29" t="s">
        <v>192</v>
      </c>
      <c r="C29" t="s">
        <v>193</v>
      </c>
      <c r="D29" t="s">
        <v>294</v>
      </c>
      <c r="E29" t="s">
        <v>295</v>
      </c>
      <c r="F29" t="s">
        <v>296</v>
      </c>
      <c r="G29" t="s">
        <v>21</v>
      </c>
      <c r="H29" t="s">
        <v>22</v>
      </c>
      <c r="I29" t="s">
        <v>57</v>
      </c>
      <c r="J29" t="s">
        <v>47</v>
      </c>
      <c r="K29" t="s">
        <v>47</v>
      </c>
      <c r="L29" t="s">
        <v>47</v>
      </c>
      <c r="M29" t="s">
        <v>58</v>
      </c>
      <c r="N29" t="s">
        <v>28</v>
      </c>
      <c r="O29" t="s">
        <v>336</v>
      </c>
      <c r="P29" t="s">
        <v>65</v>
      </c>
    </row>
    <row r="30" spans="1:16" x14ac:dyDescent="0.45">
      <c r="A30">
        <v>2019</v>
      </c>
      <c r="B30" t="s">
        <v>145</v>
      </c>
      <c r="C30" t="s">
        <v>272</v>
      </c>
      <c r="D30" t="s">
        <v>148</v>
      </c>
      <c r="E30" t="s">
        <v>147</v>
      </c>
      <c r="F30" t="s">
        <v>223</v>
      </c>
      <c r="G30" t="s">
        <v>21</v>
      </c>
      <c r="H30" t="s">
        <v>22</v>
      </c>
      <c r="I30" t="s">
        <v>23</v>
      </c>
      <c r="J30" t="s">
        <v>36</v>
      </c>
      <c r="K30" t="s">
        <v>24</v>
      </c>
      <c r="L30" t="s">
        <v>94</v>
      </c>
      <c r="M30" t="s">
        <v>138</v>
      </c>
      <c r="N30" t="s">
        <v>39</v>
      </c>
      <c r="O30" t="s">
        <v>550</v>
      </c>
      <c r="P30" t="s">
        <v>80</v>
      </c>
    </row>
    <row r="31" spans="1:16" x14ac:dyDescent="0.45">
      <c r="A31">
        <v>2019</v>
      </c>
      <c r="B31" t="s">
        <v>206</v>
      </c>
      <c r="C31" t="s">
        <v>207</v>
      </c>
      <c r="D31" t="s">
        <v>256</v>
      </c>
      <c r="E31" t="s">
        <v>255</v>
      </c>
      <c r="F31" t="s">
        <v>383</v>
      </c>
      <c r="G31" t="s">
        <v>21</v>
      </c>
      <c r="H31" t="s">
        <v>22</v>
      </c>
      <c r="I31" t="s">
        <v>23</v>
      </c>
      <c r="J31" t="s">
        <v>80</v>
      </c>
      <c r="K31" t="s">
        <v>36</v>
      </c>
      <c r="L31" t="s">
        <v>246</v>
      </c>
      <c r="M31" t="s">
        <v>73</v>
      </c>
      <c r="N31" t="s">
        <v>39</v>
      </c>
      <c r="O31" t="s">
        <v>271</v>
      </c>
      <c r="P31" t="s">
        <v>65</v>
      </c>
    </row>
    <row r="32" spans="1:16" x14ac:dyDescent="0.45">
      <c r="A32">
        <v>2019</v>
      </c>
      <c r="B32" t="s">
        <v>61</v>
      </c>
      <c r="C32" t="s">
        <v>278</v>
      </c>
      <c r="D32" t="s">
        <v>87</v>
      </c>
      <c r="E32" t="s">
        <v>88</v>
      </c>
      <c r="F32" t="s">
        <v>89</v>
      </c>
      <c r="G32" t="s">
        <v>21</v>
      </c>
      <c r="H32" t="s">
        <v>22</v>
      </c>
      <c r="I32" t="s">
        <v>46</v>
      </c>
      <c r="J32" t="s">
        <v>47</v>
      </c>
      <c r="K32" t="s">
        <v>47</v>
      </c>
      <c r="L32" t="s">
        <v>47</v>
      </c>
      <c r="M32" t="s">
        <v>131</v>
      </c>
      <c r="N32" t="s">
        <v>67</v>
      </c>
      <c r="O32" t="s">
        <v>433</v>
      </c>
      <c r="P32" t="s">
        <v>36</v>
      </c>
    </row>
    <row r="33" spans="1:16" x14ac:dyDescent="0.45">
      <c r="A33">
        <v>2019</v>
      </c>
      <c r="B33" t="s">
        <v>165</v>
      </c>
      <c r="C33" t="s">
        <v>402</v>
      </c>
      <c r="D33" t="s">
        <v>54</v>
      </c>
      <c r="E33" t="s">
        <v>55</v>
      </c>
      <c r="F33" t="s">
        <v>56</v>
      </c>
      <c r="G33" t="s">
        <v>21</v>
      </c>
      <c r="H33" t="s">
        <v>22</v>
      </c>
      <c r="I33" t="s">
        <v>72</v>
      </c>
      <c r="J33" t="s">
        <v>47</v>
      </c>
      <c r="K33" t="s">
        <v>47</v>
      </c>
      <c r="L33" t="s">
        <v>47</v>
      </c>
      <c r="M33" t="s">
        <v>27</v>
      </c>
      <c r="N33" t="s">
        <v>108</v>
      </c>
      <c r="O33" t="s">
        <v>551</v>
      </c>
      <c r="P33" t="s">
        <v>65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E771D-0F1A-4F7D-95B7-A771BC1535D1}">
  <dimension ref="A1:P32"/>
  <sheetViews>
    <sheetView workbookViewId="0"/>
  </sheetViews>
  <sheetFormatPr defaultRowHeight="14.25" x14ac:dyDescent="0.45"/>
  <cols>
    <col min="1" max="1" width="6.53125" bestFit="1" customWidth="1"/>
    <col min="2" max="2" width="5.33203125" bestFit="1" customWidth="1"/>
    <col min="3" max="3" width="14.19921875" bestFit="1" customWidth="1"/>
    <col min="4" max="4" width="4.53125" bestFit="1" customWidth="1"/>
    <col min="5" max="5" width="3.796875" bestFit="1" customWidth="1"/>
    <col min="6" max="6" width="7.46484375" bestFit="1" customWidth="1"/>
    <col min="7" max="7" width="6.1328125" bestFit="1" customWidth="1"/>
    <col min="8" max="8" width="4.19921875" bestFit="1" customWidth="1"/>
    <col min="9" max="9" width="7.6640625" bestFit="1" customWidth="1"/>
    <col min="10" max="10" width="8" bestFit="1" customWidth="1"/>
    <col min="11" max="11" width="7.265625" bestFit="1" customWidth="1"/>
    <col min="12" max="12" width="10.9296875" bestFit="1" customWidth="1"/>
    <col min="13" max="13" width="11.86328125" bestFit="1" customWidth="1"/>
    <col min="14" max="14" width="12" bestFit="1" customWidth="1"/>
    <col min="15" max="15" width="11.46484375" bestFit="1" customWidth="1"/>
    <col min="16" max="16" width="10.265625" bestFit="1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>
        <v>2020</v>
      </c>
      <c r="B2" t="s">
        <v>16</v>
      </c>
      <c r="C2" t="s">
        <v>17</v>
      </c>
      <c r="D2" t="s">
        <v>67</v>
      </c>
      <c r="E2" t="s">
        <v>288</v>
      </c>
      <c r="F2" t="s">
        <v>504</v>
      </c>
      <c r="G2" t="s">
        <v>21</v>
      </c>
      <c r="H2" t="s">
        <v>279</v>
      </c>
      <c r="I2" t="s">
        <v>63</v>
      </c>
      <c r="J2" t="s">
        <v>216</v>
      </c>
      <c r="K2" t="s">
        <v>25</v>
      </c>
      <c r="L2" t="s">
        <v>217</v>
      </c>
      <c r="M2" t="s">
        <v>64</v>
      </c>
      <c r="N2" t="s">
        <v>65</v>
      </c>
      <c r="O2" t="s">
        <v>505</v>
      </c>
      <c r="P2" t="s">
        <v>30</v>
      </c>
    </row>
    <row r="3" spans="1:16" x14ac:dyDescent="0.45">
      <c r="A3">
        <v>2020</v>
      </c>
      <c r="B3" t="s">
        <v>31</v>
      </c>
      <c r="C3" t="s">
        <v>32</v>
      </c>
      <c r="D3" t="s">
        <v>218</v>
      </c>
      <c r="E3" t="s">
        <v>150</v>
      </c>
      <c r="F3" t="s">
        <v>358</v>
      </c>
      <c r="G3" t="s">
        <v>21</v>
      </c>
      <c r="H3" t="s">
        <v>279</v>
      </c>
      <c r="I3" t="s">
        <v>23</v>
      </c>
      <c r="J3" t="s">
        <v>21</v>
      </c>
      <c r="K3" t="s">
        <v>80</v>
      </c>
      <c r="L3" t="s">
        <v>81</v>
      </c>
      <c r="M3" t="s">
        <v>73</v>
      </c>
      <c r="N3" t="s">
        <v>68</v>
      </c>
      <c r="O3" t="s">
        <v>506</v>
      </c>
      <c r="P3" t="s">
        <v>30</v>
      </c>
    </row>
    <row r="4" spans="1:16" x14ac:dyDescent="0.45">
      <c r="A4">
        <v>2020</v>
      </c>
      <c r="B4" t="s">
        <v>41</v>
      </c>
      <c r="C4" t="s">
        <v>42</v>
      </c>
      <c r="D4" t="s">
        <v>288</v>
      </c>
      <c r="E4" t="s">
        <v>67</v>
      </c>
      <c r="F4" t="s">
        <v>507</v>
      </c>
      <c r="G4" t="s">
        <v>21</v>
      </c>
      <c r="H4" t="s">
        <v>279</v>
      </c>
      <c r="I4" t="s">
        <v>63</v>
      </c>
      <c r="J4" t="s">
        <v>21</v>
      </c>
      <c r="K4" t="s">
        <v>80</v>
      </c>
      <c r="L4" t="s">
        <v>81</v>
      </c>
      <c r="M4" t="s">
        <v>108</v>
      </c>
      <c r="N4" t="s">
        <v>68</v>
      </c>
      <c r="O4" t="s">
        <v>489</v>
      </c>
      <c r="P4" t="s">
        <v>36</v>
      </c>
    </row>
    <row r="5" spans="1:16" x14ac:dyDescent="0.45">
      <c r="A5">
        <v>2020</v>
      </c>
      <c r="B5" t="s">
        <v>52</v>
      </c>
      <c r="C5" t="s">
        <v>53</v>
      </c>
      <c r="D5" t="s">
        <v>83</v>
      </c>
      <c r="E5" t="s">
        <v>38</v>
      </c>
      <c r="F5" t="s">
        <v>508</v>
      </c>
      <c r="G5" t="s">
        <v>21</v>
      </c>
      <c r="H5" t="s">
        <v>279</v>
      </c>
      <c r="I5" t="s">
        <v>72</v>
      </c>
      <c r="J5" t="s">
        <v>47</v>
      </c>
      <c r="K5" t="s">
        <v>47</v>
      </c>
      <c r="L5" t="s">
        <v>47</v>
      </c>
      <c r="M5" t="s">
        <v>125</v>
      </c>
      <c r="N5" t="s">
        <v>51</v>
      </c>
      <c r="O5" t="s">
        <v>231</v>
      </c>
      <c r="P5" t="s">
        <v>21</v>
      </c>
    </row>
    <row r="6" spans="1:16" x14ac:dyDescent="0.45">
      <c r="A6">
        <v>2020</v>
      </c>
      <c r="B6" t="s">
        <v>70</v>
      </c>
      <c r="C6" t="s">
        <v>71</v>
      </c>
      <c r="D6" t="s">
        <v>170</v>
      </c>
      <c r="E6" t="s">
        <v>204</v>
      </c>
      <c r="F6" t="s">
        <v>509</v>
      </c>
      <c r="G6" t="s">
        <v>21</v>
      </c>
      <c r="H6" t="s">
        <v>279</v>
      </c>
      <c r="I6" t="s">
        <v>63</v>
      </c>
      <c r="J6" t="s">
        <v>65</v>
      </c>
      <c r="K6" t="s">
        <v>36</v>
      </c>
      <c r="L6" t="s">
        <v>303</v>
      </c>
      <c r="M6" t="s">
        <v>120</v>
      </c>
      <c r="N6" t="s">
        <v>25</v>
      </c>
      <c r="O6" t="s">
        <v>510</v>
      </c>
      <c r="P6" t="s">
        <v>80</v>
      </c>
    </row>
    <row r="7" spans="1:16" x14ac:dyDescent="0.45">
      <c r="A7">
        <v>2020</v>
      </c>
      <c r="B7" t="s">
        <v>75</v>
      </c>
      <c r="C7" t="s">
        <v>76</v>
      </c>
      <c r="D7" t="s">
        <v>115</v>
      </c>
      <c r="E7" t="s">
        <v>182</v>
      </c>
      <c r="F7" t="s">
        <v>355</v>
      </c>
      <c r="G7" t="s">
        <v>21</v>
      </c>
      <c r="H7" t="s">
        <v>279</v>
      </c>
      <c r="I7" t="s">
        <v>23</v>
      </c>
      <c r="J7" t="s">
        <v>68</v>
      </c>
      <c r="K7" t="s">
        <v>222</v>
      </c>
      <c r="L7" t="s">
        <v>509</v>
      </c>
      <c r="M7" t="s">
        <v>150</v>
      </c>
      <c r="N7" t="s">
        <v>216</v>
      </c>
      <c r="O7" t="s">
        <v>224</v>
      </c>
      <c r="P7" t="s">
        <v>80</v>
      </c>
    </row>
    <row r="8" spans="1:16" x14ac:dyDescent="0.45">
      <c r="A8">
        <v>2020</v>
      </c>
      <c r="B8" t="s">
        <v>95</v>
      </c>
      <c r="C8" t="s">
        <v>96</v>
      </c>
      <c r="D8" t="s">
        <v>67</v>
      </c>
      <c r="E8" t="s">
        <v>288</v>
      </c>
      <c r="F8" t="s">
        <v>504</v>
      </c>
      <c r="G8" t="s">
        <v>21</v>
      </c>
      <c r="H8" t="s">
        <v>279</v>
      </c>
      <c r="I8" t="s">
        <v>72</v>
      </c>
      <c r="J8" t="s">
        <v>21</v>
      </c>
      <c r="K8" t="s">
        <v>80</v>
      </c>
      <c r="L8" t="s">
        <v>81</v>
      </c>
      <c r="M8" t="s">
        <v>90</v>
      </c>
      <c r="N8" t="s">
        <v>65</v>
      </c>
      <c r="O8" t="s">
        <v>116</v>
      </c>
      <c r="P8" t="s">
        <v>36</v>
      </c>
    </row>
    <row r="9" spans="1:16" x14ac:dyDescent="0.45">
      <c r="A9">
        <v>2020</v>
      </c>
      <c r="B9" t="s">
        <v>102</v>
      </c>
      <c r="C9" t="s">
        <v>103</v>
      </c>
      <c r="D9" t="s">
        <v>197</v>
      </c>
      <c r="E9" t="s">
        <v>212</v>
      </c>
      <c r="F9" t="s">
        <v>376</v>
      </c>
      <c r="G9" t="s">
        <v>21</v>
      </c>
      <c r="H9" t="s">
        <v>279</v>
      </c>
      <c r="I9" t="s">
        <v>63</v>
      </c>
      <c r="J9" t="s">
        <v>21</v>
      </c>
      <c r="K9" t="s">
        <v>80</v>
      </c>
      <c r="L9" t="s">
        <v>81</v>
      </c>
      <c r="M9" t="s">
        <v>83</v>
      </c>
      <c r="N9" t="s">
        <v>90</v>
      </c>
      <c r="O9" t="s">
        <v>291</v>
      </c>
      <c r="P9" t="s">
        <v>21</v>
      </c>
    </row>
    <row r="10" spans="1:16" x14ac:dyDescent="0.45">
      <c r="A10">
        <v>2020</v>
      </c>
      <c r="B10" t="s">
        <v>117</v>
      </c>
      <c r="C10" t="s">
        <v>361</v>
      </c>
      <c r="D10" t="s">
        <v>49</v>
      </c>
      <c r="E10" t="s">
        <v>67</v>
      </c>
      <c r="F10" t="s">
        <v>296</v>
      </c>
      <c r="G10" t="s">
        <v>21</v>
      </c>
      <c r="H10" t="s">
        <v>135</v>
      </c>
      <c r="I10" t="s">
        <v>72</v>
      </c>
      <c r="J10" t="s">
        <v>47</v>
      </c>
      <c r="K10" t="s">
        <v>47</v>
      </c>
      <c r="L10" t="s">
        <v>47</v>
      </c>
      <c r="M10" t="s">
        <v>125</v>
      </c>
      <c r="N10" t="s">
        <v>68</v>
      </c>
      <c r="O10" t="s">
        <v>472</v>
      </c>
      <c r="P10" t="s">
        <v>30</v>
      </c>
    </row>
    <row r="11" spans="1:16" x14ac:dyDescent="0.45">
      <c r="A11">
        <v>2020</v>
      </c>
      <c r="B11" t="s">
        <v>214</v>
      </c>
      <c r="C11" t="s">
        <v>235</v>
      </c>
      <c r="D11" t="s">
        <v>27</v>
      </c>
      <c r="E11" t="s">
        <v>364</v>
      </c>
      <c r="F11" t="s">
        <v>511</v>
      </c>
      <c r="G11" t="s">
        <v>21</v>
      </c>
      <c r="H11" t="s">
        <v>279</v>
      </c>
      <c r="I11" t="s">
        <v>46</v>
      </c>
      <c r="J11" t="s">
        <v>47</v>
      </c>
      <c r="K11" t="s">
        <v>47</v>
      </c>
      <c r="L11" t="s">
        <v>47</v>
      </c>
      <c r="M11" t="s">
        <v>67</v>
      </c>
      <c r="N11" t="s">
        <v>125</v>
      </c>
      <c r="O11" t="s">
        <v>512</v>
      </c>
      <c r="P11" t="s">
        <v>80</v>
      </c>
    </row>
    <row r="12" spans="1:16" x14ac:dyDescent="0.45">
      <c r="A12">
        <v>2020</v>
      </c>
      <c r="B12" t="s">
        <v>122</v>
      </c>
      <c r="C12" t="s">
        <v>123</v>
      </c>
      <c r="D12" t="s">
        <v>212</v>
      </c>
      <c r="E12" t="s">
        <v>197</v>
      </c>
      <c r="F12" t="s">
        <v>513</v>
      </c>
      <c r="G12" t="s">
        <v>21</v>
      </c>
      <c r="H12" t="s">
        <v>279</v>
      </c>
      <c r="I12" t="s">
        <v>72</v>
      </c>
      <c r="J12" t="s">
        <v>47</v>
      </c>
      <c r="K12" t="s">
        <v>47</v>
      </c>
      <c r="L12" t="s">
        <v>47</v>
      </c>
      <c r="M12" t="s">
        <v>150</v>
      </c>
      <c r="N12" t="s">
        <v>216</v>
      </c>
      <c r="O12" t="s">
        <v>224</v>
      </c>
      <c r="P12" t="s">
        <v>30</v>
      </c>
    </row>
    <row r="13" spans="1:16" x14ac:dyDescent="0.45">
      <c r="A13">
        <v>2020</v>
      </c>
      <c r="B13" t="s">
        <v>92</v>
      </c>
      <c r="C13" t="s">
        <v>127</v>
      </c>
      <c r="D13" t="s">
        <v>67</v>
      </c>
      <c r="E13" t="s">
        <v>288</v>
      </c>
      <c r="F13" t="s">
        <v>504</v>
      </c>
      <c r="G13" t="s">
        <v>21</v>
      </c>
      <c r="H13" t="s">
        <v>279</v>
      </c>
      <c r="I13" t="s">
        <v>46</v>
      </c>
      <c r="J13" t="s">
        <v>47</v>
      </c>
      <c r="K13" t="s">
        <v>47</v>
      </c>
      <c r="L13" t="s">
        <v>47</v>
      </c>
      <c r="M13" t="s">
        <v>197</v>
      </c>
      <c r="N13" t="s">
        <v>68</v>
      </c>
      <c r="O13" t="s">
        <v>514</v>
      </c>
      <c r="P13" t="s">
        <v>21</v>
      </c>
    </row>
    <row r="14" spans="1:16" x14ac:dyDescent="0.45">
      <c r="A14">
        <v>2020</v>
      </c>
      <c r="B14" t="s">
        <v>140</v>
      </c>
      <c r="C14" t="s">
        <v>141</v>
      </c>
      <c r="D14" t="s">
        <v>212</v>
      </c>
      <c r="E14" t="s">
        <v>197</v>
      </c>
      <c r="F14" t="s">
        <v>513</v>
      </c>
      <c r="G14" t="s">
        <v>21</v>
      </c>
      <c r="H14" t="s">
        <v>279</v>
      </c>
      <c r="I14" t="s">
        <v>57</v>
      </c>
      <c r="J14" t="s">
        <v>47</v>
      </c>
      <c r="K14" t="s">
        <v>47</v>
      </c>
      <c r="L14" t="s">
        <v>47</v>
      </c>
      <c r="M14" t="s">
        <v>150</v>
      </c>
      <c r="N14" t="s">
        <v>90</v>
      </c>
      <c r="O14" t="s">
        <v>510</v>
      </c>
      <c r="P14" t="s">
        <v>36</v>
      </c>
    </row>
    <row r="15" spans="1:16" x14ac:dyDescent="0.45">
      <c r="A15">
        <v>2020</v>
      </c>
      <c r="B15" t="s">
        <v>159</v>
      </c>
      <c r="C15" t="s">
        <v>254</v>
      </c>
      <c r="D15" t="s">
        <v>83</v>
      </c>
      <c r="E15" t="s">
        <v>38</v>
      </c>
      <c r="F15" t="s">
        <v>508</v>
      </c>
      <c r="G15" t="s">
        <v>21</v>
      </c>
      <c r="H15" t="s">
        <v>279</v>
      </c>
      <c r="I15" t="s">
        <v>72</v>
      </c>
      <c r="J15" t="s">
        <v>47</v>
      </c>
      <c r="K15" t="s">
        <v>47</v>
      </c>
      <c r="L15" t="s">
        <v>47</v>
      </c>
      <c r="M15" t="s">
        <v>108</v>
      </c>
      <c r="N15" t="s">
        <v>64</v>
      </c>
      <c r="O15" t="s">
        <v>132</v>
      </c>
      <c r="P15" t="s">
        <v>80</v>
      </c>
    </row>
    <row r="16" spans="1:16" x14ac:dyDescent="0.45">
      <c r="A16">
        <v>2020</v>
      </c>
      <c r="B16" t="s">
        <v>152</v>
      </c>
      <c r="C16" t="s">
        <v>153</v>
      </c>
      <c r="D16" t="s">
        <v>83</v>
      </c>
      <c r="E16" t="s">
        <v>38</v>
      </c>
      <c r="F16" t="s">
        <v>508</v>
      </c>
      <c r="G16" t="s">
        <v>21</v>
      </c>
      <c r="H16" t="s">
        <v>279</v>
      </c>
      <c r="I16" t="s">
        <v>72</v>
      </c>
      <c r="J16" t="s">
        <v>47</v>
      </c>
      <c r="K16" t="s">
        <v>47</v>
      </c>
      <c r="L16" t="s">
        <v>47</v>
      </c>
      <c r="M16" t="s">
        <v>59</v>
      </c>
      <c r="N16" t="s">
        <v>100</v>
      </c>
      <c r="O16" t="s">
        <v>515</v>
      </c>
      <c r="P16" t="s">
        <v>21</v>
      </c>
    </row>
    <row r="17" spans="1:16" x14ac:dyDescent="0.45">
      <c r="A17">
        <v>2020</v>
      </c>
      <c r="B17" t="s">
        <v>165</v>
      </c>
      <c r="C17" t="s">
        <v>258</v>
      </c>
      <c r="D17" t="s">
        <v>83</v>
      </c>
      <c r="E17" t="s">
        <v>38</v>
      </c>
      <c r="F17" t="s">
        <v>508</v>
      </c>
      <c r="G17" t="s">
        <v>21</v>
      </c>
      <c r="H17" t="s">
        <v>279</v>
      </c>
      <c r="I17" t="s">
        <v>72</v>
      </c>
      <c r="J17" t="s">
        <v>47</v>
      </c>
      <c r="K17" t="s">
        <v>47</v>
      </c>
      <c r="L17" t="s">
        <v>47</v>
      </c>
      <c r="M17" t="s">
        <v>51</v>
      </c>
      <c r="N17" t="s">
        <v>25</v>
      </c>
      <c r="O17" t="s">
        <v>232</v>
      </c>
      <c r="P17" t="s">
        <v>30</v>
      </c>
    </row>
    <row r="18" spans="1:16" x14ac:dyDescent="0.45">
      <c r="A18">
        <v>2020</v>
      </c>
      <c r="B18" t="s">
        <v>189</v>
      </c>
      <c r="C18" t="s">
        <v>261</v>
      </c>
      <c r="D18" t="s">
        <v>288</v>
      </c>
      <c r="E18" t="s">
        <v>67</v>
      </c>
      <c r="F18" t="s">
        <v>507</v>
      </c>
      <c r="G18" t="s">
        <v>21</v>
      </c>
      <c r="H18" t="s">
        <v>279</v>
      </c>
      <c r="I18" t="s">
        <v>63</v>
      </c>
      <c r="J18" t="s">
        <v>80</v>
      </c>
      <c r="K18" t="s">
        <v>36</v>
      </c>
      <c r="L18" t="s">
        <v>246</v>
      </c>
      <c r="M18" t="s">
        <v>83</v>
      </c>
      <c r="N18" t="s">
        <v>68</v>
      </c>
      <c r="O18" t="s">
        <v>516</v>
      </c>
      <c r="P18" t="s">
        <v>30</v>
      </c>
    </row>
    <row r="19" spans="1:16" x14ac:dyDescent="0.45">
      <c r="A19">
        <v>2020</v>
      </c>
      <c r="B19" t="s">
        <v>117</v>
      </c>
      <c r="C19" t="s">
        <v>428</v>
      </c>
      <c r="D19" t="s">
        <v>80</v>
      </c>
      <c r="E19" t="s">
        <v>24</v>
      </c>
      <c r="F19" t="s">
        <v>211</v>
      </c>
      <c r="G19" t="s">
        <v>21</v>
      </c>
      <c r="H19" t="s">
        <v>216</v>
      </c>
      <c r="I19" t="s">
        <v>57</v>
      </c>
      <c r="J19" t="s">
        <v>47</v>
      </c>
      <c r="K19" t="s">
        <v>47</v>
      </c>
      <c r="L19" t="s">
        <v>47</v>
      </c>
      <c r="M19" t="s">
        <v>30</v>
      </c>
      <c r="N19" t="s">
        <v>30</v>
      </c>
      <c r="O19" t="s">
        <v>517</v>
      </c>
      <c r="P19" t="s">
        <v>21</v>
      </c>
    </row>
    <row r="20" spans="1:16" x14ac:dyDescent="0.45">
      <c r="A20">
        <v>2020</v>
      </c>
      <c r="B20" t="s">
        <v>133</v>
      </c>
      <c r="C20" t="s">
        <v>157</v>
      </c>
      <c r="D20" t="s">
        <v>218</v>
      </c>
      <c r="E20" t="s">
        <v>150</v>
      </c>
      <c r="F20" t="s">
        <v>358</v>
      </c>
      <c r="G20" t="s">
        <v>21</v>
      </c>
      <c r="H20" t="s">
        <v>279</v>
      </c>
      <c r="I20" t="s">
        <v>23</v>
      </c>
      <c r="J20" t="s">
        <v>36</v>
      </c>
      <c r="K20" t="s">
        <v>65</v>
      </c>
      <c r="L20" t="s">
        <v>443</v>
      </c>
      <c r="M20" t="s">
        <v>108</v>
      </c>
      <c r="N20" t="s">
        <v>51</v>
      </c>
      <c r="O20" t="s">
        <v>518</v>
      </c>
      <c r="P20" t="s">
        <v>21</v>
      </c>
    </row>
    <row r="21" spans="1:16" x14ac:dyDescent="0.45">
      <c r="A21">
        <v>2020</v>
      </c>
      <c r="B21" t="s">
        <v>184</v>
      </c>
      <c r="C21" t="s">
        <v>265</v>
      </c>
      <c r="D21" t="s">
        <v>364</v>
      </c>
      <c r="E21" t="s">
        <v>27</v>
      </c>
      <c r="F21" t="s">
        <v>519</v>
      </c>
      <c r="G21" t="s">
        <v>21</v>
      </c>
      <c r="H21" t="s">
        <v>279</v>
      </c>
      <c r="I21" t="s">
        <v>46</v>
      </c>
      <c r="J21" t="s">
        <v>21</v>
      </c>
      <c r="K21" t="s">
        <v>80</v>
      </c>
      <c r="L21" t="s">
        <v>81</v>
      </c>
      <c r="M21" t="s">
        <v>67</v>
      </c>
      <c r="N21" t="s">
        <v>24</v>
      </c>
      <c r="O21" t="s">
        <v>520</v>
      </c>
      <c r="P21" t="s">
        <v>30</v>
      </c>
    </row>
    <row r="22" spans="1:16" x14ac:dyDescent="0.45">
      <c r="A22">
        <v>2020</v>
      </c>
      <c r="B22" t="s">
        <v>110</v>
      </c>
      <c r="C22" t="s">
        <v>388</v>
      </c>
      <c r="D22" t="s">
        <v>197</v>
      </c>
      <c r="E22" t="s">
        <v>212</v>
      </c>
      <c r="F22" t="s">
        <v>376</v>
      </c>
      <c r="G22" t="s">
        <v>21</v>
      </c>
      <c r="H22" t="s">
        <v>279</v>
      </c>
      <c r="I22" t="s">
        <v>63</v>
      </c>
      <c r="J22" t="s">
        <v>30</v>
      </c>
      <c r="K22" t="s">
        <v>80</v>
      </c>
      <c r="L22" t="s">
        <v>94</v>
      </c>
      <c r="M22" t="s">
        <v>236</v>
      </c>
      <c r="N22" t="s">
        <v>68</v>
      </c>
      <c r="O22" t="s">
        <v>488</v>
      </c>
      <c r="P22" t="s">
        <v>36</v>
      </c>
    </row>
    <row r="23" spans="1:16" x14ac:dyDescent="0.45">
      <c r="A23">
        <v>2020</v>
      </c>
      <c r="B23" t="s">
        <v>172</v>
      </c>
      <c r="C23" t="s">
        <v>173</v>
      </c>
      <c r="D23" t="s">
        <v>310</v>
      </c>
      <c r="E23" t="s">
        <v>125</v>
      </c>
      <c r="F23" t="s">
        <v>521</v>
      </c>
      <c r="G23" t="s">
        <v>21</v>
      </c>
      <c r="H23" t="s">
        <v>279</v>
      </c>
      <c r="I23" t="s">
        <v>23</v>
      </c>
      <c r="J23" t="s">
        <v>64</v>
      </c>
      <c r="K23" t="s">
        <v>25</v>
      </c>
      <c r="L23" t="s">
        <v>522</v>
      </c>
      <c r="M23" t="s">
        <v>59</v>
      </c>
      <c r="N23" t="s">
        <v>68</v>
      </c>
      <c r="O23" t="s">
        <v>523</v>
      </c>
      <c r="P23" t="s">
        <v>30</v>
      </c>
    </row>
    <row r="24" spans="1:16" x14ac:dyDescent="0.45">
      <c r="A24">
        <v>2020</v>
      </c>
      <c r="B24" t="s">
        <v>85</v>
      </c>
      <c r="C24" t="s">
        <v>438</v>
      </c>
      <c r="D24" t="s">
        <v>150</v>
      </c>
      <c r="E24" t="s">
        <v>218</v>
      </c>
      <c r="F24" t="s">
        <v>246</v>
      </c>
      <c r="G24" t="s">
        <v>21</v>
      </c>
      <c r="H24" t="s">
        <v>279</v>
      </c>
      <c r="I24" t="s">
        <v>57</v>
      </c>
      <c r="J24" t="s">
        <v>47</v>
      </c>
      <c r="K24" t="s">
        <v>47</v>
      </c>
      <c r="L24" t="s">
        <v>47</v>
      </c>
      <c r="M24" t="s">
        <v>49</v>
      </c>
      <c r="N24" t="s">
        <v>39</v>
      </c>
      <c r="O24" t="s">
        <v>492</v>
      </c>
      <c r="P24" t="s">
        <v>21</v>
      </c>
    </row>
    <row r="25" spans="1:16" x14ac:dyDescent="0.45">
      <c r="A25">
        <v>2020</v>
      </c>
      <c r="B25" t="s">
        <v>201</v>
      </c>
      <c r="C25" t="s">
        <v>269</v>
      </c>
      <c r="D25" t="s">
        <v>83</v>
      </c>
      <c r="E25" t="s">
        <v>38</v>
      </c>
      <c r="F25" t="s">
        <v>508</v>
      </c>
      <c r="G25" t="s">
        <v>21</v>
      </c>
      <c r="H25" t="s">
        <v>279</v>
      </c>
      <c r="I25" t="s">
        <v>72</v>
      </c>
      <c r="J25" t="s">
        <v>47</v>
      </c>
      <c r="K25" t="s">
        <v>47</v>
      </c>
      <c r="L25" t="s">
        <v>47</v>
      </c>
      <c r="M25" t="s">
        <v>28</v>
      </c>
      <c r="N25" t="s">
        <v>216</v>
      </c>
      <c r="O25" t="s">
        <v>302</v>
      </c>
      <c r="P25" t="s">
        <v>21</v>
      </c>
    </row>
    <row r="26" spans="1:16" x14ac:dyDescent="0.45">
      <c r="A26">
        <v>2020</v>
      </c>
      <c r="B26" t="s">
        <v>177</v>
      </c>
      <c r="C26" t="s">
        <v>178</v>
      </c>
      <c r="D26" t="s">
        <v>38</v>
      </c>
      <c r="E26" t="s">
        <v>83</v>
      </c>
      <c r="F26" t="s">
        <v>524</v>
      </c>
      <c r="G26" t="s">
        <v>21</v>
      </c>
      <c r="H26" t="s">
        <v>279</v>
      </c>
      <c r="I26" t="s">
        <v>23</v>
      </c>
      <c r="J26" t="s">
        <v>21</v>
      </c>
      <c r="K26" t="s">
        <v>80</v>
      </c>
      <c r="L26" t="s">
        <v>81</v>
      </c>
      <c r="M26" t="s">
        <v>125</v>
      </c>
      <c r="N26" t="s">
        <v>90</v>
      </c>
      <c r="O26" t="s">
        <v>525</v>
      </c>
      <c r="P26" t="s">
        <v>30</v>
      </c>
    </row>
    <row r="27" spans="1:16" x14ac:dyDescent="0.45">
      <c r="A27">
        <v>2020</v>
      </c>
      <c r="B27" t="s">
        <v>192</v>
      </c>
      <c r="C27" t="s">
        <v>193</v>
      </c>
      <c r="D27" t="s">
        <v>204</v>
      </c>
      <c r="E27" t="s">
        <v>170</v>
      </c>
      <c r="F27" t="s">
        <v>526</v>
      </c>
      <c r="G27" t="s">
        <v>21</v>
      </c>
      <c r="H27" t="s">
        <v>279</v>
      </c>
      <c r="I27" t="s">
        <v>46</v>
      </c>
      <c r="J27" t="s">
        <v>47</v>
      </c>
      <c r="K27" t="s">
        <v>47</v>
      </c>
      <c r="L27" t="s">
        <v>47</v>
      </c>
      <c r="M27" t="s">
        <v>120</v>
      </c>
      <c r="N27" t="s">
        <v>25</v>
      </c>
      <c r="O27" t="s">
        <v>510</v>
      </c>
      <c r="P27" t="s">
        <v>30</v>
      </c>
    </row>
    <row r="28" spans="1:16" x14ac:dyDescent="0.45">
      <c r="A28">
        <v>2020</v>
      </c>
      <c r="B28" t="s">
        <v>199</v>
      </c>
      <c r="C28" t="s">
        <v>200</v>
      </c>
      <c r="D28" t="s">
        <v>59</v>
      </c>
      <c r="E28" t="s">
        <v>107</v>
      </c>
      <c r="F28" t="s">
        <v>527</v>
      </c>
      <c r="G28" t="s">
        <v>21</v>
      </c>
      <c r="H28" t="s">
        <v>279</v>
      </c>
      <c r="I28" t="s">
        <v>57</v>
      </c>
      <c r="J28" t="s">
        <v>47</v>
      </c>
      <c r="K28" t="s">
        <v>47</v>
      </c>
      <c r="L28" t="s">
        <v>47</v>
      </c>
      <c r="M28" t="s">
        <v>90</v>
      </c>
      <c r="N28" t="s">
        <v>80</v>
      </c>
      <c r="O28" t="s">
        <v>253</v>
      </c>
      <c r="P28" t="s">
        <v>80</v>
      </c>
    </row>
    <row r="29" spans="1:16" x14ac:dyDescent="0.45">
      <c r="A29">
        <v>2020</v>
      </c>
      <c r="B29" t="s">
        <v>145</v>
      </c>
      <c r="C29" t="s">
        <v>272</v>
      </c>
      <c r="D29" t="s">
        <v>73</v>
      </c>
      <c r="E29" t="s">
        <v>27</v>
      </c>
      <c r="F29" t="s">
        <v>507</v>
      </c>
      <c r="G29" t="s">
        <v>21</v>
      </c>
      <c r="H29" t="s">
        <v>209</v>
      </c>
      <c r="I29" t="s">
        <v>63</v>
      </c>
      <c r="J29" t="s">
        <v>30</v>
      </c>
      <c r="K29" t="s">
        <v>80</v>
      </c>
      <c r="L29" t="s">
        <v>94</v>
      </c>
      <c r="M29" t="s">
        <v>120</v>
      </c>
      <c r="N29" t="s">
        <v>216</v>
      </c>
      <c r="O29" t="s">
        <v>144</v>
      </c>
      <c r="P29" t="s">
        <v>30</v>
      </c>
    </row>
    <row r="30" spans="1:16" x14ac:dyDescent="0.45">
      <c r="A30">
        <v>2020</v>
      </c>
      <c r="B30" t="s">
        <v>206</v>
      </c>
      <c r="C30" t="s">
        <v>207</v>
      </c>
      <c r="D30" t="s">
        <v>197</v>
      </c>
      <c r="E30" t="s">
        <v>212</v>
      </c>
      <c r="F30" t="s">
        <v>376</v>
      </c>
      <c r="G30" t="s">
        <v>21</v>
      </c>
      <c r="H30" t="s">
        <v>279</v>
      </c>
      <c r="I30" t="s">
        <v>23</v>
      </c>
      <c r="J30" t="s">
        <v>216</v>
      </c>
      <c r="K30" t="s">
        <v>65</v>
      </c>
      <c r="L30" t="s">
        <v>355</v>
      </c>
      <c r="M30" t="s">
        <v>100</v>
      </c>
      <c r="N30" t="s">
        <v>65</v>
      </c>
      <c r="O30" t="s">
        <v>396</v>
      </c>
      <c r="P30" t="s">
        <v>21</v>
      </c>
    </row>
    <row r="31" spans="1:16" x14ac:dyDescent="0.45">
      <c r="A31">
        <v>2020</v>
      </c>
      <c r="B31" t="s">
        <v>156</v>
      </c>
      <c r="C31" t="s">
        <v>276</v>
      </c>
      <c r="D31" t="s">
        <v>119</v>
      </c>
      <c r="E31" t="s">
        <v>108</v>
      </c>
      <c r="F31" t="s">
        <v>176</v>
      </c>
      <c r="G31" t="s">
        <v>21</v>
      </c>
      <c r="H31" t="s">
        <v>279</v>
      </c>
      <c r="I31" t="s">
        <v>63</v>
      </c>
      <c r="J31" t="s">
        <v>80</v>
      </c>
      <c r="K31" t="s">
        <v>65</v>
      </c>
      <c r="L31" t="s">
        <v>94</v>
      </c>
      <c r="M31" t="s">
        <v>182</v>
      </c>
      <c r="N31" t="s">
        <v>222</v>
      </c>
      <c r="O31" t="s">
        <v>282</v>
      </c>
      <c r="P31" t="s">
        <v>30</v>
      </c>
    </row>
    <row r="32" spans="1:16" x14ac:dyDescent="0.45">
      <c r="A32">
        <v>2020</v>
      </c>
      <c r="B32" t="s">
        <v>61</v>
      </c>
      <c r="C32" t="s">
        <v>278</v>
      </c>
      <c r="D32" t="s">
        <v>154</v>
      </c>
      <c r="E32" t="s">
        <v>58</v>
      </c>
      <c r="F32" t="s">
        <v>528</v>
      </c>
      <c r="G32" t="s">
        <v>21</v>
      </c>
      <c r="H32" t="s">
        <v>279</v>
      </c>
      <c r="I32" t="s">
        <v>57</v>
      </c>
      <c r="J32" t="s">
        <v>47</v>
      </c>
      <c r="K32" t="s">
        <v>47</v>
      </c>
      <c r="L32" t="s">
        <v>47</v>
      </c>
      <c r="M32" t="s">
        <v>49</v>
      </c>
      <c r="N32" t="s">
        <v>68</v>
      </c>
      <c r="O32" t="s">
        <v>529</v>
      </c>
      <c r="P32" t="s">
        <v>30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E79B1-86FA-4C6A-B4DE-8B4232C7A888}">
  <dimension ref="A1:P31"/>
  <sheetViews>
    <sheetView workbookViewId="0"/>
  </sheetViews>
  <sheetFormatPr defaultRowHeight="14.25" x14ac:dyDescent="0.45"/>
  <cols>
    <col min="1" max="1" width="6.53125" bestFit="1" customWidth="1"/>
    <col min="2" max="2" width="5.33203125" bestFit="1" customWidth="1"/>
    <col min="3" max="3" width="13.6640625" bestFit="1" customWidth="1"/>
    <col min="4" max="4" width="4.53125" bestFit="1" customWidth="1"/>
    <col min="5" max="5" width="3.796875" bestFit="1" customWidth="1"/>
    <col min="6" max="6" width="7.46484375" bestFit="1" customWidth="1"/>
    <col min="7" max="7" width="6.1328125" bestFit="1" customWidth="1"/>
    <col min="8" max="8" width="4.19921875" bestFit="1" customWidth="1"/>
    <col min="9" max="9" width="7.6640625" bestFit="1" customWidth="1"/>
    <col min="10" max="10" width="8" bestFit="1" customWidth="1"/>
    <col min="11" max="11" width="7.265625" bestFit="1" customWidth="1"/>
    <col min="12" max="12" width="10.9296875" bestFit="1" customWidth="1"/>
    <col min="13" max="13" width="11.86328125" bestFit="1" customWidth="1"/>
    <col min="14" max="14" width="12" bestFit="1" customWidth="1"/>
    <col min="15" max="15" width="11.46484375" bestFit="1" customWidth="1"/>
    <col min="16" max="16" width="10.265625" bestFit="1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>
        <v>2021</v>
      </c>
      <c r="B2" t="s">
        <v>16</v>
      </c>
      <c r="C2" t="s">
        <v>17</v>
      </c>
      <c r="D2" t="s">
        <v>219</v>
      </c>
      <c r="E2" t="s">
        <v>220</v>
      </c>
      <c r="F2" t="s">
        <v>221</v>
      </c>
      <c r="G2" t="s">
        <v>21</v>
      </c>
      <c r="H2" t="s">
        <v>22</v>
      </c>
      <c r="I2" t="s">
        <v>23</v>
      </c>
      <c r="J2" t="s">
        <v>222</v>
      </c>
      <c r="K2" t="s">
        <v>51</v>
      </c>
      <c r="L2" t="s">
        <v>223</v>
      </c>
      <c r="M2" t="s">
        <v>120</v>
      </c>
      <c r="N2" t="s">
        <v>65</v>
      </c>
      <c r="O2" t="s">
        <v>224</v>
      </c>
      <c r="P2" t="s">
        <v>30</v>
      </c>
    </row>
    <row r="3" spans="1:16" x14ac:dyDescent="0.45">
      <c r="A3">
        <v>2021</v>
      </c>
      <c r="B3" t="s">
        <v>31</v>
      </c>
      <c r="C3" t="s">
        <v>32</v>
      </c>
      <c r="D3" t="s">
        <v>161</v>
      </c>
      <c r="E3" t="s">
        <v>162</v>
      </c>
      <c r="F3" t="s">
        <v>163</v>
      </c>
      <c r="G3" t="s">
        <v>21</v>
      </c>
      <c r="H3" t="s">
        <v>22</v>
      </c>
      <c r="I3" t="s">
        <v>57</v>
      </c>
      <c r="J3" t="s">
        <v>47</v>
      </c>
      <c r="K3" t="s">
        <v>47</v>
      </c>
      <c r="L3" t="s">
        <v>47</v>
      </c>
      <c r="M3" t="s">
        <v>49</v>
      </c>
      <c r="N3" t="s">
        <v>222</v>
      </c>
      <c r="O3" t="s">
        <v>225</v>
      </c>
      <c r="P3" t="s">
        <v>36</v>
      </c>
    </row>
    <row r="4" spans="1:16" x14ac:dyDescent="0.45">
      <c r="A4">
        <v>2021</v>
      </c>
      <c r="B4" t="s">
        <v>41</v>
      </c>
      <c r="C4" t="s">
        <v>42</v>
      </c>
      <c r="D4" t="s">
        <v>179</v>
      </c>
      <c r="E4" t="s">
        <v>180</v>
      </c>
      <c r="F4" t="s">
        <v>181</v>
      </c>
      <c r="G4" t="s">
        <v>21</v>
      </c>
      <c r="H4" t="s">
        <v>22</v>
      </c>
      <c r="I4" t="s">
        <v>46</v>
      </c>
      <c r="J4" t="s">
        <v>47</v>
      </c>
      <c r="K4" t="s">
        <v>47</v>
      </c>
      <c r="L4" t="s">
        <v>47</v>
      </c>
      <c r="M4" t="s">
        <v>64</v>
      </c>
      <c r="N4" t="s">
        <v>90</v>
      </c>
      <c r="O4" t="s">
        <v>226</v>
      </c>
      <c r="P4" t="s">
        <v>25</v>
      </c>
    </row>
    <row r="5" spans="1:16" x14ac:dyDescent="0.45">
      <c r="A5">
        <v>2021</v>
      </c>
      <c r="B5" t="s">
        <v>52</v>
      </c>
      <c r="C5" t="s">
        <v>53</v>
      </c>
      <c r="D5" t="s">
        <v>195</v>
      </c>
      <c r="E5" t="s">
        <v>33</v>
      </c>
      <c r="F5" t="s">
        <v>227</v>
      </c>
      <c r="G5" t="s">
        <v>21</v>
      </c>
      <c r="H5" t="s">
        <v>228</v>
      </c>
      <c r="I5" t="s">
        <v>72</v>
      </c>
      <c r="J5" t="s">
        <v>47</v>
      </c>
      <c r="K5" t="s">
        <v>47</v>
      </c>
      <c r="L5" t="s">
        <v>47</v>
      </c>
      <c r="M5" t="s">
        <v>39</v>
      </c>
      <c r="N5" t="s">
        <v>222</v>
      </c>
      <c r="O5" t="s">
        <v>229</v>
      </c>
      <c r="P5" t="s">
        <v>30</v>
      </c>
    </row>
    <row r="6" spans="1:16" x14ac:dyDescent="0.45">
      <c r="A6">
        <v>2021</v>
      </c>
      <c r="B6" t="s">
        <v>70</v>
      </c>
      <c r="C6" t="s">
        <v>71</v>
      </c>
      <c r="D6" t="s">
        <v>97</v>
      </c>
      <c r="E6" t="s">
        <v>98</v>
      </c>
      <c r="F6" t="s">
        <v>99</v>
      </c>
      <c r="G6" t="s">
        <v>21</v>
      </c>
      <c r="H6" t="s">
        <v>22</v>
      </c>
      <c r="I6" t="s">
        <v>63</v>
      </c>
      <c r="J6" t="s">
        <v>21</v>
      </c>
      <c r="K6" t="s">
        <v>30</v>
      </c>
      <c r="L6" t="s">
        <v>81</v>
      </c>
      <c r="M6" t="s">
        <v>90</v>
      </c>
      <c r="N6" t="s">
        <v>36</v>
      </c>
      <c r="O6" t="s">
        <v>230</v>
      </c>
      <c r="P6" t="s">
        <v>24</v>
      </c>
    </row>
    <row r="7" spans="1:16" x14ac:dyDescent="0.45">
      <c r="A7">
        <v>2021</v>
      </c>
      <c r="B7" t="s">
        <v>75</v>
      </c>
      <c r="C7" t="s">
        <v>76</v>
      </c>
      <c r="D7" t="s">
        <v>174</v>
      </c>
      <c r="E7" t="s">
        <v>175</v>
      </c>
      <c r="F7" t="s">
        <v>176</v>
      </c>
      <c r="G7" t="s">
        <v>21</v>
      </c>
      <c r="H7" t="s">
        <v>22</v>
      </c>
      <c r="I7" t="s">
        <v>23</v>
      </c>
      <c r="J7" t="s">
        <v>30</v>
      </c>
      <c r="K7" t="s">
        <v>36</v>
      </c>
      <c r="L7" t="s">
        <v>211</v>
      </c>
      <c r="M7" t="s">
        <v>125</v>
      </c>
      <c r="N7" t="s">
        <v>51</v>
      </c>
      <c r="O7" t="s">
        <v>231</v>
      </c>
      <c r="P7" t="s">
        <v>21</v>
      </c>
    </row>
    <row r="8" spans="1:16" x14ac:dyDescent="0.45">
      <c r="A8">
        <v>2021</v>
      </c>
      <c r="B8" t="s">
        <v>85</v>
      </c>
      <c r="C8" t="s">
        <v>86</v>
      </c>
      <c r="D8" t="s">
        <v>97</v>
      </c>
      <c r="E8" t="s">
        <v>98</v>
      </c>
      <c r="F8" t="s">
        <v>99</v>
      </c>
      <c r="G8" t="s">
        <v>21</v>
      </c>
      <c r="H8" t="s">
        <v>22</v>
      </c>
      <c r="I8" t="s">
        <v>63</v>
      </c>
      <c r="J8" t="s">
        <v>24</v>
      </c>
      <c r="K8" t="s">
        <v>25</v>
      </c>
      <c r="L8" t="s">
        <v>26</v>
      </c>
      <c r="M8" t="s">
        <v>90</v>
      </c>
      <c r="N8" t="s">
        <v>24</v>
      </c>
      <c r="O8" t="s">
        <v>74</v>
      </c>
      <c r="P8" t="s">
        <v>80</v>
      </c>
    </row>
    <row r="9" spans="1:16" x14ac:dyDescent="0.45">
      <c r="A9">
        <v>2021</v>
      </c>
      <c r="B9" t="s">
        <v>95</v>
      </c>
      <c r="C9" t="s">
        <v>96</v>
      </c>
      <c r="D9" t="s">
        <v>219</v>
      </c>
      <c r="E9" t="s">
        <v>220</v>
      </c>
      <c r="F9" t="s">
        <v>221</v>
      </c>
      <c r="G9" t="s">
        <v>21</v>
      </c>
      <c r="H9" t="s">
        <v>22</v>
      </c>
      <c r="I9" t="s">
        <v>23</v>
      </c>
      <c r="J9" t="s">
        <v>30</v>
      </c>
      <c r="K9" t="s">
        <v>36</v>
      </c>
      <c r="L9" t="s">
        <v>211</v>
      </c>
      <c r="M9" t="s">
        <v>51</v>
      </c>
      <c r="N9" t="s">
        <v>25</v>
      </c>
      <c r="O9" t="s">
        <v>232</v>
      </c>
      <c r="P9" t="s">
        <v>25</v>
      </c>
    </row>
    <row r="10" spans="1:16" x14ac:dyDescent="0.45">
      <c r="A10">
        <v>2021</v>
      </c>
      <c r="B10" t="s">
        <v>102</v>
      </c>
      <c r="C10" t="s">
        <v>103</v>
      </c>
      <c r="D10" t="s">
        <v>44</v>
      </c>
      <c r="E10" t="s">
        <v>43</v>
      </c>
      <c r="F10" t="s">
        <v>233</v>
      </c>
      <c r="G10" t="s">
        <v>21</v>
      </c>
      <c r="H10" t="s">
        <v>22</v>
      </c>
      <c r="I10" t="s">
        <v>63</v>
      </c>
      <c r="J10" t="s">
        <v>47</v>
      </c>
      <c r="K10" t="s">
        <v>47</v>
      </c>
      <c r="L10" t="s">
        <v>47</v>
      </c>
      <c r="M10" t="s">
        <v>68</v>
      </c>
      <c r="N10" t="s">
        <v>216</v>
      </c>
      <c r="O10" t="s">
        <v>234</v>
      </c>
      <c r="P10" t="s">
        <v>30</v>
      </c>
    </row>
    <row r="11" spans="1:16" x14ac:dyDescent="0.45">
      <c r="A11">
        <v>2021</v>
      </c>
      <c r="B11" t="s">
        <v>214</v>
      </c>
      <c r="C11" t="s">
        <v>235</v>
      </c>
      <c r="D11" t="s">
        <v>43</v>
      </c>
      <c r="E11" t="s">
        <v>44</v>
      </c>
      <c r="F11" t="s">
        <v>45</v>
      </c>
      <c r="G11" t="s">
        <v>21</v>
      </c>
      <c r="H11" t="s">
        <v>22</v>
      </c>
      <c r="I11" t="s">
        <v>63</v>
      </c>
      <c r="J11" t="s">
        <v>47</v>
      </c>
      <c r="K11" t="s">
        <v>47</v>
      </c>
      <c r="L11" t="s">
        <v>47</v>
      </c>
      <c r="M11" t="s">
        <v>236</v>
      </c>
      <c r="N11" t="s">
        <v>25</v>
      </c>
      <c r="O11" t="s">
        <v>224</v>
      </c>
      <c r="P11" t="s">
        <v>65</v>
      </c>
    </row>
    <row r="12" spans="1:16" x14ac:dyDescent="0.45">
      <c r="A12">
        <v>2021</v>
      </c>
      <c r="B12" t="s">
        <v>117</v>
      </c>
      <c r="C12" t="s">
        <v>118</v>
      </c>
      <c r="D12" t="s">
        <v>237</v>
      </c>
      <c r="E12" t="s">
        <v>238</v>
      </c>
      <c r="F12" t="s">
        <v>239</v>
      </c>
      <c r="G12" t="s">
        <v>21</v>
      </c>
      <c r="H12" t="s">
        <v>22</v>
      </c>
      <c r="I12" t="s">
        <v>46</v>
      </c>
      <c r="J12" t="s">
        <v>47</v>
      </c>
      <c r="K12" t="s">
        <v>47</v>
      </c>
      <c r="L12" t="s">
        <v>47</v>
      </c>
      <c r="M12" t="s">
        <v>120</v>
      </c>
      <c r="N12" t="s">
        <v>51</v>
      </c>
      <c r="O12" t="s">
        <v>240</v>
      </c>
      <c r="P12" t="s">
        <v>30</v>
      </c>
    </row>
    <row r="13" spans="1:16" x14ac:dyDescent="0.45">
      <c r="A13">
        <v>2021</v>
      </c>
      <c r="B13" t="s">
        <v>122</v>
      </c>
      <c r="C13" t="s">
        <v>123</v>
      </c>
      <c r="D13" t="s">
        <v>187</v>
      </c>
      <c r="E13" t="s">
        <v>241</v>
      </c>
      <c r="F13" t="s">
        <v>242</v>
      </c>
      <c r="G13" t="s">
        <v>21</v>
      </c>
      <c r="H13" t="s">
        <v>22</v>
      </c>
      <c r="I13" t="s">
        <v>57</v>
      </c>
      <c r="J13" t="s">
        <v>47</v>
      </c>
      <c r="K13" t="s">
        <v>47</v>
      </c>
      <c r="L13" t="s">
        <v>47</v>
      </c>
      <c r="M13" t="s">
        <v>90</v>
      </c>
      <c r="N13" t="s">
        <v>30</v>
      </c>
      <c r="O13" t="s">
        <v>243</v>
      </c>
      <c r="P13" t="s">
        <v>80</v>
      </c>
    </row>
    <row r="14" spans="1:16" x14ac:dyDescent="0.45">
      <c r="A14">
        <v>2021</v>
      </c>
      <c r="B14" t="s">
        <v>92</v>
      </c>
      <c r="C14" t="s">
        <v>127</v>
      </c>
      <c r="D14" t="s">
        <v>244</v>
      </c>
      <c r="E14" t="s">
        <v>82</v>
      </c>
      <c r="F14" t="s">
        <v>245</v>
      </c>
      <c r="G14" t="s">
        <v>21</v>
      </c>
      <c r="H14" t="s">
        <v>22</v>
      </c>
      <c r="I14" t="s">
        <v>23</v>
      </c>
      <c r="J14" t="s">
        <v>80</v>
      </c>
      <c r="K14" t="s">
        <v>36</v>
      </c>
      <c r="L14" t="s">
        <v>246</v>
      </c>
      <c r="M14" t="s">
        <v>59</v>
      </c>
      <c r="N14" t="s">
        <v>120</v>
      </c>
      <c r="O14" t="s">
        <v>247</v>
      </c>
      <c r="P14" t="s">
        <v>21</v>
      </c>
    </row>
    <row r="15" spans="1:16" x14ac:dyDescent="0.45">
      <c r="A15">
        <v>2021</v>
      </c>
      <c r="B15" t="s">
        <v>110</v>
      </c>
      <c r="C15" t="s">
        <v>248</v>
      </c>
      <c r="D15" t="s">
        <v>249</v>
      </c>
      <c r="E15" t="s">
        <v>250</v>
      </c>
      <c r="F15" t="s">
        <v>251</v>
      </c>
      <c r="G15" t="s">
        <v>21</v>
      </c>
      <c r="H15" t="s">
        <v>22</v>
      </c>
      <c r="I15" t="s">
        <v>23</v>
      </c>
      <c r="J15" t="s">
        <v>30</v>
      </c>
      <c r="K15" t="s">
        <v>36</v>
      </c>
      <c r="L15" t="s">
        <v>211</v>
      </c>
      <c r="M15" t="s">
        <v>222</v>
      </c>
      <c r="N15" t="s">
        <v>51</v>
      </c>
      <c r="O15" t="s">
        <v>252</v>
      </c>
      <c r="P15" t="s">
        <v>36</v>
      </c>
    </row>
    <row r="16" spans="1:16" x14ac:dyDescent="0.45">
      <c r="A16">
        <v>2021</v>
      </c>
      <c r="B16" t="s">
        <v>140</v>
      </c>
      <c r="C16" t="s">
        <v>141</v>
      </c>
      <c r="D16" t="s">
        <v>187</v>
      </c>
      <c r="E16" t="s">
        <v>241</v>
      </c>
      <c r="F16" t="s">
        <v>242</v>
      </c>
      <c r="G16" t="s">
        <v>21</v>
      </c>
      <c r="H16" t="s">
        <v>22</v>
      </c>
      <c r="I16" t="s">
        <v>57</v>
      </c>
      <c r="J16" t="s">
        <v>47</v>
      </c>
      <c r="K16" t="s">
        <v>47</v>
      </c>
      <c r="L16" t="s">
        <v>47</v>
      </c>
      <c r="M16" t="s">
        <v>90</v>
      </c>
      <c r="N16" t="s">
        <v>80</v>
      </c>
      <c r="O16" t="s">
        <v>253</v>
      </c>
      <c r="P16" t="s">
        <v>80</v>
      </c>
    </row>
    <row r="17" spans="1:16" x14ac:dyDescent="0.45">
      <c r="A17">
        <v>2021</v>
      </c>
      <c r="B17" t="s">
        <v>159</v>
      </c>
      <c r="C17" t="s">
        <v>254</v>
      </c>
      <c r="D17" t="s">
        <v>237</v>
      </c>
      <c r="E17" t="s">
        <v>238</v>
      </c>
      <c r="F17" t="s">
        <v>239</v>
      </c>
      <c r="G17" t="s">
        <v>21</v>
      </c>
      <c r="H17" t="s">
        <v>22</v>
      </c>
      <c r="I17" t="s">
        <v>72</v>
      </c>
      <c r="J17" t="s">
        <v>47</v>
      </c>
      <c r="K17" t="s">
        <v>47</v>
      </c>
      <c r="L17" t="s">
        <v>47</v>
      </c>
      <c r="M17" t="s">
        <v>182</v>
      </c>
      <c r="N17" t="s">
        <v>24</v>
      </c>
      <c r="O17" t="s">
        <v>230</v>
      </c>
      <c r="P17" t="s">
        <v>36</v>
      </c>
    </row>
    <row r="18" spans="1:16" x14ac:dyDescent="0.45">
      <c r="A18">
        <v>2021</v>
      </c>
      <c r="B18" t="s">
        <v>152</v>
      </c>
      <c r="C18" t="s">
        <v>153</v>
      </c>
      <c r="D18" t="s">
        <v>255</v>
      </c>
      <c r="E18" t="s">
        <v>256</v>
      </c>
      <c r="F18" t="s">
        <v>257</v>
      </c>
      <c r="G18" t="s">
        <v>21</v>
      </c>
      <c r="H18" t="s">
        <v>22</v>
      </c>
      <c r="I18" t="s">
        <v>57</v>
      </c>
      <c r="J18" t="s">
        <v>47</v>
      </c>
      <c r="K18" t="s">
        <v>47</v>
      </c>
      <c r="L18" t="s">
        <v>47</v>
      </c>
      <c r="M18" t="s">
        <v>100</v>
      </c>
      <c r="N18" t="s">
        <v>51</v>
      </c>
      <c r="O18" t="s">
        <v>60</v>
      </c>
      <c r="P18" t="s">
        <v>36</v>
      </c>
    </row>
    <row r="19" spans="1:16" x14ac:dyDescent="0.45">
      <c r="A19">
        <v>2021</v>
      </c>
      <c r="B19" t="s">
        <v>165</v>
      </c>
      <c r="C19" t="s">
        <v>258</v>
      </c>
      <c r="D19" t="s">
        <v>195</v>
      </c>
      <c r="E19" t="s">
        <v>194</v>
      </c>
      <c r="F19" t="s">
        <v>259</v>
      </c>
      <c r="G19" t="s">
        <v>21</v>
      </c>
      <c r="H19" t="s">
        <v>22</v>
      </c>
      <c r="I19" t="s">
        <v>72</v>
      </c>
      <c r="J19" t="s">
        <v>47</v>
      </c>
      <c r="K19" t="s">
        <v>47</v>
      </c>
      <c r="L19" t="s">
        <v>47</v>
      </c>
      <c r="M19" t="s">
        <v>125</v>
      </c>
      <c r="N19" t="s">
        <v>24</v>
      </c>
      <c r="O19" t="s">
        <v>260</v>
      </c>
      <c r="P19" t="s">
        <v>80</v>
      </c>
    </row>
    <row r="20" spans="1:16" x14ac:dyDescent="0.45">
      <c r="A20">
        <v>2021</v>
      </c>
      <c r="B20" t="s">
        <v>189</v>
      </c>
      <c r="C20" t="s">
        <v>261</v>
      </c>
      <c r="D20" t="s">
        <v>220</v>
      </c>
      <c r="E20" t="s">
        <v>219</v>
      </c>
      <c r="F20" t="s">
        <v>262</v>
      </c>
      <c r="G20" t="s">
        <v>21</v>
      </c>
      <c r="H20" t="s">
        <v>22</v>
      </c>
      <c r="I20" t="s">
        <v>72</v>
      </c>
      <c r="J20" t="s">
        <v>47</v>
      </c>
      <c r="K20" t="s">
        <v>47</v>
      </c>
      <c r="L20" t="s">
        <v>47</v>
      </c>
      <c r="M20" t="s">
        <v>39</v>
      </c>
      <c r="N20" t="s">
        <v>80</v>
      </c>
      <c r="O20" t="s">
        <v>263</v>
      </c>
      <c r="P20" t="s">
        <v>36</v>
      </c>
    </row>
    <row r="21" spans="1:16" x14ac:dyDescent="0.45">
      <c r="A21">
        <v>2021</v>
      </c>
      <c r="B21" t="s">
        <v>133</v>
      </c>
      <c r="C21" t="s">
        <v>157</v>
      </c>
      <c r="D21" t="s">
        <v>105</v>
      </c>
      <c r="E21" t="s">
        <v>104</v>
      </c>
      <c r="F21" t="s">
        <v>264</v>
      </c>
      <c r="G21" t="s">
        <v>21</v>
      </c>
      <c r="H21" t="s">
        <v>22</v>
      </c>
      <c r="I21" t="s">
        <v>46</v>
      </c>
      <c r="J21" t="s">
        <v>47</v>
      </c>
      <c r="K21" t="s">
        <v>47</v>
      </c>
      <c r="L21" t="s">
        <v>47</v>
      </c>
      <c r="M21" t="s">
        <v>90</v>
      </c>
      <c r="N21" t="s">
        <v>30</v>
      </c>
      <c r="O21" t="s">
        <v>243</v>
      </c>
      <c r="P21" t="s">
        <v>24</v>
      </c>
    </row>
    <row r="22" spans="1:16" x14ac:dyDescent="0.45">
      <c r="A22">
        <v>2021</v>
      </c>
      <c r="B22" t="s">
        <v>184</v>
      </c>
      <c r="C22" t="s">
        <v>265</v>
      </c>
      <c r="D22" t="s">
        <v>148</v>
      </c>
      <c r="E22" t="s">
        <v>147</v>
      </c>
      <c r="F22" t="s">
        <v>223</v>
      </c>
      <c r="G22" t="s">
        <v>21</v>
      </c>
      <c r="H22" t="s">
        <v>22</v>
      </c>
      <c r="I22" t="s">
        <v>72</v>
      </c>
      <c r="J22" t="s">
        <v>47</v>
      </c>
      <c r="K22" t="s">
        <v>47</v>
      </c>
      <c r="L22" t="s">
        <v>47</v>
      </c>
      <c r="M22" t="s">
        <v>212</v>
      </c>
      <c r="N22" t="s">
        <v>222</v>
      </c>
      <c r="O22" t="s">
        <v>266</v>
      </c>
      <c r="P22" t="s">
        <v>30</v>
      </c>
    </row>
    <row r="23" spans="1:16" x14ac:dyDescent="0.45">
      <c r="A23">
        <v>2021</v>
      </c>
      <c r="B23" t="s">
        <v>172</v>
      </c>
      <c r="C23" t="s">
        <v>173</v>
      </c>
      <c r="D23" t="s">
        <v>168</v>
      </c>
      <c r="E23" t="s">
        <v>167</v>
      </c>
      <c r="F23" t="s">
        <v>267</v>
      </c>
      <c r="G23" t="s">
        <v>21</v>
      </c>
      <c r="H23" t="s">
        <v>22</v>
      </c>
      <c r="I23" t="s">
        <v>63</v>
      </c>
      <c r="J23" t="s">
        <v>24</v>
      </c>
      <c r="K23" t="s">
        <v>24</v>
      </c>
      <c r="L23" t="s">
        <v>37</v>
      </c>
      <c r="M23" t="s">
        <v>154</v>
      </c>
      <c r="N23" t="s">
        <v>120</v>
      </c>
      <c r="O23" t="s">
        <v>268</v>
      </c>
      <c r="P23" t="s">
        <v>36</v>
      </c>
    </row>
    <row r="24" spans="1:16" x14ac:dyDescent="0.45">
      <c r="A24">
        <v>2021</v>
      </c>
      <c r="B24" t="s">
        <v>201</v>
      </c>
      <c r="C24" t="s">
        <v>269</v>
      </c>
      <c r="D24" t="s">
        <v>237</v>
      </c>
      <c r="E24" t="s">
        <v>238</v>
      </c>
      <c r="F24" t="s">
        <v>239</v>
      </c>
      <c r="G24" t="s">
        <v>21</v>
      </c>
      <c r="H24" t="s">
        <v>22</v>
      </c>
      <c r="I24" t="s">
        <v>46</v>
      </c>
      <c r="J24" t="s">
        <v>47</v>
      </c>
      <c r="K24" t="s">
        <v>47</v>
      </c>
      <c r="L24" t="s">
        <v>47</v>
      </c>
      <c r="M24" t="s">
        <v>100</v>
      </c>
      <c r="N24" t="s">
        <v>25</v>
      </c>
      <c r="O24" t="s">
        <v>270</v>
      </c>
      <c r="P24" t="s">
        <v>25</v>
      </c>
    </row>
    <row r="25" spans="1:16" x14ac:dyDescent="0.45">
      <c r="A25">
        <v>2021</v>
      </c>
      <c r="B25" t="s">
        <v>177</v>
      </c>
      <c r="C25" t="s">
        <v>178</v>
      </c>
      <c r="D25" t="s">
        <v>147</v>
      </c>
      <c r="E25" t="s">
        <v>148</v>
      </c>
      <c r="F25" t="s">
        <v>149</v>
      </c>
      <c r="G25" t="s">
        <v>21</v>
      </c>
      <c r="H25" t="s">
        <v>22</v>
      </c>
      <c r="I25" t="s">
        <v>72</v>
      </c>
      <c r="J25" t="s">
        <v>47</v>
      </c>
      <c r="K25" t="s">
        <v>47</v>
      </c>
      <c r="L25" t="s">
        <v>47</v>
      </c>
      <c r="M25" t="s">
        <v>28</v>
      </c>
      <c r="N25" t="s">
        <v>222</v>
      </c>
      <c r="O25" t="s">
        <v>60</v>
      </c>
      <c r="P25" t="s">
        <v>65</v>
      </c>
    </row>
    <row r="26" spans="1:16" x14ac:dyDescent="0.45">
      <c r="A26">
        <v>2021</v>
      </c>
      <c r="B26" t="s">
        <v>192</v>
      </c>
      <c r="C26" t="s">
        <v>193</v>
      </c>
      <c r="D26" t="s">
        <v>18</v>
      </c>
      <c r="E26" t="s">
        <v>19</v>
      </c>
      <c r="F26" t="s">
        <v>20</v>
      </c>
      <c r="G26" t="s">
        <v>21</v>
      </c>
      <c r="H26" t="s">
        <v>22</v>
      </c>
      <c r="I26" t="s">
        <v>63</v>
      </c>
      <c r="J26" t="s">
        <v>47</v>
      </c>
      <c r="K26" t="s">
        <v>47</v>
      </c>
      <c r="L26" t="s">
        <v>47</v>
      </c>
      <c r="M26" t="s">
        <v>90</v>
      </c>
      <c r="N26" t="s">
        <v>65</v>
      </c>
      <c r="O26" t="s">
        <v>116</v>
      </c>
      <c r="P26" t="s">
        <v>36</v>
      </c>
    </row>
    <row r="27" spans="1:16" x14ac:dyDescent="0.45">
      <c r="A27">
        <v>2021</v>
      </c>
      <c r="B27" t="s">
        <v>199</v>
      </c>
      <c r="C27" t="s">
        <v>200</v>
      </c>
      <c r="D27" t="s">
        <v>112</v>
      </c>
      <c r="E27" t="s">
        <v>113</v>
      </c>
      <c r="F27" t="s">
        <v>114</v>
      </c>
      <c r="G27" t="s">
        <v>21</v>
      </c>
      <c r="H27" t="s">
        <v>22</v>
      </c>
      <c r="I27" t="s">
        <v>57</v>
      </c>
      <c r="J27" t="s">
        <v>47</v>
      </c>
      <c r="K27" t="s">
        <v>47</v>
      </c>
      <c r="L27" t="s">
        <v>47</v>
      </c>
      <c r="M27" t="s">
        <v>236</v>
      </c>
      <c r="N27" t="s">
        <v>216</v>
      </c>
      <c r="O27" t="s">
        <v>271</v>
      </c>
      <c r="P27" t="s">
        <v>36</v>
      </c>
    </row>
    <row r="28" spans="1:16" x14ac:dyDescent="0.45">
      <c r="A28">
        <v>2021</v>
      </c>
      <c r="B28" t="s">
        <v>145</v>
      </c>
      <c r="C28" t="s">
        <v>272</v>
      </c>
      <c r="D28" t="s">
        <v>18</v>
      </c>
      <c r="E28" t="s">
        <v>19</v>
      </c>
      <c r="F28" t="s">
        <v>20</v>
      </c>
      <c r="G28" t="s">
        <v>21</v>
      </c>
      <c r="H28" t="s">
        <v>22</v>
      </c>
      <c r="I28" t="s">
        <v>63</v>
      </c>
      <c r="J28" t="s">
        <v>21</v>
      </c>
      <c r="K28" t="s">
        <v>30</v>
      </c>
      <c r="L28" t="s">
        <v>81</v>
      </c>
      <c r="M28" t="s">
        <v>68</v>
      </c>
      <c r="N28" t="s">
        <v>24</v>
      </c>
      <c r="O28" t="s">
        <v>268</v>
      </c>
      <c r="P28" t="s">
        <v>25</v>
      </c>
    </row>
    <row r="29" spans="1:16" x14ac:dyDescent="0.45">
      <c r="A29">
        <v>2021</v>
      </c>
      <c r="B29" t="s">
        <v>206</v>
      </c>
      <c r="C29" t="s">
        <v>207</v>
      </c>
      <c r="D29" t="s">
        <v>194</v>
      </c>
      <c r="E29" t="s">
        <v>161</v>
      </c>
      <c r="F29" t="s">
        <v>273</v>
      </c>
      <c r="G29" t="s">
        <v>21</v>
      </c>
      <c r="H29" t="s">
        <v>228</v>
      </c>
      <c r="I29" t="s">
        <v>23</v>
      </c>
      <c r="J29" t="s">
        <v>68</v>
      </c>
      <c r="K29" t="s">
        <v>25</v>
      </c>
      <c r="L29" t="s">
        <v>274</v>
      </c>
      <c r="M29" t="s">
        <v>120</v>
      </c>
      <c r="N29" t="s">
        <v>80</v>
      </c>
      <c r="O29" t="s">
        <v>275</v>
      </c>
      <c r="P29" t="s">
        <v>30</v>
      </c>
    </row>
    <row r="30" spans="1:16" x14ac:dyDescent="0.45">
      <c r="A30">
        <v>2021</v>
      </c>
      <c r="B30" t="s">
        <v>156</v>
      </c>
      <c r="C30" t="s">
        <v>276</v>
      </c>
      <c r="D30" t="s">
        <v>180</v>
      </c>
      <c r="E30" t="s">
        <v>179</v>
      </c>
      <c r="F30" t="s">
        <v>277</v>
      </c>
      <c r="G30" t="s">
        <v>21</v>
      </c>
      <c r="H30" t="s">
        <v>22</v>
      </c>
      <c r="I30" t="s">
        <v>46</v>
      </c>
      <c r="J30" t="s">
        <v>47</v>
      </c>
      <c r="K30" t="s">
        <v>47</v>
      </c>
      <c r="L30" t="s">
        <v>47</v>
      </c>
      <c r="M30" t="s">
        <v>59</v>
      </c>
      <c r="N30" t="s">
        <v>90</v>
      </c>
      <c r="O30" t="s">
        <v>91</v>
      </c>
      <c r="P30" t="s">
        <v>51</v>
      </c>
    </row>
    <row r="31" spans="1:16" x14ac:dyDescent="0.45">
      <c r="A31">
        <v>2021</v>
      </c>
      <c r="B31" t="s">
        <v>61</v>
      </c>
      <c r="C31" t="s">
        <v>278</v>
      </c>
      <c r="D31" t="s">
        <v>279</v>
      </c>
      <c r="E31" t="s">
        <v>280</v>
      </c>
      <c r="F31" t="s">
        <v>281</v>
      </c>
      <c r="G31" t="s">
        <v>21</v>
      </c>
      <c r="H31" t="s">
        <v>22</v>
      </c>
      <c r="I31" t="s">
        <v>57</v>
      </c>
      <c r="J31" t="s">
        <v>47</v>
      </c>
      <c r="K31" t="s">
        <v>47</v>
      </c>
      <c r="L31" t="s">
        <v>47</v>
      </c>
      <c r="M31" t="s">
        <v>182</v>
      </c>
      <c r="N31" t="s">
        <v>222</v>
      </c>
      <c r="O31" t="s">
        <v>282</v>
      </c>
      <c r="P31" t="s">
        <v>80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D7546-0E85-42F9-93AF-D8C6EDF59BF4}">
  <dimension ref="A1:P36"/>
  <sheetViews>
    <sheetView workbookViewId="0">
      <selection sqref="A1:P36"/>
    </sheetView>
  </sheetViews>
  <sheetFormatPr defaultRowHeight="14.25" x14ac:dyDescent="0.45"/>
  <cols>
    <col min="1" max="1" width="6.53125" bestFit="1" customWidth="1"/>
    <col min="2" max="2" width="5.33203125" bestFit="1" customWidth="1"/>
    <col min="3" max="3" width="13.6640625" bestFit="1" customWidth="1"/>
    <col min="4" max="4" width="4.53125" bestFit="1" customWidth="1"/>
    <col min="5" max="5" width="3.796875" bestFit="1" customWidth="1"/>
    <col min="6" max="6" width="7.46484375" bestFit="1" customWidth="1"/>
    <col min="7" max="7" width="6.1328125" bestFit="1" customWidth="1"/>
    <col min="8" max="8" width="4.19921875" bestFit="1" customWidth="1"/>
    <col min="9" max="9" width="7.6640625" bestFit="1" customWidth="1"/>
    <col min="10" max="10" width="8" bestFit="1" customWidth="1"/>
    <col min="11" max="11" width="7.265625" bestFit="1" customWidth="1"/>
    <col min="12" max="12" width="10.9296875" bestFit="1" customWidth="1"/>
    <col min="13" max="13" width="11.86328125" bestFit="1" customWidth="1"/>
    <col min="14" max="14" width="12" bestFit="1" customWidth="1"/>
    <col min="15" max="15" width="11.46484375" bestFit="1" customWidth="1"/>
    <col min="16" max="16" width="10.265625" bestFit="1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>
        <v>2022</v>
      </c>
      <c r="B2" t="s">
        <v>16</v>
      </c>
      <c r="C2" t="s">
        <v>17</v>
      </c>
      <c r="D2" t="s">
        <v>168</v>
      </c>
      <c r="E2" t="s">
        <v>167</v>
      </c>
      <c r="F2" t="s">
        <v>267</v>
      </c>
      <c r="G2" t="s">
        <v>21</v>
      </c>
      <c r="H2" t="s">
        <v>22</v>
      </c>
      <c r="I2" t="s">
        <v>23</v>
      </c>
      <c r="J2" t="s">
        <v>68</v>
      </c>
      <c r="K2" t="s">
        <v>80</v>
      </c>
      <c r="L2" t="s">
        <v>283</v>
      </c>
      <c r="M2" t="s">
        <v>67</v>
      </c>
      <c r="N2" t="s">
        <v>39</v>
      </c>
      <c r="O2" t="s">
        <v>284</v>
      </c>
      <c r="P2" t="s">
        <v>80</v>
      </c>
    </row>
    <row r="3" spans="1:16" x14ac:dyDescent="0.45">
      <c r="A3">
        <v>2022</v>
      </c>
      <c r="B3" t="s">
        <v>31</v>
      </c>
      <c r="C3" t="s">
        <v>32</v>
      </c>
      <c r="D3" t="s">
        <v>87</v>
      </c>
      <c r="E3" t="s">
        <v>88</v>
      </c>
      <c r="F3" t="s">
        <v>89</v>
      </c>
      <c r="G3" t="s">
        <v>21</v>
      </c>
      <c r="H3" t="s">
        <v>22</v>
      </c>
      <c r="I3" t="s">
        <v>46</v>
      </c>
      <c r="J3" t="s">
        <v>47</v>
      </c>
      <c r="K3" t="s">
        <v>47</v>
      </c>
      <c r="L3" t="s">
        <v>47</v>
      </c>
      <c r="M3" t="s">
        <v>285</v>
      </c>
      <c r="N3" t="s">
        <v>83</v>
      </c>
      <c r="O3" t="s">
        <v>286</v>
      </c>
      <c r="P3" t="s">
        <v>25</v>
      </c>
    </row>
    <row r="4" spans="1:16" x14ac:dyDescent="0.45">
      <c r="A4">
        <v>2022</v>
      </c>
      <c r="B4" t="s">
        <v>61</v>
      </c>
      <c r="C4" t="s">
        <v>287</v>
      </c>
      <c r="D4" t="s">
        <v>125</v>
      </c>
      <c r="E4" t="s">
        <v>288</v>
      </c>
      <c r="F4" t="s">
        <v>289</v>
      </c>
      <c r="G4" t="s">
        <v>21</v>
      </c>
      <c r="H4" t="s">
        <v>290</v>
      </c>
      <c r="I4" t="s">
        <v>72</v>
      </c>
      <c r="J4" t="s">
        <v>47</v>
      </c>
      <c r="K4" t="s">
        <v>47</v>
      </c>
      <c r="L4" t="s">
        <v>47</v>
      </c>
      <c r="M4" t="s">
        <v>64</v>
      </c>
      <c r="N4" t="s">
        <v>25</v>
      </c>
      <c r="O4" t="s">
        <v>291</v>
      </c>
      <c r="P4" t="s">
        <v>21</v>
      </c>
    </row>
    <row r="5" spans="1:16" x14ac:dyDescent="0.45">
      <c r="A5">
        <v>2022</v>
      </c>
      <c r="B5" t="s">
        <v>41</v>
      </c>
      <c r="C5" t="s">
        <v>42</v>
      </c>
      <c r="D5" t="s">
        <v>175</v>
      </c>
      <c r="E5" t="s">
        <v>174</v>
      </c>
      <c r="F5" t="s">
        <v>292</v>
      </c>
      <c r="G5" t="s">
        <v>21</v>
      </c>
      <c r="H5" t="s">
        <v>22</v>
      </c>
      <c r="I5" t="s">
        <v>72</v>
      </c>
      <c r="J5" t="s">
        <v>47</v>
      </c>
      <c r="K5" t="s">
        <v>47</v>
      </c>
      <c r="L5" t="s">
        <v>47</v>
      </c>
      <c r="M5" t="s">
        <v>119</v>
      </c>
      <c r="N5" t="s">
        <v>28</v>
      </c>
      <c r="O5" t="s">
        <v>293</v>
      </c>
      <c r="P5" t="s">
        <v>65</v>
      </c>
    </row>
    <row r="6" spans="1:16" x14ac:dyDescent="0.45">
      <c r="A6">
        <v>2022</v>
      </c>
      <c r="B6" t="s">
        <v>52</v>
      </c>
      <c r="C6" t="s">
        <v>53</v>
      </c>
      <c r="D6" t="s">
        <v>294</v>
      </c>
      <c r="E6" t="s">
        <v>295</v>
      </c>
      <c r="F6" t="s">
        <v>296</v>
      </c>
      <c r="G6" t="s">
        <v>21</v>
      </c>
      <c r="H6" t="s">
        <v>22</v>
      </c>
      <c r="I6" t="s">
        <v>57</v>
      </c>
      <c r="J6" t="s">
        <v>47</v>
      </c>
      <c r="K6" t="s">
        <v>47</v>
      </c>
      <c r="L6" t="s">
        <v>47</v>
      </c>
      <c r="M6" t="s">
        <v>27</v>
      </c>
      <c r="N6" t="s">
        <v>100</v>
      </c>
      <c r="O6" t="s">
        <v>60</v>
      </c>
      <c r="P6" t="s">
        <v>80</v>
      </c>
    </row>
    <row r="7" spans="1:16" x14ac:dyDescent="0.45">
      <c r="A7">
        <v>2022</v>
      </c>
      <c r="B7" t="s">
        <v>70</v>
      </c>
      <c r="C7" t="s">
        <v>71</v>
      </c>
      <c r="D7" t="s">
        <v>77</v>
      </c>
      <c r="E7" t="s">
        <v>78</v>
      </c>
      <c r="F7" t="s">
        <v>79</v>
      </c>
      <c r="G7" t="s">
        <v>21</v>
      </c>
      <c r="H7" t="s">
        <v>22</v>
      </c>
      <c r="I7" t="s">
        <v>23</v>
      </c>
      <c r="J7" t="s">
        <v>36</v>
      </c>
      <c r="K7" t="s">
        <v>24</v>
      </c>
      <c r="L7" t="s">
        <v>94</v>
      </c>
      <c r="M7" t="s">
        <v>170</v>
      </c>
      <c r="N7" t="s">
        <v>59</v>
      </c>
      <c r="O7" t="s">
        <v>297</v>
      </c>
      <c r="P7" t="s">
        <v>222</v>
      </c>
    </row>
    <row r="8" spans="1:16" x14ac:dyDescent="0.45">
      <c r="A8">
        <v>2022</v>
      </c>
      <c r="B8" t="s">
        <v>110</v>
      </c>
      <c r="C8" t="s">
        <v>298</v>
      </c>
      <c r="D8" t="s">
        <v>28</v>
      </c>
      <c r="E8" t="s">
        <v>39</v>
      </c>
      <c r="F8" t="s">
        <v>299</v>
      </c>
      <c r="G8" t="s">
        <v>21</v>
      </c>
      <c r="H8" t="s">
        <v>38</v>
      </c>
      <c r="I8" t="s">
        <v>63</v>
      </c>
      <c r="J8" t="s">
        <v>47</v>
      </c>
      <c r="K8" t="s">
        <v>47</v>
      </c>
      <c r="L8" t="s">
        <v>47</v>
      </c>
      <c r="M8" t="s">
        <v>24</v>
      </c>
      <c r="N8" t="s">
        <v>65</v>
      </c>
      <c r="O8" t="s">
        <v>144</v>
      </c>
      <c r="P8" t="s">
        <v>30</v>
      </c>
    </row>
    <row r="9" spans="1:16" x14ac:dyDescent="0.45">
      <c r="A9">
        <v>2022</v>
      </c>
      <c r="B9" t="s">
        <v>75</v>
      </c>
      <c r="C9" t="s">
        <v>76</v>
      </c>
      <c r="D9" t="s">
        <v>105</v>
      </c>
      <c r="E9" t="s">
        <v>104</v>
      </c>
      <c r="F9" t="s">
        <v>264</v>
      </c>
      <c r="G9" t="s">
        <v>21</v>
      </c>
      <c r="H9" t="s">
        <v>22</v>
      </c>
      <c r="I9" t="s">
        <v>46</v>
      </c>
      <c r="J9" t="s">
        <v>21</v>
      </c>
      <c r="K9" t="s">
        <v>80</v>
      </c>
      <c r="L9" t="s">
        <v>81</v>
      </c>
      <c r="M9" t="s">
        <v>300</v>
      </c>
      <c r="N9" t="s">
        <v>182</v>
      </c>
      <c r="O9" t="s">
        <v>301</v>
      </c>
      <c r="P9" t="s">
        <v>80</v>
      </c>
    </row>
    <row r="10" spans="1:16" x14ac:dyDescent="0.45">
      <c r="A10">
        <v>2022</v>
      </c>
      <c r="B10" t="s">
        <v>85</v>
      </c>
      <c r="C10" t="s">
        <v>86</v>
      </c>
      <c r="D10" t="s">
        <v>87</v>
      </c>
      <c r="E10" t="s">
        <v>88</v>
      </c>
      <c r="F10" t="s">
        <v>89</v>
      </c>
      <c r="G10" t="s">
        <v>21</v>
      </c>
      <c r="H10" t="s">
        <v>22</v>
      </c>
      <c r="I10" t="s">
        <v>57</v>
      </c>
      <c r="J10" t="s">
        <v>47</v>
      </c>
      <c r="K10" t="s">
        <v>47</v>
      </c>
      <c r="L10" t="s">
        <v>47</v>
      </c>
      <c r="M10" t="s">
        <v>28</v>
      </c>
      <c r="N10" t="s">
        <v>216</v>
      </c>
      <c r="O10" t="s">
        <v>302</v>
      </c>
      <c r="P10" t="s">
        <v>65</v>
      </c>
    </row>
    <row r="11" spans="1:16" x14ac:dyDescent="0.45">
      <c r="A11">
        <v>2022</v>
      </c>
      <c r="B11" t="s">
        <v>95</v>
      </c>
      <c r="C11" t="s">
        <v>96</v>
      </c>
      <c r="D11" t="s">
        <v>105</v>
      </c>
      <c r="E11" t="s">
        <v>104</v>
      </c>
      <c r="F11" t="s">
        <v>264</v>
      </c>
      <c r="G11" t="s">
        <v>21</v>
      </c>
      <c r="H11" t="s">
        <v>22</v>
      </c>
      <c r="I11" t="s">
        <v>63</v>
      </c>
      <c r="J11" t="s">
        <v>47</v>
      </c>
      <c r="K11" t="s">
        <v>47</v>
      </c>
      <c r="L11" t="s">
        <v>47</v>
      </c>
      <c r="M11" t="s">
        <v>170</v>
      </c>
      <c r="N11" t="s">
        <v>59</v>
      </c>
      <c r="O11" t="s">
        <v>297</v>
      </c>
      <c r="P11" t="s">
        <v>80</v>
      </c>
    </row>
    <row r="12" spans="1:16" x14ac:dyDescent="0.45">
      <c r="A12">
        <v>2022</v>
      </c>
      <c r="B12" t="s">
        <v>102</v>
      </c>
      <c r="C12" t="s">
        <v>103</v>
      </c>
      <c r="D12" t="s">
        <v>97</v>
      </c>
      <c r="E12" t="s">
        <v>98</v>
      </c>
      <c r="F12" t="s">
        <v>99</v>
      </c>
      <c r="G12" t="s">
        <v>21</v>
      </c>
      <c r="H12" t="s">
        <v>22</v>
      </c>
      <c r="I12" t="s">
        <v>23</v>
      </c>
      <c r="J12" t="s">
        <v>65</v>
      </c>
      <c r="K12" t="s">
        <v>36</v>
      </c>
      <c r="L12" t="s">
        <v>303</v>
      </c>
      <c r="M12" t="s">
        <v>138</v>
      </c>
      <c r="N12" t="s">
        <v>108</v>
      </c>
      <c r="O12" t="s">
        <v>304</v>
      </c>
      <c r="P12" t="s">
        <v>36</v>
      </c>
    </row>
    <row r="13" spans="1:16" x14ac:dyDescent="0.45">
      <c r="A13">
        <v>2022</v>
      </c>
      <c r="B13" t="s">
        <v>214</v>
      </c>
      <c r="C13" t="s">
        <v>235</v>
      </c>
      <c r="D13" t="s">
        <v>154</v>
      </c>
      <c r="E13" t="s">
        <v>67</v>
      </c>
      <c r="F13" t="s">
        <v>305</v>
      </c>
      <c r="G13" t="s">
        <v>21</v>
      </c>
      <c r="H13" t="s">
        <v>285</v>
      </c>
      <c r="I13" t="s">
        <v>46</v>
      </c>
      <c r="J13" t="s">
        <v>47</v>
      </c>
      <c r="K13" t="s">
        <v>47</v>
      </c>
      <c r="L13" t="s">
        <v>47</v>
      </c>
      <c r="M13" t="s">
        <v>68</v>
      </c>
      <c r="N13" t="s">
        <v>65</v>
      </c>
      <c r="O13" t="s">
        <v>306</v>
      </c>
      <c r="P13" t="s">
        <v>30</v>
      </c>
    </row>
    <row r="14" spans="1:16" x14ac:dyDescent="0.45">
      <c r="A14">
        <v>2022</v>
      </c>
      <c r="B14" t="s">
        <v>117</v>
      </c>
      <c r="C14" t="s">
        <v>118</v>
      </c>
      <c r="D14" t="s">
        <v>307</v>
      </c>
      <c r="E14" t="s">
        <v>308</v>
      </c>
      <c r="F14" t="s">
        <v>309</v>
      </c>
      <c r="G14" t="s">
        <v>21</v>
      </c>
      <c r="H14" t="s">
        <v>22</v>
      </c>
      <c r="I14" t="s">
        <v>72</v>
      </c>
      <c r="J14" t="s">
        <v>47</v>
      </c>
      <c r="K14" t="s">
        <v>47</v>
      </c>
      <c r="L14" t="s">
        <v>47</v>
      </c>
      <c r="M14" t="s">
        <v>310</v>
      </c>
      <c r="N14" t="s">
        <v>154</v>
      </c>
      <c r="O14" t="s">
        <v>311</v>
      </c>
      <c r="P14" t="s">
        <v>36</v>
      </c>
    </row>
    <row r="15" spans="1:16" x14ac:dyDescent="0.45">
      <c r="A15">
        <v>2022</v>
      </c>
      <c r="B15" t="s">
        <v>122</v>
      </c>
      <c r="C15" t="s">
        <v>123</v>
      </c>
      <c r="D15" t="s">
        <v>179</v>
      </c>
      <c r="E15" t="s">
        <v>180</v>
      </c>
      <c r="F15" t="s">
        <v>181</v>
      </c>
      <c r="G15" t="s">
        <v>21</v>
      </c>
      <c r="H15" t="s">
        <v>22</v>
      </c>
      <c r="I15" t="s">
        <v>72</v>
      </c>
      <c r="J15" t="s">
        <v>47</v>
      </c>
      <c r="K15" t="s">
        <v>47</v>
      </c>
      <c r="L15" t="s">
        <v>47</v>
      </c>
      <c r="M15" t="s">
        <v>312</v>
      </c>
      <c r="N15" t="s">
        <v>108</v>
      </c>
      <c r="O15" t="s">
        <v>313</v>
      </c>
      <c r="P15" t="s">
        <v>36</v>
      </c>
    </row>
    <row r="16" spans="1:16" x14ac:dyDescent="0.45">
      <c r="A16">
        <v>2022</v>
      </c>
      <c r="B16" t="s">
        <v>92</v>
      </c>
      <c r="C16" t="s">
        <v>127</v>
      </c>
      <c r="D16" t="s">
        <v>128</v>
      </c>
      <c r="E16" t="s">
        <v>128</v>
      </c>
      <c r="F16" t="s">
        <v>37</v>
      </c>
      <c r="G16" t="s">
        <v>21</v>
      </c>
      <c r="H16" t="s">
        <v>22</v>
      </c>
      <c r="I16" t="s">
        <v>46</v>
      </c>
      <c r="J16" t="s">
        <v>47</v>
      </c>
      <c r="K16" t="s">
        <v>47</v>
      </c>
      <c r="L16" t="s">
        <v>47</v>
      </c>
      <c r="M16" t="s">
        <v>288</v>
      </c>
      <c r="N16" t="s">
        <v>100</v>
      </c>
      <c r="O16" t="s">
        <v>314</v>
      </c>
      <c r="P16" t="s">
        <v>30</v>
      </c>
    </row>
    <row r="17" spans="1:16" x14ac:dyDescent="0.45">
      <c r="A17">
        <v>2022</v>
      </c>
      <c r="B17" t="s">
        <v>133</v>
      </c>
      <c r="C17" t="s">
        <v>134</v>
      </c>
      <c r="D17" t="s">
        <v>279</v>
      </c>
      <c r="E17" t="s">
        <v>280</v>
      </c>
      <c r="F17" t="s">
        <v>281</v>
      </c>
      <c r="G17" t="s">
        <v>21</v>
      </c>
      <c r="H17" t="s">
        <v>22</v>
      </c>
      <c r="I17" t="s">
        <v>57</v>
      </c>
      <c r="J17" t="s">
        <v>47</v>
      </c>
      <c r="K17" t="s">
        <v>47</v>
      </c>
      <c r="L17" t="s">
        <v>47</v>
      </c>
      <c r="M17" t="s">
        <v>38</v>
      </c>
      <c r="N17" t="s">
        <v>236</v>
      </c>
      <c r="O17" t="s">
        <v>315</v>
      </c>
      <c r="P17" t="s">
        <v>65</v>
      </c>
    </row>
    <row r="18" spans="1:16" x14ac:dyDescent="0.45">
      <c r="A18">
        <v>2022</v>
      </c>
      <c r="B18" t="s">
        <v>110</v>
      </c>
      <c r="C18" t="s">
        <v>248</v>
      </c>
      <c r="D18" t="s">
        <v>78</v>
      </c>
      <c r="E18" t="s">
        <v>255</v>
      </c>
      <c r="F18" t="s">
        <v>316</v>
      </c>
      <c r="G18" t="s">
        <v>21</v>
      </c>
      <c r="H18" t="s">
        <v>317</v>
      </c>
      <c r="I18" t="s">
        <v>46</v>
      </c>
      <c r="J18" t="s">
        <v>47</v>
      </c>
      <c r="K18" t="s">
        <v>47</v>
      </c>
      <c r="L18" t="s">
        <v>47</v>
      </c>
      <c r="M18" t="s">
        <v>182</v>
      </c>
      <c r="N18" t="s">
        <v>216</v>
      </c>
      <c r="O18" t="s">
        <v>116</v>
      </c>
      <c r="P18" t="s">
        <v>80</v>
      </c>
    </row>
    <row r="19" spans="1:16" x14ac:dyDescent="0.45">
      <c r="A19">
        <v>2022</v>
      </c>
      <c r="B19" t="s">
        <v>140</v>
      </c>
      <c r="C19" t="s">
        <v>141</v>
      </c>
      <c r="D19" t="s">
        <v>195</v>
      </c>
      <c r="E19" t="s">
        <v>194</v>
      </c>
      <c r="F19" t="s">
        <v>259</v>
      </c>
      <c r="G19" t="s">
        <v>21</v>
      </c>
      <c r="H19" t="s">
        <v>22</v>
      </c>
      <c r="I19" t="s">
        <v>72</v>
      </c>
      <c r="J19" t="s">
        <v>47</v>
      </c>
      <c r="K19" t="s">
        <v>47</v>
      </c>
      <c r="L19" t="s">
        <v>47</v>
      </c>
      <c r="M19" t="s">
        <v>115</v>
      </c>
      <c r="N19" t="s">
        <v>59</v>
      </c>
      <c r="O19" t="s">
        <v>318</v>
      </c>
      <c r="P19" t="s">
        <v>25</v>
      </c>
    </row>
    <row r="20" spans="1:16" x14ac:dyDescent="0.45">
      <c r="A20">
        <v>2022</v>
      </c>
      <c r="B20" t="s">
        <v>159</v>
      </c>
      <c r="C20" t="s">
        <v>254</v>
      </c>
      <c r="D20" t="s">
        <v>204</v>
      </c>
      <c r="E20" t="s">
        <v>67</v>
      </c>
      <c r="F20" t="s">
        <v>319</v>
      </c>
      <c r="G20" t="s">
        <v>21</v>
      </c>
      <c r="H20" t="s">
        <v>167</v>
      </c>
      <c r="I20" t="s">
        <v>63</v>
      </c>
      <c r="J20" t="s">
        <v>47</v>
      </c>
      <c r="K20" t="s">
        <v>47</v>
      </c>
      <c r="L20" t="s">
        <v>47</v>
      </c>
      <c r="M20" t="s">
        <v>125</v>
      </c>
      <c r="N20" t="s">
        <v>25</v>
      </c>
      <c r="O20" t="s">
        <v>320</v>
      </c>
      <c r="P20" t="s">
        <v>30</v>
      </c>
    </row>
    <row r="21" spans="1:16" x14ac:dyDescent="0.45">
      <c r="A21">
        <v>2022</v>
      </c>
      <c r="B21" t="s">
        <v>145</v>
      </c>
      <c r="C21" t="s">
        <v>146</v>
      </c>
      <c r="D21" t="s">
        <v>249</v>
      </c>
      <c r="E21" t="s">
        <v>250</v>
      </c>
      <c r="F21" t="s">
        <v>251</v>
      </c>
      <c r="G21" t="s">
        <v>21</v>
      </c>
      <c r="H21" t="s">
        <v>22</v>
      </c>
      <c r="I21" t="s">
        <v>23</v>
      </c>
      <c r="J21" t="s">
        <v>21</v>
      </c>
      <c r="K21" t="s">
        <v>80</v>
      </c>
      <c r="L21" t="s">
        <v>81</v>
      </c>
      <c r="M21" t="s">
        <v>197</v>
      </c>
      <c r="N21" t="s">
        <v>49</v>
      </c>
      <c r="O21" t="s">
        <v>74</v>
      </c>
      <c r="P21" t="s">
        <v>36</v>
      </c>
    </row>
    <row r="22" spans="1:16" x14ac:dyDescent="0.45">
      <c r="A22">
        <v>2022</v>
      </c>
      <c r="B22" t="s">
        <v>152</v>
      </c>
      <c r="C22" t="s">
        <v>153</v>
      </c>
      <c r="D22" t="s">
        <v>82</v>
      </c>
      <c r="E22" t="s">
        <v>244</v>
      </c>
      <c r="F22" t="s">
        <v>321</v>
      </c>
      <c r="G22" t="s">
        <v>21</v>
      </c>
      <c r="H22" t="s">
        <v>22</v>
      </c>
      <c r="I22" t="s">
        <v>57</v>
      </c>
      <c r="J22" t="s">
        <v>47</v>
      </c>
      <c r="K22" t="s">
        <v>47</v>
      </c>
      <c r="L22" t="s">
        <v>47</v>
      </c>
      <c r="M22" t="s">
        <v>73</v>
      </c>
      <c r="N22" t="s">
        <v>64</v>
      </c>
      <c r="O22" t="s">
        <v>322</v>
      </c>
      <c r="P22" t="s">
        <v>80</v>
      </c>
    </row>
    <row r="23" spans="1:16" x14ac:dyDescent="0.45">
      <c r="A23">
        <v>2022</v>
      </c>
      <c r="B23" t="s">
        <v>165</v>
      </c>
      <c r="C23" t="s">
        <v>258</v>
      </c>
      <c r="D23" t="s">
        <v>255</v>
      </c>
      <c r="E23" t="s">
        <v>256</v>
      </c>
      <c r="F23" t="s">
        <v>257</v>
      </c>
      <c r="G23" t="s">
        <v>21</v>
      </c>
      <c r="H23" t="s">
        <v>22</v>
      </c>
      <c r="I23" t="s">
        <v>57</v>
      </c>
      <c r="J23" t="s">
        <v>47</v>
      </c>
      <c r="K23" t="s">
        <v>47</v>
      </c>
      <c r="L23" t="s">
        <v>47</v>
      </c>
      <c r="M23" t="s">
        <v>300</v>
      </c>
      <c r="N23" t="s">
        <v>108</v>
      </c>
      <c r="O23" t="s">
        <v>323</v>
      </c>
      <c r="P23" t="s">
        <v>80</v>
      </c>
    </row>
    <row r="24" spans="1:16" x14ac:dyDescent="0.45">
      <c r="A24">
        <v>2022</v>
      </c>
      <c r="B24" t="s">
        <v>189</v>
      </c>
      <c r="C24" t="s">
        <v>261</v>
      </c>
      <c r="D24" t="s">
        <v>250</v>
      </c>
      <c r="E24" t="s">
        <v>249</v>
      </c>
      <c r="F24" t="s">
        <v>324</v>
      </c>
      <c r="G24" t="s">
        <v>21</v>
      </c>
      <c r="H24" t="s">
        <v>22</v>
      </c>
      <c r="I24" t="s">
        <v>72</v>
      </c>
      <c r="J24" t="s">
        <v>47</v>
      </c>
      <c r="K24" t="s">
        <v>47</v>
      </c>
      <c r="L24" t="s">
        <v>47</v>
      </c>
      <c r="M24" t="s">
        <v>218</v>
      </c>
      <c r="N24" t="s">
        <v>125</v>
      </c>
      <c r="O24" t="s">
        <v>325</v>
      </c>
      <c r="P24" t="s">
        <v>36</v>
      </c>
    </row>
    <row r="25" spans="1:16" x14ac:dyDescent="0.45">
      <c r="A25">
        <v>2022</v>
      </c>
      <c r="B25" t="s">
        <v>156</v>
      </c>
      <c r="C25" t="s">
        <v>157</v>
      </c>
      <c r="D25" t="s">
        <v>162</v>
      </c>
      <c r="E25" t="s">
        <v>161</v>
      </c>
      <c r="F25" t="s">
        <v>186</v>
      </c>
      <c r="G25" t="s">
        <v>21</v>
      </c>
      <c r="H25" t="s">
        <v>22</v>
      </c>
      <c r="I25" t="s">
        <v>63</v>
      </c>
      <c r="J25" t="s">
        <v>24</v>
      </c>
      <c r="K25" t="s">
        <v>24</v>
      </c>
      <c r="L25" t="s">
        <v>37</v>
      </c>
      <c r="M25" t="s">
        <v>218</v>
      </c>
      <c r="N25" t="s">
        <v>59</v>
      </c>
      <c r="O25" t="s">
        <v>326</v>
      </c>
      <c r="P25" t="s">
        <v>65</v>
      </c>
    </row>
    <row r="26" spans="1:16" x14ac:dyDescent="0.45">
      <c r="A26">
        <v>2022</v>
      </c>
      <c r="B26" t="s">
        <v>184</v>
      </c>
      <c r="C26" t="s">
        <v>265</v>
      </c>
      <c r="D26" t="s">
        <v>131</v>
      </c>
      <c r="E26" t="s">
        <v>300</v>
      </c>
      <c r="F26" t="s">
        <v>327</v>
      </c>
      <c r="G26" t="s">
        <v>21</v>
      </c>
      <c r="H26" t="s">
        <v>194</v>
      </c>
      <c r="I26" t="s">
        <v>72</v>
      </c>
      <c r="J26" t="s">
        <v>47</v>
      </c>
      <c r="K26" t="s">
        <v>47</v>
      </c>
      <c r="L26" t="s">
        <v>47</v>
      </c>
      <c r="M26" t="s">
        <v>150</v>
      </c>
      <c r="N26" t="s">
        <v>120</v>
      </c>
      <c r="O26" t="s">
        <v>60</v>
      </c>
      <c r="P26" t="s">
        <v>65</v>
      </c>
    </row>
    <row r="27" spans="1:16" x14ac:dyDescent="0.45">
      <c r="A27">
        <v>2022</v>
      </c>
      <c r="B27" t="s">
        <v>159</v>
      </c>
      <c r="C27" t="s">
        <v>160</v>
      </c>
      <c r="D27" t="s">
        <v>131</v>
      </c>
      <c r="E27" t="s">
        <v>279</v>
      </c>
      <c r="F27" t="s">
        <v>328</v>
      </c>
      <c r="G27" t="s">
        <v>21</v>
      </c>
      <c r="H27" t="s">
        <v>168</v>
      </c>
      <c r="I27" t="s">
        <v>46</v>
      </c>
      <c r="J27" t="s">
        <v>47</v>
      </c>
      <c r="K27" t="s">
        <v>47</v>
      </c>
      <c r="L27" t="s">
        <v>47</v>
      </c>
      <c r="M27" t="s">
        <v>212</v>
      </c>
      <c r="N27" t="s">
        <v>68</v>
      </c>
      <c r="O27" t="s">
        <v>329</v>
      </c>
      <c r="P27" t="s">
        <v>65</v>
      </c>
    </row>
    <row r="28" spans="1:16" x14ac:dyDescent="0.45">
      <c r="A28">
        <v>2022</v>
      </c>
      <c r="B28" t="s">
        <v>172</v>
      </c>
      <c r="C28" t="s">
        <v>173</v>
      </c>
      <c r="D28" t="s">
        <v>330</v>
      </c>
      <c r="E28" t="s">
        <v>285</v>
      </c>
      <c r="F28" t="s">
        <v>331</v>
      </c>
      <c r="G28" t="s">
        <v>21</v>
      </c>
      <c r="H28" t="s">
        <v>22</v>
      </c>
      <c r="I28" t="s">
        <v>23</v>
      </c>
      <c r="J28" t="s">
        <v>30</v>
      </c>
      <c r="K28" t="s">
        <v>36</v>
      </c>
      <c r="L28" t="s">
        <v>211</v>
      </c>
      <c r="M28" t="s">
        <v>170</v>
      </c>
      <c r="N28" t="s">
        <v>120</v>
      </c>
      <c r="O28" t="s">
        <v>306</v>
      </c>
      <c r="P28" t="s">
        <v>30</v>
      </c>
    </row>
    <row r="29" spans="1:16" x14ac:dyDescent="0.45">
      <c r="A29">
        <v>2022</v>
      </c>
      <c r="B29" t="s">
        <v>177</v>
      </c>
      <c r="C29" t="s">
        <v>178</v>
      </c>
      <c r="D29" t="s">
        <v>195</v>
      </c>
      <c r="E29" t="s">
        <v>194</v>
      </c>
      <c r="F29" t="s">
        <v>259</v>
      </c>
      <c r="G29" t="s">
        <v>21</v>
      </c>
      <c r="H29" t="s">
        <v>22</v>
      </c>
      <c r="I29" t="s">
        <v>46</v>
      </c>
      <c r="J29" t="s">
        <v>47</v>
      </c>
      <c r="K29" t="s">
        <v>47</v>
      </c>
      <c r="L29" t="s">
        <v>47</v>
      </c>
      <c r="M29" t="s">
        <v>332</v>
      </c>
      <c r="N29" t="s">
        <v>59</v>
      </c>
      <c r="O29" t="s">
        <v>333</v>
      </c>
      <c r="P29" t="s">
        <v>25</v>
      </c>
    </row>
    <row r="30" spans="1:16" x14ac:dyDescent="0.45">
      <c r="A30">
        <v>2022</v>
      </c>
      <c r="B30" t="s">
        <v>184</v>
      </c>
      <c r="C30" t="s">
        <v>185</v>
      </c>
      <c r="D30" t="s">
        <v>131</v>
      </c>
      <c r="E30" t="s">
        <v>27</v>
      </c>
      <c r="F30" t="s">
        <v>334</v>
      </c>
      <c r="G30" t="s">
        <v>21</v>
      </c>
      <c r="H30" t="s">
        <v>195</v>
      </c>
      <c r="I30" t="s">
        <v>63</v>
      </c>
      <c r="J30" t="s">
        <v>21</v>
      </c>
      <c r="K30" t="s">
        <v>80</v>
      </c>
      <c r="L30" t="s">
        <v>81</v>
      </c>
      <c r="M30" t="s">
        <v>150</v>
      </c>
      <c r="N30" t="s">
        <v>222</v>
      </c>
      <c r="O30" t="s">
        <v>335</v>
      </c>
      <c r="P30" t="s">
        <v>80</v>
      </c>
    </row>
    <row r="31" spans="1:16" x14ac:dyDescent="0.45">
      <c r="A31">
        <v>2022</v>
      </c>
      <c r="B31" t="s">
        <v>192</v>
      </c>
      <c r="C31" t="s">
        <v>193</v>
      </c>
      <c r="D31" t="s">
        <v>18</v>
      </c>
      <c r="E31" t="s">
        <v>19</v>
      </c>
      <c r="F31" t="s">
        <v>20</v>
      </c>
      <c r="G31" t="s">
        <v>21</v>
      </c>
      <c r="H31" t="s">
        <v>22</v>
      </c>
      <c r="I31" t="s">
        <v>63</v>
      </c>
      <c r="J31" t="s">
        <v>80</v>
      </c>
      <c r="K31" t="s">
        <v>36</v>
      </c>
      <c r="L31" t="s">
        <v>246</v>
      </c>
      <c r="M31" t="s">
        <v>59</v>
      </c>
      <c r="N31" t="s">
        <v>222</v>
      </c>
      <c r="O31" t="s">
        <v>336</v>
      </c>
      <c r="P31" t="s">
        <v>65</v>
      </c>
    </row>
    <row r="32" spans="1:16" x14ac:dyDescent="0.45">
      <c r="A32">
        <v>2022</v>
      </c>
      <c r="B32" t="s">
        <v>199</v>
      </c>
      <c r="C32" t="s">
        <v>200</v>
      </c>
      <c r="D32" t="s">
        <v>175</v>
      </c>
      <c r="E32" t="s">
        <v>174</v>
      </c>
      <c r="F32" t="s">
        <v>292</v>
      </c>
      <c r="G32" t="s">
        <v>21</v>
      </c>
      <c r="H32" t="s">
        <v>22</v>
      </c>
      <c r="I32" t="s">
        <v>72</v>
      </c>
      <c r="J32" t="s">
        <v>47</v>
      </c>
      <c r="K32" t="s">
        <v>47</v>
      </c>
      <c r="L32" t="s">
        <v>47</v>
      </c>
      <c r="M32" t="s">
        <v>288</v>
      </c>
      <c r="N32" t="s">
        <v>100</v>
      </c>
      <c r="O32" t="s">
        <v>314</v>
      </c>
      <c r="P32" t="s">
        <v>65</v>
      </c>
    </row>
    <row r="33" spans="1:16" x14ac:dyDescent="0.45">
      <c r="A33">
        <v>2022</v>
      </c>
      <c r="B33" t="s">
        <v>201</v>
      </c>
      <c r="C33" t="s">
        <v>202</v>
      </c>
      <c r="D33" t="s">
        <v>113</v>
      </c>
      <c r="E33" t="s">
        <v>112</v>
      </c>
      <c r="F33" t="s">
        <v>124</v>
      </c>
      <c r="G33" t="s">
        <v>21</v>
      </c>
      <c r="H33" t="s">
        <v>22</v>
      </c>
      <c r="I33" t="s">
        <v>63</v>
      </c>
      <c r="J33" t="s">
        <v>30</v>
      </c>
      <c r="K33" t="s">
        <v>80</v>
      </c>
      <c r="L33" t="s">
        <v>94</v>
      </c>
      <c r="M33" t="s">
        <v>170</v>
      </c>
      <c r="N33" t="s">
        <v>83</v>
      </c>
      <c r="O33" t="s">
        <v>337</v>
      </c>
      <c r="P33" t="s">
        <v>21</v>
      </c>
    </row>
    <row r="34" spans="1:16" x14ac:dyDescent="0.45">
      <c r="A34">
        <v>2022</v>
      </c>
      <c r="B34" t="s">
        <v>206</v>
      </c>
      <c r="C34" t="s">
        <v>207</v>
      </c>
      <c r="D34" t="s">
        <v>113</v>
      </c>
      <c r="E34" t="s">
        <v>112</v>
      </c>
      <c r="F34" t="s">
        <v>124</v>
      </c>
      <c r="G34" t="s">
        <v>21</v>
      </c>
      <c r="H34" t="s">
        <v>22</v>
      </c>
      <c r="I34" t="s">
        <v>23</v>
      </c>
      <c r="J34" t="s">
        <v>30</v>
      </c>
      <c r="K34" t="s">
        <v>36</v>
      </c>
      <c r="L34" t="s">
        <v>211</v>
      </c>
      <c r="M34" t="s">
        <v>119</v>
      </c>
      <c r="N34" t="s">
        <v>49</v>
      </c>
      <c r="O34" t="s">
        <v>338</v>
      </c>
      <c r="P34" t="s">
        <v>30</v>
      </c>
    </row>
    <row r="35" spans="1:16" x14ac:dyDescent="0.45">
      <c r="A35">
        <v>2022</v>
      </c>
      <c r="B35" t="s">
        <v>214</v>
      </c>
      <c r="C35" t="s">
        <v>215</v>
      </c>
      <c r="D35" t="s">
        <v>255</v>
      </c>
      <c r="E35" t="s">
        <v>131</v>
      </c>
      <c r="F35" t="s">
        <v>221</v>
      </c>
      <c r="G35" t="s">
        <v>21</v>
      </c>
      <c r="H35" t="s">
        <v>330</v>
      </c>
      <c r="I35" t="s">
        <v>46</v>
      </c>
      <c r="J35" t="s">
        <v>68</v>
      </c>
      <c r="K35" t="s">
        <v>24</v>
      </c>
      <c r="L35" t="s">
        <v>339</v>
      </c>
      <c r="M35" t="s">
        <v>288</v>
      </c>
      <c r="N35" t="s">
        <v>100</v>
      </c>
      <c r="O35" t="s">
        <v>314</v>
      </c>
      <c r="P35" t="s">
        <v>21</v>
      </c>
    </row>
    <row r="36" spans="1:16" x14ac:dyDescent="0.45">
      <c r="A36">
        <v>2022</v>
      </c>
      <c r="B36" t="s">
        <v>61</v>
      </c>
      <c r="C36" t="s">
        <v>278</v>
      </c>
      <c r="D36" t="s">
        <v>285</v>
      </c>
      <c r="E36" t="s">
        <v>78</v>
      </c>
      <c r="F36" t="s">
        <v>340</v>
      </c>
      <c r="G36" t="s">
        <v>21</v>
      </c>
      <c r="H36" t="s">
        <v>341</v>
      </c>
      <c r="I36" t="s">
        <v>46</v>
      </c>
      <c r="J36" t="s">
        <v>47</v>
      </c>
      <c r="K36" t="s">
        <v>47</v>
      </c>
      <c r="L36" t="s">
        <v>47</v>
      </c>
      <c r="M36" t="s">
        <v>218</v>
      </c>
      <c r="N36" t="s">
        <v>120</v>
      </c>
      <c r="O36" t="s">
        <v>224</v>
      </c>
      <c r="P36" t="s">
        <v>30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04EF8-BBD9-42CD-B732-05C391864FAF}">
  <dimension ref="A1:P32"/>
  <sheetViews>
    <sheetView workbookViewId="0">
      <selection sqref="A1:P32"/>
    </sheetView>
  </sheetViews>
  <sheetFormatPr defaultRowHeight="14.25" x14ac:dyDescent="0.45"/>
  <cols>
    <col min="1" max="1" width="6.53125" bestFit="1" customWidth="1"/>
    <col min="2" max="2" width="5.33203125" bestFit="1" customWidth="1"/>
    <col min="3" max="3" width="13.265625" bestFit="1" customWidth="1"/>
    <col min="4" max="4" width="4.53125" bestFit="1" customWidth="1"/>
    <col min="5" max="5" width="3.796875" bestFit="1" customWidth="1"/>
    <col min="6" max="6" width="7.46484375" bestFit="1" customWidth="1"/>
    <col min="7" max="7" width="6.1328125" bestFit="1" customWidth="1"/>
    <col min="8" max="8" width="4.19921875" bestFit="1" customWidth="1"/>
    <col min="9" max="9" width="7.6640625" bestFit="1" customWidth="1"/>
    <col min="10" max="10" width="8" bestFit="1" customWidth="1"/>
    <col min="11" max="11" width="7.265625" bestFit="1" customWidth="1"/>
    <col min="12" max="12" width="10.9296875" bestFit="1" customWidth="1"/>
    <col min="13" max="13" width="11.86328125" bestFit="1" customWidth="1"/>
    <col min="14" max="14" width="12" bestFit="1" customWidth="1"/>
    <col min="15" max="15" width="11.46484375" bestFit="1" customWidth="1"/>
    <col min="16" max="16" width="10.265625" bestFit="1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>
        <v>2023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 spans="1:16" x14ac:dyDescent="0.45">
      <c r="A3">
        <v>2023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21</v>
      </c>
      <c r="H3" t="s">
        <v>22</v>
      </c>
      <c r="I3" t="s">
        <v>23</v>
      </c>
      <c r="J3" t="s">
        <v>36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25</v>
      </c>
    </row>
    <row r="4" spans="1:16" x14ac:dyDescent="0.45">
      <c r="A4">
        <v>2023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21</v>
      </c>
      <c r="H4" t="s">
        <v>22</v>
      </c>
      <c r="I4" t="s">
        <v>46</v>
      </c>
      <c r="J4" t="s">
        <v>47</v>
      </c>
      <c r="K4" t="s">
        <v>47</v>
      </c>
      <c r="L4" t="s">
        <v>47</v>
      </c>
      <c r="M4" t="s">
        <v>48</v>
      </c>
      <c r="N4" t="s">
        <v>49</v>
      </c>
      <c r="O4" t="s">
        <v>50</v>
      </c>
      <c r="P4" t="s">
        <v>51</v>
      </c>
    </row>
    <row r="5" spans="1:16" x14ac:dyDescent="0.45">
      <c r="A5">
        <v>2023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21</v>
      </c>
      <c r="H5" t="s">
        <v>22</v>
      </c>
      <c r="I5" t="s">
        <v>57</v>
      </c>
      <c r="J5" t="s">
        <v>47</v>
      </c>
      <c r="K5" t="s">
        <v>47</v>
      </c>
      <c r="L5" t="s">
        <v>47</v>
      </c>
      <c r="M5" t="s">
        <v>58</v>
      </c>
      <c r="N5" t="s">
        <v>59</v>
      </c>
      <c r="O5" t="s">
        <v>60</v>
      </c>
      <c r="P5" t="s">
        <v>30</v>
      </c>
    </row>
    <row r="6" spans="1:16" x14ac:dyDescent="0.45">
      <c r="A6">
        <v>2023</v>
      </c>
      <c r="B6" t="s">
        <v>61</v>
      </c>
      <c r="C6" t="s">
        <v>62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63</v>
      </c>
      <c r="J6" t="s">
        <v>64</v>
      </c>
      <c r="K6" t="s">
        <v>65</v>
      </c>
      <c r="L6" t="s">
        <v>66</v>
      </c>
      <c r="M6" t="s">
        <v>67</v>
      </c>
      <c r="N6" t="s">
        <v>68</v>
      </c>
      <c r="O6" t="s">
        <v>69</v>
      </c>
      <c r="P6" t="s">
        <v>65</v>
      </c>
    </row>
    <row r="7" spans="1:16" x14ac:dyDescent="0.45">
      <c r="A7">
        <v>2023</v>
      </c>
      <c r="B7" t="s">
        <v>70</v>
      </c>
      <c r="C7" t="s">
        <v>71</v>
      </c>
      <c r="D7" t="s">
        <v>43</v>
      </c>
      <c r="E7" t="s">
        <v>44</v>
      </c>
      <c r="F7" t="s">
        <v>45</v>
      </c>
      <c r="G7" t="s">
        <v>21</v>
      </c>
      <c r="H7" t="s">
        <v>22</v>
      </c>
      <c r="I7" t="s">
        <v>72</v>
      </c>
      <c r="J7" t="s">
        <v>47</v>
      </c>
      <c r="K7" t="s">
        <v>47</v>
      </c>
      <c r="L7" t="s">
        <v>47</v>
      </c>
      <c r="M7" t="s">
        <v>73</v>
      </c>
      <c r="N7" t="s">
        <v>28</v>
      </c>
      <c r="O7" t="s">
        <v>74</v>
      </c>
      <c r="P7" t="s">
        <v>51</v>
      </c>
    </row>
    <row r="8" spans="1:16" x14ac:dyDescent="0.45">
      <c r="A8">
        <v>2023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21</v>
      </c>
      <c r="H8" t="s">
        <v>22</v>
      </c>
      <c r="I8" t="s">
        <v>63</v>
      </c>
      <c r="J8" t="s">
        <v>21</v>
      </c>
      <c r="K8" t="s">
        <v>80</v>
      </c>
      <c r="L8" t="s">
        <v>81</v>
      </c>
      <c r="M8" t="s">
        <v>82</v>
      </c>
      <c r="N8" t="s">
        <v>83</v>
      </c>
      <c r="O8" t="s">
        <v>84</v>
      </c>
      <c r="P8" t="s">
        <v>36</v>
      </c>
    </row>
    <row r="9" spans="1:16" x14ac:dyDescent="0.45">
      <c r="A9">
        <v>2023</v>
      </c>
      <c r="B9" t="s">
        <v>85</v>
      </c>
      <c r="C9" t="s">
        <v>86</v>
      </c>
      <c r="D9" t="s">
        <v>87</v>
      </c>
      <c r="E9" t="s">
        <v>88</v>
      </c>
      <c r="F9" t="s">
        <v>89</v>
      </c>
      <c r="G9" t="s">
        <v>21</v>
      </c>
      <c r="H9" t="s">
        <v>22</v>
      </c>
      <c r="I9" t="s">
        <v>57</v>
      </c>
      <c r="J9" t="s">
        <v>47</v>
      </c>
      <c r="K9" t="s">
        <v>47</v>
      </c>
      <c r="L9" t="s">
        <v>47</v>
      </c>
      <c r="M9" t="s">
        <v>59</v>
      </c>
      <c r="N9" t="s">
        <v>90</v>
      </c>
      <c r="O9" t="s">
        <v>91</v>
      </c>
      <c r="P9" t="s">
        <v>65</v>
      </c>
    </row>
    <row r="10" spans="1:16" x14ac:dyDescent="0.45">
      <c r="A10">
        <v>2023</v>
      </c>
      <c r="B10" t="s">
        <v>92</v>
      </c>
      <c r="C10" t="s">
        <v>93</v>
      </c>
      <c r="D10" t="s">
        <v>30</v>
      </c>
      <c r="E10" t="s">
        <v>80</v>
      </c>
      <c r="F10" t="s">
        <v>94</v>
      </c>
      <c r="G10" t="s">
        <v>21</v>
      </c>
      <c r="H10" t="s">
        <v>36</v>
      </c>
      <c r="I10" t="s">
        <v>72</v>
      </c>
      <c r="J10" t="s">
        <v>47</v>
      </c>
      <c r="K10" t="s">
        <v>47</v>
      </c>
      <c r="L10" t="s">
        <v>47</v>
      </c>
      <c r="M10" t="s">
        <v>21</v>
      </c>
      <c r="N10" t="s">
        <v>21</v>
      </c>
      <c r="O10" t="s">
        <v>47</v>
      </c>
      <c r="P10" t="s">
        <v>21</v>
      </c>
    </row>
    <row r="11" spans="1:16" x14ac:dyDescent="0.45">
      <c r="A11">
        <v>2023</v>
      </c>
      <c r="B11" t="s">
        <v>95</v>
      </c>
      <c r="C11" t="s">
        <v>96</v>
      </c>
      <c r="D11" t="s">
        <v>97</v>
      </c>
      <c r="E11" t="s">
        <v>98</v>
      </c>
      <c r="F11" t="s">
        <v>99</v>
      </c>
      <c r="G11" t="s">
        <v>21</v>
      </c>
      <c r="H11" t="s">
        <v>22</v>
      </c>
      <c r="I11" t="s">
        <v>23</v>
      </c>
      <c r="J11" t="s">
        <v>21</v>
      </c>
      <c r="K11" t="s">
        <v>80</v>
      </c>
      <c r="L11" t="s">
        <v>81</v>
      </c>
      <c r="M11" t="s">
        <v>67</v>
      </c>
      <c r="N11" t="s">
        <v>100</v>
      </c>
      <c r="O11" t="s">
        <v>101</v>
      </c>
      <c r="P11" t="s">
        <v>36</v>
      </c>
    </row>
    <row r="12" spans="1:16" x14ac:dyDescent="0.45">
      <c r="A12">
        <v>2023</v>
      </c>
      <c r="B12" t="s">
        <v>102</v>
      </c>
      <c r="C12" t="s">
        <v>103</v>
      </c>
      <c r="D12" t="s">
        <v>104</v>
      </c>
      <c r="E12" t="s">
        <v>105</v>
      </c>
      <c r="F12" t="s">
        <v>106</v>
      </c>
      <c r="G12" t="s">
        <v>21</v>
      </c>
      <c r="H12" t="s">
        <v>22</v>
      </c>
      <c r="I12" t="s">
        <v>46</v>
      </c>
      <c r="J12" t="s">
        <v>47</v>
      </c>
      <c r="K12" t="s">
        <v>47</v>
      </c>
      <c r="L12" t="s">
        <v>47</v>
      </c>
      <c r="M12" t="s">
        <v>107</v>
      </c>
      <c r="N12" t="s">
        <v>108</v>
      </c>
      <c r="O12" t="s">
        <v>109</v>
      </c>
      <c r="P12" t="s">
        <v>36</v>
      </c>
    </row>
    <row r="13" spans="1:16" x14ac:dyDescent="0.45">
      <c r="A13">
        <v>2023</v>
      </c>
      <c r="B13" t="s">
        <v>110</v>
      </c>
      <c r="C13" t="s">
        <v>111</v>
      </c>
      <c r="D13" t="s">
        <v>112</v>
      </c>
      <c r="E13" t="s">
        <v>113</v>
      </c>
      <c r="F13" t="s">
        <v>114</v>
      </c>
      <c r="G13" t="s">
        <v>21</v>
      </c>
      <c r="H13" t="s">
        <v>22</v>
      </c>
      <c r="I13" t="s">
        <v>72</v>
      </c>
      <c r="J13" t="s">
        <v>47</v>
      </c>
      <c r="K13" t="s">
        <v>47</v>
      </c>
      <c r="L13" t="s">
        <v>47</v>
      </c>
      <c r="M13" t="s">
        <v>115</v>
      </c>
      <c r="N13" t="s">
        <v>39</v>
      </c>
      <c r="O13" t="s">
        <v>116</v>
      </c>
      <c r="P13" t="s">
        <v>25</v>
      </c>
    </row>
    <row r="14" spans="1:16" x14ac:dyDescent="0.45">
      <c r="A14">
        <v>2023</v>
      </c>
      <c r="B14" t="s">
        <v>117</v>
      </c>
      <c r="C14" t="s">
        <v>118</v>
      </c>
      <c r="D14" t="s">
        <v>87</v>
      </c>
      <c r="E14" t="s">
        <v>88</v>
      </c>
      <c r="F14" t="s">
        <v>89</v>
      </c>
      <c r="G14" t="s">
        <v>21</v>
      </c>
      <c r="H14" t="s">
        <v>22</v>
      </c>
      <c r="I14" t="s">
        <v>63</v>
      </c>
      <c r="J14" t="s">
        <v>47</v>
      </c>
      <c r="K14" t="s">
        <v>47</v>
      </c>
      <c r="L14" t="s">
        <v>47</v>
      </c>
      <c r="M14" t="s">
        <v>119</v>
      </c>
      <c r="N14" t="s">
        <v>120</v>
      </c>
      <c r="O14" t="s">
        <v>121</v>
      </c>
      <c r="P14" t="s">
        <v>80</v>
      </c>
    </row>
    <row r="15" spans="1:16" x14ac:dyDescent="0.45">
      <c r="A15">
        <v>2023</v>
      </c>
      <c r="B15" t="s">
        <v>122</v>
      </c>
      <c r="C15" t="s">
        <v>123</v>
      </c>
      <c r="D15" t="s">
        <v>113</v>
      </c>
      <c r="E15" t="s">
        <v>112</v>
      </c>
      <c r="F15" t="s">
        <v>124</v>
      </c>
      <c r="G15" t="s">
        <v>21</v>
      </c>
      <c r="H15" t="s">
        <v>22</v>
      </c>
      <c r="I15" t="s">
        <v>23</v>
      </c>
      <c r="J15" t="s">
        <v>21</v>
      </c>
      <c r="K15" t="s">
        <v>36</v>
      </c>
      <c r="L15" t="s">
        <v>81</v>
      </c>
      <c r="M15" t="s">
        <v>107</v>
      </c>
      <c r="N15" t="s">
        <v>125</v>
      </c>
      <c r="O15" t="s">
        <v>126</v>
      </c>
      <c r="P15" t="s">
        <v>65</v>
      </c>
    </row>
    <row r="16" spans="1:16" x14ac:dyDescent="0.45">
      <c r="A16">
        <v>2023</v>
      </c>
      <c r="B16" t="s">
        <v>92</v>
      </c>
      <c r="C16" t="s">
        <v>127</v>
      </c>
      <c r="D16" t="s">
        <v>87</v>
      </c>
      <c r="E16" t="s">
        <v>128</v>
      </c>
      <c r="F16" t="s">
        <v>129</v>
      </c>
      <c r="G16" t="s">
        <v>21</v>
      </c>
      <c r="H16" t="s">
        <v>130</v>
      </c>
      <c r="I16" t="s">
        <v>72</v>
      </c>
      <c r="J16" t="s">
        <v>47</v>
      </c>
      <c r="K16" t="s">
        <v>47</v>
      </c>
      <c r="L16" t="s">
        <v>47</v>
      </c>
      <c r="M16" t="s">
        <v>131</v>
      </c>
      <c r="N16" t="s">
        <v>83</v>
      </c>
      <c r="O16" t="s">
        <v>132</v>
      </c>
      <c r="P16" t="s">
        <v>80</v>
      </c>
    </row>
    <row r="17" spans="1:16" x14ac:dyDescent="0.45">
      <c r="A17">
        <v>2023</v>
      </c>
      <c r="B17" t="s">
        <v>133</v>
      </c>
      <c r="C17" t="s">
        <v>134</v>
      </c>
      <c r="D17" t="s">
        <v>135</v>
      </c>
      <c r="E17" t="s">
        <v>136</v>
      </c>
      <c r="F17" t="s">
        <v>137</v>
      </c>
      <c r="G17" t="s">
        <v>21</v>
      </c>
      <c r="H17" t="s">
        <v>22</v>
      </c>
      <c r="I17" t="s">
        <v>57</v>
      </c>
      <c r="J17" t="s">
        <v>47</v>
      </c>
      <c r="K17" t="s">
        <v>47</v>
      </c>
      <c r="L17" t="s">
        <v>47</v>
      </c>
      <c r="M17" t="s">
        <v>138</v>
      </c>
      <c r="N17" t="s">
        <v>59</v>
      </c>
      <c r="O17" t="s">
        <v>139</v>
      </c>
      <c r="P17" t="s">
        <v>24</v>
      </c>
    </row>
    <row r="18" spans="1:16" x14ac:dyDescent="0.45">
      <c r="A18">
        <v>2023</v>
      </c>
      <c r="B18" t="s">
        <v>140</v>
      </c>
      <c r="C18" t="s">
        <v>141</v>
      </c>
      <c r="D18" t="s">
        <v>88</v>
      </c>
      <c r="E18" t="s">
        <v>87</v>
      </c>
      <c r="F18" t="s">
        <v>142</v>
      </c>
      <c r="G18" t="s">
        <v>21</v>
      </c>
      <c r="H18" t="s">
        <v>22</v>
      </c>
      <c r="I18" t="s">
        <v>63</v>
      </c>
      <c r="J18" t="s">
        <v>90</v>
      </c>
      <c r="K18" t="s">
        <v>51</v>
      </c>
      <c r="L18" t="s">
        <v>143</v>
      </c>
      <c r="M18" t="s">
        <v>138</v>
      </c>
      <c r="N18" t="s">
        <v>83</v>
      </c>
      <c r="O18" t="s">
        <v>144</v>
      </c>
      <c r="P18" t="s">
        <v>36</v>
      </c>
    </row>
    <row r="19" spans="1:16" x14ac:dyDescent="0.45">
      <c r="A19">
        <v>2023</v>
      </c>
      <c r="B19" t="s">
        <v>145</v>
      </c>
      <c r="C19" t="s">
        <v>146</v>
      </c>
      <c r="D19" t="s">
        <v>147</v>
      </c>
      <c r="E19" t="s">
        <v>148</v>
      </c>
      <c r="F19" t="s">
        <v>149</v>
      </c>
      <c r="G19" t="s">
        <v>21</v>
      </c>
      <c r="H19" t="s">
        <v>22</v>
      </c>
      <c r="I19" t="s">
        <v>57</v>
      </c>
      <c r="J19" t="s">
        <v>47</v>
      </c>
      <c r="K19" t="s">
        <v>47</v>
      </c>
      <c r="L19" t="s">
        <v>47</v>
      </c>
      <c r="M19" t="s">
        <v>131</v>
      </c>
      <c r="N19" t="s">
        <v>150</v>
      </c>
      <c r="O19" t="s">
        <v>151</v>
      </c>
      <c r="P19" t="s">
        <v>24</v>
      </c>
    </row>
    <row r="20" spans="1:16" x14ac:dyDescent="0.45">
      <c r="A20">
        <v>2023</v>
      </c>
      <c r="B20" t="s">
        <v>152</v>
      </c>
      <c r="C20" t="s">
        <v>153</v>
      </c>
      <c r="D20" t="s">
        <v>147</v>
      </c>
      <c r="E20" t="s">
        <v>148</v>
      </c>
      <c r="F20" t="s">
        <v>149</v>
      </c>
      <c r="G20" t="s">
        <v>21</v>
      </c>
      <c r="H20" t="s">
        <v>22</v>
      </c>
      <c r="I20" t="s">
        <v>57</v>
      </c>
      <c r="J20" t="s">
        <v>47</v>
      </c>
      <c r="K20" t="s">
        <v>47</v>
      </c>
      <c r="L20" t="s">
        <v>47</v>
      </c>
      <c r="M20" t="s">
        <v>67</v>
      </c>
      <c r="N20" t="s">
        <v>154</v>
      </c>
      <c r="O20" t="s">
        <v>155</v>
      </c>
      <c r="P20" t="s">
        <v>80</v>
      </c>
    </row>
    <row r="21" spans="1:16" x14ac:dyDescent="0.45">
      <c r="A21">
        <v>2023</v>
      </c>
      <c r="B21" t="s">
        <v>156</v>
      </c>
      <c r="C21" t="s">
        <v>157</v>
      </c>
      <c r="D21" t="s">
        <v>43</v>
      </c>
      <c r="E21" t="s">
        <v>44</v>
      </c>
      <c r="F21" t="s">
        <v>45</v>
      </c>
      <c r="G21" t="s">
        <v>21</v>
      </c>
      <c r="H21" t="s">
        <v>22</v>
      </c>
      <c r="I21" t="s">
        <v>46</v>
      </c>
      <c r="J21" t="s">
        <v>47</v>
      </c>
      <c r="K21" t="s">
        <v>47</v>
      </c>
      <c r="L21" t="s">
        <v>47</v>
      </c>
      <c r="M21" t="s">
        <v>138</v>
      </c>
      <c r="N21" t="s">
        <v>125</v>
      </c>
      <c r="O21" t="s">
        <v>158</v>
      </c>
      <c r="P21" t="s">
        <v>25</v>
      </c>
    </row>
    <row r="22" spans="1:16" x14ac:dyDescent="0.45">
      <c r="A22">
        <v>2023</v>
      </c>
      <c r="B22" t="s">
        <v>159</v>
      </c>
      <c r="C22" t="s">
        <v>160</v>
      </c>
      <c r="D22" t="s">
        <v>161</v>
      </c>
      <c r="E22" t="s">
        <v>162</v>
      </c>
      <c r="F22" t="s">
        <v>163</v>
      </c>
      <c r="G22" t="s">
        <v>21</v>
      </c>
      <c r="H22" t="s">
        <v>22</v>
      </c>
      <c r="I22" t="s">
        <v>72</v>
      </c>
      <c r="J22" t="s">
        <v>47</v>
      </c>
      <c r="K22" t="s">
        <v>47</v>
      </c>
      <c r="L22" t="s">
        <v>47</v>
      </c>
      <c r="M22" t="s">
        <v>27</v>
      </c>
      <c r="N22" t="s">
        <v>24</v>
      </c>
      <c r="O22" t="s">
        <v>164</v>
      </c>
      <c r="P22" t="s">
        <v>65</v>
      </c>
    </row>
    <row r="23" spans="1:16" x14ac:dyDescent="0.45">
      <c r="A23">
        <v>2023</v>
      </c>
      <c r="B23" t="s">
        <v>165</v>
      </c>
      <c r="C23" t="s">
        <v>166</v>
      </c>
      <c r="D23" t="s">
        <v>167</v>
      </c>
      <c r="E23" t="s">
        <v>168</v>
      </c>
      <c r="F23" t="s">
        <v>169</v>
      </c>
      <c r="G23" t="s">
        <v>21</v>
      </c>
      <c r="H23" t="s">
        <v>22</v>
      </c>
      <c r="I23" t="s">
        <v>57</v>
      </c>
      <c r="J23" t="s">
        <v>47</v>
      </c>
      <c r="K23" t="s">
        <v>47</v>
      </c>
      <c r="L23" t="s">
        <v>47</v>
      </c>
      <c r="M23" t="s">
        <v>170</v>
      </c>
      <c r="N23" t="s">
        <v>49</v>
      </c>
      <c r="O23" t="s">
        <v>171</v>
      </c>
      <c r="P23" t="s">
        <v>36</v>
      </c>
    </row>
    <row r="24" spans="1:16" x14ac:dyDescent="0.45">
      <c r="A24">
        <v>2023</v>
      </c>
      <c r="B24" t="s">
        <v>172</v>
      </c>
      <c r="C24" t="s">
        <v>173</v>
      </c>
      <c r="D24" t="s">
        <v>174</v>
      </c>
      <c r="E24" t="s">
        <v>175</v>
      </c>
      <c r="F24" t="s">
        <v>176</v>
      </c>
      <c r="G24" t="s">
        <v>21</v>
      </c>
      <c r="H24" t="s">
        <v>22</v>
      </c>
      <c r="I24" t="s">
        <v>23</v>
      </c>
      <c r="J24" t="s">
        <v>21</v>
      </c>
      <c r="K24" t="s">
        <v>36</v>
      </c>
      <c r="L24" t="s">
        <v>81</v>
      </c>
      <c r="M24" t="s">
        <v>138</v>
      </c>
      <c r="N24" t="s">
        <v>59</v>
      </c>
      <c r="O24" t="s">
        <v>139</v>
      </c>
      <c r="P24" t="s">
        <v>30</v>
      </c>
    </row>
    <row r="25" spans="1:16" x14ac:dyDescent="0.45">
      <c r="A25">
        <v>2023</v>
      </c>
      <c r="B25" t="s">
        <v>177</v>
      </c>
      <c r="C25" t="s">
        <v>178</v>
      </c>
      <c r="D25" t="s">
        <v>179</v>
      </c>
      <c r="E25" t="s">
        <v>180</v>
      </c>
      <c r="F25" t="s">
        <v>181</v>
      </c>
      <c r="G25" t="s">
        <v>21</v>
      </c>
      <c r="H25" t="s">
        <v>22</v>
      </c>
      <c r="I25" t="s">
        <v>63</v>
      </c>
      <c r="J25" t="s">
        <v>47</v>
      </c>
      <c r="K25" t="s">
        <v>47</v>
      </c>
      <c r="L25" t="s">
        <v>47</v>
      </c>
      <c r="M25" t="s">
        <v>131</v>
      </c>
      <c r="N25" t="s">
        <v>182</v>
      </c>
      <c r="O25" t="s">
        <v>183</v>
      </c>
      <c r="P25" t="s">
        <v>25</v>
      </c>
    </row>
    <row r="26" spans="1:16" x14ac:dyDescent="0.45">
      <c r="A26">
        <v>2023</v>
      </c>
      <c r="B26" t="s">
        <v>184</v>
      </c>
      <c r="C26" t="s">
        <v>185</v>
      </c>
      <c r="D26" t="s">
        <v>162</v>
      </c>
      <c r="E26" t="s">
        <v>161</v>
      </c>
      <c r="F26" t="s">
        <v>186</v>
      </c>
      <c r="G26" t="s">
        <v>21</v>
      </c>
      <c r="H26" t="s">
        <v>22</v>
      </c>
      <c r="I26" t="s">
        <v>46</v>
      </c>
      <c r="J26" t="s">
        <v>21</v>
      </c>
      <c r="K26" t="s">
        <v>80</v>
      </c>
      <c r="L26" t="s">
        <v>81</v>
      </c>
      <c r="M26" t="s">
        <v>187</v>
      </c>
      <c r="N26" t="s">
        <v>28</v>
      </c>
      <c r="O26" t="s">
        <v>188</v>
      </c>
      <c r="P26" t="s">
        <v>80</v>
      </c>
    </row>
    <row r="27" spans="1:16" x14ac:dyDescent="0.45">
      <c r="A27">
        <v>2023</v>
      </c>
      <c r="B27" t="s">
        <v>189</v>
      </c>
      <c r="C27" t="s">
        <v>190</v>
      </c>
      <c r="D27" t="s">
        <v>88</v>
      </c>
      <c r="E27" t="s">
        <v>87</v>
      </c>
      <c r="F27" t="s">
        <v>142</v>
      </c>
      <c r="G27" t="s">
        <v>21</v>
      </c>
      <c r="H27" t="s">
        <v>22</v>
      </c>
      <c r="I27" t="s">
        <v>46</v>
      </c>
      <c r="J27" t="s">
        <v>21</v>
      </c>
      <c r="K27" t="s">
        <v>80</v>
      </c>
      <c r="L27" t="s">
        <v>81</v>
      </c>
      <c r="M27" t="s">
        <v>67</v>
      </c>
      <c r="N27" t="s">
        <v>49</v>
      </c>
      <c r="O27" t="s">
        <v>191</v>
      </c>
      <c r="P27" t="s">
        <v>25</v>
      </c>
    </row>
    <row r="28" spans="1:16" x14ac:dyDescent="0.45">
      <c r="A28">
        <v>2023</v>
      </c>
      <c r="B28" t="s">
        <v>192</v>
      </c>
      <c r="C28" t="s">
        <v>193</v>
      </c>
      <c r="D28" t="s">
        <v>194</v>
      </c>
      <c r="E28" t="s">
        <v>195</v>
      </c>
      <c r="F28" t="s">
        <v>196</v>
      </c>
      <c r="G28" t="s">
        <v>21</v>
      </c>
      <c r="H28" t="s">
        <v>22</v>
      </c>
      <c r="I28" t="s">
        <v>46</v>
      </c>
      <c r="J28" t="s">
        <v>47</v>
      </c>
      <c r="K28" t="s">
        <v>47</v>
      </c>
      <c r="L28" t="s">
        <v>47</v>
      </c>
      <c r="M28" t="s">
        <v>197</v>
      </c>
      <c r="N28" t="s">
        <v>39</v>
      </c>
      <c r="O28" t="s">
        <v>198</v>
      </c>
      <c r="P28" t="s">
        <v>36</v>
      </c>
    </row>
    <row r="29" spans="1:16" x14ac:dyDescent="0.45">
      <c r="A29">
        <v>2023</v>
      </c>
      <c r="B29" t="s">
        <v>199</v>
      </c>
      <c r="C29" t="s">
        <v>200</v>
      </c>
      <c r="D29" t="s">
        <v>104</v>
      </c>
      <c r="E29" t="s">
        <v>105</v>
      </c>
      <c r="F29" t="s">
        <v>106</v>
      </c>
      <c r="G29" t="s">
        <v>21</v>
      </c>
      <c r="H29" t="s">
        <v>22</v>
      </c>
      <c r="I29" t="s">
        <v>72</v>
      </c>
      <c r="J29" t="s">
        <v>47</v>
      </c>
      <c r="K29" t="s">
        <v>47</v>
      </c>
      <c r="L29" t="s">
        <v>47</v>
      </c>
      <c r="M29" t="s">
        <v>107</v>
      </c>
      <c r="N29" t="s">
        <v>125</v>
      </c>
      <c r="O29" t="s">
        <v>126</v>
      </c>
      <c r="P29" t="s">
        <v>36</v>
      </c>
    </row>
    <row r="30" spans="1:16" x14ac:dyDescent="0.45">
      <c r="A30">
        <v>2023</v>
      </c>
      <c r="B30" t="s">
        <v>201</v>
      </c>
      <c r="C30" t="s">
        <v>202</v>
      </c>
      <c r="D30" t="s">
        <v>34</v>
      </c>
      <c r="E30" t="s">
        <v>33</v>
      </c>
      <c r="F30" t="s">
        <v>203</v>
      </c>
      <c r="G30" t="s">
        <v>21</v>
      </c>
      <c r="H30" t="s">
        <v>22</v>
      </c>
      <c r="I30" t="s">
        <v>72</v>
      </c>
      <c r="J30" t="s">
        <v>47</v>
      </c>
      <c r="K30" t="s">
        <v>47</v>
      </c>
      <c r="L30" t="s">
        <v>47</v>
      </c>
      <c r="M30" t="s">
        <v>204</v>
      </c>
      <c r="N30" t="s">
        <v>90</v>
      </c>
      <c r="O30" t="s">
        <v>205</v>
      </c>
      <c r="P30" t="s">
        <v>36</v>
      </c>
    </row>
    <row r="31" spans="1:16" x14ac:dyDescent="0.45">
      <c r="A31">
        <v>2023</v>
      </c>
      <c r="B31" t="s">
        <v>206</v>
      </c>
      <c r="C31" t="s">
        <v>207</v>
      </c>
      <c r="D31" t="s">
        <v>208</v>
      </c>
      <c r="E31" t="s">
        <v>209</v>
      </c>
      <c r="F31" t="s">
        <v>210</v>
      </c>
      <c r="G31" t="s">
        <v>21</v>
      </c>
      <c r="H31" t="s">
        <v>22</v>
      </c>
      <c r="I31" t="s">
        <v>23</v>
      </c>
      <c r="J31" t="s">
        <v>30</v>
      </c>
      <c r="K31" t="s">
        <v>36</v>
      </c>
      <c r="L31" t="s">
        <v>211</v>
      </c>
      <c r="M31" t="s">
        <v>212</v>
      </c>
      <c r="N31" t="s">
        <v>100</v>
      </c>
      <c r="O31" t="s">
        <v>213</v>
      </c>
      <c r="P31" t="s">
        <v>36</v>
      </c>
    </row>
    <row r="32" spans="1:16" x14ac:dyDescent="0.45">
      <c r="A32">
        <v>2023</v>
      </c>
      <c r="B32" t="s">
        <v>214</v>
      </c>
      <c r="C32" t="s">
        <v>215</v>
      </c>
      <c r="D32" t="s">
        <v>18</v>
      </c>
      <c r="E32" t="s">
        <v>19</v>
      </c>
      <c r="F32" t="s">
        <v>20</v>
      </c>
      <c r="G32" t="s">
        <v>21</v>
      </c>
      <c r="H32" t="s">
        <v>22</v>
      </c>
      <c r="I32" t="s">
        <v>63</v>
      </c>
      <c r="J32" t="s">
        <v>216</v>
      </c>
      <c r="K32" t="s">
        <v>25</v>
      </c>
      <c r="L32" t="s">
        <v>217</v>
      </c>
      <c r="M32" t="s">
        <v>218</v>
      </c>
      <c r="N32" t="s">
        <v>28</v>
      </c>
      <c r="O32" t="s">
        <v>60</v>
      </c>
      <c r="P32" t="s">
        <v>36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2D6C5-BB81-4B17-B01A-8D7E0F12AA86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45CEFA-955C-409F-8D23-033A67C8FB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2024 Major League Baseball  Det</vt:lpstr>
      <vt:lpstr>2024 Manager Records Table</vt:lpstr>
      <vt:lpstr>Managers - 2014-2024</vt:lpstr>
      <vt:lpstr>Managers - Current</vt:lpstr>
      <vt:lpstr>Index</vt:lpstr>
      <vt:lpstr>2014 Manager Records Table</vt:lpstr>
      <vt:lpstr>2015 Manager Records Table</vt:lpstr>
      <vt:lpstr>2016 Manager Records Table</vt:lpstr>
      <vt:lpstr>2017 Manager Records Table</vt:lpstr>
      <vt:lpstr>2018 Manager Records Table</vt:lpstr>
      <vt:lpstr>2019 Manager Records Table</vt:lpstr>
      <vt:lpstr>2020 Manager Records Table</vt:lpstr>
      <vt:lpstr>2021 Manager Records Table</vt:lpstr>
      <vt:lpstr>2022 Manager Records Table</vt:lpstr>
      <vt:lpstr>2023 Manager Records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Beney</dc:creator>
  <cp:lastModifiedBy>Sean Beney</cp:lastModifiedBy>
  <dcterms:created xsi:type="dcterms:W3CDTF">2024-09-15T20:35:57Z</dcterms:created>
  <dcterms:modified xsi:type="dcterms:W3CDTF">2024-09-30T00:37:47Z</dcterms:modified>
</cp:coreProperties>
</file>