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BeyondTheScore\Baseball\Data\"/>
    </mc:Choice>
  </mc:AlternateContent>
  <xr:revisionPtr revIDLastSave="0" documentId="13_ncr:1_{6292DC44-D469-4CD9-A3ED-5BE61372AD8F}" xr6:coauthVersionLast="47" xr6:coauthVersionMax="47" xr10:uidLastSave="{00000000-0000-0000-0000-000000000000}"/>
  <bookViews>
    <workbookView xWindow="-98" yWindow="-98" windowWidth="22695" windowHeight="14476" firstSheet="22" activeTab="22" xr2:uid="{25D9BFBB-6AE9-4746-B4C9-D1A62E998EC5}"/>
  </bookViews>
  <sheets>
    <sheet name="Major League Baseball  Detailed" sheetId="3" r:id="rId1"/>
    <sheet name="FG Playoff Odds 0810 (2)" sheetId="23" r:id="rId2"/>
    <sheet name="Sheet1" sheetId="30" r:id="rId3"/>
    <sheet name="Table 27 (2)" sheetId="22" r:id="rId4"/>
    <sheet name="Table 25 (2)" sheetId="21" r:id="rId5"/>
    <sheet name="Table 23 (2)" sheetId="20" r:id="rId6"/>
    <sheet name="Table 21 (2)" sheetId="19" r:id="rId7"/>
    <sheet name="Table 19 (2)" sheetId="18" r:id="rId8"/>
    <sheet name="Table 17 (2)" sheetId="17" r:id="rId9"/>
    <sheet name="FG Playoff Odds Current" sheetId="16" r:id="rId10"/>
    <sheet name="Table 27" sheetId="15" r:id="rId11"/>
    <sheet name="Table 25" sheetId="14" r:id="rId12"/>
    <sheet name="Table 23" sheetId="13" r:id="rId13"/>
    <sheet name="Table 21" sheetId="12" r:id="rId14"/>
    <sheet name="MLB Standings on 08_10" sheetId="29" r:id="rId15"/>
    <sheet name="NL  Overall Table" sheetId="28" r:id="rId16"/>
    <sheet name="AL  Overall Table" sheetId="27" r:id="rId17"/>
    <sheet name="MLB Standings 08_10 To Date" sheetId="26" r:id="rId18"/>
    <sheet name="NL  Overall Table (2)" sheetId="25" r:id="rId19"/>
    <sheet name="AL  Overall Table (2)" sheetId="24" r:id="rId20"/>
    <sheet name="Table 19" sheetId="11" r:id="rId21"/>
    <sheet name="Table 17" sheetId="10" r:id="rId22"/>
    <sheet name="Pitching Dashboard_Since" sheetId="9" r:id="rId23"/>
    <sheet name="Sheet2" sheetId="31" r:id="rId24"/>
    <sheet name="Batting Dashboard_Since" sheetId="8" r:id="rId25"/>
    <sheet name="Statcast Batting_Since" sheetId="7" r:id="rId26"/>
    <sheet name="Statcast Batting_0810" sheetId="6" r:id="rId27"/>
    <sheet name="Batting Dashboard_081024" sheetId="5" r:id="rId28"/>
    <sheet name="Pitching Dashboard" sheetId="4" r:id="rId29"/>
    <sheet name="2024 Tigers Game Log" sheetId="2" r:id="rId30"/>
    <sheet name="Index" sheetId="1" r:id="rId31"/>
  </sheets>
  <definedNames>
    <definedName name="ExternalData_1" localSheetId="29" hidden="1">'2024 Tigers Game Log'!$A$1:$F$157</definedName>
    <definedName name="ExternalData_10" localSheetId="19" hidden="1">'AL  Overall Table (2)'!$A$1:$H$16</definedName>
    <definedName name="ExternalData_10" localSheetId="13" hidden="1">'Table 21'!$A$1:$DI$9</definedName>
    <definedName name="ExternalData_11" localSheetId="18" hidden="1">'NL  Overall Table (2)'!$A$1:$H$16</definedName>
    <definedName name="ExternalData_11" localSheetId="12" hidden="1">'Table 23'!$A$1:$DI$9</definedName>
    <definedName name="ExternalData_12" localSheetId="17" hidden="1">'MLB Standings 08_10 To Date'!$A$1:$K$31</definedName>
    <definedName name="ExternalData_12" localSheetId="11" hidden="1">'Table 25'!$A$1:$DI$9</definedName>
    <definedName name="ExternalData_13" localSheetId="16" hidden="1">'AL  Overall Table'!$A$1:$H$16</definedName>
    <definedName name="ExternalData_13" localSheetId="10" hidden="1">'Table 27'!$A$1:$DI$9</definedName>
    <definedName name="ExternalData_14" localSheetId="9" hidden="1">'FG Playoff Odds Current'!$A$1:$Q$31</definedName>
    <definedName name="ExternalData_14" localSheetId="15" hidden="1">'NL  Overall Table'!$A$1:$H$16</definedName>
    <definedName name="ExternalData_15" localSheetId="14" hidden="1">'MLB Standings on 08_10'!$A$1:$K$31</definedName>
    <definedName name="ExternalData_15" localSheetId="8" hidden="1">'Table 17 (2)'!$A$1:$DI$9</definedName>
    <definedName name="ExternalData_16" localSheetId="7" hidden="1">'Table 19 (2)'!$A$1:$DI$9</definedName>
    <definedName name="ExternalData_17" localSheetId="6" hidden="1">'Table 21 (2)'!$A$1:$DI$9</definedName>
    <definedName name="ExternalData_18" localSheetId="5" hidden="1">'Table 23 (2)'!$A$1:$DI$9</definedName>
    <definedName name="ExternalData_19" localSheetId="4" hidden="1">'Table 25 (2)'!$A$1:$DI$9</definedName>
    <definedName name="ExternalData_2" localSheetId="0" hidden="1">'Major League Baseball  Detailed'!$A$1:$AB$32</definedName>
    <definedName name="ExternalData_2" localSheetId="28" hidden="1">'Pitching Dashboard'!$A$1:$Y$31</definedName>
    <definedName name="ExternalData_20" localSheetId="3" hidden="1">'Table 27 (2)'!$A$1:$DI$9</definedName>
    <definedName name="ExternalData_21" localSheetId="1" hidden="1">'FG Playoff Odds 0810 (2)'!$A$1:$Q$31</definedName>
    <definedName name="ExternalData_3" localSheetId="27" hidden="1">'Batting Dashboard_081024'!$A$1:$Z$31</definedName>
    <definedName name="ExternalData_4" localSheetId="26" hidden="1">'Statcast Batting_0810'!$A$1:$T$31</definedName>
    <definedName name="ExternalData_5" localSheetId="25" hidden="1">'Statcast Batting_Since'!$A$1:$U$31</definedName>
    <definedName name="ExternalData_6" localSheetId="24" hidden="1">'Batting Dashboard_Since'!$A$1:$Z$31</definedName>
    <definedName name="ExternalData_7" localSheetId="22" hidden="1">'Pitching Dashboard_Since'!$A$1:$Y$31</definedName>
    <definedName name="ExternalData_8" localSheetId="21" hidden="1">'Table 17'!$A$1:$DI$9</definedName>
    <definedName name="ExternalData_9" localSheetId="20" hidden="1">'Table 19'!$A$1:$DI$9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9" l="1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2" i="9"/>
  <c r="N2" i="8"/>
  <c r="H22" i="31" l="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3" i="31"/>
  <c r="H24" i="31"/>
  <c r="H25" i="31"/>
  <c r="H26" i="31"/>
  <c r="H27" i="31"/>
  <c r="H28" i="31"/>
  <c r="H29" i="31"/>
  <c r="H30" i="31"/>
  <c r="H31" i="31"/>
  <c r="H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2" i="3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2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2" i="3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2" i="31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J8" i="7"/>
  <c r="J2" i="7"/>
  <c r="J4" i="7"/>
  <c r="J5" i="7"/>
  <c r="J3" i="7"/>
  <c r="J7" i="7"/>
  <c r="J17" i="7"/>
  <c r="J16" i="7"/>
  <c r="J13" i="7"/>
  <c r="J6" i="7"/>
  <c r="J11" i="7"/>
  <c r="J19" i="7"/>
  <c r="J21" i="7"/>
  <c r="J9" i="7"/>
  <c r="J10" i="7"/>
  <c r="J12" i="7"/>
  <c r="J14" i="7"/>
  <c r="J24" i="7"/>
  <c r="J25" i="7"/>
  <c r="J18" i="7"/>
  <c r="J15" i="7"/>
  <c r="J20" i="7"/>
  <c r="J23" i="7"/>
  <c r="J22" i="7"/>
  <c r="J29" i="7"/>
  <c r="J27" i="7"/>
  <c r="J28" i="7"/>
  <c r="J26" i="7"/>
  <c r="J31" i="7"/>
  <c r="J30" i="7"/>
  <c r="AT3" i="30"/>
  <c r="AT4" i="30"/>
  <c r="AT5" i="30"/>
  <c r="AT6" i="30"/>
  <c r="AT7" i="30"/>
  <c r="AT8" i="30"/>
  <c r="AT9" i="30"/>
  <c r="AT10" i="30"/>
  <c r="AT11" i="30"/>
  <c r="AT12" i="30"/>
  <c r="AT13" i="30"/>
  <c r="AT14" i="30"/>
  <c r="AT15" i="30"/>
  <c r="AT16" i="30"/>
  <c r="AT17" i="30"/>
  <c r="AT18" i="30"/>
  <c r="AT19" i="30"/>
  <c r="AT20" i="30"/>
  <c r="AT21" i="30"/>
  <c r="AT22" i="30"/>
  <c r="AT23" i="30"/>
  <c r="AT24" i="30"/>
  <c r="AT25" i="30"/>
  <c r="AT26" i="30"/>
  <c r="AT27" i="30"/>
  <c r="AT28" i="30"/>
  <c r="AT29" i="30"/>
  <c r="AT30" i="30"/>
  <c r="AT31" i="30"/>
  <c r="AT2" i="30"/>
  <c r="AQ8" i="30"/>
  <c r="AQ10" i="30"/>
  <c r="AQ16" i="30"/>
  <c r="AQ18" i="30"/>
  <c r="AQ24" i="30"/>
  <c r="AQ26" i="30"/>
  <c r="AN8" i="30"/>
  <c r="AN16" i="30"/>
  <c r="AN24" i="30"/>
  <c r="AN31" i="30"/>
  <c r="AL2" i="30"/>
  <c r="AK30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2" i="30"/>
  <c r="G3" i="30"/>
  <c r="I3" i="30"/>
  <c r="J3" i="30"/>
  <c r="K3" i="30" s="1"/>
  <c r="L3" i="30"/>
  <c r="M3" i="30"/>
  <c r="O3" i="30"/>
  <c r="P3" i="30"/>
  <c r="Q3" i="30" s="1"/>
  <c r="R3" i="30"/>
  <c r="S3" i="30"/>
  <c r="U3" i="30"/>
  <c r="V3" i="30"/>
  <c r="W3" i="30"/>
  <c r="X3" i="30"/>
  <c r="Z3" i="30"/>
  <c r="AA3" i="30"/>
  <c r="AB3" i="30" s="1"/>
  <c r="AC3" i="30"/>
  <c r="AD3" i="30"/>
  <c r="AF3" i="30"/>
  <c r="AG3" i="30"/>
  <c r="AH3" i="30" s="1"/>
  <c r="AI3" i="30"/>
  <c r="AJ3" i="30"/>
  <c r="AL3" i="30"/>
  <c r="AM3" i="30"/>
  <c r="AN3" i="30" s="1"/>
  <c r="AO3" i="30"/>
  <c r="AP3" i="30"/>
  <c r="AQ3" i="30" s="1"/>
  <c r="AR3" i="30"/>
  <c r="AS3" i="30"/>
  <c r="G4" i="30"/>
  <c r="I4" i="30"/>
  <c r="J4" i="30"/>
  <c r="L4" i="30"/>
  <c r="M4" i="30"/>
  <c r="O4" i="30"/>
  <c r="P4" i="30"/>
  <c r="R4" i="30"/>
  <c r="S4" i="30"/>
  <c r="U4" i="30"/>
  <c r="V4" i="30"/>
  <c r="W4" i="30"/>
  <c r="X4" i="30"/>
  <c r="Z4" i="30"/>
  <c r="AA4" i="30"/>
  <c r="AC4" i="30"/>
  <c r="AD4" i="30"/>
  <c r="AE4" i="30" s="1"/>
  <c r="AF4" i="30"/>
  <c r="AG4" i="30"/>
  <c r="AI4" i="30"/>
  <c r="AJ4" i="30"/>
  <c r="AK4" i="30" s="1"/>
  <c r="AL4" i="30"/>
  <c r="AM4" i="30"/>
  <c r="AN4" i="30" s="1"/>
  <c r="AO4" i="30"/>
  <c r="AP4" i="30"/>
  <c r="AQ4" i="30" s="1"/>
  <c r="AR4" i="30"/>
  <c r="AS4" i="30"/>
  <c r="G5" i="30"/>
  <c r="I5" i="30"/>
  <c r="J5" i="30"/>
  <c r="L5" i="30"/>
  <c r="M5" i="30"/>
  <c r="N5" i="30" s="1"/>
  <c r="O5" i="30"/>
  <c r="P5" i="30"/>
  <c r="R5" i="30"/>
  <c r="S5" i="30"/>
  <c r="T5" i="30" s="1"/>
  <c r="U5" i="30"/>
  <c r="V5" i="30"/>
  <c r="W5" i="30"/>
  <c r="X5" i="30"/>
  <c r="Y5" i="30" s="1"/>
  <c r="Z5" i="30"/>
  <c r="AA5" i="30"/>
  <c r="AC5" i="30"/>
  <c r="AD5" i="30"/>
  <c r="AE5" i="30" s="1"/>
  <c r="AF5" i="30"/>
  <c r="AG5" i="30"/>
  <c r="AI5" i="30"/>
  <c r="AJ5" i="30"/>
  <c r="AK5" i="30" s="1"/>
  <c r="AL5" i="30"/>
  <c r="AM5" i="30"/>
  <c r="AO5" i="30"/>
  <c r="AP5" i="30"/>
  <c r="AQ5" i="30" s="1"/>
  <c r="AR5" i="30"/>
  <c r="AS5" i="30"/>
  <c r="G6" i="30"/>
  <c r="I6" i="30"/>
  <c r="J6" i="30"/>
  <c r="K6" i="30" s="1"/>
  <c r="L6" i="30"/>
  <c r="M6" i="30"/>
  <c r="O6" i="30"/>
  <c r="P6" i="30"/>
  <c r="R6" i="30"/>
  <c r="S6" i="30"/>
  <c r="U6" i="30"/>
  <c r="V6" i="30"/>
  <c r="W6" i="30"/>
  <c r="X6" i="30"/>
  <c r="Z6" i="30"/>
  <c r="AA6" i="30"/>
  <c r="AC6" i="30"/>
  <c r="AD6" i="30"/>
  <c r="AF6" i="30"/>
  <c r="AG6" i="30"/>
  <c r="AH6" i="30" s="1"/>
  <c r="AI6" i="30"/>
  <c r="AJ6" i="30"/>
  <c r="AL6" i="30"/>
  <c r="AM6" i="30"/>
  <c r="AN6" i="30" s="1"/>
  <c r="AO6" i="30"/>
  <c r="AP6" i="30"/>
  <c r="AQ6" i="30" s="1"/>
  <c r="AR6" i="30"/>
  <c r="AS6" i="30"/>
  <c r="G7" i="30"/>
  <c r="I7" i="30"/>
  <c r="J7" i="30"/>
  <c r="L7" i="30"/>
  <c r="M7" i="30"/>
  <c r="O7" i="30"/>
  <c r="P7" i="30"/>
  <c r="Q7" i="30" s="1"/>
  <c r="R7" i="30"/>
  <c r="S7" i="30"/>
  <c r="U7" i="30"/>
  <c r="V7" i="30"/>
  <c r="W7" i="30"/>
  <c r="X7" i="30"/>
  <c r="Z7" i="30"/>
  <c r="AA7" i="30"/>
  <c r="AB7" i="30" s="1"/>
  <c r="AC7" i="30"/>
  <c r="AD7" i="30"/>
  <c r="AF7" i="30"/>
  <c r="AG7" i="30"/>
  <c r="AH7" i="30" s="1"/>
  <c r="AI7" i="30"/>
  <c r="AJ7" i="30"/>
  <c r="AK7" i="30" s="1"/>
  <c r="AL7" i="30"/>
  <c r="AM7" i="30"/>
  <c r="AN7" i="30" s="1"/>
  <c r="AO7" i="30"/>
  <c r="AQ7" i="30" s="1"/>
  <c r="AP7" i="30"/>
  <c r="AR7" i="30"/>
  <c r="AS7" i="30"/>
  <c r="G8" i="30"/>
  <c r="I8" i="30"/>
  <c r="J8" i="30"/>
  <c r="L8" i="30"/>
  <c r="M8" i="30"/>
  <c r="O8" i="30"/>
  <c r="P8" i="30"/>
  <c r="R8" i="30"/>
  <c r="S8" i="30"/>
  <c r="U8" i="30"/>
  <c r="V8" i="30"/>
  <c r="W8" i="30"/>
  <c r="X8" i="30"/>
  <c r="Y8" i="30" s="1"/>
  <c r="Z8" i="30"/>
  <c r="AA8" i="30"/>
  <c r="AC8" i="30"/>
  <c r="AD8" i="30"/>
  <c r="AF8" i="30"/>
  <c r="AG8" i="30"/>
  <c r="AI8" i="30"/>
  <c r="AJ8" i="30"/>
  <c r="AK8" i="30" s="1"/>
  <c r="AL8" i="30"/>
  <c r="AM8" i="30"/>
  <c r="AO8" i="30"/>
  <c r="AP8" i="30"/>
  <c r="AR8" i="30"/>
  <c r="AS8" i="30"/>
  <c r="G9" i="30"/>
  <c r="I9" i="30"/>
  <c r="J9" i="30"/>
  <c r="L9" i="30"/>
  <c r="M9" i="30"/>
  <c r="O9" i="30"/>
  <c r="P9" i="30"/>
  <c r="R9" i="30"/>
  <c r="S9" i="30"/>
  <c r="T9" i="30" s="1"/>
  <c r="U9" i="30"/>
  <c r="V9" i="30"/>
  <c r="W9" i="30"/>
  <c r="X9" i="30"/>
  <c r="Y9" i="30" s="1"/>
  <c r="Z9" i="30"/>
  <c r="AA9" i="30"/>
  <c r="AC9" i="30"/>
  <c r="AD9" i="30"/>
  <c r="AE9" i="30" s="1"/>
  <c r="AF9" i="30"/>
  <c r="AG9" i="30"/>
  <c r="AI9" i="30"/>
  <c r="AJ9" i="30"/>
  <c r="AK9" i="30" s="1"/>
  <c r="AL9" i="30"/>
  <c r="AM9" i="30"/>
  <c r="AN9" i="30" s="1"/>
  <c r="AO9" i="30"/>
  <c r="AP9" i="30"/>
  <c r="AQ9" i="30" s="1"/>
  <c r="AR9" i="30"/>
  <c r="AS9" i="30"/>
  <c r="G10" i="30"/>
  <c r="I10" i="30"/>
  <c r="J10" i="30"/>
  <c r="L10" i="30"/>
  <c r="M10" i="30"/>
  <c r="O10" i="30"/>
  <c r="P10" i="30"/>
  <c r="Q10" i="30" s="1"/>
  <c r="R10" i="30"/>
  <c r="S10" i="30"/>
  <c r="U10" i="30"/>
  <c r="V10" i="30"/>
  <c r="W10" i="30"/>
  <c r="X10" i="30"/>
  <c r="Z10" i="30"/>
  <c r="AA10" i="30"/>
  <c r="AB10" i="30" s="1"/>
  <c r="AC10" i="30"/>
  <c r="AD10" i="30"/>
  <c r="AF10" i="30"/>
  <c r="AG10" i="30"/>
  <c r="AH10" i="30" s="1"/>
  <c r="AI10" i="30"/>
  <c r="AJ10" i="30"/>
  <c r="AL10" i="30"/>
  <c r="AM10" i="30"/>
  <c r="AN10" i="30" s="1"/>
  <c r="AO10" i="30"/>
  <c r="AP10" i="30"/>
  <c r="AR10" i="30"/>
  <c r="AS10" i="30"/>
  <c r="G11" i="30"/>
  <c r="I11" i="30"/>
  <c r="J11" i="30"/>
  <c r="K11" i="30" s="1"/>
  <c r="L11" i="30"/>
  <c r="M11" i="30"/>
  <c r="O11" i="30"/>
  <c r="P11" i="30"/>
  <c r="Q11" i="30" s="1"/>
  <c r="R11" i="30"/>
  <c r="S11" i="30"/>
  <c r="U11" i="30"/>
  <c r="V11" i="30"/>
  <c r="W11" i="30"/>
  <c r="X11" i="30"/>
  <c r="Z11" i="30"/>
  <c r="AA11" i="30"/>
  <c r="AB11" i="30" s="1"/>
  <c r="AC11" i="30"/>
  <c r="AD11" i="30"/>
  <c r="AF11" i="30"/>
  <c r="AG11" i="30"/>
  <c r="AH11" i="30" s="1"/>
  <c r="AI11" i="30"/>
  <c r="AJ11" i="30"/>
  <c r="AL11" i="30"/>
  <c r="AM11" i="30"/>
  <c r="AN11" i="30" s="1"/>
  <c r="AO11" i="30"/>
  <c r="AP11" i="30"/>
  <c r="AQ11" i="30" s="1"/>
  <c r="AR11" i="30"/>
  <c r="AS11" i="30"/>
  <c r="G12" i="30"/>
  <c r="I12" i="30"/>
  <c r="J12" i="30"/>
  <c r="L12" i="30"/>
  <c r="M12" i="30"/>
  <c r="O12" i="30"/>
  <c r="P12" i="30"/>
  <c r="R12" i="30"/>
  <c r="S12" i="30"/>
  <c r="T12" i="30" s="1"/>
  <c r="U12" i="30"/>
  <c r="V12" i="30"/>
  <c r="W12" i="30"/>
  <c r="X12" i="30"/>
  <c r="Z12" i="30"/>
  <c r="AA12" i="30"/>
  <c r="AC12" i="30"/>
  <c r="AD12" i="30"/>
  <c r="AE12" i="30" s="1"/>
  <c r="AF12" i="30"/>
  <c r="AG12" i="30"/>
  <c r="AI12" i="30"/>
  <c r="AJ12" i="30"/>
  <c r="AK12" i="30" s="1"/>
  <c r="AL12" i="30"/>
  <c r="AM12" i="30"/>
  <c r="AN12" i="30" s="1"/>
  <c r="AO12" i="30"/>
  <c r="AP12" i="30"/>
  <c r="AQ12" i="30" s="1"/>
  <c r="AR12" i="30"/>
  <c r="AS12" i="30"/>
  <c r="G13" i="30"/>
  <c r="I13" i="30"/>
  <c r="J13" i="30"/>
  <c r="L13" i="30"/>
  <c r="M13" i="30"/>
  <c r="N13" i="30" s="1"/>
  <c r="O13" i="30"/>
  <c r="P13" i="30"/>
  <c r="R13" i="30"/>
  <c r="S13" i="30"/>
  <c r="T13" i="30" s="1"/>
  <c r="U13" i="30"/>
  <c r="V13" i="30"/>
  <c r="W13" i="30"/>
  <c r="X13" i="30"/>
  <c r="Y13" i="30" s="1"/>
  <c r="Z13" i="30"/>
  <c r="AA13" i="30"/>
  <c r="AC13" i="30"/>
  <c r="AD13" i="30"/>
  <c r="AE13" i="30" s="1"/>
  <c r="AF13" i="30"/>
  <c r="AG13" i="30"/>
  <c r="AI13" i="30"/>
  <c r="AJ13" i="30"/>
  <c r="AK13" i="30" s="1"/>
  <c r="AL13" i="30"/>
  <c r="AM13" i="30"/>
  <c r="AO13" i="30"/>
  <c r="AP13" i="30"/>
  <c r="AQ13" i="30" s="1"/>
  <c r="AR13" i="30"/>
  <c r="AS13" i="30"/>
  <c r="G14" i="30"/>
  <c r="I14" i="30"/>
  <c r="J14" i="30"/>
  <c r="L14" i="30"/>
  <c r="M14" i="30"/>
  <c r="O14" i="30"/>
  <c r="P14" i="30"/>
  <c r="R14" i="30"/>
  <c r="S14" i="30"/>
  <c r="U14" i="30"/>
  <c r="V14" i="30"/>
  <c r="W14" i="30"/>
  <c r="X14" i="30"/>
  <c r="Z14" i="30"/>
  <c r="AA14" i="30"/>
  <c r="AC14" i="30"/>
  <c r="AD14" i="30"/>
  <c r="AF14" i="30"/>
  <c r="AG14" i="30"/>
  <c r="AH14" i="30" s="1"/>
  <c r="AI14" i="30"/>
  <c r="AJ14" i="30"/>
  <c r="AL14" i="30"/>
  <c r="AM14" i="30"/>
  <c r="AN14" i="30" s="1"/>
  <c r="AO14" i="30"/>
  <c r="AP14" i="30"/>
  <c r="AQ14" i="30" s="1"/>
  <c r="AR14" i="30"/>
  <c r="AS14" i="30"/>
  <c r="G15" i="30"/>
  <c r="I15" i="30"/>
  <c r="J15" i="30"/>
  <c r="L15" i="30"/>
  <c r="M15" i="30"/>
  <c r="O15" i="30"/>
  <c r="P15" i="30"/>
  <c r="Q15" i="30" s="1"/>
  <c r="R15" i="30"/>
  <c r="S15" i="30"/>
  <c r="U15" i="30"/>
  <c r="V15" i="30"/>
  <c r="W15" i="30"/>
  <c r="X15" i="30"/>
  <c r="Z15" i="30"/>
  <c r="AA15" i="30"/>
  <c r="AB15" i="30" s="1"/>
  <c r="AC15" i="30"/>
  <c r="AD15" i="30"/>
  <c r="AF15" i="30"/>
  <c r="AG15" i="30"/>
  <c r="AH15" i="30" s="1"/>
  <c r="AI15" i="30"/>
  <c r="AJ15" i="30"/>
  <c r="AK15" i="30" s="1"/>
  <c r="AL15" i="30"/>
  <c r="AM15" i="30"/>
  <c r="AN15" i="30" s="1"/>
  <c r="AO15" i="30"/>
  <c r="AQ15" i="30" s="1"/>
  <c r="AP15" i="30"/>
  <c r="AR15" i="30"/>
  <c r="AS15" i="30"/>
  <c r="G16" i="30"/>
  <c r="I16" i="30"/>
  <c r="J16" i="30"/>
  <c r="L16" i="30"/>
  <c r="M16" i="30"/>
  <c r="O16" i="30"/>
  <c r="P16" i="30"/>
  <c r="R16" i="30"/>
  <c r="S16" i="30"/>
  <c r="U16" i="30"/>
  <c r="V16" i="30"/>
  <c r="W16" i="30"/>
  <c r="X16" i="30"/>
  <c r="Y16" i="30" s="1"/>
  <c r="Z16" i="30"/>
  <c r="AA16" i="30"/>
  <c r="AC16" i="30"/>
  <c r="AD16" i="30"/>
  <c r="AF16" i="30"/>
  <c r="AG16" i="30"/>
  <c r="AI16" i="30"/>
  <c r="AJ16" i="30"/>
  <c r="AK16" i="30" s="1"/>
  <c r="AL16" i="30"/>
  <c r="AM16" i="30"/>
  <c r="AO16" i="30"/>
  <c r="AP16" i="30"/>
  <c r="AR16" i="30"/>
  <c r="AS16" i="30"/>
  <c r="G17" i="30"/>
  <c r="I17" i="30"/>
  <c r="J17" i="30"/>
  <c r="L17" i="30"/>
  <c r="M17" i="30"/>
  <c r="O17" i="30"/>
  <c r="P17" i="30"/>
  <c r="R17" i="30"/>
  <c r="S17" i="30"/>
  <c r="T17" i="30" s="1"/>
  <c r="U17" i="30"/>
  <c r="V17" i="30"/>
  <c r="W17" i="30"/>
  <c r="X17" i="30"/>
  <c r="Y17" i="30" s="1"/>
  <c r="Z17" i="30"/>
  <c r="AA17" i="30"/>
  <c r="AC17" i="30"/>
  <c r="AD17" i="30"/>
  <c r="AE17" i="30" s="1"/>
  <c r="AF17" i="30"/>
  <c r="AG17" i="30"/>
  <c r="AI17" i="30"/>
  <c r="AJ17" i="30"/>
  <c r="AK17" i="30" s="1"/>
  <c r="AL17" i="30"/>
  <c r="AM17" i="30"/>
  <c r="AN17" i="30" s="1"/>
  <c r="AO17" i="30"/>
  <c r="AP17" i="30"/>
  <c r="AQ17" i="30" s="1"/>
  <c r="AR17" i="30"/>
  <c r="AS17" i="30"/>
  <c r="G18" i="30"/>
  <c r="I18" i="30"/>
  <c r="J18" i="30"/>
  <c r="L18" i="30"/>
  <c r="M18" i="30"/>
  <c r="O18" i="30"/>
  <c r="P18" i="30"/>
  <c r="Q18" i="30" s="1"/>
  <c r="R18" i="30"/>
  <c r="S18" i="30"/>
  <c r="U18" i="30"/>
  <c r="V18" i="30"/>
  <c r="W18" i="30"/>
  <c r="X18" i="30"/>
  <c r="Z18" i="30"/>
  <c r="AA18" i="30"/>
  <c r="AB18" i="30" s="1"/>
  <c r="AC18" i="30"/>
  <c r="AD18" i="30"/>
  <c r="AF18" i="30"/>
  <c r="AG18" i="30"/>
  <c r="AH18" i="30" s="1"/>
  <c r="AI18" i="30"/>
  <c r="AJ18" i="30"/>
  <c r="AL18" i="30"/>
  <c r="AM18" i="30"/>
  <c r="AN18" i="30" s="1"/>
  <c r="AO18" i="30"/>
  <c r="AP18" i="30"/>
  <c r="AR18" i="30"/>
  <c r="AS18" i="30"/>
  <c r="G19" i="30"/>
  <c r="I19" i="30"/>
  <c r="J19" i="30"/>
  <c r="K19" i="30" s="1"/>
  <c r="L19" i="30"/>
  <c r="M19" i="30"/>
  <c r="O19" i="30"/>
  <c r="P19" i="30"/>
  <c r="Q19" i="30" s="1"/>
  <c r="R19" i="30"/>
  <c r="S19" i="30"/>
  <c r="U19" i="30"/>
  <c r="V19" i="30"/>
  <c r="W19" i="30"/>
  <c r="X19" i="30"/>
  <c r="Z19" i="30"/>
  <c r="AA19" i="30"/>
  <c r="AB19" i="30" s="1"/>
  <c r="AC19" i="30"/>
  <c r="AD19" i="30"/>
  <c r="AF19" i="30"/>
  <c r="AG19" i="30"/>
  <c r="AH19" i="30" s="1"/>
  <c r="AI19" i="30"/>
  <c r="AJ19" i="30"/>
  <c r="AL19" i="30"/>
  <c r="AM19" i="30"/>
  <c r="AN19" i="30" s="1"/>
  <c r="AO19" i="30"/>
  <c r="AP19" i="30"/>
  <c r="AQ19" i="30" s="1"/>
  <c r="AR19" i="30"/>
  <c r="AS19" i="30"/>
  <c r="G20" i="30"/>
  <c r="I20" i="30"/>
  <c r="J20" i="30"/>
  <c r="L20" i="30"/>
  <c r="M20" i="30"/>
  <c r="O20" i="30"/>
  <c r="P20" i="30"/>
  <c r="R20" i="30"/>
  <c r="S20" i="30"/>
  <c r="T20" i="30" s="1"/>
  <c r="U20" i="30"/>
  <c r="V20" i="30"/>
  <c r="W20" i="30"/>
  <c r="X20" i="30"/>
  <c r="Z20" i="30"/>
  <c r="AA20" i="30"/>
  <c r="AC20" i="30"/>
  <c r="AD20" i="30"/>
  <c r="AE20" i="30" s="1"/>
  <c r="AF20" i="30"/>
  <c r="AG20" i="30"/>
  <c r="AI20" i="30"/>
  <c r="AJ20" i="30"/>
  <c r="AK20" i="30" s="1"/>
  <c r="AL20" i="30"/>
  <c r="AM20" i="30"/>
  <c r="AN20" i="30" s="1"/>
  <c r="AO20" i="30"/>
  <c r="AP20" i="30"/>
  <c r="AQ20" i="30" s="1"/>
  <c r="AR20" i="30"/>
  <c r="AS20" i="30"/>
  <c r="G21" i="30"/>
  <c r="I21" i="30"/>
  <c r="J21" i="30"/>
  <c r="L21" i="30"/>
  <c r="M21" i="30"/>
  <c r="N21" i="30" s="1"/>
  <c r="O21" i="30"/>
  <c r="P21" i="30"/>
  <c r="R21" i="30"/>
  <c r="S21" i="30"/>
  <c r="T21" i="30" s="1"/>
  <c r="U21" i="30"/>
  <c r="V21" i="30"/>
  <c r="W21" i="30"/>
  <c r="X21" i="30"/>
  <c r="Y21" i="30" s="1"/>
  <c r="Z21" i="30"/>
  <c r="AA21" i="30"/>
  <c r="AC21" i="30"/>
  <c r="AD21" i="30"/>
  <c r="AE21" i="30" s="1"/>
  <c r="AF21" i="30"/>
  <c r="AG21" i="30"/>
  <c r="AI21" i="30"/>
  <c r="AJ21" i="30"/>
  <c r="AK21" i="30" s="1"/>
  <c r="AL21" i="30"/>
  <c r="AM21" i="30"/>
  <c r="AO21" i="30"/>
  <c r="AP21" i="30"/>
  <c r="AQ21" i="30" s="1"/>
  <c r="AR21" i="30"/>
  <c r="AS21" i="30"/>
  <c r="G22" i="30"/>
  <c r="I22" i="30"/>
  <c r="J22" i="30"/>
  <c r="L22" i="30"/>
  <c r="M22" i="30"/>
  <c r="O22" i="30"/>
  <c r="P22" i="30"/>
  <c r="R22" i="30"/>
  <c r="S22" i="30"/>
  <c r="U22" i="30"/>
  <c r="V22" i="30"/>
  <c r="W22" i="30"/>
  <c r="X22" i="30"/>
  <c r="Z22" i="30"/>
  <c r="AA22" i="30"/>
  <c r="AC22" i="30"/>
  <c r="AD22" i="30"/>
  <c r="AF22" i="30"/>
  <c r="AG22" i="30"/>
  <c r="AH22" i="30" s="1"/>
  <c r="AI22" i="30"/>
  <c r="AJ22" i="30"/>
  <c r="AL22" i="30"/>
  <c r="AM22" i="30"/>
  <c r="AN22" i="30" s="1"/>
  <c r="AO22" i="30"/>
  <c r="AP22" i="30"/>
  <c r="AQ22" i="30" s="1"/>
  <c r="AR22" i="30"/>
  <c r="AS22" i="30"/>
  <c r="G23" i="30"/>
  <c r="I23" i="30"/>
  <c r="J23" i="30"/>
  <c r="L23" i="30"/>
  <c r="M23" i="30"/>
  <c r="O23" i="30"/>
  <c r="P23" i="30"/>
  <c r="Q23" i="30" s="1"/>
  <c r="R23" i="30"/>
  <c r="S23" i="30"/>
  <c r="U23" i="30"/>
  <c r="V23" i="30"/>
  <c r="W23" i="30"/>
  <c r="X23" i="30"/>
  <c r="Z23" i="30"/>
  <c r="AA23" i="30"/>
  <c r="AB23" i="30" s="1"/>
  <c r="AC23" i="30"/>
  <c r="AD23" i="30"/>
  <c r="AF23" i="30"/>
  <c r="AG23" i="30"/>
  <c r="AH23" i="30" s="1"/>
  <c r="AI23" i="30"/>
  <c r="AJ23" i="30"/>
  <c r="AK23" i="30" s="1"/>
  <c r="AL23" i="30"/>
  <c r="AM23" i="30"/>
  <c r="AN23" i="30" s="1"/>
  <c r="AO23" i="30"/>
  <c r="AQ23" i="30" s="1"/>
  <c r="AP23" i="30"/>
  <c r="AR23" i="30"/>
  <c r="AS23" i="30"/>
  <c r="G24" i="30"/>
  <c r="I24" i="30"/>
  <c r="J24" i="30"/>
  <c r="L24" i="30"/>
  <c r="M24" i="30"/>
  <c r="O24" i="30"/>
  <c r="P24" i="30"/>
  <c r="R24" i="30"/>
  <c r="S24" i="30"/>
  <c r="U24" i="30"/>
  <c r="V24" i="30"/>
  <c r="W24" i="30"/>
  <c r="X24" i="30"/>
  <c r="Y24" i="30" s="1"/>
  <c r="Z24" i="30"/>
  <c r="AA24" i="30"/>
  <c r="AC24" i="30"/>
  <c r="AD24" i="30"/>
  <c r="AF24" i="30"/>
  <c r="AG24" i="30"/>
  <c r="AI24" i="30"/>
  <c r="AJ24" i="30"/>
  <c r="AK24" i="30" s="1"/>
  <c r="AL24" i="30"/>
  <c r="AM24" i="30"/>
  <c r="AO24" i="30"/>
  <c r="AP24" i="30"/>
  <c r="AR24" i="30"/>
  <c r="AS24" i="30"/>
  <c r="G25" i="30"/>
  <c r="I25" i="30"/>
  <c r="J25" i="30"/>
  <c r="L25" i="30"/>
  <c r="M25" i="30"/>
  <c r="O25" i="30"/>
  <c r="P25" i="30"/>
  <c r="R25" i="30"/>
  <c r="S25" i="30"/>
  <c r="T25" i="30" s="1"/>
  <c r="U25" i="30"/>
  <c r="V25" i="30"/>
  <c r="W25" i="30"/>
  <c r="X25" i="30"/>
  <c r="Y25" i="30" s="1"/>
  <c r="Z25" i="30"/>
  <c r="AA25" i="30"/>
  <c r="AC25" i="30"/>
  <c r="AD25" i="30"/>
  <c r="AE25" i="30" s="1"/>
  <c r="AF25" i="30"/>
  <c r="AG25" i="30"/>
  <c r="AI25" i="30"/>
  <c r="AJ25" i="30"/>
  <c r="AK25" i="30" s="1"/>
  <c r="AL25" i="30"/>
  <c r="AM25" i="30"/>
  <c r="AN25" i="30" s="1"/>
  <c r="AO25" i="30"/>
  <c r="AP25" i="30"/>
  <c r="AQ25" i="30" s="1"/>
  <c r="AR25" i="30"/>
  <c r="AS25" i="30"/>
  <c r="G26" i="30"/>
  <c r="I26" i="30"/>
  <c r="J26" i="30"/>
  <c r="L26" i="30"/>
  <c r="M26" i="30"/>
  <c r="O26" i="30"/>
  <c r="P26" i="30"/>
  <c r="Q26" i="30" s="1"/>
  <c r="R26" i="30"/>
  <c r="S26" i="30"/>
  <c r="U26" i="30"/>
  <c r="V26" i="30"/>
  <c r="W26" i="30"/>
  <c r="X26" i="30"/>
  <c r="Z26" i="30"/>
  <c r="AA26" i="30"/>
  <c r="AB26" i="30" s="1"/>
  <c r="AC26" i="30"/>
  <c r="AD26" i="30"/>
  <c r="AF26" i="30"/>
  <c r="AG26" i="30"/>
  <c r="AH26" i="30" s="1"/>
  <c r="AI26" i="30"/>
  <c r="AJ26" i="30"/>
  <c r="AL26" i="30"/>
  <c r="AM26" i="30"/>
  <c r="AN26" i="30" s="1"/>
  <c r="AO26" i="30"/>
  <c r="AP26" i="30"/>
  <c r="AR26" i="30"/>
  <c r="AS26" i="30"/>
  <c r="G27" i="30"/>
  <c r="I27" i="30"/>
  <c r="J27" i="30"/>
  <c r="K27" i="30" s="1"/>
  <c r="L27" i="30"/>
  <c r="M27" i="30"/>
  <c r="O27" i="30"/>
  <c r="P27" i="30"/>
  <c r="R27" i="30"/>
  <c r="S27" i="30"/>
  <c r="U27" i="30"/>
  <c r="V27" i="30"/>
  <c r="W27" i="30"/>
  <c r="X27" i="30"/>
  <c r="Z27" i="30"/>
  <c r="AA27" i="30"/>
  <c r="AB27" i="30" s="1"/>
  <c r="AC27" i="30"/>
  <c r="AD27" i="30"/>
  <c r="AF27" i="30"/>
  <c r="AG27" i="30"/>
  <c r="AH27" i="30" s="1"/>
  <c r="AI27" i="30"/>
  <c r="AJ27" i="30"/>
  <c r="AL27" i="30"/>
  <c r="AM27" i="30"/>
  <c r="AN27" i="30" s="1"/>
  <c r="AO27" i="30"/>
  <c r="AP27" i="30"/>
  <c r="AQ27" i="30" s="1"/>
  <c r="AR27" i="30"/>
  <c r="AS27" i="30"/>
  <c r="G28" i="30"/>
  <c r="I28" i="30"/>
  <c r="J28" i="30"/>
  <c r="L28" i="30"/>
  <c r="M28" i="30"/>
  <c r="O28" i="30"/>
  <c r="P28" i="30"/>
  <c r="R28" i="30"/>
  <c r="S28" i="30"/>
  <c r="T28" i="30" s="1"/>
  <c r="U28" i="30"/>
  <c r="V28" i="30"/>
  <c r="W28" i="30"/>
  <c r="X28" i="30"/>
  <c r="Z28" i="30"/>
  <c r="AA28" i="30"/>
  <c r="AC28" i="30"/>
  <c r="AD28" i="30"/>
  <c r="AE28" i="30" s="1"/>
  <c r="AF28" i="30"/>
  <c r="AG28" i="30"/>
  <c r="AI28" i="30"/>
  <c r="AJ28" i="30"/>
  <c r="AK28" i="30" s="1"/>
  <c r="AL28" i="30"/>
  <c r="AM28" i="30"/>
  <c r="AN28" i="30" s="1"/>
  <c r="AO28" i="30"/>
  <c r="AP28" i="30"/>
  <c r="AQ28" i="30" s="1"/>
  <c r="AR28" i="30"/>
  <c r="AS28" i="30"/>
  <c r="G29" i="30"/>
  <c r="I29" i="30"/>
  <c r="J29" i="30"/>
  <c r="L29" i="30"/>
  <c r="M29" i="30"/>
  <c r="N29" i="30" s="1"/>
  <c r="O29" i="30"/>
  <c r="P29" i="30"/>
  <c r="R29" i="30"/>
  <c r="S29" i="30"/>
  <c r="U29" i="30"/>
  <c r="V29" i="30"/>
  <c r="W29" i="30"/>
  <c r="X29" i="30"/>
  <c r="Y29" i="30" s="1"/>
  <c r="Z29" i="30"/>
  <c r="AA29" i="30"/>
  <c r="AC29" i="30"/>
  <c r="AD29" i="30"/>
  <c r="AE29" i="30" s="1"/>
  <c r="AF29" i="30"/>
  <c r="AG29" i="30"/>
  <c r="AI29" i="30"/>
  <c r="AJ29" i="30"/>
  <c r="AK29" i="30" s="1"/>
  <c r="AL29" i="30"/>
  <c r="AM29" i="30"/>
  <c r="AO29" i="30"/>
  <c r="AP29" i="30"/>
  <c r="AQ29" i="30" s="1"/>
  <c r="AR29" i="30"/>
  <c r="AS29" i="30"/>
  <c r="G30" i="30"/>
  <c r="I30" i="30"/>
  <c r="J30" i="30"/>
  <c r="K30" i="30" s="1"/>
  <c r="L30" i="30"/>
  <c r="M30" i="30"/>
  <c r="O30" i="30"/>
  <c r="P30" i="30"/>
  <c r="R30" i="30"/>
  <c r="S30" i="30"/>
  <c r="U30" i="30"/>
  <c r="V30" i="30"/>
  <c r="W30" i="30"/>
  <c r="X30" i="30"/>
  <c r="Z30" i="30"/>
  <c r="AA30" i="30"/>
  <c r="AC30" i="30"/>
  <c r="AD30" i="30"/>
  <c r="AF30" i="30"/>
  <c r="AG30" i="30"/>
  <c r="AH30" i="30" s="1"/>
  <c r="AI30" i="30"/>
  <c r="AJ30" i="30"/>
  <c r="AL30" i="30"/>
  <c r="AM30" i="30"/>
  <c r="AN30" i="30" s="1"/>
  <c r="AO30" i="30"/>
  <c r="AP30" i="30"/>
  <c r="AQ30" i="30" s="1"/>
  <c r="AR30" i="30"/>
  <c r="AS30" i="30"/>
  <c r="G31" i="30"/>
  <c r="I31" i="30"/>
  <c r="J31" i="30"/>
  <c r="L31" i="30"/>
  <c r="M31" i="30"/>
  <c r="O31" i="30"/>
  <c r="P31" i="30"/>
  <c r="Q31" i="30" s="1"/>
  <c r="R31" i="30"/>
  <c r="S31" i="30"/>
  <c r="U31" i="30"/>
  <c r="V31" i="30"/>
  <c r="W31" i="30"/>
  <c r="X31" i="30"/>
  <c r="Z31" i="30"/>
  <c r="AA31" i="30"/>
  <c r="AB31" i="30" s="1"/>
  <c r="AC31" i="30"/>
  <c r="AD31" i="30"/>
  <c r="AF31" i="30"/>
  <c r="AG31" i="30"/>
  <c r="AH31" i="30" s="1"/>
  <c r="AI31" i="30"/>
  <c r="AJ31" i="30"/>
  <c r="AK31" i="30" s="1"/>
  <c r="AL31" i="30"/>
  <c r="AM31" i="30"/>
  <c r="AO31" i="30"/>
  <c r="AQ31" i="30" s="1"/>
  <c r="AP31" i="30"/>
  <c r="AR31" i="30"/>
  <c r="AS31" i="30"/>
  <c r="J2" i="30"/>
  <c r="M2" i="30"/>
  <c r="P2" i="30"/>
  <c r="S2" i="30"/>
  <c r="V2" i="30"/>
  <c r="X2" i="30"/>
  <c r="AA2" i="30"/>
  <c r="AD2" i="30"/>
  <c r="AG2" i="30"/>
  <c r="AJ2" i="30"/>
  <c r="AK2" i="30" s="1"/>
  <c r="AM2" i="30"/>
  <c r="AP2" i="30"/>
  <c r="AQ2" i="30" s="1"/>
  <c r="AS2" i="30"/>
  <c r="G2" i="30"/>
  <c r="L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2" i="30"/>
  <c r="AR2" i="30"/>
  <c r="AO2" i="30"/>
  <c r="AI2" i="30"/>
  <c r="AF2" i="30"/>
  <c r="AC2" i="30"/>
  <c r="Z2" i="30"/>
  <c r="W2" i="30"/>
  <c r="U2" i="30"/>
  <c r="R2" i="30"/>
  <c r="O2" i="30"/>
  <c r="I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2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2" i="30"/>
  <c r="N13" i="8"/>
  <c r="N9" i="8"/>
  <c r="N7" i="8"/>
  <c r="N15" i="8"/>
  <c r="N18" i="8"/>
  <c r="N6" i="8"/>
  <c r="N16" i="8"/>
  <c r="N3" i="8"/>
  <c r="N26" i="8"/>
  <c r="N14" i="8"/>
  <c r="N27" i="8"/>
  <c r="N29" i="8"/>
  <c r="N23" i="8"/>
  <c r="N12" i="8"/>
  <c r="N5" i="8"/>
  <c r="N24" i="8"/>
  <c r="N30" i="8"/>
  <c r="N22" i="8"/>
  <c r="N25" i="8"/>
  <c r="N21" i="8"/>
  <c r="N20" i="8"/>
  <c r="N11" i="8"/>
  <c r="N10" i="8"/>
  <c r="N17" i="8"/>
  <c r="N28" i="8"/>
  <c r="N8" i="8"/>
  <c r="N31" i="8"/>
  <c r="N19" i="8"/>
  <c r="N4" i="8"/>
  <c r="M5" i="2"/>
  <c r="N5" i="2"/>
  <c r="M13" i="2"/>
  <c r="N13" i="2"/>
  <c r="N21" i="2"/>
  <c r="M22" i="2"/>
  <c r="N22" i="2"/>
  <c r="M29" i="2"/>
  <c r="N29" i="2"/>
  <c r="M30" i="2"/>
  <c r="N37" i="2"/>
  <c r="M38" i="2"/>
  <c r="N38" i="2"/>
  <c r="M46" i="2"/>
  <c r="M61" i="2"/>
  <c r="M69" i="2"/>
  <c r="N69" i="2"/>
  <c r="M77" i="2"/>
  <c r="N77" i="2"/>
  <c r="M78" i="2"/>
  <c r="M86" i="2"/>
  <c r="N86" i="2"/>
  <c r="M93" i="2"/>
  <c r="N93" i="2"/>
  <c r="M94" i="2"/>
  <c r="N94" i="2"/>
  <c r="M102" i="2"/>
  <c r="N102" i="2"/>
  <c r="M110" i="2"/>
  <c r="N110" i="2"/>
  <c r="M133" i="2"/>
  <c r="N133" i="2"/>
  <c r="M141" i="2"/>
  <c r="N141" i="2"/>
  <c r="M142" i="2"/>
  <c r="M149" i="2"/>
  <c r="N150" i="2"/>
  <c r="M157" i="2"/>
  <c r="N157" i="2"/>
  <c r="N2" i="2"/>
  <c r="K3" i="2"/>
  <c r="M3" i="2" s="1"/>
  <c r="K4" i="2"/>
  <c r="K5" i="2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K13" i="2"/>
  <c r="K14" i="2"/>
  <c r="N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K21" i="2"/>
  <c r="M21" i="2" s="1"/>
  <c r="K22" i="2"/>
  <c r="K23" i="2"/>
  <c r="M23" i="2" s="1"/>
  <c r="K24" i="2"/>
  <c r="M24" i="2" s="1"/>
  <c r="K25" i="2"/>
  <c r="M25" i="2" s="1"/>
  <c r="K26" i="2"/>
  <c r="M26" i="2" s="1"/>
  <c r="K27" i="2"/>
  <c r="M27" i="2" s="1"/>
  <c r="K28" i="2"/>
  <c r="K29" i="2"/>
  <c r="K30" i="2"/>
  <c r="N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K37" i="2"/>
  <c r="M37" i="2" s="1"/>
  <c r="K38" i="2"/>
  <c r="K39" i="2"/>
  <c r="M39" i="2" s="1"/>
  <c r="K40" i="2"/>
  <c r="N40" i="2" s="1"/>
  <c r="K41" i="2"/>
  <c r="M41" i="2" s="1"/>
  <c r="K42" i="2"/>
  <c r="M42" i="2" s="1"/>
  <c r="K43" i="2"/>
  <c r="M43" i="2" s="1"/>
  <c r="K44" i="2"/>
  <c r="K45" i="2"/>
  <c r="M45" i="2" s="1"/>
  <c r="K46" i="2"/>
  <c r="N46" i="2" s="1"/>
  <c r="K47" i="2"/>
  <c r="M47" i="2" s="1"/>
  <c r="K48" i="2"/>
  <c r="M48" i="2" s="1"/>
  <c r="K49" i="2"/>
  <c r="N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N56" i="2" s="1"/>
  <c r="K57" i="2"/>
  <c r="M57" i="2" s="1"/>
  <c r="K58" i="2"/>
  <c r="M58" i="2" s="1"/>
  <c r="K59" i="2"/>
  <c r="M59" i="2" s="1"/>
  <c r="K60" i="2"/>
  <c r="K61" i="2"/>
  <c r="N61" i="2" s="1"/>
  <c r="K62" i="2"/>
  <c r="M62" i="2" s="1"/>
  <c r="K63" i="2"/>
  <c r="M63" i="2" s="1"/>
  <c r="K64" i="2"/>
  <c r="N64" i="2" s="1"/>
  <c r="K65" i="2"/>
  <c r="M65" i="2" s="1"/>
  <c r="K66" i="2"/>
  <c r="M66" i="2" s="1"/>
  <c r="K67" i="2"/>
  <c r="M67" i="2" s="1"/>
  <c r="K68" i="2"/>
  <c r="K69" i="2"/>
  <c r="K70" i="2"/>
  <c r="M70" i="2" s="1"/>
  <c r="K71" i="2"/>
  <c r="M71" i="2" s="1"/>
  <c r="K72" i="2"/>
  <c r="N72" i="2" s="1"/>
  <c r="K73" i="2"/>
  <c r="M73" i="2" s="1"/>
  <c r="K74" i="2"/>
  <c r="M74" i="2" s="1"/>
  <c r="K75" i="2"/>
  <c r="M75" i="2" s="1"/>
  <c r="K76" i="2"/>
  <c r="K77" i="2"/>
  <c r="K78" i="2"/>
  <c r="N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K85" i="2"/>
  <c r="M85" i="2" s="1"/>
  <c r="K86" i="2"/>
  <c r="K87" i="2"/>
  <c r="M87" i="2" s="1"/>
  <c r="K88" i="2"/>
  <c r="M88" i="2" s="1"/>
  <c r="K89" i="2"/>
  <c r="M89" i="2" s="1"/>
  <c r="K90" i="2"/>
  <c r="M90" i="2" s="1"/>
  <c r="K91" i="2"/>
  <c r="M91" i="2" s="1"/>
  <c r="K92" i="2"/>
  <c r="K93" i="2"/>
  <c r="K94" i="2"/>
  <c r="K95" i="2"/>
  <c r="M95" i="2" s="1"/>
  <c r="K96" i="2"/>
  <c r="M96" i="2" s="1"/>
  <c r="K97" i="2"/>
  <c r="N97" i="2" s="1"/>
  <c r="K98" i="2"/>
  <c r="M98" i="2" s="1"/>
  <c r="K99" i="2"/>
  <c r="M99" i="2" s="1"/>
  <c r="K100" i="2"/>
  <c r="K101" i="2"/>
  <c r="M101" i="2" s="1"/>
  <c r="K102" i="2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K109" i="2"/>
  <c r="M109" i="2" s="1"/>
  <c r="K110" i="2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N120" i="2" s="1"/>
  <c r="K121" i="2"/>
  <c r="M121" i="2" s="1"/>
  <c r="K122" i="2"/>
  <c r="M122" i="2" s="1"/>
  <c r="K123" i="2"/>
  <c r="M123" i="2" s="1"/>
  <c r="K124" i="2"/>
  <c r="K125" i="2"/>
  <c r="N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K133" i="2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K141" i="2"/>
  <c r="K142" i="2"/>
  <c r="N142" i="2" s="1"/>
  <c r="K143" i="2"/>
  <c r="M143" i="2" s="1"/>
  <c r="K144" i="2"/>
  <c r="N144" i="2" s="1"/>
  <c r="K145" i="2"/>
  <c r="M145" i="2" s="1"/>
  <c r="K146" i="2"/>
  <c r="M146" i="2" s="1"/>
  <c r="K147" i="2"/>
  <c r="M147" i="2" s="1"/>
  <c r="K148" i="2"/>
  <c r="K149" i="2"/>
  <c r="N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K157" i="2"/>
  <c r="K2" i="2"/>
  <c r="G157" i="2"/>
  <c r="I157" i="2" s="1"/>
  <c r="G156" i="2"/>
  <c r="I156" i="2" s="1"/>
  <c r="G155" i="2"/>
  <c r="I155" i="2" s="1"/>
  <c r="G154" i="2"/>
  <c r="I154" i="2" s="1"/>
  <c r="G153" i="2"/>
  <c r="I153" i="2" s="1"/>
  <c r="G152" i="2"/>
  <c r="I152" i="2" s="1"/>
  <c r="G151" i="2"/>
  <c r="I151" i="2" s="1"/>
  <c r="G150" i="2"/>
  <c r="I150" i="2" s="1"/>
  <c r="G149" i="2"/>
  <c r="I149" i="2" s="1"/>
  <c r="G148" i="2"/>
  <c r="I148" i="2" s="1"/>
  <c r="G147" i="2"/>
  <c r="I147" i="2" s="1"/>
  <c r="G146" i="2"/>
  <c r="I146" i="2" s="1"/>
  <c r="G145" i="2"/>
  <c r="I145" i="2" s="1"/>
  <c r="G144" i="2"/>
  <c r="I144" i="2" s="1"/>
  <c r="G143" i="2"/>
  <c r="I143" i="2" s="1"/>
  <c r="G142" i="2"/>
  <c r="I142" i="2" s="1"/>
  <c r="G141" i="2"/>
  <c r="I141" i="2" s="1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4" i="2"/>
  <c r="I134" i="2" s="1"/>
  <c r="G133" i="2"/>
  <c r="I133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I127" i="2" s="1"/>
  <c r="G126" i="2"/>
  <c r="I126" i="2" s="1"/>
  <c r="G125" i="2"/>
  <c r="I125" i="2" s="1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G118" i="2"/>
  <c r="I118" i="2" s="1"/>
  <c r="G117" i="2"/>
  <c r="I117" i="2" s="1"/>
  <c r="G116" i="2"/>
  <c r="I116" i="2" s="1"/>
  <c r="G115" i="2"/>
  <c r="I115" i="2" s="1"/>
  <c r="G114" i="2"/>
  <c r="I114" i="2" s="1"/>
  <c r="G113" i="2"/>
  <c r="I113" i="2" s="1"/>
  <c r="G112" i="2"/>
  <c r="I112" i="2" s="1"/>
  <c r="G111" i="2"/>
  <c r="I111" i="2" s="1"/>
  <c r="G110" i="2"/>
  <c r="I110" i="2" s="1"/>
  <c r="G109" i="2"/>
  <c r="I109" i="2" s="1"/>
  <c r="G108" i="2"/>
  <c r="I108" i="2" s="1"/>
  <c r="G107" i="2"/>
  <c r="I107" i="2" s="1"/>
  <c r="G106" i="2"/>
  <c r="I106" i="2" s="1"/>
  <c r="G105" i="2"/>
  <c r="I105" i="2" s="1"/>
  <c r="G104" i="2"/>
  <c r="I104" i="2" s="1"/>
  <c r="G103" i="2"/>
  <c r="I103" i="2" s="1"/>
  <c r="G102" i="2"/>
  <c r="I102" i="2" s="1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5" i="2"/>
  <c r="I95" i="2" s="1"/>
  <c r="G94" i="2"/>
  <c r="I94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I88" i="2" s="1"/>
  <c r="G87" i="2"/>
  <c r="I87" i="2" s="1"/>
  <c r="G86" i="2"/>
  <c r="I86" i="2" s="1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G72" i="2"/>
  <c r="I72" i="2" s="1"/>
  <c r="G71" i="2"/>
  <c r="I71" i="2" s="1"/>
  <c r="G70" i="2"/>
  <c r="I70" i="2" s="1"/>
  <c r="G69" i="2"/>
  <c r="I69" i="2" s="1"/>
  <c r="G68" i="2"/>
  <c r="I68" i="2" s="1"/>
  <c r="G67" i="2"/>
  <c r="I67" i="2" s="1"/>
  <c r="G66" i="2"/>
  <c r="I66" i="2" s="1"/>
  <c r="G65" i="2"/>
  <c r="I65" i="2" s="1"/>
  <c r="G64" i="2"/>
  <c r="I64" i="2" s="1"/>
  <c r="G63" i="2"/>
  <c r="I63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I57" i="2" s="1"/>
  <c r="G56" i="2"/>
  <c r="I56" i="2" s="1"/>
  <c r="G55" i="2"/>
  <c r="I55" i="2" s="1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G2" i="2"/>
  <c r="I2" i="2" s="1"/>
  <c r="AH24" i="30" l="1"/>
  <c r="AK18" i="30"/>
  <c r="AK10" i="30"/>
  <c r="AB2" i="30"/>
  <c r="AH28" i="30"/>
  <c r="AE26" i="30"/>
  <c r="AK22" i="30"/>
  <c r="AH20" i="30"/>
  <c r="AE18" i="30"/>
  <c r="AK14" i="30"/>
  <c r="AH12" i="30"/>
  <c r="AK6" i="30"/>
  <c r="AH4" i="30"/>
  <c r="AK26" i="30"/>
  <c r="AH16" i="30"/>
  <c r="AE31" i="30"/>
  <c r="AN29" i="30"/>
  <c r="AB29" i="30"/>
  <c r="AK27" i="30"/>
  <c r="Y27" i="30"/>
  <c r="AH25" i="30"/>
  <c r="AE23" i="30"/>
  <c r="AN21" i="30"/>
  <c r="AB21" i="30"/>
  <c r="AK19" i="30"/>
  <c r="Y19" i="30"/>
  <c r="AH17" i="30"/>
  <c r="AE15" i="30"/>
  <c r="T15" i="30"/>
  <c r="AN13" i="30"/>
  <c r="AB13" i="30"/>
  <c r="AK11" i="30"/>
  <c r="Y11" i="30"/>
  <c r="AH9" i="30"/>
  <c r="AE7" i="30"/>
  <c r="AN5" i="30"/>
  <c r="AB5" i="30"/>
  <c r="AK3" i="30"/>
  <c r="Y3" i="30"/>
  <c r="AN2" i="30"/>
  <c r="AH2" i="30"/>
  <c r="AE10" i="30"/>
  <c r="T4" i="30"/>
  <c r="AH8" i="30"/>
  <c r="AH29" i="30"/>
  <c r="AH13" i="30"/>
  <c r="AB25" i="30"/>
  <c r="AH21" i="30"/>
  <c r="AB9" i="30"/>
  <c r="AH5" i="30"/>
  <c r="AE2" i="30"/>
  <c r="AE30" i="30"/>
  <c r="AB28" i="30"/>
  <c r="Y26" i="30"/>
  <c r="AE22" i="30"/>
  <c r="AB20" i="30"/>
  <c r="Y18" i="30"/>
  <c r="AE14" i="30"/>
  <c r="AB12" i="30"/>
  <c r="AE6" i="30"/>
  <c r="AB30" i="30"/>
  <c r="AE24" i="30"/>
  <c r="AE16" i="30"/>
  <c r="AE8" i="30"/>
  <c r="AB6" i="30"/>
  <c r="Y30" i="30"/>
  <c r="N30" i="30"/>
  <c r="K28" i="30"/>
  <c r="T26" i="30"/>
  <c r="AB24" i="30"/>
  <c r="Q24" i="30"/>
  <c r="Y22" i="30"/>
  <c r="T18" i="30"/>
  <c r="AB16" i="30"/>
  <c r="Y14" i="30"/>
  <c r="T10" i="30"/>
  <c r="AB8" i="30"/>
  <c r="Y6" i="30"/>
  <c r="AB14" i="30"/>
  <c r="AB22" i="30"/>
  <c r="AE27" i="30"/>
  <c r="AE19" i="30"/>
  <c r="AB17" i="30"/>
  <c r="AE11" i="30"/>
  <c r="Y7" i="30"/>
  <c r="AE3" i="30"/>
  <c r="T3" i="30"/>
  <c r="Y10" i="30"/>
  <c r="AB4" i="30"/>
  <c r="Y31" i="30"/>
  <c r="T27" i="30"/>
  <c r="Y23" i="30"/>
  <c r="T19" i="30"/>
  <c r="Y15" i="30"/>
  <c r="N15" i="30"/>
  <c r="T11" i="30"/>
  <c r="Y2" i="30"/>
  <c r="T31" i="30"/>
  <c r="T23" i="30"/>
  <c r="T7" i="30"/>
  <c r="T2" i="30"/>
  <c r="Q30" i="30"/>
  <c r="Y28" i="30"/>
  <c r="N28" i="30"/>
  <c r="K26" i="30"/>
  <c r="T24" i="30"/>
  <c r="Q22" i="30"/>
  <c r="Y20" i="30"/>
  <c r="N20" i="30"/>
  <c r="K18" i="30"/>
  <c r="T16" i="30"/>
  <c r="Q14" i="30"/>
  <c r="Y12" i="30"/>
  <c r="N12" i="30"/>
  <c r="K10" i="30"/>
  <c r="T8" i="30"/>
  <c r="H8" i="30"/>
  <c r="Q6" i="30"/>
  <c r="Y4" i="30"/>
  <c r="N4" i="30"/>
  <c r="T30" i="30"/>
  <c r="N26" i="30"/>
  <c r="Q2" i="30"/>
  <c r="T29" i="30"/>
  <c r="Q27" i="30"/>
  <c r="T22" i="30"/>
  <c r="T14" i="30"/>
  <c r="N10" i="30"/>
  <c r="T6" i="30"/>
  <c r="N22" i="30"/>
  <c r="K20" i="30"/>
  <c r="Q16" i="30"/>
  <c r="N14" i="30"/>
  <c r="K12" i="30"/>
  <c r="Q8" i="30"/>
  <c r="N6" i="30"/>
  <c r="K4" i="30"/>
  <c r="Q29" i="30"/>
  <c r="N27" i="30"/>
  <c r="K25" i="30"/>
  <c r="Q21" i="30"/>
  <c r="N19" i="30"/>
  <c r="K17" i="30"/>
  <c r="Q13" i="30"/>
  <c r="N11" i="30"/>
  <c r="K9" i="30"/>
  <c r="Q5" i="30"/>
  <c r="N3" i="30"/>
  <c r="H28" i="30"/>
  <c r="N24" i="30"/>
  <c r="K22" i="30"/>
  <c r="H20" i="30"/>
  <c r="N16" i="30"/>
  <c r="K14" i="30"/>
  <c r="H12" i="30"/>
  <c r="N8" i="30"/>
  <c r="H4" i="30"/>
  <c r="N31" i="30"/>
  <c r="Q17" i="30"/>
  <c r="Q9" i="30"/>
  <c r="N7" i="30"/>
  <c r="N2" i="30"/>
  <c r="Q25" i="30"/>
  <c r="N23" i="30"/>
  <c r="Q28" i="30"/>
  <c r="Q20" i="30"/>
  <c r="N18" i="30"/>
  <c r="Q12" i="30"/>
  <c r="Q4" i="30"/>
  <c r="H18" i="30"/>
  <c r="N17" i="30"/>
  <c r="H23" i="30"/>
  <c r="N25" i="30"/>
  <c r="H10" i="30"/>
  <c r="H7" i="30"/>
  <c r="N9" i="30"/>
  <c r="H31" i="30"/>
  <c r="K29" i="30"/>
  <c r="K21" i="30"/>
  <c r="K13" i="30"/>
  <c r="K5" i="30"/>
  <c r="H2" i="30"/>
  <c r="H15" i="30"/>
  <c r="K24" i="30"/>
  <c r="K16" i="30"/>
  <c r="K8" i="30"/>
  <c r="H26" i="30"/>
  <c r="K2" i="30"/>
  <c r="H24" i="30"/>
  <c r="H16" i="30"/>
  <c r="K31" i="30"/>
  <c r="H29" i="30"/>
  <c r="K23" i="30"/>
  <c r="H21" i="30"/>
  <c r="K15" i="30"/>
  <c r="H13" i="30"/>
  <c r="K7" i="30"/>
  <c r="H5" i="30"/>
  <c r="H11" i="30"/>
  <c r="H3" i="30"/>
  <c r="H27" i="30"/>
  <c r="H19" i="30"/>
  <c r="H25" i="30"/>
  <c r="H17" i="30"/>
  <c r="H9" i="30"/>
  <c r="H30" i="30"/>
  <c r="H22" i="30"/>
  <c r="H14" i="30"/>
  <c r="H6" i="30"/>
  <c r="N44" i="2"/>
  <c r="M44" i="2"/>
  <c r="N108" i="2"/>
  <c r="M108" i="2"/>
  <c r="P3" i="2"/>
  <c r="N106" i="2"/>
  <c r="P5" i="2"/>
  <c r="M125" i="2"/>
  <c r="N101" i="2"/>
  <c r="N85" i="2"/>
  <c r="N54" i="2"/>
  <c r="N34" i="2"/>
  <c r="P4" i="2"/>
  <c r="N42" i="2"/>
  <c r="P2" i="2"/>
  <c r="N118" i="2"/>
  <c r="N98" i="2"/>
  <c r="M14" i="2"/>
  <c r="M156" i="2"/>
  <c r="N156" i="2"/>
  <c r="M140" i="2"/>
  <c r="N140" i="2"/>
  <c r="M124" i="2"/>
  <c r="N124" i="2"/>
  <c r="M92" i="2"/>
  <c r="N92" i="2"/>
  <c r="M76" i="2"/>
  <c r="N76" i="2"/>
  <c r="M60" i="2"/>
  <c r="N60" i="2"/>
  <c r="M28" i="2"/>
  <c r="N28" i="2"/>
  <c r="N12" i="2"/>
  <c r="M12" i="2"/>
  <c r="N116" i="2"/>
  <c r="N52" i="2"/>
  <c r="N148" i="2"/>
  <c r="M148" i="2"/>
  <c r="M132" i="2"/>
  <c r="N132" i="2"/>
  <c r="M100" i="2"/>
  <c r="N100" i="2"/>
  <c r="M84" i="2"/>
  <c r="N84" i="2"/>
  <c r="M68" i="2"/>
  <c r="N68" i="2"/>
  <c r="M36" i="2"/>
  <c r="N36" i="2"/>
  <c r="N20" i="2"/>
  <c r="M20" i="2"/>
  <c r="N4" i="2"/>
  <c r="P95" i="2" s="1"/>
  <c r="M4" i="2"/>
  <c r="N114" i="2"/>
  <c r="N50" i="2"/>
  <c r="N66" i="2"/>
  <c r="N138" i="2"/>
  <c r="N126" i="2"/>
  <c r="N109" i="2"/>
  <c r="N74" i="2"/>
  <c r="N62" i="2"/>
  <c r="N45" i="2"/>
  <c r="N10" i="2"/>
  <c r="N58" i="2"/>
  <c r="N130" i="2"/>
  <c r="N146" i="2"/>
  <c r="N134" i="2"/>
  <c r="N117" i="2"/>
  <c r="N82" i="2"/>
  <c r="N70" i="2"/>
  <c r="N53" i="2"/>
  <c r="N18" i="2"/>
  <c r="N6" i="2"/>
  <c r="N122" i="2"/>
  <c r="N154" i="2"/>
  <c r="N90" i="2"/>
  <c r="N26" i="2"/>
  <c r="N137" i="2"/>
  <c r="N113" i="2"/>
  <c r="N105" i="2"/>
  <c r="N81" i="2"/>
  <c r="N73" i="2"/>
  <c r="N65" i="2"/>
  <c r="N41" i="2"/>
  <c r="N33" i="2"/>
  <c r="M97" i="2"/>
  <c r="M49" i="2"/>
  <c r="N152" i="2"/>
  <c r="N112" i="2"/>
  <c r="N104" i="2"/>
  <c r="N96" i="2"/>
  <c r="N88" i="2"/>
  <c r="N80" i="2"/>
  <c r="N32" i="2"/>
  <c r="M64" i="2"/>
  <c r="N145" i="2"/>
  <c r="N129" i="2"/>
  <c r="N57" i="2"/>
  <c r="N9" i="2"/>
  <c r="N8" i="2"/>
  <c r="M144" i="2"/>
  <c r="M120" i="2"/>
  <c r="M72" i="2"/>
  <c r="M56" i="2"/>
  <c r="M40" i="2"/>
  <c r="N155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P79" i="2" s="1"/>
  <c r="N3" i="2"/>
  <c r="P64" i="2" s="1"/>
  <c r="N153" i="2"/>
  <c r="N121" i="2"/>
  <c r="N89" i="2"/>
  <c r="N25" i="2"/>
  <c r="N17" i="2"/>
  <c r="N136" i="2"/>
  <c r="N128" i="2"/>
  <c r="N48" i="2"/>
  <c r="N24" i="2"/>
  <c r="N16" i="2"/>
  <c r="L3" i="2"/>
  <c r="M2" i="2"/>
  <c r="L146" i="2"/>
  <c r="L130" i="2"/>
  <c r="L114" i="2"/>
  <c r="L98" i="2"/>
  <c r="L74" i="2"/>
  <c r="L66" i="2"/>
  <c r="L50" i="2"/>
  <c r="L42" i="2"/>
  <c r="L26" i="2"/>
  <c r="L153" i="2"/>
  <c r="L137" i="2"/>
  <c r="L113" i="2"/>
  <c r="L97" i="2"/>
  <c r="L81" i="2"/>
  <c r="L73" i="2"/>
  <c r="L65" i="2"/>
  <c r="L57" i="2"/>
  <c r="L49" i="2"/>
  <c r="L33" i="2"/>
  <c r="L17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10" i="2"/>
  <c r="L145" i="2"/>
  <c r="L121" i="2"/>
  <c r="L89" i="2"/>
  <c r="L25" i="2"/>
  <c r="L150" i="2"/>
  <c r="L126" i="2"/>
  <c r="L102" i="2"/>
  <c r="L78" i="2"/>
  <c r="L62" i="2"/>
  <c r="L46" i="2"/>
  <c r="L30" i="2"/>
  <c r="L14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154" i="2"/>
  <c r="L122" i="2"/>
  <c r="L82" i="2"/>
  <c r="L34" i="2"/>
  <c r="L129" i="2"/>
  <c r="L105" i="2"/>
  <c r="L9" i="2"/>
  <c r="L2" i="2"/>
  <c r="L134" i="2"/>
  <c r="L110" i="2"/>
  <c r="L86" i="2"/>
  <c r="L70" i="2"/>
  <c r="L54" i="2"/>
  <c r="L38" i="2"/>
  <c r="L6" i="2"/>
  <c r="L15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4" i="2"/>
  <c r="L138" i="2"/>
  <c r="L106" i="2"/>
  <c r="L90" i="2"/>
  <c r="L58" i="2"/>
  <c r="L18" i="2"/>
  <c r="L41" i="2"/>
  <c r="L142" i="2"/>
  <c r="L118" i="2"/>
  <c r="L94" i="2"/>
  <c r="L22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J157" i="2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3" i="2"/>
  <c r="H157" i="2"/>
  <c r="H155" i="2"/>
  <c r="H153" i="2"/>
  <c r="H151" i="2"/>
  <c r="H149" i="2"/>
  <c r="H147" i="2"/>
  <c r="H145" i="2"/>
  <c r="H143" i="2"/>
  <c r="H141" i="2"/>
  <c r="H139" i="2"/>
  <c r="H137" i="2"/>
  <c r="H135" i="2"/>
  <c r="H133" i="2"/>
  <c r="H131" i="2"/>
  <c r="H129" i="2"/>
  <c r="H127" i="2"/>
  <c r="H125" i="2"/>
  <c r="H123" i="2"/>
  <c r="H121" i="2"/>
  <c r="H119" i="2"/>
  <c r="H117" i="2"/>
  <c r="H115" i="2"/>
  <c r="H113" i="2"/>
  <c r="H111" i="2"/>
  <c r="H109" i="2"/>
  <c r="H107" i="2"/>
  <c r="H105" i="2"/>
  <c r="H103" i="2"/>
  <c r="H101" i="2"/>
  <c r="H99" i="2"/>
  <c r="H97" i="2"/>
  <c r="H95" i="2"/>
  <c r="H93" i="2"/>
  <c r="H91" i="2"/>
  <c r="H89" i="2"/>
  <c r="H87" i="2"/>
  <c r="H85" i="2"/>
  <c r="H83" i="2"/>
  <c r="H81" i="2"/>
  <c r="H79" i="2"/>
  <c r="H77" i="2"/>
  <c r="H75" i="2"/>
  <c r="H73" i="2"/>
  <c r="H71" i="2"/>
  <c r="H69" i="2"/>
  <c r="H67" i="2"/>
  <c r="H65" i="2"/>
  <c r="H63" i="2"/>
  <c r="H61" i="2"/>
  <c r="H59" i="2"/>
  <c r="H57" i="2"/>
  <c r="H55" i="2"/>
  <c r="H53" i="2"/>
  <c r="H51" i="2"/>
  <c r="H49" i="2"/>
  <c r="H47" i="2"/>
  <c r="H45" i="2"/>
  <c r="H43" i="2"/>
  <c r="H41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H3" i="2"/>
  <c r="J156" i="2"/>
  <c r="J154" i="2"/>
  <c r="J152" i="2"/>
  <c r="J150" i="2"/>
  <c r="J148" i="2"/>
  <c r="J146" i="2"/>
  <c r="J144" i="2"/>
  <c r="J142" i="2"/>
  <c r="J140" i="2"/>
  <c r="J138" i="2"/>
  <c r="J136" i="2"/>
  <c r="J134" i="2"/>
  <c r="J132" i="2"/>
  <c r="J130" i="2"/>
  <c r="J128" i="2"/>
  <c r="J126" i="2"/>
  <c r="J124" i="2"/>
  <c r="J122" i="2"/>
  <c r="J120" i="2"/>
  <c r="J118" i="2"/>
  <c r="J116" i="2"/>
  <c r="J114" i="2"/>
  <c r="J112" i="2"/>
  <c r="J110" i="2"/>
  <c r="J108" i="2"/>
  <c r="J106" i="2"/>
  <c r="J104" i="2"/>
  <c r="J102" i="2"/>
  <c r="J100" i="2"/>
  <c r="J98" i="2"/>
  <c r="J96" i="2"/>
  <c r="J94" i="2"/>
  <c r="J92" i="2"/>
  <c r="J90" i="2"/>
  <c r="J88" i="2"/>
  <c r="J86" i="2"/>
  <c r="J84" i="2"/>
  <c r="J82" i="2"/>
  <c r="J80" i="2"/>
  <c r="J78" i="2"/>
  <c r="J76" i="2"/>
  <c r="J74" i="2"/>
  <c r="J72" i="2"/>
  <c r="J70" i="2"/>
  <c r="J68" i="2"/>
  <c r="J66" i="2"/>
  <c r="J64" i="2"/>
  <c r="J62" i="2"/>
  <c r="J60" i="2"/>
  <c r="J58" i="2"/>
  <c r="J56" i="2"/>
  <c r="J54" i="2"/>
  <c r="J52" i="2"/>
  <c r="J50" i="2"/>
  <c r="J48" i="2"/>
  <c r="J46" i="2"/>
  <c r="J44" i="2"/>
  <c r="J42" i="2"/>
  <c r="J40" i="2"/>
  <c r="J38" i="2"/>
  <c r="J36" i="2"/>
  <c r="J34" i="2"/>
  <c r="J32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J4" i="2"/>
  <c r="J2" i="2"/>
  <c r="H156" i="2"/>
  <c r="H154" i="2"/>
  <c r="H152" i="2"/>
  <c r="H150" i="2"/>
  <c r="H148" i="2"/>
  <c r="H146" i="2"/>
  <c r="H144" i="2"/>
  <c r="H142" i="2"/>
  <c r="H140" i="2"/>
  <c r="H138" i="2"/>
  <c r="H136" i="2"/>
  <c r="H134" i="2"/>
  <c r="H132" i="2"/>
  <c r="H130" i="2"/>
  <c r="H128" i="2"/>
  <c r="H126" i="2"/>
  <c r="H124" i="2"/>
  <c r="H122" i="2"/>
  <c r="H120" i="2"/>
  <c r="H118" i="2"/>
  <c r="H116" i="2"/>
  <c r="H114" i="2"/>
  <c r="H112" i="2"/>
  <c r="H110" i="2"/>
  <c r="H108" i="2"/>
  <c r="H106" i="2"/>
  <c r="H104" i="2"/>
  <c r="H102" i="2"/>
  <c r="H100" i="2"/>
  <c r="H98" i="2"/>
  <c r="H96" i="2"/>
  <c r="H94" i="2"/>
  <c r="H92" i="2"/>
  <c r="H90" i="2"/>
  <c r="H88" i="2"/>
  <c r="H86" i="2"/>
  <c r="H84" i="2"/>
  <c r="H82" i="2"/>
  <c r="H80" i="2"/>
  <c r="H78" i="2"/>
  <c r="H76" i="2"/>
  <c r="H74" i="2"/>
  <c r="H72" i="2"/>
  <c r="H70" i="2"/>
  <c r="H68" i="2"/>
  <c r="H66" i="2"/>
  <c r="H64" i="2"/>
  <c r="H62" i="2"/>
  <c r="H60" i="2"/>
  <c r="H58" i="2"/>
  <c r="H56" i="2"/>
  <c r="H54" i="2"/>
  <c r="H52" i="2"/>
  <c r="H50" i="2"/>
  <c r="H48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H4" i="2"/>
  <c r="H2" i="2"/>
  <c r="P54" i="2" l="1"/>
  <c r="P47" i="2"/>
  <c r="P115" i="2"/>
  <c r="P55" i="2"/>
  <c r="P136" i="2"/>
  <c r="P59" i="2"/>
  <c r="P101" i="2"/>
  <c r="P71" i="2"/>
  <c r="P152" i="2"/>
  <c r="P21" i="2"/>
  <c r="P142" i="2"/>
  <c r="P20" i="2"/>
  <c r="P11" i="2"/>
  <c r="P75" i="2"/>
  <c r="P139" i="2"/>
  <c r="P29" i="2"/>
  <c r="P133" i="2"/>
  <c r="P86" i="2"/>
  <c r="P150" i="2"/>
  <c r="P103" i="2"/>
  <c r="P104" i="2"/>
  <c r="P28" i="2"/>
  <c r="P92" i="2"/>
  <c r="P156" i="2"/>
  <c r="P69" i="2"/>
  <c r="P38" i="2"/>
  <c r="P111" i="2"/>
  <c r="P40" i="2"/>
  <c r="P19" i="2"/>
  <c r="P83" i="2"/>
  <c r="P147" i="2"/>
  <c r="P37" i="2"/>
  <c r="P149" i="2"/>
  <c r="P94" i="2"/>
  <c r="P127" i="2"/>
  <c r="P112" i="2"/>
  <c r="P36" i="2"/>
  <c r="P100" i="2"/>
  <c r="P93" i="2"/>
  <c r="P46" i="2"/>
  <c r="P119" i="2"/>
  <c r="P48" i="2"/>
  <c r="P43" i="2"/>
  <c r="P77" i="2"/>
  <c r="P39" i="2"/>
  <c r="P124" i="2"/>
  <c r="P51" i="2"/>
  <c r="P85" i="2"/>
  <c r="P126" i="2"/>
  <c r="P132" i="2"/>
  <c r="P157" i="2"/>
  <c r="P8" i="2"/>
  <c r="P123" i="2"/>
  <c r="P70" i="2"/>
  <c r="P88" i="2"/>
  <c r="P76" i="2"/>
  <c r="P14" i="2"/>
  <c r="P24" i="2"/>
  <c r="P67" i="2"/>
  <c r="P78" i="2"/>
  <c r="P84" i="2"/>
  <c r="P53" i="2"/>
  <c r="P32" i="2"/>
  <c r="P27" i="2"/>
  <c r="P91" i="2"/>
  <c r="P155" i="2"/>
  <c r="P45" i="2"/>
  <c r="P6" i="2"/>
  <c r="P102" i="2"/>
  <c r="P15" i="2"/>
  <c r="P143" i="2"/>
  <c r="P128" i="2"/>
  <c r="P44" i="2"/>
  <c r="P108" i="2"/>
  <c r="P109" i="2"/>
  <c r="P7" i="2"/>
  <c r="P135" i="2"/>
  <c r="P107" i="2"/>
  <c r="P118" i="2"/>
  <c r="P56" i="2"/>
  <c r="P60" i="2"/>
  <c r="P141" i="2"/>
  <c r="P120" i="2"/>
  <c r="P62" i="2"/>
  <c r="P72" i="2"/>
  <c r="P68" i="2"/>
  <c r="P63" i="2"/>
  <c r="P13" i="2"/>
  <c r="P134" i="2"/>
  <c r="P12" i="2"/>
  <c r="P140" i="2"/>
  <c r="P131" i="2"/>
  <c r="P117" i="2"/>
  <c r="P87" i="2"/>
  <c r="P96" i="2"/>
  <c r="P148" i="2"/>
  <c r="P22" i="2"/>
  <c r="P9" i="2"/>
  <c r="P25" i="2"/>
  <c r="P41" i="2"/>
  <c r="P57" i="2"/>
  <c r="P73" i="2"/>
  <c r="P89" i="2"/>
  <c r="P105" i="2"/>
  <c r="P129" i="2"/>
  <c r="P145" i="2"/>
  <c r="P10" i="2"/>
  <c r="P17" i="2"/>
  <c r="P33" i="2"/>
  <c r="P49" i="2"/>
  <c r="P65" i="2"/>
  <c r="P81" i="2"/>
  <c r="P97" i="2"/>
  <c r="P113" i="2"/>
  <c r="P121" i="2"/>
  <c r="P137" i="2"/>
  <c r="P153" i="2"/>
  <c r="P18" i="2"/>
  <c r="P82" i="2"/>
  <c r="P146" i="2"/>
  <c r="P58" i="2"/>
  <c r="P130" i="2"/>
  <c r="P138" i="2"/>
  <c r="P26" i="2"/>
  <c r="P90" i="2"/>
  <c r="P154" i="2"/>
  <c r="P106" i="2"/>
  <c r="P114" i="2"/>
  <c r="P122" i="2"/>
  <c r="P66" i="2"/>
  <c r="P74" i="2"/>
  <c r="P34" i="2"/>
  <c r="P98" i="2"/>
  <c r="P42" i="2"/>
  <c r="P50" i="2"/>
  <c r="P35" i="2"/>
  <c r="P99" i="2"/>
  <c r="P61" i="2"/>
  <c r="P30" i="2"/>
  <c r="P110" i="2"/>
  <c r="P23" i="2"/>
  <c r="P16" i="2"/>
  <c r="P144" i="2"/>
  <c r="P52" i="2"/>
  <c r="P116" i="2"/>
  <c r="P125" i="2"/>
  <c r="P31" i="2"/>
  <c r="P151" i="2"/>
  <c r="P80" i="2"/>
  <c r="O3" i="2"/>
  <c r="Q3" i="2" s="1"/>
  <c r="O11" i="2"/>
  <c r="O19" i="2"/>
  <c r="Q19" i="2" s="1"/>
  <c r="O27" i="2"/>
  <c r="O35" i="2"/>
  <c r="O43" i="2"/>
  <c r="Q43" i="2" s="1"/>
  <c r="O51" i="2"/>
  <c r="Q51" i="2" s="1"/>
  <c r="O59" i="2"/>
  <c r="O67" i="2"/>
  <c r="Q67" i="2" s="1"/>
  <c r="O75" i="2"/>
  <c r="O83" i="2"/>
  <c r="Q83" i="2" s="1"/>
  <c r="O91" i="2"/>
  <c r="Q91" i="2" s="1"/>
  <c r="O99" i="2"/>
  <c r="Q99" i="2" s="1"/>
  <c r="O107" i="2"/>
  <c r="O115" i="2"/>
  <c r="Q115" i="2" s="1"/>
  <c r="O123" i="2"/>
  <c r="Q123" i="2" s="1"/>
  <c r="O131" i="2"/>
  <c r="Q131" i="2" s="1"/>
  <c r="O139" i="2"/>
  <c r="Q139" i="2" s="1"/>
  <c r="O147" i="2"/>
  <c r="Q147" i="2" s="1"/>
  <c r="O155" i="2"/>
  <c r="Q155" i="2" s="1"/>
  <c r="O102" i="2"/>
  <c r="Q102" i="2" s="1"/>
  <c r="O23" i="2"/>
  <c r="O103" i="2"/>
  <c r="Q103" i="2" s="1"/>
  <c r="O135" i="2"/>
  <c r="Q135" i="2" s="1"/>
  <c r="O24" i="2"/>
  <c r="Q24" i="2" s="1"/>
  <c r="O40" i="2"/>
  <c r="Q40" i="2" s="1"/>
  <c r="O56" i="2"/>
  <c r="Q56" i="2" s="1"/>
  <c r="O72" i="2"/>
  <c r="O88" i="2"/>
  <c r="Q88" i="2" s="1"/>
  <c r="O104" i="2"/>
  <c r="Q104" i="2" s="1"/>
  <c r="O120" i="2"/>
  <c r="Q120" i="2" s="1"/>
  <c r="O136" i="2"/>
  <c r="Q136" i="2" s="1"/>
  <c r="O9" i="2"/>
  <c r="Q9" i="2" s="1"/>
  <c r="O97" i="2"/>
  <c r="Q97" i="2" s="1"/>
  <c r="O121" i="2"/>
  <c r="Q121" i="2" s="1"/>
  <c r="O145" i="2"/>
  <c r="Q145" i="2" s="1"/>
  <c r="O26" i="2"/>
  <c r="Q26" i="2" s="1"/>
  <c r="O4" i="2"/>
  <c r="Q4" i="2" s="1"/>
  <c r="O12" i="2"/>
  <c r="Q12" i="2" s="1"/>
  <c r="O20" i="2"/>
  <c r="Q20" i="2" s="1"/>
  <c r="O28" i="2"/>
  <c r="Q28" i="2" s="1"/>
  <c r="O36" i="2"/>
  <c r="Q36" i="2" s="1"/>
  <c r="O44" i="2"/>
  <c r="Q44" i="2" s="1"/>
  <c r="O52" i="2"/>
  <c r="O60" i="2"/>
  <c r="Q60" i="2" s="1"/>
  <c r="O68" i="2"/>
  <c r="O76" i="2"/>
  <c r="O84" i="2"/>
  <c r="Q84" i="2" s="1"/>
  <c r="O92" i="2"/>
  <c r="Q92" i="2" s="1"/>
  <c r="O100" i="2"/>
  <c r="O108" i="2"/>
  <c r="Q108" i="2" s="1"/>
  <c r="O116" i="2"/>
  <c r="Q116" i="2" s="1"/>
  <c r="O124" i="2"/>
  <c r="O132" i="2"/>
  <c r="Q132" i="2" s="1"/>
  <c r="O140" i="2"/>
  <c r="Q140" i="2" s="1"/>
  <c r="O148" i="2"/>
  <c r="O156" i="2"/>
  <c r="Q156" i="2" s="1"/>
  <c r="O14" i="2"/>
  <c r="Q14" i="2" s="1"/>
  <c r="O22" i="2"/>
  <c r="Q22" i="2" s="1"/>
  <c r="O46" i="2"/>
  <c r="O54" i="2"/>
  <c r="Q54" i="2" s="1"/>
  <c r="O78" i="2"/>
  <c r="Q78" i="2" s="1"/>
  <c r="O94" i="2"/>
  <c r="Q94" i="2" s="1"/>
  <c r="O118" i="2"/>
  <c r="Q118" i="2" s="1"/>
  <c r="O134" i="2"/>
  <c r="Q134" i="2" s="1"/>
  <c r="O150" i="2"/>
  <c r="Q150" i="2" s="1"/>
  <c r="O2" i="2"/>
  <c r="Q2" i="2" s="1"/>
  <c r="O15" i="2"/>
  <c r="O39" i="2"/>
  <c r="Q39" i="2" s="1"/>
  <c r="O47" i="2"/>
  <c r="Q47" i="2" s="1"/>
  <c r="O87" i="2"/>
  <c r="O111" i="2"/>
  <c r="Q111" i="2" s="1"/>
  <c r="O127" i="2"/>
  <c r="Q127" i="2" s="1"/>
  <c r="O151" i="2"/>
  <c r="Q151" i="2" s="1"/>
  <c r="O16" i="2"/>
  <c r="Q16" i="2" s="1"/>
  <c r="O17" i="2"/>
  <c r="Q17" i="2" s="1"/>
  <c r="O41" i="2"/>
  <c r="Q41" i="2" s="1"/>
  <c r="O57" i="2"/>
  <c r="O65" i="2"/>
  <c r="Q65" i="2" s="1"/>
  <c r="O81" i="2"/>
  <c r="O113" i="2"/>
  <c r="Q113" i="2" s="1"/>
  <c r="O137" i="2"/>
  <c r="Q137" i="2" s="1"/>
  <c r="O153" i="2"/>
  <c r="Q153" i="2" s="1"/>
  <c r="O18" i="2"/>
  <c r="O34" i="2"/>
  <c r="Q34" i="2" s="1"/>
  <c r="O50" i="2"/>
  <c r="Q50" i="2" s="1"/>
  <c r="O5" i="2"/>
  <c r="Q5" i="2" s="1"/>
  <c r="O13" i="2"/>
  <c r="O21" i="2"/>
  <c r="Q21" i="2" s="1"/>
  <c r="O29" i="2"/>
  <c r="O37" i="2"/>
  <c r="Q37" i="2" s="1"/>
  <c r="O45" i="2"/>
  <c r="Q45" i="2" s="1"/>
  <c r="O53" i="2"/>
  <c r="O61" i="2"/>
  <c r="Q61" i="2" s="1"/>
  <c r="O69" i="2"/>
  <c r="Q69" i="2" s="1"/>
  <c r="O77" i="2"/>
  <c r="Q77" i="2" s="1"/>
  <c r="O85" i="2"/>
  <c r="Q85" i="2" s="1"/>
  <c r="O93" i="2"/>
  <c r="Q93" i="2" s="1"/>
  <c r="O101" i="2"/>
  <c r="Q101" i="2" s="1"/>
  <c r="O109" i="2"/>
  <c r="Q109" i="2" s="1"/>
  <c r="O117" i="2"/>
  <c r="Q117" i="2" s="1"/>
  <c r="O125" i="2"/>
  <c r="Q125" i="2" s="1"/>
  <c r="O133" i="2"/>
  <c r="Q133" i="2" s="1"/>
  <c r="O141" i="2"/>
  <c r="Q141" i="2" s="1"/>
  <c r="O149" i="2"/>
  <c r="Q149" i="2" s="1"/>
  <c r="O157" i="2"/>
  <c r="Q157" i="2" s="1"/>
  <c r="O6" i="2"/>
  <c r="Q6" i="2" s="1"/>
  <c r="O30" i="2"/>
  <c r="Q30" i="2" s="1"/>
  <c r="O38" i="2"/>
  <c r="Q38" i="2" s="1"/>
  <c r="O62" i="2"/>
  <c r="Q62" i="2" s="1"/>
  <c r="O70" i="2"/>
  <c r="O86" i="2"/>
  <c r="Q86" i="2" s="1"/>
  <c r="O110" i="2"/>
  <c r="Q110" i="2" s="1"/>
  <c r="O126" i="2"/>
  <c r="Q126" i="2" s="1"/>
  <c r="O142" i="2"/>
  <c r="Q142" i="2" s="1"/>
  <c r="O7" i="2"/>
  <c r="Q7" i="2" s="1"/>
  <c r="O31" i="2"/>
  <c r="Q31" i="2" s="1"/>
  <c r="O55" i="2"/>
  <c r="Q55" i="2" s="1"/>
  <c r="O63" i="2"/>
  <c r="Q63" i="2" s="1"/>
  <c r="O71" i="2"/>
  <c r="Q71" i="2" s="1"/>
  <c r="O79" i="2"/>
  <c r="Q79" i="2" s="1"/>
  <c r="O95" i="2"/>
  <c r="Q95" i="2" s="1"/>
  <c r="O119" i="2"/>
  <c r="Q119" i="2" s="1"/>
  <c r="O143" i="2"/>
  <c r="Q143" i="2" s="1"/>
  <c r="O8" i="2"/>
  <c r="Q8" i="2" s="1"/>
  <c r="O32" i="2"/>
  <c r="Q32" i="2" s="1"/>
  <c r="O48" i="2"/>
  <c r="Q48" i="2" s="1"/>
  <c r="O64" i="2"/>
  <c r="Q64" i="2" s="1"/>
  <c r="O80" i="2"/>
  <c r="Q80" i="2" s="1"/>
  <c r="O96" i="2"/>
  <c r="Q96" i="2" s="1"/>
  <c r="O112" i="2"/>
  <c r="Q112" i="2" s="1"/>
  <c r="O128" i="2"/>
  <c r="O144" i="2"/>
  <c r="Q144" i="2" s="1"/>
  <c r="O152" i="2"/>
  <c r="Q152" i="2" s="1"/>
  <c r="O25" i="2"/>
  <c r="Q25" i="2" s="1"/>
  <c r="O33" i="2"/>
  <c r="Q33" i="2" s="1"/>
  <c r="O49" i="2"/>
  <c r="Q49" i="2" s="1"/>
  <c r="O73" i="2"/>
  <c r="O89" i="2"/>
  <c r="Q89" i="2" s="1"/>
  <c r="O105" i="2"/>
  <c r="O129" i="2"/>
  <c r="Q129" i="2" s="1"/>
  <c r="O10" i="2"/>
  <c r="Q10" i="2" s="1"/>
  <c r="O42" i="2"/>
  <c r="O58" i="2"/>
  <c r="Q58" i="2" s="1"/>
  <c r="O122" i="2"/>
  <c r="Q122" i="2" s="1"/>
  <c r="O138" i="2"/>
  <c r="Q138" i="2" s="1"/>
  <c r="O146" i="2"/>
  <c r="Q146" i="2" s="1"/>
  <c r="O90" i="2"/>
  <c r="Q90" i="2" s="1"/>
  <c r="O154" i="2"/>
  <c r="O98" i="2"/>
  <c r="Q98" i="2" s="1"/>
  <c r="O114" i="2"/>
  <c r="O66" i="2"/>
  <c r="Q66" i="2" s="1"/>
  <c r="O130" i="2"/>
  <c r="Q130" i="2" s="1"/>
  <c r="O74" i="2"/>
  <c r="Q74" i="2" s="1"/>
  <c r="O106" i="2"/>
  <c r="Q106" i="2" s="1"/>
  <c r="O82" i="2"/>
  <c r="Q82" i="2" s="1"/>
  <c r="Q73" i="2" l="1"/>
  <c r="Q29" i="2"/>
  <c r="Q100" i="2"/>
  <c r="Q75" i="2"/>
  <c r="Q11" i="2"/>
  <c r="Q81" i="2"/>
  <c r="Q148" i="2"/>
  <c r="Q59" i="2"/>
  <c r="Q114" i="2"/>
  <c r="Q70" i="2"/>
  <c r="Q87" i="2"/>
  <c r="Q76" i="2"/>
  <c r="Q42" i="2"/>
  <c r="Q57" i="2"/>
  <c r="Q68" i="2"/>
  <c r="Q23" i="2"/>
  <c r="Q107" i="2"/>
  <c r="Q154" i="2"/>
  <c r="Q53" i="2"/>
  <c r="Q124" i="2"/>
  <c r="Q35" i="2"/>
  <c r="Q13" i="2"/>
  <c r="Q105" i="2"/>
  <c r="Q128" i="2"/>
  <c r="Q18" i="2"/>
  <c r="Q15" i="2"/>
  <c r="Q46" i="2"/>
  <c r="Q52" i="2"/>
  <c r="Q72" i="2"/>
  <c r="Q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91BAED-C0B4-4975-A508-FD8886424C4A}" keepAlive="1" name="Query - 2024 Tigers Game Log" description="Connection to the '2024 Tigers Game Log' query in the workbook." type="5" refreshedVersion="8" background="1" saveData="1">
    <dbPr connection="Provider=Microsoft.Mashup.OleDb.1;Data Source=$Workbook$;Location=&quot;2024 Tigers Game Log&quot;;Extended Properties=&quot;&quot;" command="SELECT * FROM [2024 Tigers Game Log]"/>
  </connection>
  <connection id="2" xr16:uid="{2F20F26B-92A7-4AA9-A39A-52E0FA984FC5}" keepAlive="1" name="Query - AL  Overall Table" description="Connection to the 'AL  Overall Table' query in the workbook." type="5" refreshedVersion="8" background="1" saveData="1">
    <dbPr connection="Provider=Microsoft.Mashup.OleDb.1;Data Source=$Workbook$;Location=&quot;AL  Overall Table&quot;;Extended Properties=&quot;&quot;" command="SELECT * FROM [AL  Overall Table]"/>
  </connection>
  <connection id="3" xr16:uid="{791BD411-5832-4A86-86DF-95FD6FBE4CDC}" keepAlive="1" name="Query - AL  Overall Table (2)" description="Connection to the 'AL  Overall Table (2)' query in the workbook." type="5" refreshedVersion="8" background="1" saveData="1">
    <dbPr connection="Provider=Microsoft.Mashup.OleDb.1;Data Source=$Workbook$;Location=&quot;AL  Overall Table (2)&quot;;Extended Properties=&quot;&quot;" command="SELECT * FROM [AL  Overall Table (2)]"/>
  </connection>
  <connection id="4" xr16:uid="{5CB7414B-105F-45A5-8DAF-253397659FFC}" keepAlive="1" name="Query - Batting Dashboard_081024" description="Connection to the 'Batting Dashboard_081024' query in the workbook." type="5" refreshedVersion="8" background="1" saveData="1">
    <dbPr connection="Provider=Microsoft.Mashup.OleDb.1;Data Source=$Workbook$;Location=&quot;Batting Dashboard_081024&quot;;Extended Properties=&quot;&quot;" command="SELECT * FROM [Batting Dashboard_081024]"/>
  </connection>
  <connection id="5" xr16:uid="{15E76B0D-2E05-411E-AB27-60F73AB282D0}" keepAlive="1" name="Query - Batting Dashboard_Since" description="Connection to the 'Batting Dashboard_Since' query in the workbook." type="5" refreshedVersion="8" background="1" saveData="1">
    <dbPr connection="Provider=Microsoft.Mashup.OleDb.1;Data Source=$Workbook$;Location=&quot;Batting Dashboard_Since&quot;;Extended Properties=&quot;&quot;" command="SELECT * FROM [Batting Dashboard_Since]"/>
  </connection>
  <connection id="6" xr16:uid="{64F66138-0FAE-4CC0-95A2-F15578C0FA2A}" keepAlive="1" name="Query - FG Playoff Odds 0810 (2)" description="Connection to the 'FG Playoff Odds 0810 (2)' query in the workbook." type="5" refreshedVersion="8" background="1" saveData="1">
    <dbPr connection="Provider=Microsoft.Mashup.OleDb.1;Data Source=$Workbook$;Location=&quot;FG Playoff Odds 0810 (2)&quot;;Extended Properties=&quot;&quot;" command="SELECT * FROM [FG Playoff Odds 0810 (2)]"/>
  </connection>
  <connection id="7" xr16:uid="{ACD6971F-FBDE-4A2F-8BBC-9CDBC9ACEA02}" keepAlive="1" name="Query - FG Playoff Odds Current" description="Connection to the 'FG Playoff Odds Current' query in the workbook." type="5" refreshedVersion="8" background="1" saveData="1">
    <dbPr connection="Provider=Microsoft.Mashup.OleDb.1;Data Source=$Workbook$;Location=&quot;FG Playoff Odds Current&quot;;Extended Properties=&quot;&quot;" command="SELECT * FROM [FG Playoff Odds Current]"/>
  </connection>
  <connection id="8" xr16:uid="{14CE1441-0C18-4B28-86AC-C023E64A2474}" keepAlive="1" name="Query - Major League Baseball  Detailed Standings" description="Connection to the 'Major League Baseball  Detailed Standings' query in the workbook." type="5" refreshedVersion="8" background="1" saveData="1">
    <dbPr connection="Provider=Microsoft.Mashup.OleDb.1;Data Source=$Workbook$;Location=&quot;Major League Baseball  Detailed Standings&quot;;Extended Properties=&quot;&quot;" command="SELECT * FROM [Major League Baseball  Detailed Standings]"/>
  </connection>
  <connection id="9" xr16:uid="{7720F5CA-EC87-4107-A25E-940384F1078F}" keepAlive="1" name="Query - MLB Standings 08_10 To Date" description="Connection to the 'MLB Standings 08_10 To Date' query in the workbook." type="5" refreshedVersion="8" background="1" saveData="1">
    <dbPr connection="Provider=Microsoft.Mashup.OleDb.1;Data Source=$Workbook$;Location=&quot;MLB Standings 08_10 To Date&quot;;Extended Properties=&quot;&quot;" command="SELECT * FROM [MLB Standings 08_10 To Date]"/>
  </connection>
  <connection id="10" xr16:uid="{F8C41E46-8D53-47C5-8066-CF803361084E}" keepAlive="1" name="Query - MLB Standings on 08_10" description="Connection to the 'MLB Standings on 08_10' query in the workbook." type="5" refreshedVersion="8" background="1" saveData="1">
    <dbPr connection="Provider=Microsoft.Mashup.OleDb.1;Data Source=$Workbook$;Location=&quot;MLB Standings on 08_10&quot;;Extended Properties=&quot;&quot;" command="SELECT * FROM [MLB Standings on 08_10]"/>
  </connection>
  <connection id="11" xr16:uid="{6F5B0A32-BF5B-4507-B301-CE0FEC8F92BD}" keepAlive="1" name="Query - NL  Overall Table" description="Connection to the 'NL  Overall Table' query in the workbook." type="5" refreshedVersion="8" background="1" saveData="1">
    <dbPr connection="Provider=Microsoft.Mashup.OleDb.1;Data Source=$Workbook$;Location=&quot;NL  Overall Table&quot;;Extended Properties=&quot;&quot;" command="SELECT * FROM [NL  Overall Table]"/>
  </connection>
  <connection id="12" xr16:uid="{FCB51D06-F510-4E31-984E-2AB58A9381A7}" keepAlive="1" name="Query - NL  Overall Table (2)" description="Connection to the 'NL  Overall Table (2)' query in the workbook." type="5" refreshedVersion="8" background="1" saveData="1">
    <dbPr connection="Provider=Microsoft.Mashup.OleDb.1;Data Source=$Workbook$;Location=&quot;NL  Overall Table (2)&quot;;Extended Properties=&quot;&quot;" command="SELECT * FROM [NL  Overall Table (2)]"/>
  </connection>
  <connection id="13" xr16:uid="{819720CE-D981-46DD-94C1-26BFAFFBE6AD}" keepAlive="1" name="Query - Pitching Dashboard_081024" description="Connection to the 'Pitching Dashboard_081024' query in the workbook." type="5" refreshedVersion="8" background="1" saveData="1">
    <dbPr connection="Provider=Microsoft.Mashup.OleDb.1;Data Source=$Workbook$;Location=&quot;Pitching Dashboard_081024&quot;;Extended Properties=&quot;&quot;" command="SELECT * FROM [Pitching Dashboard_081024]"/>
  </connection>
  <connection id="14" xr16:uid="{8E33648C-73D1-4965-9A42-FEBFD5AD5571}" keepAlive="1" name="Query - Pitching Dashboard_Since" description="Connection to the 'Pitching Dashboard_Since' query in the workbook." type="5" refreshedVersion="8" background="1" saveData="1">
    <dbPr connection="Provider=Microsoft.Mashup.OleDb.1;Data Source=$Workbook$;Location=&quot;Pitching Dashboard_Since&quot;;Extended Properties=&quot;&quot;" command="SELECT * FROM [Pitching Dashboard_Since]"/>
  </connection>
  <connection id="15" xr16:uid="{5B28C624-C291-4F73-BDD2-738B5FB61202}" keepAlive="1" name="Query - Statcast Batting_0810" description="Connection to the 'Statcast Batting_0810' query in the workbook." type="5" refreshedVersion="8" background="1" saveData="1">
    <dbPr connection="Provider=Microsoft.Mashup.OleDb.1;Data Source=$Workbook$;Location=&quot;Statcast Batting_0810&quot;;Extended Properties=&quot;&quot;" command="SELECT * FROM [Statcast Batting_0810]"/>
  </connection>
  <connection id="16" xr16:uid="{B6A317C7-984C-4BB4-9FD7-CC4929C3597C}" keepAlive="1" name="Query - Statcast Batting_Since" description="Connection to the 'Statcast Batting_Since' query in the workbook." type="5" refreshedVersion="8" background="1" saveData="1">
    <dbPr connection="Provider=Microsoft.Mashup.OleDb.1;Data Source=$Workbook$;Location=&quot;Statcast Batting_Since&quot;;Extended Properties=&quot;&quot;" command="SELECT * FROM [Statcast Batting_Since]"/>
  </connection>
  <connection id="17" xr16:uid="{DC29A561-E13E-4146-B056-CA34CB144EE8}" keepAlive="1" name="Query - Table 17" description="Connection to the 'Table 17' query in the workbook." type="5" refreshedVersion="8" background="1" saveData="1">
    <dbPr connection="Provider=Microsoft.Mashup.OleDb.1;Data Source=$Workbook$;Location=&quot;Table 17&quot;;Extended Properties=&quot;&quot;" command="SELECT * FROM [Table 17]"/>
  </connection>
  <connection id="18" xr16:uid="{DEE78C93-7D5B-4B24-9F97-97D514239B31}" keepAlive="1" name="Query - Table 17 (2)" description="Connection to the 'Table 17 (2)' query in the workbook." type="5" refreshedVersion="8" background="1" saveData="1">
    <dbPr connection="Provider=Microsoft.Mashup.OleDb.1;Data Source=$Workbook$;Location=&quot;Table 17 (2)&quot;;Extended Properties=&quot;&quot;" command="SELECT * FROM [Table 17 (2)]"/>
  </connection>
  <connection id="19" xr16:uid="{6271DC59-8BEC-4ECB-8C54-782E071BF6C5}" keepAlive="1" name="Query - Table 19" description="Connection to the 'Table 19' query in the workbook." type="5" refreshedVersion="8" background="1" saveData="1">
    <dbPr connection="Provider=Microsoft.Mashup.OleDb.1;Data Source=$Workbook$;Location=&quot;Table 19&quot;;Extended Properties=&quot;&quot;" command="SELECT * FROM [Table 19]"/>
  </connection>
  <connection id="20" xr16:uid="{374C696B-7B12-4A70-A39D-F64C234452FC}" keepAlive="1" name="Query - Table 19 (2)" description="Connection to the 'Table 19 (2)' query in the workbook." type="5" refreshedVersion="8" background="1" saveData="1">
    <dbPr connection="Provider=Microsoft.Mashup.OleDb.1;Data Source=$Workbook$;Location=&quot;Table 19 (2)&quot;;Extended Properties=&quot;&quot;" command="SELECT * FROM [Table 19 (2)]"/>
  </connection>
  <connection id="21" xr16:uid="{630BA5A1-E042-4E19-BAE9-787C17259DF6}" keepAlive="1" name="Query - Table 21" description="Connection to the 'Table 21' query in the workbook." type="5" refreshedVersion="8" background="1" saveData="1">
    <dbPr connection="Provider=Microsoft.Mashup.OleDb.1;Data Source=$Workbook$;Location=&quot;Table 21&quot;;Extended Properties=&quot;&quot;" command="SELECT * FROM [Table 21]"/>
  </connection>
  <connection id="22" xr16:uid="{32C1EFF7-1F54-4C1D-A97D-401349CAAE35}" keepAlive="1" name="Query - Table 21 (2)" description="Connection to the 'Table 21 (2)' query in the workbook." type="5" refreshedVersion="8" background="1" saveData="1">
    <dbPr connection="Provider=Microsoft.Mashup.OleDb.1;Data Source=$Workbook$;Location=&quot;Table 21 (2)&quot;;Extended Properties=&quot;&quot;" command="SELECT * FROM [Table 21 (2)]"/>
  </connection>
  <connection id="23" xr16:uid="{31652D70-1BA8-4E7C-AA56-41100701D89C}" keepAlive="1" name="Query - Table 23" description="Connection to the 'Table 23' query in the workbook." type="5" refreshedVersion="8" background="1" saveData="1">
    <dbPr connection="Provider=Microsoft.Mashup.OleDb.1;Data Source=$Workbook$;Location=&quot;Table 23&quot;;Extended Properties=&quot;&quot;" command="SELECT * FROM [Table 23]"/>
  </connection>
  <connection id="24" xr16:uid="{2E78529D-39E2-47AA-B1E4-B72E1E83B915}" keepAlive="1" name="Query - Table 23 (2)" description="Connection to the 'Table 23 (2)' query in the workbook." type="5" refreshedVersion="8" background="1" saveData="1">
    <dbPr connection="Provider=Microsoft.Mashup.OleDb.1;Data Source=$Workbook$;Location=&quot;Table 23 (2)&quot;;Extended Properties=&quot;&quot;" command="SELECT * FROM [Table 23 (2)]"/>
  </connection>
  <connection id="25" xr16:uid="{8754B901-FFDB-44DB-8A26-A4B431F7E477}" keepAlive="1" name="Query - Table 25" description="Connection to the 'Table 25' query in the workbook." type="5" refreshedVersion="8" background="1" saveData="1">
    <dbPr connection="Provider=Microsoft.Mashup.OleDb.1;Data Source=$Workbook$;Location=&quot;Table 25&quot;;Extended Properties=&quot;&quot;" command="SELECT * FROM [Table 25]"/>
  </connection>
  <connection id="26" xr16:uid="{4B2507D2-4780-4E95-A245-A0CD05AE7A3D}" keepAlive="1" name="Query - Table 25 (2)" description="Connection to the 'Table 25 (2)' query in the workbook." type="5" refreshedVersion="8" background="1" saveData="1">
    <dbPr connection="Provider=Microsoft.Mashup.OleDb.1;Data Source=$Workbook$;Location=&quot;Table 25 (2)&quot;;Extended Properties=&quot;&quot;" command="SELECT * FROM [Table 25 (2)]"/>
  </connection>
  <connection id="27" xr16:uid="{EF6586AB-D292-48F4-97BC-24F89B574EE2}" keepAlive="1" name="Query - Table 27" description="Connection to the 'Table 27' query in the workbook." type="5" refreshedVersion="8" background="1" saveData="1">
    <dbPr connection="Provider=Microsoft.Mashup.OleDb.1;Data Source=$Workbook$;Location=&quot;Table 27&quot;;Extended Properties=&quot;&quot;" command="SELECT * FROM [Table 27]"/>
  </connection>
  <connection id="28" xr16:uid="{982068B6-FE34-4A21-AC21-17876F04ECB7}" keepAlive="1" name="Query - Table 27 (2)" description="Connection to the 'Table 27 (2)' query in the workbook." type="5" refreshedVersion="8" background="1" saveData="1">
    <dbPr connection="Provider=Microsoft.Mashup.OleDb.1;Data Source=$Workbook$;Location=&quot;Table 27 (2)&quot;;Extended Properties=&quot;&quot;" command="SELECT * FROM [Table 27 (2)]"/>
  </connection>
</connections>
</file>

<file path=xl/sharedStrings.xml><?xml version="1.0" encoding="utf-8"?>
<sst xmlns="http://schemas.openxmlformats.org/spreadsheetml/2006/main" count="8193" uniqueCount="1419">
  <si>
    <t>Date</t>
  </si>
  <si>
    <t>Location</t>
  </si>
  <si>
    <t>OPP</t>
  </si>
  <si>
    <t>Result</t>
  </si>
  <si>
    <t>RS</t>
  </si>
  <si>
    <t>RA</t>
  </si>
  <si>
    <t>Mar 28</t>
  </si>
  <si>
    <t>@</t>
  </si>
  <si>
    <t>CHW</t>
  </si>
  <si>
    <t>W</t>
  </si>
  <si>
    <t>Mar 30</t>
  </si>
  <si>
    <t>Mar 31</t>
  </si>
  <si>
    <t>Apr 1</t>
  </si>
  <si>
    <t>NYM</t>
  </si>
  <si>
    <t>Apr 4 (1)</t>
  </si>
  <si>
    <t>Apr 4 (2)</t>
  </si>
  <si>
    <t>L</t>
  </si>
  <si>
    <t>Apr 5</t>
  </si>
  <si>
    <t/>
  </si>
  <si>
    <t>OAK</t>
  </si>
  <si>
    <t>Apr 6</t>
  </si>
  <si>
    <t>Apr 7</t>
  </si>
  <si>
    <t>Apr 8</t>
  </si>
  <si>
    <t>PIT</t>
  </si>
  <si>
    <t>Apr 9</t>
  </si>
  <si>
    <t>Apr 12</t>
  </si>
  <si>
    <t>MIN</t>
  </si>
  <si>
    <t>Apr 13 (1)</t>
  </si>
  <si>
    <t>Apr 13 (2)</t>
  </si>
  <si>
    <t>Apr 14</t>
  </si>
  <si>
    <t>Apr 15</t>
  </si>
  <si>
    <t>TEX</t>
  </si>
  <si>
    <t>Apr 16</t>
  </si>
  <si>
    <t>Apr 17</t>
  </si>
  <si>
    <t>Apr 18</t>
  </si>
  <si>
    <t>Apr 19</t>
  </si>
  <si>
    <t>Apr 20</t>
  </si>
  <si>
    <t>Apr 21</t>
  </si>
  <si>
    <t>Apr 22</t>
  </si>
  <si>
    <t>TBR</t>
  </si>
  <si>
    <t>Apr 23</t>
  </si>
  <si>
    <t>Apr 24</t>
  </si>
  <si>
    <t>Apr 26</t>
  </si>
  <si>
    <t>KCR</t>
  </si>
  <si>
    <t>Apr 27</t>
  </si>
  <si>
    <t>Apr 28</t>
  </si>
  <si>
    <t>Apr 30 (1)</t>
  </si>
  <si>
    <t>STL</t>
  </si>
  <si>
    <t>Apr 30 (2)</t>
  </si>
  <si>
    <t>May 1</t>
  </si>
  <si>
    <t>May 3</t>
  </si>
  <si>
    <t>NYY</t>
  </si>
  <si>
    <t>May 4</t>
  </si>
  <si>
    <t>May 5</t>
  </si>
  <si>
    <t>May 6</t>
  </si>
  <si>
    <t>CLE</t>
  </si>
  <si>
    <t>May 7</t>
  </si>
  <si>
    <t>May 8</t>
  </si>
  <si>
    <t>May 10</t>
  </si>
  <si>
    <t>HOU</t>
  </si>
  <si>
    <t>May 11</t>
  </si>
  <si>
    <t>May 12</t>
  </si>
  <si>
    <t>May 13</t>
  </si>
  <si>
    <t>MIA</t>
  </si>
  <si>
    <t>May 14</t>
  </si>
  <si>
    <t>May 15</t>
  </si>
  <si>
    <t>May 17</t>
  </si>
  <si>
    <t>ARI</t>
  </si>
  <si>
    <t>May 18</t>
  </si>
  <si>
    <t>May 19</t>
  </si>
  <si>
    <t>May 20</t>
  </si>
  <si>
    <t>May 21</t>
  </si>
  <si>
    <t>May 22</t>
  </si>
  <si>
    <t>May 23</t>
  </si>
  <si>
    <t>TOR</t>
  </si>
  <si>
    <t>May 24</t>
  </si>
  <si>
    <t>May 25</t>
  </si>
  <si>
    <t>May 26</t>
  </si>
  <si>
    <t>May 29 (1)</t>
  </si>
  <si>
    <t>May 29 (2)</t>
  </si>
  <si>
    <t>May 30</t>
  </si>
  <si>
    <t>BOS</t>
  </si>
  <si>
    <t>May 31</t>
  </si>
  <si>
    <t>Jun 1</t>
  </si>
  <si>
    <t>Jun 2</t>
  </si>
  <si>
    <t>Jun 3</t>
  </si>
  <si>
    <t>Jun 4</t>
  </si>
  <si>
    <t>Jun 5</t>
  </si>
  <si>
    <t>Jun 7</t>
  </si>
  <si>
    <t>MIL</t>
  </si>
  <si>
    <t>Jun 8</t>
  </si>
  <si>
    <t>Jun 9</t>
  </si>
  <si>
    <t>Jun 11</t>
  </si>
  <si>
    <t>WSN</t>
  </si>
  <si>
    <t>Jun 12</t>
  </si>
  <si>
    <t>Jun 13</t>
  </si>
  <si>
    <t>Jun 14</t>
  </si>
  <si>
    <t>Jun 15</t>
  </si>
  <si>
    <t>Jun 16</t>
  </si>
  <si>
    <t>Jun 17</t>
  </si>
  <si>
    <t>ATL</t>
  </si>
  <si>
    <t>Jun 18</t>
  </si>
  <si>
    <t>Jun 19</t>
  </si>
  <si>
    <t>Jun 21</t>
  </si>
  <si>
    <t>Jun 22</t>
  </si>
  <si>
    <t>Jun 23</t>
  </si>
  <si>
    <t>Jun 24</t>
  </si>
  <si>
    <t>PHI</t>
  </si>
  <si>
    <t>Jun 25</t>
  </si>
  <si>
    <t>Jun 26</t>
  </si>
  <si>
    <t>Jun 27</t>
  </si>
  <si>
    <t>LAA</t>
  </si>
  <si>
    <t>Jun 28</t>
  </si>
  <si>
    <t>Jun 29</t>
  </si>
  <si>
    <t>Jun 30</t>
  </si>
  <si>
    <t>Jul 2</t>
  </si>
  <si>
    <t>Jul 3</t>
  </si>
  <si>
    <t>Jul 4</t>
  </si>
  <si>
    <t>Jul 5</t>
  </si>
  <si>
    <t>CIN</t>
  </si>
  <si>
    <t>Jul 6</t>
  </si>
  <si>
    <t>Jul 7</t>
  </si>
  <si>
    <t>Jul 8</t>
  </si>
  <si>
    <t>Jul 9</t>
  </si>
  <si>
    <t>Jul 10</t>
  </si>
  <si>
    <t>Jul 11</t>
  </si>
  <si>
    <t>Jul 12</t>
  </si>
  <si>
    <t>LAD</t>
  </si>
  <si>
    <t>Jul 13</t>
  </si>
  <si>
    <t>Jul 14</t>
  </si>
  <si>
    <t>Jul 19</t>
  </si>
  <si>
    <t>Jul 20</t>
  </si>
  <si>
    <t>Jul 21</t>
  </si>
  <si>
    <t>Jul 22</t>
  </si>
  <si>
    <t>Jul 23</t>
  </si>
  <si>
    <t>Jul 24</t>
  </si>
  <si>
    <t>Jul 25</t>
  </si>
  <si>
    <t>Jul 26</t>
  </si>
  <si>
    <t>Jul 27</t>
  </si>
  <si>
    <t>Jul 28</t>
  </si>
  <si>
    <t>Jul 29</t>
  </si>
  <si>
    <t>Jul 30</t>
  </si>
  <si>
    <t>Aug 1</t>
  </si>
  <si>
    <t>Aug 2</t>
  </si>
  <si>
    <t>Aug 3</t>
  </si>
  <si>
    <t>Aug 4</t>
  </si>
  <si>
    <t>Aug 6</t>
  </si>
  <si>
    <t>SEA</t>
  </si>
  <si>
    <t>Aug 7</t>
  </si>
  <si>
    <t>Aug 8</t>
  </si>
  <si>
    <t>Aug 9</t>
  </si>
  <si>
    <t>SFG</t>
  </si>
  <si>
    <t>Aug 10</t>
  </si>
  <si>
    <t>Aug 11</t>
  </si>
  <si>
    <t>Aug 13</t>
  </si>
  <si>
    <t>Aug 14</t>
  </si>
  <si>
    <t>Aug 15</t>
  </si>
  <si>
    <t>Aug 16</t>
  </si>
  <si>
    <t>Aug 17</t>
  </si>
  <si>
    <t>Aug 18</t>
  </si>
  <si>
    <t>Aug 20</t>
  </si>
  <si>
    <t>CHC</t>
  </si>
  <si>
    <t>Aug 21</t>
  </si>
  <si>
    <t>Aug 22</t>
  </si>
  <si>
    <t>Aug 23</t>
  </si>
  <si>
    <t>Aug 24</t>
  </si>
  <si>
    <t>Aug 25</t>
  </si>
  <si>
    <t>Aug 26</t>
  </si>
  <si>
    <t>Aug 27</t>
  </si>
  <si>
    <t>Aug 28</t>
  </si>
  <si>
    <t>Aug 29</t>
  </si>
  <si>
    <t>Aug 30</t>
  </si>
  <si>
    <t>Aug 31</t>
  </si>
  <si>
    <t>Sep 1</t>
  </si>
  <si>
    <t>Sep 2</t>
  </si>
  <si>
    <t>SDP</t>
  </si>
  <si>
    <t>Sep 4</t>
  </si>
  <si>
    <t>Sep 5</t>
  </si>
  <si>
    <t>Sep 6</t>
  </si>
  <si>
    <t>Sep 7</t>
  </si>
  <si>
    <t>Sep 8</t>
  </si>
  <si>
    <t>Sep 10</t>
  </si>
  <si>
    <t>COL</t>
  </si>
  <si>
    <t>Sep 11</t>
  </si>
  <si>
    <t>Sep 12</t>
  </si>
  <si>
    <t>Sep 13</t>
  </si>
  <si>
    <t>BAL</t>
  </si>
  <si>
    <t>Sep 14</t>
  </si>
  <si>
    <t>Sep 15</t>
  </si>
  <si>
    <t>Sep 16</t>
  </si>
  <si>
    <t>Sep 17</t>
  </si>
  <si>
    <t>Sep 18</t>
  </si>
  <si>
    <t>Sep 20</t>
  </si>
  <si>
    <t>Sep 21</t>
  </si>
  <si>
    <t>Sep 22</t>
  </si>
  <si>
    <t>Rk</t>
  </si>
  <si>
    <t>Tm</t>
  </si>
  <si>
    <t>W-L%</t>
  </si>
  <si>
    <t>Strk</t>
  </si>
  <si>
    <t>R</t>
  </si>
  <si>
    <t>Rdiff</t>
  </si>
  <si>
    <t>SOS</t>
  </si>
  <si>
    <t>SRS</t>
  </si>
  <si>
    <t>pythWL</t>
  </si>
  <si>
    <t>Luck</t>
  </si>
  <si>
    <t>vEast</t>
  </si>
  <si>
    <t>vCent</t>
  </si>
  <si>
    <t>vWest</t>
  </si>
  <si>
    <t>Inter</t>
  </si>
  <si>
    <t>Home</t>
  </si>
  <si>
    <t>Road</t>
  </si>
  <si>
    <t>ExInn</t>
  </si>
  <si>
    <t>1Run</t>
  </si>
  <si>
    <t>vRHP</t>
  </si>
  <si>
    <t>vLHP</t>
  </si>
  <si>
    <t>≥.500</t>
  </si>
  <si>
    <t>&lt;.500</t>
  </si>
  <si>
    <t>last10</t>
  </si>
  <si>
    <t>last20</t>
  </si>
  <si>
    <t>last30</t>
  </si>
  <si>
    <t>Los Angeles Dodgers</t>
  </si>
  <si>
    <t>W 1</t>
  </si>
  <si>
    <t>91-65</t>
  </si>
  <si>
    <t>19-12</t>
  </si>
  <si>
    <t>18-15</t>
  </si>
  <si>
    <t>26-20</t>
  </si>
  <si>
    <t>30-16</t>
  </si>
  <si>
    <t>50-28</t>
  </si>
  <si>
    <t>43-35</t>
  </si>
  <si>
    <t>9-7</t>
  </si>
  <si>
    <t>19-17</t>
  </si>
  <si>
    <t>57-46</t>
  </si>
  <si>
    <t>36-17</t>
  </si>
  <si>
    <t>51-41</t>
  </si>
  <si>
    <t>42-22</t>
  </si>
  <si>
    <t>6-4</t>
  </si>
  <si>
    <t>11-9</t>
  </si>
  <si>
    <t>19-11</t>
  </si>
  <si>
    <t>Philadelphia Phillies</t>
  </si>
  <si>
    <t>L 2</t>
  </si>
  <si>
    <t>90-66</t>
  </si>
  <si>
    <t>28-21</t>
  </si>
  <si>
    <t>16-13</t>
  </si>
  <si>
    <t>22-10</t>
  </si>
  <si>
    <t>52-26</t>
  </si>
  <si>
    <t>40-38</t>
  </si>
  <si>
    <t>8-8</t>
  </si>
  <si>
    <t>23-20</t>
  </si>
  <si>
    <t>58-42</t>
  </si>
  <si>
    <t>34-22</t>
  </si>
  <si>
    <t>50-40</t>
  </si>
  <si>
    <t>42-24</t>
  </si>
  <si>
    <t>4-6</t>
  </si>
  <si>
    <t>12-8</t>
  </si>
  <si>
    <t>18-12</t>
  </si>
  <si>
    <t>New York Yankees</t>
  </si>
  <si>
    <t>W 3</t>
  </si>
  <si>
    <t>93-63</t>
  </si>
  <si>
    <t>25-24</t>
  </si>
  <si>
    <t>24-7</t>
  </si>
  <si>
    <t>21-12</t>
  </si>
  <si>
    <t>22-21</t>
  </si>
  <si>
    <t>42-33</t>
  </si>
  <si>
    <t>50-31</t>
  </si>
  <si>
    <t>19-18</t>
  </si>
  <si>
    <t>72-41</t>
  </si>
  <si>
    <t>20-23</t>
  </si>
  <si>
    <t>61-42</t>
  </si>
  <si>
    <t>31-22</t>
  </si>
  <si>
    <t>8-2</t>
  </si>
  <si>
    <t>13-7</t>
  </si>
  <si>
    <t>San Diego Padres</t>
  </si>
  <si>
    <t>W 4</t>
  </si>
  <si>
    <t>88-68</t>
  </si>
  <si>
    <t>17-15</t>
  </si>
  <si>
    <t>24-22</t>
  </si>
  <si>
    <t>27-19</t>
  </si>
  <si>
    <t>45-36</t>
  </si>
  <si>
    <t>45-30</t>
  </si>
  <si>
    <t>10-2</t>
  </si>
  <si>
    <t>22-18</t>
  </si>
  <si>
    <t>64-47</t>
  </si>
  <si>
    <t>26-19</t>
  </si>
  <si>
    <t>49-42</t>
  </si>
  <si>
    <t>41-24</t>
  </si>
  <si>
    <t>14-6</t>
  </si>
  <si>
    <t>Cleveland Guardians</t>
  </si>
  <si>
    <t>88-69</t>
  </si>
  <si>
    <t>30-22</t>
  </si>
  <si>
    <t>20-8</t>
  </si>
  <si>
    <t>22-22</t>
  </si>
  <si>
    <t>48-28</t>
  </si>
  <si>
    <t>42-39</t>
  </si>
  <si>
    <t>10-3</t>
  </si>
  <si>
    <t>26-18</t>
  </si>
  <si>
    <t>61-56</t>
  </si>
  <si>
    <t>29-11</t>
  </si>
  <si>
    <t>53-49</t>
  </si>
  <si>
    <t>37-18</t>
  </si>
  <si>
    <t>17-13</t>
  </si>
  <si>
    <t>Milwaukee Brewers</t>
  </si>
  <si>
    <t>13-14</t>
  </si>
  <si>
    <t>30-19</t>
  </si>
  <si>
    <t>15-19</t>
  </si>
  <si>
    <t>31-15</t>
  </si>
  <si>
    <t>45-33</t>
  </si>
  <si>
    <t>44-34</t>
  </si>
  <si>
    <t>6-9</t>
  </si>
  <si>
    <t>28-24</t>
  </si>
  <si>
    <t>68-44</t>
  </si>
  <si>
    <t>21-23</t>
  </si>
  <si>
    <t>52-41</t>
  </si>
  <si>
    <t>37-26</t>
  </si>
  <si>
    <t>5-5</t>
  </si>
  <si>
    <t>9-11</t>
  </si>
  <si>
    <t>16-14</t>
  </si>
  <si>
    <t>New York Mets</t>
  </si>
  <si>
    <t>W 2</t>
  </si>
  <si>
    <t>86-70</t>
  </si>
  <si>
    <t>29-20</t>
  </si>
  <si>
    <t>17-12</t>
  </si>
  <si>
    <t>46-35</t>
  </si>
  <si>
    <t>41-34</t>
  </si>
  <si>
    <t>27-16</t>
  </si>
  <si>
    <t>63-48</t>
  </si>
  <si>
    <t>24-21</t>
  </si>
  <si>
    <t>45-45</t>
  </si>
  <si>
    <t>7-3</t>
  </si>
  <si>
    <t>15-5</t>
  </si>
  <si>
    <t>22-8</t>
  </si>
  <si>
    <t>Arizona Diamondbacks</t>
  </si>
  <si>
    <t>L 1</t>
  </si>
  <si>
    <t>87-69</t>
  </si>
  <si>
    <t>5-8</t>
  </si>
  <si>
    <t>60-40</t>
  </si>
  <si>
    <t>27-29</t>
  </si>
  <si>
    <t>44-49</t>
  </si>
  <si>
    <t>43-20</t>
  </si>
  <si>
    <t>Baltimore Orioles</t>
  </si>
  <si>
    <t>18-11</t>
  </si>
  <si>
    <t>18-14</t>
  </si>
  <si>
    <t>20-26</t>
  </si>
  <si>
    <t>44-37</t>
  </si>
  <si>
    <t>5-6</t>
  </si>
  <si>
    <t>14-18</t>
  </si>
  <si>
    <t>63-50</t>
  </si>
  <si>
    <t>51-47</t>
  </si>
  <si>
    <t>35-23</t>
  </si>
  <si>
    <t>3-7</t>
  </si>
  <si>
    <t>8-12</t>
  </si>
  <si>
    <t>13-17</t>
  </si>
  <si>
    <t>Houston Astros</t>
  </si>
  <si>
    <t>19-14</t>
  </si>
  <si>
    <t>16-12</t>
  </si>
  <si>
    <t>22-24</t>
  </si>
  <si>
    <t>6-10</t>
  </si>
  <si>
    <t>16-27</t>
  </si>
  <si>
    <t>61-50</t>
  </si>
  <si>
    <t>42-43</t>
  </si>
  <si>
    <t>43-28</t>
  </si>
  <si>
    <t>Atlanta Braves</t>
  </si>
  <si>
    <t>26-23</t>
  </si>
  <si>
    <t>17-17</t>
  </si>
  <si>
    <t>29-14</t>
  </si>
  <si>
    <t>43-38</t>
  </si>
  <si>
    <t>12-5</t>
  </si>
  <si>
    <t>17-24</t>
  </si>
  <si>
    <t>57-54</t>
  </si>
  <si>
    <t>28-17</t>
  </si>
  <si>
    <t>35-31</t>
  </si>
  <si>
    <t>Kansas City Royals</t>
  </si>
  <si>
    <t>L 7</t>
  </si>
  <si>
    <t>33-19</t>
  </si>
  <si>
    <t>16-16</t>
  </si>
  <si>
    <t>19-21</t>
  </si>
  <si>
    <t>37-38</t>
  </si>
  <si>
    <t>2-5</t>
  </si>
  <si>
    <t>16-20</t>
  </si>
  <si>
    <t>69-54</t>
  </si>
  <si>
    <t>13-20</t>
  </si>
  <si>
    <t>47-55</t>
  </si>
  <si>
    <t>35-19</t>
  </si>
  <si>
    <t>2-8</t>
  </si>
  <si>
    <t>7-13</t>
  </si>
  <si>
    <t>12-18</t>
  </si>
  <si>
    <t>Detroit Tigers</t>
  </si>
  <si>
    <t>82-74</t>
  </si>
  <si>
    <t>27-22</t>
  </si>
  <si>
    <t>39-36</t>
  </si>
  <si>
    <t>10-9</t>
  </si>
  <si>
    <t>29-24</t>
  </si>
  <si>
    <t>63-62</t>
  </si>
  <si>
    <t>49-51</t>
  </si>
  <si>
    <t>33-23</t>
  </si>
  <si>
    <t>21-9</t>
  </si>
  <si>
    <t>Minnesota Twins</t>
  </si>
  <si>
    <t>80-76</t>
  </si>
  <si>
    <t>10-18</t>
  </si>
  <si>
    <t>29-23</t>
  </si>
  <si>
    <t>25-8</t>
  </si>
  <si>
    <t>17-26</t>
  </si>
  <si>
    <t>39-42</t>
  </si>
  <si>
    <t>22-20</t>
  </si>
  <si>
    <t>60-52</t>
  </si>
  <si>
    <t>42-60</t>
  </si>
  <si>
    <t>39-15</t>
  </si>
  <si>
    <t>11-19</t>
  </si>
  <si>
    <t>Chicago Cubs</t>
  </si>
  <si>
    <t>85-71</t>
  </si>
  <si>
    <t>21-28</t>
  </si>
  <si>
    <t>16-15</t>
  </si>
  <si>
    <t>42-36</t>
  </si>
  <si>
    <t>38-40</t>
  </si>
  <si>
    <t>7-4</t>
  </si>
  <si>
    <t>22-28</t>
  </si>
  <si>
    <t>67-57</t>
  </si>
  <si>
    <t>13-19</t>
  </si>
  <si>
    <t>43-47</t>
  </si>
  <si>
    <t>37-29</t>
  </si>
  <si>
    <t>10-10</t>
  </si>
  <si>
    <t>Seattle Mariners</t>
  </si>
  <si>
    <t>84-72</t>
  </si>
  <si>
    <t>46-32</t>
  </si>
  <si>
    <t>34-44</t>
  </si>
  <si>
    <t>26-27</t>
  </si>
  <si>
    <t>58-55</t>
  </si>
  <si>
    <t>41-48</t>
  </si>
  <si>
    <t>39-28</t>
  </si>
  <si>
    <t>St. Louis Cardinals</t>
  </si>
  <si>
    <t>72-84</t>
  </si>
  <si>
    <t>15-16</t>
  </si>
  <si>
    <t>26-26</t>
  </si>
  <si>
    <t>14-13</t>
  </si>
  <si>
    <t>35-40</t>
  </si>
  <si>
    <t>8-9</t>
  </si>
  <si>
    <t>29-21</t>
  </si>
  <si>
    <t>56-58</t>
  </si>
  <si>
    <t>23-19</t>
  </si>
  <si>
    <t>46-49</t>
  </si>
  <si>
    <t>33-28</t>
  </si>
  <si>
    <t>Tampa Bay Rays</t>
  </si>
  <si>
    <t>24-25</t>
  </si>
  <si>
    <t>14-15</t>
  </si>
  <si>
    <t>36-39</t>
  </si>
  <si>
    <t>8-5</t>
  </si>
  <si>
    <t>59-61</t>
  </si>
  <si>
    <t>45-53</t>
  </si>
  <si>
    <t>33-25</t>
  </si>
  <si>
    <t>14-16</t>
  </si>
  <si>
    <t>Boston Red Sox</t>
  </si>
  <si>
    <t>79-77</t>
  </si>
  <si>
    <t>16-17</t>
  </si>
  <si>
    <t>21-25</t>
  </si>
  <si>
    <t>37-41</t>
  </si>
  <si>
    <t>41-37</t>
  </si>
  <si>
    <t>9-10</t>
  </si>
  <si>
    <t>61-52</t>
  </si>
  <si>
    <t>42-61</t>
  </si>
  <si>
    <t>San Francisco Giants</t>
  </si>
  <si>
    <t>77-79</t>
  </si>
  <si>
    <t>14-14</t>
  </si>
  <si>
    <t>23-23</t>
  </si>
  <si>
    <t>36-42</t>
  </si>
  <si>
    <t>7-9</t>
  </si>
  <si>
    <t>23-24</t>
  </si>
  <si>
    <t>59-54</t>
  </si>
  <si>
    <t>18-25</t>
  </si>
  <si>
    <t>44-58</t>
  </si>
  <si>
    <t>33-21</t>
  </si>
  <si>
    <t>Cincinnati Reds</t>
  </si>
  <si>
    <t>80-77</t>
  </si>
  <si>
    <t>23-26</t>
  </si>
  <si>
    <t>15-17</t>
  </si>
  <si>
    <t>37-39</t>
  </si>
  <si>
    <t>4-5</t>
  </si>
  <si>
    <t>15-27</t>
  </si>
  <si>
    <t>60-55</t>
  </si>
  <si>
    <t>16-26</t>
  </si>
  <si>
    <t>46-57</t>
  </si>
  <si>
    <t>30-24</t>
  </si>
  <si>
    <t>Texas Rangers</t>
  </si>
  <si>
    <t>71-85</t>
  </si>
  <si>
    <t>14-17</t>
  </si>
  <si>
    <t>20-13</t>
  </si>
  <si>
    <t>19-27</t>
  </si>
  <si>
    <t>30-45</t>
  </si>
  <si>
    <t>9-2</t>
  </si>
  <si>
    <t>25-18</t>
  </si>
  <si>
    <t>58-60</t>
  </si>
  <si>
    <t>16-22</t>
  </si>
  <si>
    <t>44-61</t>
  </si>
  <si>
    <t>30-21</t>
  </si>
  <si>
    <t>Toronto Blue Jays</t>
  </si>
  <si>
    <t>L 3</t>
  </si>
  <si>
    <t>20-29</t>
  </si>
  <si>
    <t>20-12</t>
  </si>
  <si>
    <t>38-37</t>
  </si>
  <si>
    <t>35-46</t>
  </si>
  <si>
    <t>5-4</t>
  </si>
  <si>
    <t>19-29</t>
  </si>
  <si>
    <t>59-62</t>
  </si>
  <si>
    <t>14-21</t>
  </si>
  <si>
    <t>46-70</t>
  </si>
  <si>
    <t>27-13</t>
  </si>
  <si>
    <t>Pittsburgh Pirates</t>
  </si>
  <si>
    <t>70-86</t>
  </si>
  <si>
    <t>20-14</t>
  </si>
  <si>
    <t>10-20</t>
  </si>
  <si>
    <t>19-24</t>
  </si>
  <si>
    <t>35-43</t>
  </si>
  <si>
    <t>7-8</t>
  </si>
  <si>
    <t>24-26</t>
  </si>
  <si>
    <t>50-60</t>
  </si>
  <si>
    <t>31-23</t>
  </si>
  <si>
    <t>Washington Nationals</t>
  </si>
  <si>
    <t>67-89</t>
  </si>
  <si>
    <t>15-18</t>
  </si>
  <si>
    <t>10-21</t>
  </si>
  <si>
    <t>21-22</t>
  </si>
  <si>
    <t>33-48</t>
  </si>
  <si>
    <t>5-11</t>
  </si>
  <si>
    <t>14-22</t>
  </si>
  <si>
    <t>37-65</t>
  </si>
  <si>
    <t>32-22</t>
  </si>
  <si>
    <t>Oakland Athletics</t>
  </si>
  <si>
    <t>66-90</t>
  </si>
  <si>
    <t>12-20</t>
  </si>
  <si>
    <t>10-22</t>
  </si>
  <si>
    <t>31-47</t>
  </si>
  <si>
    <t>5-9</t>
  </si>
  <si>
    <t>26-25</t>
  </si>
  <si>
    <t>47-71</t>
  </si>
  <si>
    <t>20-18</t>
  </si>
  <si>
    <t>36-66</t>
  </si>
  <si>
    <t>Los Angeles Angels</t>
  </si>
  <si>
    <t>64-92</t>
  </si>
  <si>
    <t>10-19</t>
  </si>
  <si>
    <t>32-46</t>
  </si>
  <si>
    <t>4-7</t>
  </si>
  <si>
    <t>22-23</t>
  </si>
  <si>
    <t>49-74</t>
  </si>
  <si>
    <t>14-19</t>
  </si>
  <si>
    <t>43-62</t>
  </si>
  <si>
    <t>20-31</t>
  </si>
  <si>
    <t>9-21</t>
  </si>
  <si>
    <t>Colorado Rockies</t>
  </si>
  <si>
    <t>58-98</t>
  </si>
  <si>
    <t>11-20</t>
  </si>
  <si>
    <t>18-31</t>
  </si>
  <si>
    <t>24-57</t>
  </si>
  <si>
    <t>8-4</t>
  </si>
  <si>
    <t>45-65</t>
  </si>
  <si>
    <t>15-31</t>
  </si>
  <si>
    <t>18-36</t>
  </si>
  <si>
    <t>Miami Marlins</t>
  </si>
  <si>
    <t>56-100</t>
  </si>
  <si>
    <t>18-34</t>
  </si>
  <si>
    <t>12-21</t>
  </si>
  <si>
    <t>13-18</t>
  </si>
  <si>
    <t>14-26</t>
  </si>
  <si>
    <t>30-51</t>
  </si>
  <si>
    <t>27-48</t>
  </si>
  <si>
    <t>9-9</t>
  </si>
  <si>
    <t>46-54</t>
  </si>
  <si>
    <t>11-45</t>
  </si>
  <si>
    <t>41-63</t>
  </si>
  <si>
    <t>16-36</t>
  </si>
  <si>
    <t>Chicago White Sox</t>
  </si>
  <si>
    <t>L 5</t>
  </si>
  <si>
    <t>44-112</t>
  </si>
  <si>
    <t>8-41</t>
  </si>
  <si>
    <t>7-22</t>
  </si>
  <si>
    <t>11-35</t>
  </si>
  <si>
    <t>20-58</t>
  </si>
  <si>
    <t>16-62</t>
  </si>
  <si>
    <t>3-10</t>
  </si>
  <si>
    <t>11-29</t>
  </si>
  <si>
    <t>27-91</t>
  </si>
  <si>
    <t>9-29</t>
  </si>
  <si>
    <t>25-91</t>
  </si>
  <si>
    <t>5-15</t>
  </si>
  <si>
    <t>6-24</t>
  </si>
  <si>
    <t>Average</t>
  </si>
  <si>
    <t>78-78</t>
  </si>
  <si>
    <t>18-19</t>
  </si>
  <si>
    <t>18-18</t>
  </si>
  <si>
    <t>18-17</t>
  </si>
  <si>
    <t>40-37</t>
  </si>
  <si>
    <t>37-40</t>
  </si>
  <si>
    <t>7-7</t>
  </si>
  <si>
    <t>21-21</t>
  </si>
  <si>
    <t>57-55</t>
  </si>
  <si>
    <t>20-22</t>
  </si>
  <si>
    <t>44-53</t>
  </si>
  <si>
    <t>33-24</t>
  </si>
  <si>
    <t>15-14</t>
  </si>
  <si>
    <t>Team</t>
  </si>
  <si>
    <t>Abbrv</t>
  </si>
  <si>
    <t>DET</t>
  </si>
  <si>
    <t>Opponent Win%</t>
  </si>
  <si>
    <t>Rolling Average</t>
  </si>
  <si>
    <t>Adjusted Opponent Win%</t>
  </si>
  <si>
    <t>Adjusted Rolling Average</t>
  </si>
  <si>
    <t>One Run Games</t>
  </si>
  <si>
    <t>Cum One-Run</t>
  </si>
  <si>
    <t>On Run Wins</t>
  </si>
  <si>
    <t>On Run Loss</t>
  </si>
  <si>
    <t>Cum One-Run Wins</t>
  </si>
  <si>
    <t>Cum One-Run Wins2</t>
  </si>
  <si>
    <t>One Run Win%</t>
  </si>
  <si>
    <t>TG</t>
  </si>
  <si>
    <t>WW - Wins</t>
  </si>
  <si>
    <t>LL - Losses</t>
  </si>
  <si>
    <t>SVSV - Saves</t>
  </si>
  <si>
    <t>GG - Games Pitched</t>
  </si>
  <si>
    <t>GSGS - Games Started</t>
  </si>
  <si>
    <t>IPIP - Innings Pitched</t>
  </si>
  <si>
    <t>-- Line Break --</t>
  </si>
  <si>
    <t>K/9K/9 - Strikeouts per 9 Innings ((SO*9)/IP)</t>
  </si>
  <si>
    <t>BB/9BB/9 - Walks per 9 Innings ((BB*9)/IP)</t>
  </si>
  <si>
    <t>HR/9HR/9 - Home Runs per 9 Innings ((HR*9)/IP)</t>
  </si>
  <si>
    <t>BABIPBABIP - Batting Average on Balls in Play</t>
  </si>
  <si>
    <t>LOB%LOB% - Left on Base Percentage</t>
  </si>
  <si>
    <t>GB%GB% - Ground Ball Percentage (GB/BIP)</t>
  </si>
  <si>
    <t>HR/FBHR/FB - Home Run to Fly Ball Ratio</t>
  </si>
  <si>
    <t>-- Line Break --_1</t>
  </si>
  <si>
    <t>vFA (pi)vFA - Fourseam Fastball velocity (Pitch Info)</t>
  </si>
  <si>
    <t>-- Line Break --_2</t>
  </si>
  <si>
    <t>ERAERA - Earned Run Average ((ER*9)/IP)</t>
  </si>
  <si>
    <t>xERAxERA - Expected ERA</t>
  </si>
  <si>
    <t>FIPFIP - Fielder Independent Pitching on an ERA scale</t>
  </si>
  <si>
    <t>xFIPxFIP - Expected Fielder Independent Pitching where Home Runs are calculated as 10.5% of Fly Balls induced</t>
  </si>
  <si>
    <t>-- Line Break --_3</t>
  </si>
  <si>
    <t>WARWAR - Wins Above Replacement</t>
  </si>
  <si>
    <t>GG - Games Played</t>
  </si>
  <si>
    <t>PAPA - Plate Appearances</t>
  </si>
  <si>
    <t>HRHR - Home Runs</t>
  </si>
  <si>
    <t>RR - Runs</t>
  </si>
  <si>
    <t>RBIRBI - Runs Batted In</t>
  </si>
  <si>
    <t>SBSB - Stolen Bases</t>
  </si>
  <si>
    <t>BB%BB% - Walk Percentage (BB/PA)</t>
  </si>
  <si>
    <t>K%K% - Strikeout Percentage (SO/PA)</t>
  </si>
  <si>
    <t>ISOISO - Isolated Power (SLG-AVG)</t>
  </si>
  <si>
    <t>AVGAVG - Batting Average (H/AB)</t>
  </si>
  <si>
    <t>OBPOBP - On Base Percentage</t>
  </si>
  <si>
    <t>SLGSLG - Slugging Percentage</t>
  </si>
  <si>
    <t>wOBAwOBA - Weighted On Base Average (Linear Weights)</t>
  </si>
  <si>
    <t>xwOBAxwOBA - Expected weighted on-base average</t>
  </si>
  <si>
    <t>wRC+wRC+ - Runs per PA scaled where 100 is average; both league and park adjusted; based on wOBA</t>
  </si>
  <si>
    <t>BsRBase Running - Base running runs above average, includes SB or CS</t>
  </si>
  <si>
    <t>OffOffense - Batting and Base Running combined (above average)</t>
  </si>
  <si>
    <t>DefDefense - Fielding and Positional Adjustment combined (above average)</t>
  </si>
  <si>
    <t>EventsEvents - The number of Batted Balls (PA - SO - BB - HBP)</t>
  </si>
  <si>
    <t>EVEV - Exit Velocity (mph) - Speed of the baseball as it comes off the bat</t>
  </si>
  <si>
    <t>maxEVmaxEV - Maximum Exit Velocity (mph) - Highest speed of a ball off the bat.</t>
  </si>
  <si>
    <t>LALA - Launch Angle (degree) - Vertical direction of the ball as it leaves the bat</t>
  </si>
  <si>
    <t>BarrelsBarrels - A batted ball with comparable hit types (in terms of exit velocity and launch angle) have led to a minimum .500 batting average and 1.500 slugging percentage</t>
  </si>
  <si>
    <t>Barrel%Barrel% - Percentage of batted balls that are classified as barrels</t>
  </si>
  <si>
    <t>HardHitHardHit -  Number of batted balls with exit velocity of 95 mph or higher</t>
  </si>
  <si>
    <t>HardHit%HardHit% -  Percentage of batted balls with exit velocity of 95 mph or higher</t>
  </si>
  <si>
    <t>xBAxBA - Expected batting average</t>
  </si>
  <si>
    <t>xSLGxSLG - Expected slugging percentage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</si>
  <si>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</si>
  <si>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</si>
  <si>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</si>
  <si>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</si>
  <si>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</si>
  <si>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</si>
  <si>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</si>
  <si>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</si>
  <si>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</si>
  <si>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</si>
  <si>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</si>
  <si>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</si>
  <si>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</si>
  <si>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</si>
  <si>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</si>
  <si>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</si>
  <si>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</si>
  <si>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</si>
  <si>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</si>
  <si>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</si>
  <si>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</si>
  <si>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</si>
  <si>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</si>
  <si>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</si>
  <si>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</si>
  <si>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</si>
  <si>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</si>
  <si>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</si>
  <si>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</si>
  <si>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</si>
  <si>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</si>
  <si>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</si>
  <si>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</si>
  <si>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</si>
  <si>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</si>
  <si>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</si>
  <si>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</si>
  <si>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</si>
  <si>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</si>
  <si>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</si>
  <si>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</si>
  <si>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</si>
  <si>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</si>
  <si>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</si>
  <si>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</si>
  <si>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</si>
  <si>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</si>
  <si>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</si>
  <si>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</si>
  <si>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</si>
  <si>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</si>
  <si>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</si>
  <si>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</si>
  <si>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</si>
  <si>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</si>
  <si>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</si>
  <si>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</si>
  <si>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</si>
  <si>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</si>
  <si>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</si>
  <si>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</si>
  <si>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</si>
  <si>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</si>
  <si>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</si>
  <si>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</si>
  <si>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</si>
  <si>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</si>
  <si>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</si>
  <si>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</si>
  <si>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</si>
  <si>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</si>
  <si>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</si>
  <si>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</si>
  <si>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</si>
  <si>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</si>
  <si>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</si>
  <si>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</si>
  <si>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</si>
  <si>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</si>
  <si>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</si>
  <si>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</si>
  <si>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</si>
  <si>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</si>
  <si>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</si>
  <si>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</si>
  <si>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</si>
  <si>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</si>
  <si>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</si>
  <si>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</si>
  <si>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</si>
  <si>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</si>
  <si>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</si>
  <si>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</si>
  <si>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</si>
  <si>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</si>
  <si>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</si>
  <si>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</si>
  <si>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</si>
  <si>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</si>
  <si>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</si>
  <si>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</si>
  <si>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</si>
  <si>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</si>
  <si>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</si>
  <si>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</si>
  <si>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</si>
  <si>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</si>
  <si>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</si>
  <si>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</si>
  <si>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</si>
  <si>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</si>
  <si>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</si>
  <si>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</si>
  <si>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2024 Results</t>
  </si>
  <si>
    <t>2024 Projections</t>
  </si>
  <si>
    <t>[+]Regular Season</t>
  </si>
  <si>
    <t>[+]Postseason</t>
  </si>
  <si>
    <t>TeamAL East</t>
  </si>
  <si>
    <t>W%</t>
  </si>
  <si>
    <t>GB</t>
  </si>
  <si>
    <t>Proj
W</t>
  </si>
  <si>
    <t>Proj
L</t>
  </si>
  <si>
    <t>ROS
W%</t>
  </si>
  <si>
    <t>Strength
of Sched</t>
  </si>
  <si>
    <t>Win
Div</t>
  </si>
  <si>
    <t>Clinch
Bye</t>
  </si>
  <si>
    <t>Clinch
Wild Card</t>
  </si>
  <si>
    <t>Make
Playoffs</t>
  </si>
  <si>
    <t>Make
LDS</t>
  </si>
  <si>
    <t>Win
LDS</t>
  </si>
  <si>
    <t>Win
LCS</t>
  </si>
  <si>
    <t>Win
World Series</t>
  </si>
  <si>
    <t>OriolesOrioles87-70</t>
  </si>
  <si>
    <t>87</t>
  </si>
  <si>
    <t>70</t>
  </si>
  <si>
    <t>.554</t>
  </si>
  <si>
    <t>5.0</t>
  </si>
  <si>
    <t>89.5</t>
  </si>
  <si>
    <t>72.5</t>
  </si>
  <si>
    <t>.500</t>
  </si>
  <si>
    <t>.548</t>
  </si>
  <si>
    <t>0.3%</t>
  </si>
  <si>
    <t>99.7%</t>
  </si>
  <si>
    <t>100.0%</t>
  </si>
  <si>
    <t>56.4%</t>
  </si>
  <si>
    <t>24.8%</t>
  </si>
  <si>
    <t>13.2%</t>
  </si>
  <si>
    <t>5.9%</t>
  </si>
  <si>
    <t>YankeesYankees92-65</t>
  </si>
  <si>
    <t>92</t>
  </si>
  <si>
    <t>65</t>
  </si>
  <si>
    <t>.586</t>
  </si>
  <si>
    <t>0.0</t>
  </si>
  <si>
    <t>94.8</t>
  </si>
  <si>
    <t>67.2</t>
  </si>
  <si>
    <t>.563</t>
  </si>
  <si>
    <t>.508</t>
  </si>
  <si>
    <t>99.9%</t>
  </si>
  <si>
    <t>59.6%</t>
  </si>
  <si>
    <t>36.7%</t>
  </si>
  <si>
    <t>19.0%</t>
  </si>
  <si>
    <t>Red SoxRed Sox80-78</t>
  </si>
  <si>
    <t>80</t>
  </si>
  <si>
    <t>78</t>
  </si>
  <si>
    <t>.506</t>
  </si>
  <si>
    <t>12.5</t>
  </si>
  <si>
    <t>82.0</t>
  </si>
  <si>
    <t>80.0</t>
  </si>
  <si>
    <t>.511</t>
  </si>
  <si>
    <t>.493</t>
  </si>
  <si>
    <t>0.0%</t>
  </si>
  <si>
    <t>0.8%</t>
  </si>
  <si>
    <t>0.1%</t>
  </si>
  <si>
    <t>RaysRays78-79</t>
  </si>
  <si>
    <t>79</t>
  </si>
  <si>
    <t>.497</t>
  </si>
  <si>
    <t>14.0</t>
  </si>
  <si>
    <t>80.4</t>
  </si>
  <si>
    <t>81.6</t>
  </si>
  <si>
    <t>.490</t>
  </si>
  <si>
    <t>.505</t>
  </si>
  <si>
    <t>Blue JaysBlue Jays73-85</t>
  </si>
  <si>
    <t>73</t>
  </si>
  <si>
    <t>85</t>
  </si>
  <si>
    <t>.462</t>
  </si>
  <si>
    <t>19.5</t>
  </si>
  <si>
    <t>75.2</t>
  </si>
  <si>
    <t>86.8</t>
  </si>
  <si>
    <t>.540</t>
  </si>
  <si>
    <t>.434</t>
  </si>
  <si>
    <t>TeamAL Central</t>
  </si>
  <si>
    <t>GuardiansGuardians91-67</t>
  </si>
  <si>
    <t>91</t>
  </si>
  <si>
    <t>67</t>
  </si>
  <si>
    <t>.576</t>
  </si>
  <si>
    <t>92.9</t>
  </si>
  <si>
    <t>69.1</t>
  </si>
  <si>
    <t>.463</t>
  </si>
  <si>
    <t>.542</t>
  </si>
  <si>
    <t>44.4%</t>
  </si>
  <si>
    <t>17.2%</t>
  </si>
  <si>
    <t>6.3%</t>
  </si>
  <si>
    <t>TigersTigers83-74</t>
  </si>
  <si>
    <t>83</t>
  </si>
  <si>
    <t>74</t>
  </si>
  <si>
    <t>.529</t>
  </si>
  <si>
    <t>7.5</t>
  </si>
  <si>
    <t>85.8</t>
  </si>
  <si>
    <t>76.2</t>
  </si>
  <si>
    <t>.565</t>
  </si>
  <si>
    <t>.441</t>
  </si>
  <si>
    <t>87.7%</t>
  </si>
  <si>
    <t>37.7%</t>
  </si>
  <si>
    <t>15.6%</t>
  </si>
  <si>
    <t>6.6%</t>
  </si>
  <si>
    <t>2.4%</t>
  </si>
  <si>
    <t>RoyalsRoyals83-74</t>
  </si>
  <si>
    <t>85.4</t>
  </si>
  <si>
    <t>76.6</t>
  </si>
  <si>
    <t>.477</t>
  </si>
  <si>
    <t>.507</t>
  </si>
  <si>
    <t>82.2%</t>
  </si>
  <si>
    <t>34.3%</t>
  </si>
  <si>
    <t>14.3%</t>
  </si>
  <si>
    <t>5.7%</t>
  </si>
  <si>
    <t>2.1%</t>
  </si>
  <si>
    <t>TwinsTwins81-76</t>
  </si>
  <si>
    <t>81</t>
  </si>
  <si>
    <t>76</t>
  </si>
  <si>
    <t>.516</t>
  </si>
  <si>
    <t>9.5</t>
  </si>
  <si>
    <t>83.6</t>
  </si>
  <si>
    <t>78.4</t>
  </si>
  <si>
    <t>.525</t>
  </si>
  <si>
    <t>.492</t>
  </si>
  <si>
    <t>26.6%</t>
  </si>
  <si>
    <t>12.2%</t>
  </si>
  <si>
    <t>6.1%</t>
  </si>
  <si>
    <t>2.6%</t>
  </si>
  <si>
    <t>1.0%</t>
  </si>
  <si>
    <t>White SoxWhite Sox37-120</t>
  </si>
  <si>
    <t>37</t>
  </si>
  <si>
    <t>120</t>
  </si>
  <si>
    <t>.236</t>
  </si>
  <si>
    <t>53.5</t>
  </si>
  <si>
    <t>39.2</t>
  </si>
  <si>
    <t>122.8</t>
  </si>
  <si>
    <t>.433</t>
  </si>
  <si>
    <t>.469</t>
  </si>
  <si>
    <t>TeamAL West</t>
  </si>
  <si>
    <t>AstrosAstros86-72</t>
  </si>
  <si>
    <t>86</t>
  </si>
  <si>
    <t>72</t>
  </si>
  <si>
    <t>.544</t>
  </si>
  <si>
    <t>88.2</t>
  </si>
  <si>
    <t>73.8</t>
  </si>
  <si>
    <t>.543</t>
  </si>
  <si>
    <t>.515</t>
  </si>
  <si>
    <t>58.1%</t>
  </si>
  <si>
    <t>34.4%</t>
  </si>
  <si>
    <t>17.5%</t>
  </si>
  <si>
    <t>8.7%</t>
  </si>
  <si>
    <t>MarinersMariners81-77</t>
  </si>
  <si>
    <t>77</t>
  </si>
  <si>
    <t>.513</t>
  </si>
  <si>
    <t>83.2</t>
  </si>
  <si>
    <t>78.8</t>
  </si>
  <si>
    <t>.546</t>
  </si>
  <si>
    <t>2.7%</t>
  </si>
  <si>
    <t>1.2%</t>
  </si>
  <si>
    <t>0.7%</t>
  </si>
  <si>
    <t>AngelsAngels63-94</t>
  </si>
  <si>
    <t>63</t>
  </si>
  <si>
    <t>94</t>
  </si>
  <si>
    <t>.401</t>
  </si>
  <si>
    <t>22.5</t>
  </si>
  <si>
    <t>65.3</t>
  </si>
  <si>
    <t>96.7</t>
  </si>
  <si>
    <t>.454</t>
  </si>
  <si>
    <t>.465</t>
  </si>
  <si>
    <t>AthleticsAthletics68-89</t>
  </si>
  <si>
    <t>68</t>
  </si>
  <si>
    <t>89</t>
  </si>
  <si>
    <t>17.5</t>
  </si>
  <si>
    <t>70.2</t>
  </si>
  <si>
    <t>91.8</t>
  </si>
  <si>
    <t>.446</t>
  </si>
  <si>
    <t>.527</t>
  </si>
  <si>
    <t>RangersRangers74-83</t>
  </si>
  <si>
    <t>.471</t>
  </si>
  <si>
    <t>11.5</t>
  </si>
  <si>
    <t>76.8</t>
  </si>
  <si>
    <t>85.2</t>
  </si>
  <si>
    <t>.566</t>
  </si>
  <si>
    <t>.438</t>
  </si>
  <si>
    <t>TeamNL East</t>
  </si>
  <si>
    <t>PhilliesPhillies93-65</t>
  </si>
  <si>
    <t>93</t>
  </si>
  <si>
    <t>.589</t>
  </si>
  <si>
    <t>95.4</t>
  </si>
  <si>
    <t>66.6</t>
  </si>
  <si>
    <t>.604</t>
  </si>
  <si>
    <t>.442</t>
  </si>
  <si>
    <t>98.9%</t>
  </si>
  <si>
    <t>99.5%</t>
  </si>
  <si>
    <t>52.0%</t>
  </si>
  <si>
    <t>26.2%</t>
  </si>
  <si>
    <t>14.5%</t>
  </si>
  <si>
    <t>MetsMets87-70</t>
  </si>
  <si>
    <t>5.5</t>
  </si>
  <si>
    <t>89.4</t>
  </si>
  <si>
    <t>72.6</t>
  </si>
  <si>
    <t>.480</t>
  </si>
  <si>
    <t>.532</t>
  </si>
  <si>
    <t>77.6%</t>
  </si>
  <si>
    <t>35.0%</t>
  </si>
  <si>
    <t>14.9%</t>
  </si>
  <si>
    <t>2.9%</t>
  </si>
  <si>
    <t>BravesBraves86-71</t>
  </si>
  <si>
    <t>71</t>
  </si>
  <si>
    <t>6.5</t>
  </si>
  <si>
    <t>88.9</t>
  </si>
  <si>
    <t>73.1</t>
  </si>
  <si>
    <t>.571</t>
  </si>
  <si>
    <t>69.1%</t>
  </si>
  <si>
    <t>19.4%</t>
  </si>
  <si>
    <t>10.5%</t>
  </si>
  <si>
    <t>MarlinsMarlins58-99</t>
  </si>
  <si>
    <t>58</t>
  </si>
  <si>
    <t>99</t>
  </si>
  <si>
    <t>.369</t>
  </si>
  <si>
    <t>34.5</t>
  </si>
  <si>
    <t>60.1</t>
  </si>
  <si>
    <t>101.9</t>
  </si>
  <si>
    <t>.424</t>
  </si>
  <si>
    <t>.504</t>
  </si>
  <si>
    <t>NationalsNationals69-88</t>
  </si>
  <si>
    <t>69</t>
  </si>
  <si>
    <t>88</t>
  </si>
  <si>
    <t>.439</t>
  </si>
  <si>
    <t>23.5</t>
  </si>
  <si>
    <t>71.0</t>
  </si>
  <si>
    <t>91.0</t>
  </si>
  <si>
    <t>.397</t>
  </si>
  <si>
    <t>BABIP - MLB AVG</t>
  </si>
  <si>
    <t>TeamNL West</t>
  </si>
  <si>
    <t>DodgersDodgers93-64</t>
  </si>
  <si>
    <t>64</t>
  </si>
  <si>
    <t>.592</t>
  </si>
  <si>
    <t>95.9</t>
  </si>
  <si>
    <t>66.1</t>
  </si>
  <si>
    <t>.585</t>
  </si>
  <si>
    <t>.461</t>
  </si>
  <si>
    <t>82.7%</t>
  </si>
  <si>
    <t>82.6%</t>
  </si>
  <si>
    <t>17.3%</t>
  </si>
  <si>
    <t>91.5%</t>
  </si>
  <si>
    <t>45.5%</t>
  </si>
  <si>
    <t>22.1%</t>
  </si>
  <si>
    <t>11.9%</t>
  </si>
  <si>
    <t>PadresPadres91-66</t>
  </si>
  <si>
    <t>66</t>
  </si>
  <si>
    <t>.580</t>
  </si>
  <si>
    <t>2.0</t>
  </si>
  <si>
    <t>93.6</t>
  </si>
  <si>
    <t>68.4</t>
  </si>
  <si>
    <t>.526</t>
  </si>
  <si>
    <t>.550</t>
  </si>
  <si>
    <t>63.0%</t>
  </si>
  <si>
    <t>34.8%</t>
  </si>
  <si>
    <t>19.5%</t>
  </si>
  <si>
    <t>11.5%</t>
  </si>
  <si>
    <t>DiamondbacksD-backs87-71</t>
  </si>
  <si>
    <t>.551</t>
  </si>
  <si>
    <t>89.0</t>
  </si>
  <si>
    <t>73.0</t>
  </si>
  <si>
    <t>.496</t>
  </si>
  <si>
    <t>.559</t>
  </si>
  <si>
    <t>53.3%</t>
  </si>
  <si>
    <t>28.5%</t>
  </si>
  <si>
    <t>14.2%</t>
  </si>
  <si>
    <t>7.4%</t>
  </si>
  <si>
    <t>4.2%</t>
  </si>
  <si>
    <t>RockiesRockies60-97</t>
  </si>
  <si>
    <t>60</t>
  </si>
  <si>
    <t>97</t>
  </si>
  <si>
    <t>.382</t>
  </si>
  <si>
    <t>33.0</t>
  </si>
  <si>
    <t>61.8</t>
  </si>
  <si>
    <t>100.2</t>
  </si>
  <si>
    <t>.363</t>
  </si>
  <si>
    <t>.520</t>
  </si>
  <si>
    <t>GiantsGiants79-79</t>
  </si>
  <si>
    <t>14.5</t>
  </si>
  <si>
    <t>81.1</t>
  </si>
  <si>
    <t>80.9</t>
  </si>
  <si>
    <t>.495</t>
  </si>
  <si>
    <t>TeamNL Central</t>
  </si>
  <si>
    <t>BrewersBrewers67-49</t>
  </si>
  <si>
    <t>49</t>
  </si>
  <si>
    <t>.578</t>
  </si>
  <si>
    <t>89.9</t>
  </si>
  <si>
    <t>72.1</t>
  </si>
  <si>
    <t>.498</t>
  </si>
  <si>
    <t>92.5%</t>
  </si>
  <si>
    <t>23.8%</t>
  </si>
  <si>
    <t>1.9%</t>
  </si>
  <si>
    <t>94.5%</t>
  </si>
  <si>
    <t>56.2%</t>
  </si>
  <si>
    <t>23.0%</t>
  </si>
  <si>
    <t>9.0%</t>
  </si>
  <si>
    <t>3.9%</t>
  </si>
  <si>
    <t>CardinalsCardinals60-58</t>
  </si>
  <si>
    <t>8.0</t>
  </si>
  <si>
    <t>81.8</t>
  </si>
  <si>
    <t>80.2</t>
  </si>
  <si>
    <t>8.3%</t>
  </si>
  <si>
    <t>12.5%</t>
  </si>
  <si>
    <t>0.5%</t>
  </si>
  <si>
    <t>CubsCubs59-60</t>
  </si>
  <si>
    <t>59</t>
  </si>
  <si>
    <t>81.7</t>
  </si>
  <si>
    <t>80.3</t>
  </si>
  <si>
    <t>2.2%</t>
  </si>
  <si>
    <t>8.1%</t>
  </si>
  <si>
    <t>3.8%</t>
  </si>
  <si>
    <t>1.6%</t>
  </si>
  <si>
    <t>0.4%</t>
  </si>
  <si>
    <t>PiratesPirates56-60</t>
  </si>
  <si>
    <t>56</t>
  </si>
  <si>
    <t>.483</t>
  </si>
  <si>
    <t>11.0</t>
  </si>
  <si>
    <t>.488</t>
  </si>
  <si>
    <t>.501</t>
  </si>
  <si>
    <t>1.1%</t>
  </si>
  <si>
    <t>1.8%</t>
  </si>
  <si>
    <t>0.9%</t>
  </si>
  <si>
    <t>RedsReds56-61</t>
  </si>
  <si>
    <t>61</t>
  </si>
  <si>
    <t>.479</t>
  </si>
  <si>
    <t>77.8</t>
  </si>
  <si>
    <t>84.2</t>
  </si>
  <si>
    <t>.484</t>
  </si>
  <si>
    <t>1.3%</t>
  </si>
  <si>
    <t>0.6%</t>
  </si>
  <si>
    <t>0.2%</t>
  </si>
  <si>
    <t>DodgersDodgers68-49</t>
  </si>
  <si>
    <t>.581</t>
  </si>
  <si>
    <t>94.0</t>
  </si>
  <si>
    <t>68.0</t>
  </si>
  <si>
    <t>.579</t>
  </si>
  <si>
    <t>69.8%</t>
  </si>
  <si>
    <t>64.8%</t>
  </si>
  <si>
    <t>29.5%</t>
  </si>
  <si>
    <t>99.2%</t>
  </si>
  <si>
    <t>83.8%</t>
  </si>
  <si>
    <t>48.3%</t>
  </si>
  <si>
    <t>28.7%</t>
  </si>
  <si>
    <t>16.8%</t>
  </si>
  <si>
    <t>PadresPadres66-52</t>
  </si>
  <si>
    <t>52</t>
  </si>
  <si>
    <t>2.5</t>
  </si>
  <si>
    <t>90.1</t>
  </si>
  <si>
    <t>71.9</t>
  </si>
  <si>
    <t>.547</t>
  </si>
  <si>
    <t>20.4%</t>
  </si>
  <si>
    <t>69.9%</t>
  </si>
  <si>
    <t>90.3%</t>
  </si>
  <si>
    <t>55.0%</t>
  </si>
  <si>
    <t>27.4%</t>
  </si>
  <si>
    <t>14.1%</t>
  </si>
  <si>
    <t>7.3%</t>
  </si>
  <si>
    <t>DiamondbacksD-backs65-53</t>
  </si>
  <si>
    <t>53</t>
  </si>
  <si>
    <t>3.5</t>
  </si>
  <si>
    <t>88.4</t>
  </si>
  <si>
    <t>73.6</t>
  </si>
  <si>
    <t>.499</t>
  </si>
  <si>
    <t>9.6%</t>
  </si>
  <si>
    <t>8.0%</t>
  </si>
  <si>
    <t>79.4%</t>
  </si>
  <si>
    <t>43.2%</t>
  </si>
  <si>
    <t>20.0%</t>
  </si>
  <si>
    <t>9.3%</t>
  </si>
  <si>
    <t>4.5%</t>
  </si>
  <si>
    <t>GiantsGiants61-58</t>
  </si>
  <si>
    <t>82.7</t>
  </si>
  <si>
    <t>79.3</t>
  </si>
  <si>
    <t>18.3%</t>
  </si>
  <si>
    <t>18.6%</t>
  </si>
  <si>
    <t>9.1%</t>
  </si>
  <si>
    <t>1.5%</t>
  </si>
  <si>
    <t>RockiesRockies43-75</t>
  </si>
  <si>
    <t>43</t>
  </si>
  <si>
    <t>75</t>
  </si>
  <si>
    <t>.364</t>
  </si>
  <si>
    <t>25.5</t>
  </si>
  <si>
    <t>59.9</t>
  </si>
  <si>
    <t>102.1</t>
  </si>
  <si>
    <t>.383</t>
  </si>
  <si>
    <t>Yankees</t>
  </si>
  <si>
    <t>Dodgers</t>
  </si>
  <si>
    <t>Orioles</t>
  </si>
  <si>
    <t>Phillies</t>
  </si>
  <si>
    <t>Brewers</t>
  </si>
  <si>
    <t>Guardians</t>
  </si>
  <si>
    <t>Padres</t>
  </si>
  <si>
    <t>Twins</t>
  </si>
  <si>
    <t>Diamondbacks</t>
  </si>
  <si>
    <t>Astros</t>
  </si>
  <si>
    <t>Braves</t>
  </si>
  <si>
    <t>Royals</t>
  </si>
  <si>
    <t>Mariners</t>
  </si>
  <si>
    <t>Red Sox</t>
  </si>
  <si>
    <t>Mets</t>
  </si>
  <si>
    <t>Giants</t>
  </si>
  <si>
    <t>Cardinals</t>
  </si>
  <si>
    <t>Cubs</t>
  </si>
  <si>
    <t>Rays</t>
  </si>
  <si>
    <t>Rangers</t>
  </si>
  <si>
    <t>Pirates</t>
  </si>
  <si>
    <t>Reds</t>
  </si>
  <si>
    <t>Blue Jays</t>
  </si>
  <si>
    <t>Tigers</t>
  </si>
  <si>
    <t>Nationals</t>
  </si>
  <si>
    <t>Marlins</t>
  </si>
  <si>
    <t>Rockies</t>
  </si>
  <si>
    <t>Athletics</t>
  </si>
  <si>
    <t>White Sox</t>
  </si>
  <si>
    <t>Angels</t>
  </si>
  <si>
    <t>BrewersBrewers90-67</t>
  </si>
  <si>
    <t>90</t>
  </si>
  <si>
    <t>.573</t>
  </si>
  <si>
    <t>92.5</t>
  </si>
  <si>
    <t>69.5</t>
  </si>
  <si>
    <t>19.1%</t>
  </si>
  <si>
    <t>3.4%</t>
  </si>
  <si>
    <t>CubsCubs81-77</t>
  </si>
  <si>
    <t>83.0</t>
  </si>
  <si>
    <t>79.0</t>
  </si>
  <si>
    <t>RedsReds76-82</t>
  </si>
  <si>
    <t>82</t>
  </si>
  <si>
    <t>.481</t>
  </si>
  <si>
    <t>77.9</t>
  </si>
  <si>
    <t>84.1</t>
  </si>
  <si>
    <t>.482</t>
  </si>
  <si>
    <t>PiratesPirates73-84</t>
  </si>
  <si>
    <t>84</t>
  </si>
  <si>
    <t>17.0</t>
  </si>
  <si>
    <t>.552</t>
  </si>
  <si>
    <t>CardinalsCardinals80-77</t>
  </si>
  <si>
    <t>.510</t>
  </si>
  <si>
    <t>10.0</t>
  </si>
  <si>
    <t>82.6</t>
  </si>
  <si>
    <t>79.4</t>
  </si>
  <si>
    <t>.517</t>
  </si>
  <si>
    <t>YankeesYankees69-49</t>
  </si>
  <si>
    <t>1.0</t>
  </si>
  <si>
    <t>94.6</t>
  </si>
  <si>
    <t>67.4</t>
  </si>
  <si>
    <t>51.0%</t>
  </si>
  <si>
    <t>50.6%</t>
  </si>
  <si>
    <t>48.5%</t>
  </si>
  <si>
    <t>78.9%</t>
  </si>
  <si>
    <t>44.2%</t>
  </si>
  <si>
    <t>OriolesOrioles70-48</t>
  </si>
  <si>
    <t>48</t>
  </si>
  <si>
    <t>.593</t>
  </si>
  <si>
    <t>48.0%</t>
  </si>
  <si>
    <t>50.7%</t>
  </si>
  <si>
    <t>75.7%</t>
  </si>
  <si>
    <t>20.6%</t>
  </si>
  <si>
    <t>9.8%</t>
  </si>
  <si>
    <t>Red SoxRed Sox61-55</t>
  </si>
  <si>
    <t>55</t>
  </si>
  <si>
    <t>76.9</t>
  </si>
  <si>
    <t>.514</t>
  </si>
  <si>
    <t>34.5%</t>
  </si>
  <si>
    <t>16.4%</t>
  </si>
  <si>
    <t>3.2%</t>
  </si>
  <si>
    <t>RaysRays58-58</t>
  </si>
  <si>
    <t>80.1</t>
  </si>
  <si>
    <t>81.9</t>
  </si>
  <si>
    <t>.519</t>
  </si>
  <si>
    <t>5.1%</t>
  </si>
  <si>
    <t>2.3%</t>
  </si>
  <si>
    <t>Blue JaysBlue Jays55-63</t>
  </si>
  <si>
    <t>.466</t>
  </si>
  <si>
    <t>15.0</t>
  </si>
  <si>
    <t>GuardiansGuardians68-49</t>
  </si>
  <si>
    <t>90.3</t>
  </si>
  <si>
    <t>71.7</t>
  </si>
  <si>
    <t>52.3%</t>
  </si>
  <si>
    <t>46.5%</t>
  </si>
  <si>
    <t>38.8%</t>
  </si>
  <si>
    <t>91.1%</t>
  </si>
  <si>
    <t>66.1%</t>
  </si>
  <si>
    <t>29.6%</t>
  </si>
  <si>
    <t>12.4%</t>
  </si>
  <si>
    <t>5.0%</t>
  </si>
  <si>
    <t>TwinsTwins65-51</t>
  </si>
  <si>
    <t>51</t>
  </si>
  <si>
    <t>.560</t>
  </si>
  <si>
    <t>89.2</t>
  </si>
  <si>
    <t>72.8</t>
  </si>
  <si>
    <t>.502</t>
  </si>
  <si>
    <t>33.7%</t>
  </si>
  <si>
    <t>30.3%</t>
  </si>
  <si>
    <t>85.6%</t>
  </si>
  <si>
    <t>56.8%</t>
  </si>
  <si>
    <t>28.3%</t>
  </si>
  <si>
    <t>13.3%</t>
  </si>
  <si>
    <t>6.0%</t>
  </si>
  <si>
    <t>RoyalsRoyals65-53</t>
  </si>
  <si>
    <t>86.7</t>
  </si>
  <si>
    <t>75.3</t>
  </si>
  <si>
    <t>.509</t>
  </si>
  <si>
    <t>14.0%</t>
  </si>
  <si>
    <t>11.8%</t>
  </si>
  <si>
    <t>49.1%</t>
  </si>
  <si>
    <t>63.1%</t>
  </si>
  <si>
    <t>15.0%</t>
  </si>
  <si>
    <t>TigersTigers55-63</t>
  </si>
  <si>
    <t>13.5</t>
  </si>
  <si>
    <t>76.0</t>
  </si>
  <si>
    <t>86.0</t>
  </si>
  <si>
    <t>.487</t>
  </si>
  <si>
    <t>White SoxWhite Sox28-91</t>
  </si>
  <si>
    <t>28</t>
  </si>
  <si>
    <t>.235</t>
  </si>
  <si>
    <t>41.0</t>
  </si>
  <si>
    <t>44.9</t>
  </si>
  <si>
    <t>117.1</t>
  </si>
  <si>
    <t>.393</t>
  </si>
  <si>
    <t>AstrosAstros61-55</t>
  </si>
  <si>
    <t>86.3</t>
  </si>
  <si>
    <t>75.7</t>
  </si>
  <si>
    <t>55.2%</t>
  </si>
  <si>
    <t>65.0%</t>
  </si>
  <si>
    <t>39.3%</t>
  </si>
  <si>
    <t>21.2%</t>
  </si>
  <si>
    <t>10.6%</t>
  </si>
  <si>
    <t>5.2%</t>
  </si>
  <si>
    <t>MarinersMariners62-56</t>
  </si>
  <si>
    <t>62</t>
  </si>
  <si>
    <t>85.1</t>
  </si>
  <si>
    <t>3.5%</t>
  </si>
  <si>
    <t>9.9%</t>
  </si>
  <si>
    <t>53.1%</t>
  </si>
  <si>
    <t>28.6%</t>
  </si>
  <si>
    <t>14.8%</t>
  </si>
  <si>
    <t>7.0%</t>
  </si>
  <si>
    <t>3.1%</t>
  </si>
  <si>
    <t>RangersRangers55-62</t>
  </si>
  <si>
    <t>.470</t>
  </si>
  <si>
    <t>78.6</t>
  </si>
  <si>
    <t>83.4</t>
  </si>
  <si>
    <t>AngelsAngels51-66</t>
  </si>
  <si>
    <t>.436</t>
  </si>
  <si>
    <t>10.5</t>
  </si>
  <si>
    <t>70.9</t>
  </si>
  <si>
    <t>91.1</t>
  </si>
  <si>
    <t>AthleticsAthletics49-69</t>
  </si>
  <si>
    <t>.415</t>
  </si>
  <si>
    <t>13.0</t>
  </si>
  <si>
    <t>68.8</t>
  </si>
  <si>
    <t>93.2</t>
  </si>
  <si>
    <t>.450</t>
  </si>
  <si>
    <t>PhilliesPhillies69-48</t>
  </si>
  <si>
    <t>.590</t>
  </si>
  <si>
    <t>93.9</t>
  </si>
  <si>
    <t>68.1</t>
  </si>
  <si>
    <t>88.5%</t>
  </si>
  <si>
    <t>78.6%</t>
  </si>
  <si>
    <t>10.4%</t>
  </si>
  <si>
    <t>89.0%</t>
  </si>
  <si>
    <t>46.6%</t>
  </si>
  <si>
    <t>22.7%</t>
  </si>
  <si>
    <t>BravesBraves61-55</t>
  </si>
  <si>
    <t>86.9</t>
  </si>
  <si>
    <t>75.1</t>
  </si>
  <si>
    <t>.564</t>
  </si>
  <si>
    <t>.489</t>
  </si>
  <si>
    <t>5.6%</t>
  </si>
  <si>
    <t>55.4%</t>
  </si>
  <si>
    <t>64.7%</t>
  </si>
  <si>
    <t>37.1%</t>
  </si>
  <si>
    <t>10.0%</t>
  </si>
  <si>
    <t>5.3%</t>
  </si>
  <si>
    <t>MetsMets61-56</t>
  </si>
  <si>
    <t>.521</t>
  </si>
  <si>
    <t>30.8%</t>
  </si>
  <si>
    <t>15.5%</t>
  </si>
  <si>
    <t>2.8%</t>
  </si>
  <si>
    <t>MarlinsMarlins43-75</t>
  </si>
  <si>
    <t>26.5</t>
  </si>
  <si>
    <t>61.5</t>
  </si>
  <si>
    <t>100.5</t>
  </si>
  <si>
    <t>.421</t>
  </si>
  <si>
    <t>NationalsNationals54-64</t>
  </si>
  <si>
    <t>54</t>
  </si>
  <si>
    <t>.458</t>
  </si>
  <si>
    <t>15.5</t>
  </si>
  <si>
    <t>72.9</t>
  </si>
  <si>
    <t>89.1</t>
  </si>
  <si>
    <t>.431</t>
  </si>
  <si>
    <t>pythW-L%</t>
  </si>
  <si>
    <t>--</t>
  </si>
  <si>
    <t>4.5</t>
  </si>
  <si>
    <t>6.0</t>
  </si>
  <si>
    <t>9.0</t>
  </si>
  <si>
    <t>16.5</t>
  </si>
  <si>
    <t>18.5</t>
  </si>
  <si>
    <t>0.5</t>
  </si>
  <si>
    <t>1.5</t>
  </si>
  <si>
    <t>4.0</t>
  </si>
  <si>
    <t>8.5</t>
  </si>
  <si>
    <t>Pythagorean Wins</t>
  </si>
  <si>
    <t>Pythagorean Losses</t>
  </si>
  <si>
    <t>21.0</t>
  </si>
  <si>
    <t>42.5</t>
  </si>
  <si>
    <t>Barrel% Difference</t>
  </si>
  <si>
    <t>L2</t>
  </si>
  <si>
    <t>W2</t>
  </si>
  <si>
    <t>W%2</t>
  </si>
  <si>
    <t>GB2</t>
  </si>
  <si>
    <t>Proj
W2</t>
  </si>
  <si>
    <t>Proj
L2</t>
  </si>
  <si>
    <t>ROS
W%2</t>
  </si>
  <si>
    <t>Strength
of Sched2</t>
  </si>
  <si>
    <t>Win
Div2</t>
  </si>
  <si>
    <t>Clinch
Bye2</t>
  </si>
  <si>
    <t>Clinch
Wild Card2</t>
  </si>
  <si>
    <t>Make
Playoffs2</t>
  </si>
  <si>
    <t>Make
LDS2</t>
  </si>
  <si>
    <t>Win
LDS2</t>
  </si>
  <si>
    <t>Win
LCS2</t>
  </si>
  <si>
    <t>Win
World Series2</t>
  </si>
  <si>
    <t>W% Change</t>
  </si>
  <si>
    <t>GB Change</t>
  </si>
  <si>
    <t>ProjW Change</t>
  </si>
  <si>
    <t>Proj
L Change</t>
  </si>
  <si>
    <t>ROS
W% Change</t>
  </si>
  <si>
    <t>Win Div Change</t>
  </si>
  <si>
    <t>Clinch
Bye Change</t>
  </si>
  <si>
    <t>Clinch Wild Card Change</t>
  </si>
  <si>
    <t>Make
Playoffs Change</t>
  </si>
  <si>
    <t>Make LDS Change</t>
  </si>
  <si>
    <t>Win LDS Change</t>
  </si>
  <si>
    <t>Win
LCS Change</t>
  </si>
  <si>
    <t>Win World Series Change</t>
  </si>
  <si>
    <t>ERA (8/10)</t>
  </si>
  <si>
    <t>ERA (9/26)</t>
  </si>
  <si>
    <t>ERA Difference</t>
  </si>
  <si>
    <t>Team Abbrev</t>
  </si>
  <si>
    <t>Barrel% (8/10)</t>
  </si>
  <si>
    <t>Barrel% (9/26)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</si>
</sst>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8" formatCode="0.0000"/>
    <numFmt numFmtId="170" formatCode="0.0%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170" fontId="0" fillId="0" borderId="0" xfId="1" applyNumberFormat="1" applyFont="1"/>
    <xf numFmtId="17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471"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numFmt numFmtId="168" formatCode="0.0000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3E4BF31B-1599-4CAC-8C55-CCA0E1F8D153}" autoFormatId="16" applyNumberFormats="0" applyBorderFormats="0" applyFontFormats="0" applyPatternFormats="0" applyAlignmentFormats="0" applyWidthHeightFormats="0">
  <queryTableRefresh nextId="29">
    <queryTableFields count="28">
      <queryTableField id="1" name="Rk" tableColumnId="1"/>
      <queryTableField id="2" name="Tm" tableColumnId="2"/>
      <queryTableField id="3" name="W" tableColumnId="3"/>
      <queryTableField id="4" name="L" tableColumnId="4"/>
      <queryTableField id="5" name="W-L%" tableColumnId="5"/>
      <queryTableField id="6" name="Strk" tableColumnId="6"/>
      <queryTableField id="7" name="R" tableColumnId="7"/>
      <queryTableField id="8" name="RA" tableColumnId="8"/>
      <queryTableField id="9" name="Rdiff" tableColumnId="9"/>
      <queryTableField id="10" name="SOS" tableColumnId="10"/>
      <queryTableField id="11" name="SRS" tableColumnId="11"/>
      <queryTableField id="12" name="pythWL" tableColumnId="12"/>
      <queryTableField id="13" name="Luck" tableColumnId="13"/>
      <queryTableField id="14" name="vEast" tableColumnId="14"/>
      <queryTableField id="15" name="vCent" tableColumnId="15"/>
      <queryTableField id="16" name="vWest" tableColumnId="16"/>
      <queryTableField id="17" name="Inter" tableColumnId="17"/>
      <queryTableField id="18" name="Home" tableColumnId="18"/>
      <queryTableField id="19" name="Road" tableColumnId="19"/>
      <queryTableField id="20" name="ExInn" tableColumnId="20"/>
      <queryTableField id="21" name="1Run" tableColumnId="21"/>
      <queryTableField id="22" name="vRHP" tableColumnId="22"/>
      <queryTableField id="23" name="vLHP" tableColumnId="23"/>
      <queryTableField id="24" name="≥.500" tableColumnId="24"/>
      <queryTableField id="25" name="&lt;.500" tableColumnId="25"/>
      <queryTableField id="26" name="last10" tableColumnId="26"/>
      <queryTableField id="27" name="last20" tableColumnId="27"/>
      <queryTableField id="28" name="last30" tableColumnId="2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3DD45057-9C0A-4990-AC52-B4C2CCEDB0F2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5" xr16:uid="{AED7F7AC-7F34-4D9C-AB69-5189F1662EB4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3" xr16:uid="{0EF171BA-5E61-425B-82EE-7D1879D04D35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1" xr16:uid="{E0E7FF7D-99A6-40CA-83AA-90370C4F3BE9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0" xr16:uid="{E9EB8980-3FB1-48C3-B074-8825CD94148F}" autoFormatId="16" applyNumberFormats="0" applyBorderFormats="0" applyFontFormats="0" applyPatternFormats="0" applyAlignmentFormats="0" applyWidthHeightFormats="0">
  <queryTableRefresh nextId="12">
    <queryTableFields count="11">
      <queryTableField id="1" name="Tm" tableColumnId="1"/>
      <queryTableField id="2" name="W" tableColumnId="2"/>
      <queryTableField id="3" name="L" tableColumnId="3"/>
      <queryTableField id="4" name="W-L%" tableColumnId="4"/>
      <queryTableField id="5" name="GB" tableColumnId="5"/>
      <queryTableField id="6" name="RS" tableColumnId="6"/>
      <queryTableField id="7" name="RA" tableColumnId="7"/>
      <queryTableField id="8" name="pythW-L%" tableColumnId="8"/>
      <queryTableField id="9" name="Pythagorean Wins" tableColumnId="9"/>
      <queryTableField id="10" name="Pythagorean Losses" tableColumnId="10"/>
      <queryTableField id="11" name="Luck" tableColumnId="1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1" xr16:uid="{C31F11AC-D83B-4192-A862-176899BE5A62}" autoFormatId="16" applyNumberFormats="0" applyBorderFormats="0" applyFontFormats="0" applyPatternFormats="0" applyAlignmentFormats="0" applyWidthHeightFormats="0">
  <queryTableRefresh nextId="9">
    <queryTableFields count="8">
      <queryTableField id="1" name="Tm" tableColumnId="1"/>
      <queryTableField id="2" name="W" tableColumnId="2"/>
      <queryTableField id="3" name="L" tableColumnId="3"/>
      <queryTableField id="4" name="W-L%" tableColumnId="4"/>
      <queryTableField id="5" name="GB" tableColumnId="5"/>
      <queryTableField id="6" name="RS" tableColumnId="6"/>
      <queryTableField id="7" name="RA" tableColumnId="7"/>
      <queryTableField id="8" name="pythW-L%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" xr16:uid="{5746ED9B-4358-4AD8-8801-9AF780BCEAB0}" autoFormatId="16" applyNumberFormats="0" applyBorderFormats="0" applyFontFormats="0" applyPatternFormats="0" applyAlignmentFormats="0" applyWidthHeightFormats="0">
  <queryTableRefresh nextId="9">
    <queryTableFields count="8">
      <queryTableField id="1" name="Tm" tableColumnId="1"/>
      <queryTableField id="2" name="W" tableColumnId="2"/>
      <queryTableField id="3" name="L" tableColumnId="3"/>
      <queryTableField id="4" name="W-L%" tableColumnId="4"/>
      <queryTableField id="5" name="GB" tableColumnId="5"/>
      <queryTableField id="6" name="RS" tableColumnId="6"/>
      <queryTableField id="7" name="RA" tableColumnId="7"/>
      <queryTableField id="8" name="pythW-L%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9" xr16:uid="{9A3274D2-FC7D-49D2-8264-460792A0F7FD}" autoFormatId="16" applyNumberFormats="0" applyBorderFormats="0" applyFontFormats="0" applyPatternFormats="0" applyAlignmentFormats="0" applyWidthHeightFormats="0">
  <queryTableRefresh nextId="12">
    <queryTableFields count="11">
      <queryTableField id="1" name="Tm" tableColumnId="1"/>
      <queryTableField id="2" name="W" tableColumnId="2"/>
      <queryTableField id="3" name="L" tableColumnId="3"/>
      <queryTableField id="4" name="W-L%" tableColumnId="4"/>
      <queryTableField id="5" name="GB" tableColumnId="5"/>
      <queryTableField id="6" name="RS" tableColumnId="6"/>
      <queryTableField id="7" name="RA" tableColumnId="7"/>
      <queryTableField id="8" name="pythW-L%" tableColumnId="8"/>
      <queryTableField id="9" name="Pythagorean Wins" tableColumnId="9"/>
      <queryTableField id="10" name="Pythagorean Losses" tableColumnId="10"/>
      <queryTableField id="11" name="Luck" tableColumnId="1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2" xr16:uid="{9F18D13C-3C1B-40F0-8D29-7763CD061AA9}" autoFormatId="16" applyNumberFormats="0" applyBorderFormats="0" applyFontFormats="0" applyPatternFormats="0" applyAlignmentFormats="0" applyWidthHeightFormats="0">
  <queryTableRefresh nextId="9">
    <queryTableFields count="8">
      <queryTableField id="1" name="Tm" tableColumnId="1"/>
      <queryTableField id="2" name="W" tableColumnId="2"/>
      <queryTableField id="3" name="L" tableColumnId="3"/>
      <queryTableField id="4" name="W-L%" tableColumnId="4"/>
      <queryTableField id="5" name="GB" tableColumnId="5"/>
      <queryTableField id="6" name="RS" tableColumnId="6"/>
      <queryTableField id="7" name="RA" tableColumnId="7"/>
      <queryTableField id="8" name="pythW-L%" tableColumnId="8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B652E906-2229-407C-B06E-AAF9C2CE192D}" autoFormatId="16" applyNumberFormats="0" applyBorderFormats="0" applyFontFormats="0" applyPatternFormats="0" applyAlignmentFormats="0" applyWidthHeightFormats="0">
  <queryTableRefresh nextId="9">
    <queryTableFields count="8">
      <queryTableField id="1" name="Tm" tableColumnId="1"/>
      <queryTableField id="2" name="W" tableColumnId="2"/>
      <queryTableField id="3" name="L" tableColumnId="3"/>
      <queryTableField id="4" name="W-L%" tableColumnId="4"/>
      <queryTableField id="5" name="GB" tableColumnId="5"/>
      <queryTableField id="6" name="RS" tableColumnId="6"/>
      <queryTableField id="7" name="RA" tableColumnId="7"/>
      <queryTableField id="8" name="pythW-L%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6" xr16:uid="{FE991BEC-2D7A-4E63-BB91-661995DA336C}" autoFormatId="16" applyNumberFormats="0" applyBorderFormats="0" applyFontFormats="0" applyPatternFormats="0" applyAlignmentFormats="0" applyWidthHeightFormats="0">
  <queryTableRefresh nextId="18">
    <queryTableFields count="17">
      <queryTableField id="1" name="Team" tableColumnId="1"/>
      <queryTableField id="2" name="W" tableColumnId="2"/>
      <queryTableField id="3" name="L" tableColumnId="3"/>
      <queryTableField id="4" name="W%" tableColumnId="4"/>
      <queryTableField id="5" name="GB" tableColumnId="5"/>
      <queryTableField id="6" name="Proj_x000a_W" tableColumnId="6"/>
      <queryTableField id="7" name="Proj_x000a_L" tableColumnId="7"/>
      <queryTableField id="8" name="ROS_x000a_W%" tableColumnId="8"/>
      <queryTableField id="9" name="Strength_x000a_of Sched" tableColumnId="9"/>
      <queryTableField id="10" name="Win_x000a_Div" tableColumnId="10"/>
      <queryTableField id="11" name="Clinch_x000a_Bye" tableColumnId="11"/>
      <queryTableField id="12" name="Clinch_x000a_Wild Card" tableColumnId="12"/>
      <queryTableField id="13" name="Make_x000a_Playoffs" tableColumnId="13"/>
      <queryTableField id="14" name="Make_x000a_LDS" tableColumnId="14"/>
      <queryTableField id="15" name="Win_x000a_LDS" tableColumnId="15"/>
      <queryTableField id="16" name="Win_x000a_LCS" tableColumnId="16"/>
      <queryTableField id="17" name="Win_x000a_World Series" tableColumnId="1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9" xr16:uid="{49D3FFDD-FB86-474F-95FE-90E2F66B17E1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7" xr16:uid="{61EB60E9-B9B0-48A0-9D69-9AEE6ADDE087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9D547D29-8309-4E2A-AA17-B842F3AE43E2}" autoFormatId="16" applyNumberFormats="0" applyBorderFormats="0" applyFontFormats="0" applyPatternFormats="0" applyAlignmentFormats="0" applyWidthHeightFormats="0">
  <queryTableRefresh nextId="26">
    <queryTableFields count="25">
      <queryTableField id="1" name="Team" tableColumnId="1"/>
      <queryTableField id="2" name="TG" tableColumnId="2"/>
      <queryTableField id="3" name="WW - Wins" tableColumnId="3"/>
      <queryTableField id="4" name="LL - Losses" tableColumnId="4"/>
      <queryTableField id="5" name="SVSV - Saves" tableColumnId="5"/>
      <queryTableField id="6" name="GG - Games Pitched" tableColumnId="6"/>
      <queryTableField id="7" name="GSGS - Games Started" tableColumnId="7"/>
      <queryTableField id="8" name="IPIP - Innings Pitched" tableColumnId="8"/>
      <queryTableField id="9" name="-- Line Break --" tableColumnId="9"/>
      <queryTableField id="10" name="K/9K/9 - Strikeouts per 9 Innings ((SO*9)/IP)" tableColumnId="10"/>
      <queryTableField id="11" name="BB/9BB/9 - Walks per 9 Innings ((BB*9)/IP)" tableColumnId="11"/>
      <queryTableField id="12" name="HR/9HR/9 - Home Runs per 9 Innings ((HR*9)/IP)" tableColumnId="12"/>
      <queryTableField id="13" name="BABIPBABIP - Batting Average on Balls in Play" tableColumnId="13"/>
      <queryTableField id="14" name="LOB%LOB% - Left on Base Percentage" tableColumnId="14"/>
      <queryTableField id="15" name="GB%GB% - Ground Ball Percentage (GB/BIP)" tableColumnId="15"/>
      <queryTableField id="16" name="HR/FBHR/FB - Home Run to Fly Ball Ratio" tableColumnId="16"/>
      <queryTableField id="17" name="-- Line Break --_1" tableColumnId="17"/>
      <queryTableField id="18" name="vFA (pi)vFA - Fourseam Fastball velocity (Pitch Info)" tableColumnId="18"/>
      <queryTableField id="19" name="-- Line Break --_2" tableColumnId="19"/>
      <queryTableField id="20" name="ERAERA - Earned Run Average ((ER*9)/IP)" tableColumnId="20"/>
      <queryTableField id="21" name="xERAxERA - Expected ERA" tableColumnId="21"/>
      <queryTableField id="22" name="FIPFIP - Fielder Independent Pitching on an ERA scale" tableColumnId="22"/>
      <queryTableField id="23" name="xFIPxFIP - Expected Fielder Independent Pitching where Home Runs are calculated as 10.5% of Fly Balls induced" tableColumnId="23"/>
      <queryTableField id="24" name="-- Line Break --_3" tableColumnId="24"/>
      <queryTableField id="25" name="WARWAR - Wins Above Replacement" tableColumnId="25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C6BE4210-FCEA-4BE7-BED8-8C193B0C4C0A}" autoFormatId="16" applyNumberFormats="0" applyBorderFormats="0" applyFontFormats="0" applyPatternFormats="0" applyAlignmentFormats="0" applyWidthHeightFormats="0">
  <queryTableRefresh nextId="27">
    <queryTableFields count="26">
      <queryTableField id="1" name="Team" tableColumnId="1"/>
      <queryTableField id="2" name="TG" tableColumnId="2"/>
      <queryTableField id="3" name="GG - Games Played" tableColumnId="3"/>
      <queryTableField id="4" name="PAPA - Plate Appearances" tableColumnId="4"/>
      <queryTableField id="5" name="HRHR - Home Runs" tableColumnId="5"/>
      <queryTableField id="6" name="RR - Runs" tableColumnId="6"/>
      <queryTableField id="7" name="RBIRBI - Runs Batted In" tableColumnId="7"/>
      <queryTableField id="8" name="SBSB - Stolen Bases" tableColumnId="8"/>
      <queryTableField id="9" name="-- Line Break --" tableColumnId="9"/>
      <queryTableField id="10" name="BB%BB% - Walk Percentage (BB/PA)" tableColumnId="10"/>
      <queryTableField id="11" name="K%K% - Strikeout Percentage (SO/PA)" tableColumnId="11"/>
      <queryTableField id="12" name="ISOISO - Isolated Power (SLG-AVG)" tableColumnId="12"/>
      <queryTableField id="13" name="BABIPBABIP - Batting Average on Balls in Play" tableColumnId="13"/>
      <queryTableField id="14" name="-- Line Break --_1" tableColumnId="14"/>
      <queryTableField id="15" name="AVGAVG - Batting Average (H/AB)" tableColumnId="15"/>
      <queryTableField id="16" name="OBPOBP - On Base Percentage" tableColumnId="16"/>
      <queryTableField id="17" name="SLGSLG - Slugging Percentage" tableColumnId="17"/>
      <queryTableField id="18" name="wOBAwOBA - Weighted On Base Average (Linear Weights)" tableColumnId="18"/>
      <queryTableField id="19" name="xwOBAxwOBA - Expected weighted on-base average" tableColumnId="19"/>
      <queryTableField id="20" name="wRC+wRC+ - Runs per PA scaled where 100 is average; both league and park adjusted; based on wOBA" tableColumnId="20"/>
      <queryTableField id="21" name="-- Line Break --_2" tableColumnId="21"/>
      <queryTableField id="22" name="BsRBase Running - Base running runs above average, includes SB or CS" tableColumnId="22"/>
      <queryTableField id="23" name="-- Line Break --_3" tableColumnId="23"/>
      <queryTableField id="24" name="OffOffense - Batting and Base Running combined (above average)" tableColumnId="24"/>
      <queryTableField id="25" name="DefDefense - Fielding and Positional Adjustment combined (above average)" tableColumnId="25"/>
      <queryTableField id="26" name="WARWAR - Wins Above Replacement" tableColumnId="2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6" xr16:uid="{D44D9F02-037C-4BF3-A546-563F95E1E789}" autoFormatId="16" applyNumberFormats="0" applyBorderFormats="0" applyFontFormats="0" applyPatternFormats="0" applyAlignmentFormats="0" applyWidthHeightFormats="0">
  <queryTableRefresh nextId="22">
    <queryTableFields count="21">
      <queryTableField id="1" name="Team" tableColumnId="1"/>
      <queryTableField id="2" name="PAPA - Plate Appearances" tableColumnId="2"/>
      <queryTableField id="3" name="-- Line Break --" tableColumnId="3"/>
      <queryTableField id="4" name="EventsEvents - The number of Batted Balls (PA - SO - BB - HBP)" tableColumnId="4"/>
      <queryTableField id="5" name="EVEV - Exit Velocity (mph) - Speed of the baseball as it comes off the bat" tableColumnId="5"/>
      <queryTableField id="6" name="maxEVmaxEV - Maximum Exit Velocity (mph) - Highest speed of a ball off the bat." tableColumnId="6"/>
      <queryTableField id="7" name="LALA - Launch Angle (degree) - Vertical direction of the ball as it leaves the bat" tableColumnId="7"/>
      <queryTableField id="8" name="BarrelsBarrels - A batted ball with comparable hit types (in terms of exit velocity and launch angle) have led to a minimum .500 batting average and 1.500 slugging percentage" tableColumnId="8"/>
      <queryTableField id="9" name="Barrel%Barrel% - Percentage of batted balls that are classified as barrels" tableColumnId="9"/>
      <queryTableField id="21" dataBound="0" tableColumnId="21"/>
      <queryTableField id="10" name="HardHitHardHit -  Number of batted balls with exit velocity of 95 mph or higher" tableColumnId="10"/>
      <queryTableField id="11" name="HardHit%HardHit% -  Percentage of batted balls with exit velocity of 95 mph or higher" tableColumnId="11"/>
      <queryTableField id="12" name="-- Line Break --_1" tableColumnId="12"/>
      <queryTableField id="13" name="AVGAVG - Batting Average (H/AB)" tableColumnId="13"/>
      <queryTableField id="14" name="xBAxBA - Expected batting average" tableColumnId="14"/>
      <queryTableField id="15" name="-- Line Break --_2" tableColumnId="15"/>
      <queryTableField id="16" name="SLGSLG - Slugging Percentage" tableColumnId="16"/>
      <queryTableField id="17" name="xSLGxSLG - Expected slugging percentage" tableColumnId="17"/>
      <queryTableField id="18" name="-- Line Break --_3" tableColumnId="18"/>
      <queryTableField id="19" name="wOBAwOBA - Weighted On Base Average (Linear Weights)" tableColumnId="19"/>
      <queryTableField id="20" name="xwOBAxwOBA - Expected weighted on-base average" tableColumnId="20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5" xr16:uid="{91ECD505-9316-4D3B-AA98-61C50F1DD9F8}" autoFormatId="16" applyNumberFormats="0" applyBorderFormats="0" applyFontFormats="0" applyPatternFormats="0" applyAlignmentFormats="0" applyWidthHeightFormats="0">
  <queryTableRefresh nextId="21">
    <queryTableFields count="20">
      <queryTableField id="1" name="Team" tableColumnId="1"/>
      <queryTableField id="2" name="PAPA - Plate Appearances" tableColumnId="2"/>
      <queryTableField id="3" name="-- Line Break --" tableColumnId="3"/>
      <queryTableField id="4" name="EventsEvents - The number of Batted Balls (PA - SO - BB - HBP)" tableColumnId="4"/>
      <queryTableField id="5" name="EVEV - Exit Velocity (mph) - Speed of the baseball as it comes off the bat" tableColumnId="5"/>
      <queryTableField id="6" name="maxEVmaxEV - Maximum Exit Velocity (mph) - Highest speed of a ball off the bat." tableColumnId="6"/>
      <queryTableField id="7" name="LALA - Launch Angle (degree) - Vertical direction of the ball as it leaves the bat" tableColumnId="7"/>
      <queryTableField id="8" name="BarrelsBarrels - A batted ball with comparable hit types (in terms of exit velocity and launch angle) have led to a minimum .500 batting average and 1.500 slugging percentage" tableColumnId="8"/>
      <queryTableField id="9" name="Barrel%Barrel% - Percentage of batted balls that are classified as barrels" tableColumnId="9"/>
      <queryTableField id="10" name="HardHitHardHit -  Number of batted balls with exit velocity of 95 mph or higher" tableColumnId="10"/>
      <queryTableField id="11" name="HardHit%HardHit% -  Percentage of batted balls with exit velocity of 95 mph or higher" tableColumnId="11"/>
      <queryTableField id="12" name="-- Line Break --_1" tableColumnId="12"/>
      <queryTableField id="13" name="AVGAVG - Batting Average (H/AB)" tableColumnId="13"/>
      <queryTableField id="14" name="xBAxBA - Expected batting average" tableColumnId="14"/>
      <queryTableField id="15" name="-- Line Break --_2" tableColumnId="15"/>
      <queryTableField id="16" name="SLGSLG - Slugging Percentage" tableColumnId="16"/>
      <queryTableField id="17" name="xSLGxSLG - Expected slugging percentage" tableColumnId="17"/>
      <queryTableField id="18" name="-- Line Break --_3" tableColumnId="18"/>
      <queryTableField id="19" name="wOBAwOBA - Weighted On Base Average (Linear Weights)" tableColumnId="19"/>
      <queryTableField id="20" name="xwOBAxwOBA - Expected weighted on-base average" tableColumnId="20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7D1E0B31-B067-4213-8280-456612F68021}" autoFormatId="16" applyNumberFormats="0" applyBorderFormats="0" applyFontFormats="0" applyPatternFormats="0" applyAlignmentFormats="0" applyWidthHeightFormats="0">
  <queryTableRefresh nextId="27">
    <queryTableFields count="26">
      <queryTableField id="1" name="Team" tableColumnId="1"/>
      <queryTableField id="2" name="TG" tableColumnId="2"/>
      <queryTableField id="3" name="GG - Games Played" tableColumnId="3"/>
      <queryTableField id="4" name="PAPA - Plate Appearances" tableColumnId="4"/>
      <queryTableField id="5" name="HRHR - Home Runs" tableColumnId="5"/>
      <queryTableField id="6" name="RR - Runs" tableColumnId="6"/>
      <queryTableField id="7" name="RBIRBI - Runs Batted In" tableColumnId="7"/>
      <queryTableField id="8" name="SBSB - Stolen Bases" tableColumnId="8"/>
      <queryTableField id="9" name="-- Line Break --" tableColumnId="9"/>
      <queryTableField id="10" name="BB%BB% - Walk Percentage (BB/PA)" tableColumnId="10"/>
      <queryTableField id="11" name="K%K% - Strikeout Percentage (SO/PA)" tableColumnId="11"/>
      <queryTableField id="12" name="ISOISO - Isolated Power (SLG-AVG)" tableColumnId="12"/>
      <queryTableField id="13" name="BABIPBABIP - Batting Average on Balls in Play" tableColumnId="13"/>
      <queryTableField id="14" name="-- Line Break --_1" tableColumnId="14"/>
      <queryTableField id="15" name="AVGAVG - Batting Average (H/AB)" tableColumnId="15"/>
      <queryTableField id="16" name="OBPOBP - On Base Percentage" tableColumnId="16"/>
      <queryTableField id="17" name="SLGSLG - Slugging Percentage" tableColumnId="17"/>
      <queryTableField id="18" name="wOBAwOBA - Weighted On Base Average (Linear Weights)" tableColumnId="18"/>
      <queryTableField id="19" name="xwOBAxwOBA - Expected weighted on-base average" tableColumnId="19"/>
      <queryTableField id="20" name="wRC+wRC+ - Runs per PA scaled where 100 is average; both league and park adjusted; based on wOBA" tableColumnId="20"/>
      <queryTableField id="21" name="-- Line Break --_2" tableColumnId="21"/>
      <queryTableField id="22" name="BsRBase Running - Base running runs above average, includes SB or CS" tableColumnId="22"/>
      <queryTableField id="23" name="-- Line Break --_3" tableColumnId="23"/>
      <queryTableField id="24" name="OffOffense - Batting and Base Running combined (above average)" tableColumnId="24"/>
      <queryTableField id="25" name="DefDefense - Fielding and Positional Adjustment combined (above average)" tableColumnId="25"/>
      <queryTableField id="26" name="WARWAR - Wins Above Replacement" tableColumnId="2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DA57435B-95ED-478F-8C0B-EE85F7E01C70}" autoFormatId="16" applyNumberFormats="0" applyBorderFormats="0" applyFontFormats="0" applyPatternFormats="0" applyAlignmentFormats="0" applyWidthHeightFormats="0">
  <queryTableRefresh nextId="26">
    <queryTableFields count="25">
      <queryTableField id="1" name="Team" tableColumnId="1"/>
      <queryTableField id="2" name="TG" tableColumnId="2"/>
      <queryTableField id="3" name="WW - Wins" tableColumnId="3"/>
      <queryTableField id="4" name="LL - Losses" tableColumnId="4"/>
      <queryTableField id="5" name="SVSV - Saves" tableColumnId="5"/>
      <queryTableField id="6" name="GG - Games Pitched" tableColumnId="6"/>
      <queryTableField id="7" name="GSGS - Games Started" tableColumnId="7"/>
      <queryTableField id="8" name="IPIP - Innings Pitched" tableColumnId="8"/>
      <queryTableField id="9" name="-- Line Break --" tableColumnId="9"/>
      <queryTableField id="10" name="K/9K/9 - Strikeouts per 9 Innings ((SO*9)/IP)" tableColumnId="10"/>
      <queryTableField id="11" name="BB/9BB/9 - Walks per 9 Innings ((BB*9)/IP)" tableColumnId="11"/>
      <queryTableField id="12" name="HR/9HR/9 - Home Runs per 9 Innings ((HR*9)/IP)" tableColumnId="12"/>
      <queryTableField id="13" name="BABIPBABIP - Batting Average on Balls in Play" tableColumnId="13"/>
      <queryTableField id="14" name="LOB%LOB% - Left on Base Percentage" tableColumnId="14"/>
      <queryTableField id="15" name="GB%GB% - Ground Ball Percentage (GB/BIP)" tableColumnId="15"/>
      <queryTableField id="16" name="HR/FBHR/FB - Home Run to Fly Ball Ratio" tableColumnId="16"/>
      <queryTableField id="17" name="-- Line Break --_1" tableColumnId="17"/>
      <queryTableField id="18" name="vFA (pi)vFA - Fourseam Fastball velocity (Pitch Info)" tableColumnId="18"/>
      <queryTableField id="19" name="-- Line Break --_2" tableColumnId="19"/>
      <queryTableField id="20" name="ERAERA - Earned Run Average ((ER*9)/IP)" tableColumnId="20"/>
      <queryTableField id="21" name="xERAxERA - Expected ERA" tableColumnId="21"/>
      <queryTableField id="22" name="FIPFIP - Fielder Independent Pitching on an ERA scale" tableColumnId="22"/>
      <queryTableField id="23" name="xFIPxFIP - Expected Fielder Independent Pitching where Home Runs are calculated as 10.5% of Fly Balls induced" tableColumnId="23"/>
      <queryTableField id="24" name="-- Line Break --_3" tableColumnId="24"/>
      <queryTableField id="25" name="WARWAR - Wins Above Replacement" tableColumnId="25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D7B811-1A40-4625-8AFB-55F5301C2B93}" autoFormatId="16" applyNumberFormats="0" applyBorderFormats="0" applyFontFormats="0" applyPatternFormats="0" applyAlignmentFormats="0" applyWidthHeightFormats="0">
  <queryTableRefresh nextId="18" unboundColumnsRight="11">
    <queryTableFields count="17">
      <queryTableField id="1" name="Date" tableColumnId="1"/>
      <queryTableField id="2" name="Location" tableColumnId="2"/>
      <queryTableField id="3" name="OPP" tableColumnId="3"/>
      <queryTableField id="4" name="Result" tableColumnId="4"/>
      <queryTableField id="5" name="RS" tableColumnId="5"/>
      <queryTableField id="6" name="RA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8" xr16:uid="{5F56AF46-02B0-4499-B93C-973D19AE3D46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6" xr16:uid="{05750F76-D39F-4493-8529-9928CE252E14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4" xr16:uid="{CE5056B8-0642-47DB-9DBA-86CA28542EFF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2" xr16:uid="{B7CEB16C-02A5-4E78-AD3F-5A427E4B459E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0" xr16:uid="{E1135D5C-3482-4BB8-8FF8-DB684988AF63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8" xr16:uid="{776BB499-11DE-4420-A207-E8340E765F94}" autoFormatId="16" applyNumberFormats="0" applyBorderFormats="0" applyFontFormats="0" applyPatternFormats="0" applyAlignmentFormats="0" applyWidthHeightFormats="0">
  <queryTableRefresh nextId="114">
    <queryTableFields count="1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7DAEB83F-DB5B-4864-A669-4C26489C28BF}" autoFormatId="16" applyNumberFormats="0" applyBorderFormats="0" applyFontFormats="0" applyPatternFormats="0" applyAlignmentFormats="0" applyWidthHeightFormats="0">
  <queryTableRefresh nextId="18">
    <queryTableFields count="17">
      <queryTableField id="1" name="Team" tableColumnId="1"/>
      <queryTableField id="2" name="W" tableColumnId="2"/>
      <queryTableField id="3" name="L" tableColumnId="3"/>
      <queryTableField id="4" name="W%" tableColumnId="4"/>
      <queryTableField id="5" name="GB" tableColumnId="5"/>
      <queryTableField id="6" name="Proj_x000a_W" tableColumnId="6"/>
      <queryTableField id="7" name="Proj_x000a_L" tableColumnId="7"/>
      <queryTableField id="8" name="ROS_x000a_W%" tableColumnId="8"/>
      <queryTableField id="9" name="Strength_x000a_of Sched" tableColumnId="9"/>
      <queryTableField id="10" name="Win_x000a_Div" tableColumnId="10"/>
      <queryTableField id="11" name="Clinch_x000a_Bye" tableColumnId="11"/>
      <queryTableField id="12" name="Clinch_x000a_Wild Card" tableColumnId="12"/>
      <queryTableField id="13" name="Make_x000a_Playoffs" tableColumnId="13"/>
      <queryTableField id="14" name="Make_x000a_LDS" tableColumnId="14"/>
      <queryTableField id="15" name="Win_x000a_LDS" tableColumnId="15"/>
      <queryTableField id="16" name="Win_x000a_LCS" tableColumnId="16"/>
      <queryTableField id="17" name="Win_x000a_World Serie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6F4C0B-3EE1-4468-8831-2B390DB90759}" name="Major_League_Baseball__Detailed_Standings" displayName="Major_League_Baseball__Detailed_Standings" ref="A1:AB32" tableType="queryTable" totalsRowShown="0">
  <autoFilter ref="A1:AB32" xr:uid="{D16F4C0B-3EE1-4468-8831-2B390DB90759}"/>
  <tableColumns count="28">
    <tableColumn id="1" xr3:uid="{53D02CE1-56FF-485E-BA3C-BE4CBAB95FDD}" uniqueName="1" name="Rk" queryTableFieldId="1"/>
    <tableColumn id="2" xr3:uid="{36920B75-B5CA-4964-9645-08902F48D3E1}" uniqueName="2" name="Tm" queryTableFieldId="2" dataDxfId="1470"/>
    <tableColumn id="3" xr3:uid="{D6F68767-1EFB-4B22-A1EF-11F17202EB07}" uniqueName="3" name="W" queryTableFieldId="3"/>
    <tableColumn id="4" xr3:uid="{45CF4F75-D980-4905-BE58-D063734D631C}" uniqueName="4" name="L" queryTableFieldId="4"/>
    <tableColumn id="5" xr3:uid="{8CE21DA9-D82C-4788-9C78-9786AE07E3D8}" uniqueName="5" name="W-L%" queryTableFieldId="5"/>
    <tableColumn id="6" xr3:uid="{C91284E9-8CAC-4579-8CF6-2BD06A27377D}" uniqueName="6" name="Strk" queryTableFieldId="6" dataDxfId="1469"/>
    <tableColumn id="7" xr3:uid="{5CC93A84-E10D-49D6-AC6B-2E131C9E1B74}" uniqueName="7" name="R" queryTableFieldId="7"/>
    <tableColumn id="8" xr3:uid="{6A293766-AE31-4F18-A49B-A95B8A10DEA2}" uniqueName="8" name="RA" queryTableFieldId="8"/>
    <tableColumn id="9" xr3:uid="{F7B24286-81D5-4CE3-AB5B-108E9AE9E9D8}" uniqueName="9" name="Rdiff" queryTableFieldId="9"/>
    <tableColumn id="10" xr3:uid="{A73F3510-FA9F-41F4-802B-E1C20FAF4CCA}" uniqueName="10" name="SOS" queryTableFieldId="10"/>
    <tableColumn id="11" xr3:uid="{0201631B-D709-40B2-9B90-C81CA26B7115}" uniqueName="11" name="SRS" queryTableFieldId="11"/>
    <tableColumn id="12" xr3:uid="{073CE620-5968-493C-BF6C-7B4A8526997B}" uniqueName="12" name="pythWL" queryTableFieldId="12" dataDxfId="1468"/>
    <tableColumn id="13" xr3:uid="{7973026F-E657-4057-9ADA-151BE40D7E58}" uniqueName="13" name="Luck" queryTableFieldId="13"/>
    <tableColumn id="14" xr3:uid="{6BCE09E6-52DB-48B4-A29D-C5EACEEB296D}" uniqueName="14" name="vEast" queryTableFieldId="14" dataDxfId="1467"/>
    <tableColumn id="15" xr3:uid="{D89D4275-F6D1-4006-B9EB-0D647348B081}" uniqueName="15" name="vCent" queryTableFieldId="15" dataDxfId="1466"/>
    <tableColumn id="16" xr3:uid="{0149B814-B8D7-4BE2-B4A5-95ADD9BEA862}" uniqueName="16" name="vWest" queryTableFieldId="16" dataDxfId="1465"/>
    <tableColumn id="17" xr3:uid="{D5CE8EAE-73A4-4BE7-A4D8-B376751CB91D}" uniqueName="17" name="Inter" queryTableFieldId="17" dataDxfId="1464"/>
    <tableColumn id="18" xr3:uid="{5FE3F4E5-9E4B-4224-9812-3C947F65206C}" uniqueName="18" name="Home" queryTableFieldId="18" dataDxfId="1463"/>
    <tableColumn id="19" xr3:uid="{E0ADF9B2-009B-44C5-8E0C-3CEA5865E1FE}" uniqueName="19" name="Road" queryTableFieldId="19" dataDxfId="1462"/>
    <tableColumn id="20" xr3:uid="{C17141CF-A44F-4DF0-8131-908C5DA3FB95}" uniqueName="20" name="ExInn" queryTableFieldId="20" dataDxfId="1461"/>
    <tableColumn id="21" xr3:uid="{F5678CD0-0DED-4ED6-B74D-4F110E7FC222}" uniqueName="21" name="1Run" queryTableFieldId="21" dataDxfId="1460"/>
    <tableColumn id="22" xr3:uid="{1341FAA4-4EDD-4A4D-B7B6-15BAE6D736E6}" uniqueName="22" name="vRHP" queryTableFieldId="22" dataDxfId="1459"/>
    <tableColumn id="23" xr3:uid="{44398C89-5107-4BC2-9038-069D2D2BD1A5}" uniqueName="23" name="vLHP" queryTableFieldId="23" dataDxfId="1458"/>
    <tableColumn id="24" xr3:uid="{2906AA36-F992-4AC8-95E4-989E8272AA93}" uniqueName="24" name="≥.500" queryTableFieldId="24" dataDxfId="1457"/>
    <tableColumn id="25" xr3:uid="{398BBF45-1453-4FC3-8631-D7AC30406975}" uniqueName="25" name="&lt;.500" queryTableFieldId="25" dataDxfId="1456"/>
    <tableColumn id="26" xr3:uid="{6F561D37-3D46-43E4-9A02-87B245AF6496}" uniqueName="26" name="last10" queryTableFieldId="26" dataDxfId="1455"/>
    <tableColumn id="27" xr3:uid="{17AEF774-7F6A-438D-96DC-9EC73F3AB989}" uniqueName="27" name="last20" queryTableFieldId="27" dataDxfId="1454"/>
    <tableColumn id="28" xr3:uid="{1539AAA4-3311-4D0E-9373-751122FEF68D}" uniqueName="28" name="last30" queryTableFieldId="28" dataDxfId="145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C3BE562-529B-4B56-B5F1-AEB46FE45A9C}" name="FG_Playoff_Odds_Current" displayName="FG_Playoff_Odds_Current" ref="A1:Q31" tableType="queryTable" totalsRowShown="0">
  <autoFilter ref="A1:Q31" xr:uid="{AC3BE562-529B-4B56-B5F1-AEB46FE45A9C}"/>
  <tableColumns count="17">
    <tableColumn id="1" xr3:uid="{043010D4-AC2F-4F99-9531-18A82E11591E}" uniqueName="1" name="Team" queryTableFieldId="1" dataDxfId="36"/>
    <tableColumn id="2" xr3:uid="{41E6576B-6743-4D57-97FC-7C0B7147B87A}" uniqueName="2" name="W" queryTableFieldId="2"/>
    <tableColumn id="3" xr3:uid="{65816BC0-4DA4-4313-ABA2-FE4558D5BF1E}" uniqueName="3" name="L" queryTableFieldId="3"/>
    <tableColumn id="4" xr3:uid="{E806C672-4098-4EE8-8D06-8C6319B7EFD3}" uniqueName="4" name="W%" queryTableFieldId="4"/>
    <tableColumn id="5" xr3:uid="{AD2A33CB-DB45-4320-8FA6-32AE872BC928}" uniqueName="5" name="GB" queryTableFieldId="5"/>
    <tableColumn id="6" xr3:uid="{CCF1AAD0-D15B-4EBE-BB82-4A1B55FA302F}" uniqueName="6" name="Proj_x000a_W" queryTableFieldId="6"/>
    <tableColumn id="7" xr3:uid="{F45B015F-DA34-4941-A820-9080E52ABEC8}" uniqueName="7" name="Proj_x000a_L" queryTableFieldId="7"/>
    <tableColumn id="8" xr3:uid="{FBD5BFAF-273D-4BE1-B53D-B6CC24F731FB}" uniqueName="8" name="ROS_x000a_W%" queryTableFieldId="8"/>
    <tableColumn id="9" xr3:uid="{52884FDC-2880-45AF-9305-4728047FC860}" uniqueName="9" name="Strength_x000a_of Sched" queryTableFieldId="9"/>
    <tableColumn id="10" xr3:uid="{88DC9720-B518-4420-B758-B135EE641223}" uniqueName="10" name="Win_x000a_Div" queryTableFieldId="10"/>
    <tableColumn id="11" xr3:uid="{B3F2C411-CC44-44E6-B221-6E9D6A1E183D}" uniqueName="11" name="Clinch_x000a_Bye" queryTableFieldId="11"/>
    <tableColumn id="12" xr3:uid="{07FE655C-9166-498A-9647-0A52CC2BD60B}" uniqueName="12" name="Clinch_x000a_Wild Card" queryTableFieldId="12"/>
    <tableColumn id="13" xr3:uid="{0A222F4B-3934-4A4B-ABC0-71B6B99B5E32}" uniqueName="13" name="Make_x000a_Playoffs" queryTableFieldId="13"/>
    <tableColumn id="14" xr3:uid="{AFA0E3E4-610F-4150-8EE7-C406A8AC4DF0}" uniqueName="14" name="Make_x000a_LDS" queryTableFieldId="14"/>
    <tableColumn id="15" xr3:uid="{41EA6C98-9864-47D8-B927-36C3D2AC42AA}" uniqueName="15" name="Win_x000a_LDS" queryTableFieldId="15"/>
    <tableColumn id="16" xr3:uid="{E8B944D0-6A24-4F8E-AACF-7DB6ABEF6041}" uniqueName="16" name="Win_x000a_LCS" queryTableFieldId="16"/>
    <tableColumn id="17" xr3:uid="{56DD4C9D-0B30-4637-B281-09F28593763C}" uniqueName="17" name="Win_x000a_World Series" queryTableFieldId="1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93912A6-C20F-4E72-B66C-8FC8B4CE2188}" name="Table_27" displayName="Table_27" ref="A1:DI9" tableType="queryTable" totalsRowShown="0">
  <autoFilter ref="A1:DI9" xr:uid="{393912A6-C20F-4E72-B66C-8FC8B4CE2188}"/>
  <tableColumns count="113">
    <tableColumn id="1" xr3:uid="{F745543C-3F4C-43B1-BAA5-E97C9C98E8D1}" uniqueName="1" name="Column1" queryTableFieldId="1" dataDxfId="953"/>
    <tableColumn id="2" xr3:uid="{628D651E-5713-41CD-A7F3-B590A98143FF}" uniqueName="2" name="Column2" queryTableFieldId="2" dataDxfId="952"/>
    <tableColumn id="3" xr3:uid="{646D1F1B-E963-4FAF-8502-FAF3D787B326}" uniqueName="3" name="Column3" queryTableFieldId="3" dataDxfId="951"/>
    <tableColumn id="4" xr3:uid="{6CBF8DFA-48B6-41C8-AA11-D8CC6BD702B8}" uniqueName="4" name="Column4" queryTableFieldId="4" dataDxfId="950"/>
    <tableColumn id="5" xr3:uid="{A89F6A67-6FDA-4D29-8932-85D757F9A02A}" uniqueName="5" name="Column5" queryTableFieldId="5" dataDxfId="949"/>
    <tableColumn id="6" xr3:uid="{C8F4ADBC-522C-4AA4-A7AA-2B6F2B5D12C5}" uniqueName="6" name="Column6" queryTableFieldId="6" dataDxfId="948"/>
    <tableColumn id="7" xr3:uid="{DBD7428C-FD67-40DA-BDC4-27DCF2234F45}" uniqueName="7" name="Column7" queryTableFieldId="7" dataDxfId="947"/>
    <tableColumn id="8" xr3:uid="{4E22F94D-0288-450B-8B52-048B3EF897DB}" uniqueName="8" name="Column8" queryTableFieldId="8" dataDxfId="946"/>
    <tableColumn id="9" xr3:uid="{1AB24FFD-A5A2-4F1B-99C3-613117CD4529}" uniqueName="9" name="Column9" queryTableFieldId="9" dataDxfId="945"/>
    <tableColumn id="10" xr3:uid="{BB38D7E0-7808-49A7-B9D1-8B5B58A04EB4}" uniqueName="10" name="Column10" queryTableFieldId="10" dataDxfId="944"/>
    <tableColumn id="11" xr3:uid="{5DACA423-1CD7-41C9-92E2-0A5451F11A66}" uniqueName="11" name="Column11" queryTableFieldId="11" dataDxfId="943"/>
    <tableColumn id="12" xr3:uid="{513DADA6-583B-484D-B3BB-C762165608DF}" uniqueName="12" name="Column12" queryTableFieldId="12" dataDxfId="942"/>
    <tableColumn id="13" xr3:uid="{EE566345-01B2-4E55-9735-6A50DC73ECEF}" uniqueName="13" name="Column13" queryTableFieldId="13" dataDxfId="941"/>
    <tableColumn id="14" xr3:uid="{A380EAB2-FC2C-46B1-B092-04E0096734E7}" uniqueName="14" name="Column14" queryTableFieldId="14" dataDxfId="940"/>
    <tableColumn id="15" xr3:uid="{98312A3A-C09E-44DD-BE29-B77D99A30D7E}" uniqueName="15" name="Column15" queryTableFieldId="15" dataDxfId="939"/>
    <tableColumn id="16" xr3:uid="{3C59A692-515D-44E6-84A0-BBC64F417E4C}" uniqueName="16" name="Column16" queryTableFieldId="16" dataDxfId="938"/>
    <tableColumn id="17" xr3:uid="{DFB6AF29-9B94-4EC2-A4F9-591FEC6F6EB7}" uniqueName="17" name="Column17" queryTableFieldId="17" dataDxfId="937"/>
    <tableColumn id="18" xr3:uid="{A0244A27-7779-4AE1-A431-54FCD584D798}" uniqueName="18" name="Column18" queryTableFieldId="18" dataDxfId="936"/>
    <tableColumn id="19" xr3:uid="{9C4F62E0-9477-49C8-BE14-C10A9B6053D9}" uniqueName="19" name="Column19" queryTableFieldId="19" dataDxfId="935"/>
    <tableColumn id="20" xr3:uid="{0565802B-E959-4817-BF22-3FC4E47EB979}" uniqueName="20" name="Column20" queryTableFieldId="20" dataDxfId="934"/>
    <tableColumn id="21" xr3:uid="{C7A6F2FC-220A-4A21-922C-6CF013026C83}" uniqueName="21" name="Column21" queryTableFieldId="21" dataDxfId="933"/>
    <tableColumn id="22" xr3:uid="{850B9962-5E23-4F4F-8064-7F9FCFBEAD9F}" uniqueName="22" name="Column22" queryTableFieldId="22" dataDxfId="932"/>
    <tableColumn id="23" xr3:uid="{7E7EB6D7-6815-45D0-8E86-28A8AE07868B}" uniqueName="23" name="Column23" queryTableFieldId="23" dataDxfId="931"/>
    <tableColumn id="24" xr3:uid="{D6DB3EEC-6214-45F3-A9A2-A218CA965717}" uniqueName="24" name="Column24" queryTableFieldId="24" dataDxfId="930"/>
    <tableColumn id="25" xr3:uid="{D0CEADC1-17D0-4DA1-B4ED-2145C53ADB72}" uniqueName="25" name="Column25" queryTableFieldId="25" dataDxfId="929"/>
    <tableColumn id="26" xr3:uid="{78A98BB0-CF10-423E-8B16-593114AB3714}" uniqueName="26" name="Column26" queryTableFieldId="26" dataDxfId="928"/>
    <tableColumn id="27" xr3:uid="{D52CA42D-95B8-43D1-AEAC-43BFB8075702}" uniqueName="27" name="Column27" queryTableFieldId="27" dataDxfId="927"/>
    <tableColumn id="28" xr3:uid="{7114B324-1D6E-421C-8216-79DD4C96E18C}" uniqueName="28" name="Column28" queryTableFieldId="28" dataDxfId="926"/>
    <tableColumn id="29" xr3:uid="{6C5728B9-C57D-4A9D-AE16-15BAEEBDF5FD}" uniqueName="29" name="Column29" queryTableFieldId="29" dataDxfId="925"/>
    <tableColumn id="30" xr3:uid="{F1A7DAC1-CCB1-4FB9-9321-34107B1FB72F}" uniqueName="30" name="Column30" queryTableFieldId="30" dataDxfId="924"/>
    <tableColumn id="31" xr3:uid="{1FE89CFD-217F-40BF-945B-D142BC07A354}" uniqueName="31" name="Column31" queryTableFieldId="31" dataDxfId="923"/>
    <tableColumn id="32" xr3:uid="{2AE53198-AA00-4B13-AA36-1E92CC30C88A}" uniqueName="32" name="Column32" queryTableFieldId="32" dataDxfId="922"/>
    <tableColumn id="33" xr3:uid="{978C0DAC-4C18-4260-8DAB-49A8631EDE15}" uniqueName="33" name="Column33" queryTableFieldId="33" dataDxfId="921"/>
    <tableColumn id="34" xr3:uid="{421AF365-C997-4AF0-83B4-F3F2BEBF5025}" uniqueName="34" name="Column34" queryTableFieldId="34" dataDxfId="920"/>
    <tableColumn id="35" xr3:uid="{1158DB7C-F8DE-4DE3-B676-EF60B53D88A8}" uniqueName="35" name="Column35" queryTableFieldId="35" dataDxfId="919"/>
    <tableColumn id="36" xr3:uid="{C1691A4C-8A09-49B9-84EB-A5C80F27CC8C}" uniqueName="36" name="Column36" queryTableFieldId="36" dataDxfId="918"/>
    <tableColumn id="37" xr3:uid="{654EDBFC-CD08-4745-89F5-0B4DABD23992}" uniqueName="37" name="Column37" queryTableFieldId="37" dataDxfId="917"/>
    <tableColumn id="38" xr3:uid="{F71B6801-0C19-4520-A380-40DB8B6AF0BD}" uniqueName="38" name="Column38" queryTableFieldId="38" dataDxfId="916"/>
    <tableColumn id="39" xr3:uid="{E5CC3446-3E38-4E17-AB9D-D8B0D3CA966D}" uniqueName="39" name="Column39" queryTableFieldId="39" dataDxfId="915"/>
    <tableColumn id="40" xr3:uid="{B1CE216E-DC60-4875-B085-EB3C4728BA4F}" uniqueName="40" name="Column40" queryTableFieldId="40" dataDxfId="914"/>
    <tableColumn id="41" xr3:uid="{12CB5F95-37D1-4C59-80F8-1AB65286C546}" uniqueName="41" name="Column41" queryTableFieldId="41" dataDxfId="913"/>
    <tableColumn id="42" xr3:uid="{B82DA65F-137E-4A25-8E37-17E21549B4C3}" uniqueName="42" name="Column42" queryTableFieldId="42" dataDxfId="912"/>
    <tableColumn id="43" xr3:uid="{9A857584-81FF-44ED-8E93-70DA5D9A5BC0}" uniqueName="43" name="Column43" queryTableFieldId="43" dataDxfId="911"/>
    <tableColumn id="44" xr3:uid="{AB778CD6-1FAF-43F9-B737-2CBE88D90B19}" uniqueName="44" name="Column44" queryTableFieldId="44" dataDxfId="910"/>
    <tableColumn id="45" xr3:uid="{B06681B6-E065-4310-B328-9522D092434A}" uniqueName="45" name="Column45" queryTableFieldId="45" dataDxfId="909"/>
    <tableColumn id="46" xr3:uid="{AF547798-752B-4B51-970D-769FD6DD7F94}" uniqueName="46" name="Column46" queryTableFieldId="46" dataDxfId="908"/>
    <tableColumn id="47" xr3:uid="{F66E2E3D-F222-4F70-85FC-A6AB70AB20EA}" uniqueName="47" name="Column47" queryTableFieldId="47" dataDxfId="907"/>
    <tableColumn id="48" xr3:uid="{9F4D086B-B031-4AA7-A46D-33C14DB6CF6C}" uniqueName="48" name="Column48" queryTableFieldId="48" dataDxfId="906"/>
    <tableColumn id="49" xr3:uid="{8A17BAF5-754A-4F31-B9DC-604738939D10}" uniqueName="49" name="Column49" queryTableFieldId="49" dataDxfId="905"/>
    <tableColumn id="50" xr3:uid="{66AB9BCD-804C-4E68-83FA-9F9B72E6E2AE}" uniqueName="50" name="Column50" queryTableFieldId="50" dataDxfId="904"/>
    <tableColumn id="51" xr3:uid="{6A86069B-4B05-4F12-9641-9AA54B8A9246}" uniqueName="51" name="Column51" queryTableFieldId="51" dataDxfId="903"/>
    <tableColumn id="52" xr3:uid="{0EA1BFAC-832F-48AB-A310-CFB15E119FE1}" uniqueName="52" name="Column52" queryTableFieldId="52" dataDxfId="902"/>
    <tableColumn id="53" xr3:uid="{976263B9-2C97-4774-8477-A3094295BB44}" uniqueName="53" name="Column53" queryTableFieldId="53" dataDxfId="901"/>
    <tableColumn id="54" xr3:uid="{779F15E0-0C73-4BE9-9F72-17FB38A2FBEC}" uniqueName="54" name="Column54" queryTableFieldId="54" dataDxfId="900"/>
    <tableColumn id="55" xr3:uid="{F348B0E7-8AEE-4666-8694-BADABC8A4349}" uniqueName="55" name="Column55" queryTableFieldId="55" dataDxfId="899"/>
    <tableColumn id="56" xr3:uid="{3935384B-922A-40FE-B016-5A1C499B63A2}" uniqueName="56" name="Column56" queryTableFieldId="56" dataDxfId="898"/>
    <tableColumn id="57" xr3:uid="{3C9FBA09-FE15-4C1B-A50A-7DB9EA955416}" uniqueName="57" name="Column57" queryTableFieldId="57" dataDxfId="897"/>
    <tableColumn id="58" xr3:uid="{94886D8D-E03B-40DC-A5B3-B49EBE3A5245}" uniqueName="58" name="Column58" queryTableFieldId="58" dataDxfId="896"/>
    <tableColumn id="59" xr3:uid="{7E34F7D6-3559-4931-B707-F54A459E85DB}" uniqueName="59" name="Column59" queryTableFieldId="59" dataDxfId="895"/>
    <tableColumn id="60" xr3:uid="{D217AE34-66A5-49E5-B296-D804ADAE1C63}" uniqueName="60" name="Column60" queryTableFieldId="60" dataDxfId="894"/>
    <tableColumn id="61" xr3:uid="{380F1055-F726-45C3-A0E0-5FFA5800F666}" uniqueName="61" name="Column61" queryTableFieldId="61" dataDxfId="893"/>
    <tableColumn id="62" xr3:uid="{E71D448B-6A4F-405F-9EAC-BA6B08E8E317}" uniqueName="62" name="Column62" queryTableFieldId="62" dataDxfId="892"/>
    <tableColumn id="63" xr3:uid="{64D83779-2150-4433-911D-A932B39537D8}" uniqueName="63" name="Column63" queryTableFieldId="63" dataDxfId="891"/>
    <tableColumn id="64" xr3:uid="{EE4BC508-AAEC-4ABF-A4AB-0CBEB9C3B00B}" uniqueName="64" name="Column64" queryTableFieldId="64" dataDxfId="890"/>
    <tableColumn id="65" xr3:uid="{DAF710B9-A53D-49B7-92B6-BA9610FE7CDA}" uniqueName="65" name="Column65" queryTableFieldId="65" dataDxfId="889"/>
    <tableColumn id="66" xr3:uid="{7717CB25-0945-49EA-A7CC-73978BF1E519}" uniqueName="66" name="Column66" queryTableFieldId="66" dataDxfId="888"/>
    <tableColumn id="67" xr3:uid="{1F502537-DCEE-465B-902D-B741A632B966}" uniqueName="67" name="Column67" queryTableFieldId="67" dataDxfId="887"/>
    <tableColumn id="68" xr3:uid="{38CE43CD-16CA-4E62-B843-A1A807D6D1A5}" uniqueName="68" name="Column68" queryTableFieldId="68" dataDxfId="886"/>
    <tableColumn id="69" xr3:uid="{6357BA81-2ECB-432E-A683-6D71D5509440}" uniqueName="69" name="Column69" queryTableFieldId="69" dataDxfId="885"/>
    <tableColumn id="70" xr3:uid="{C2997BE0-35EE-49D5-8AC2-FC321608F799}" uniqueName="70" name="Column70" queryTableFieldId="70" dataDxfId="884"/>
    <tableColumn id="71" xr3:uid="{F8A1DB3A-FF8F-4FC0-8B4A-A6A0887CF264}" uniqueName="71" name="Column71" queryTableFieldId="71" dataDxfId="883"/>
    <tableColumn id="72" xr3:uid="{4566D25A-9990-4004-90D8-B567B1F664A9}" uniqueName="72" name="Column72" queryTableFieldId="72" dataDxfId="882"/>
    <tableColumn id="73" xr3:uid="{AB43C348-2B00-4086-990E-00A6B3282D90}" uniqueName="73" name="Column73" queryTableFieldId="73" dataDxfId="881"/>
    <tableColumn id="74" xr3:uid="{98D671C1-1924-4193-8070-D116AE13E290}" uniqueName="74" name="Column74" queryTableFieldId="74" dataDxfId="880"/>
    <tableColumn id="75" xr3:uid="{F5419EA5-57B8-4FAA-8DE9-2DFDD29F33F3}" uniqueName="75" name="Column75" queryTableFieldId="75" dataDxfId="879"/>
    <tableColumn id="76" xr3:uid="{FE419E56-8858-4C1C-970E-766AFBE57731}" uniqueName="76" name="Column76" queryTableFieldId="76" dataDxfId="878"/>
    <tableColumn id="77" xr3:uid="{3D2B7443-35D6-43BF-80E7-7D5E6E867474}" uniqueName="77" name="Column77" queryTableFieldId="77" dataDxfId="877"/>
    <tableColumn id="78" xr3:uid="{682222EF-0B27-46BA-90DB-94F10A2086F6}" uniqueName="78" name="Column78" queryTableFieldId="78" dataDxfId="876"/>
    <tableColumn id="79" xr3:uid="{494B87DE-FA35-49F1-B979-4F31A258F2D5}" uniqueName="79" name="Column79" queryTableFieldId="79" dataDxfId="875"/>
    <tableColumn id="80" xr3:uid="{5091FD01-EB9E-473C-8C6E-008FE057964F}" uniqueName="80" name="Column80" queryTableFieldId="80" dataDxfId="874"/>
    <tableColumn id="81" xr3:uid="{3E655059-A1C3-43BF-B6E9-875ABB6D9BA2}" uniqueName="81" name="Column81" queryTableFieldId="81" dataDxfId="873"/>
    <tableColumn id="82" xr3:uid="{6F8917FA-0F7F-484F-A35C-3613BBC19FE8}" uniqueName="82" name="Column82" queryTableFieldId="82" dataDxfId="872"/>
    <tableColumn id="83" xr3:uid="{3807EF9B-2FCE-4840-95FE-0F92259B0A33}" uniqueName="83" name="Column83" queryTableFieldId="83" dataDxfId="871"/>
    <tableColumn id="84" xr3:uid="{A1A1950F-156D-4760-B7D5-EC6221CA0572}" uniqueName="84" name="Column84" queryTableFieldId="84" dataDxfId="870"/>
    <tableColumn id="85" xr3:uid="{8C2877C0-BFC0-4FCB-8BBE-A9B6B1ABDA60}" uniqueName="85" name="Column85" queryTableFieldId="85" dataDxfId="869"/>
    <tableColumn id="86" xr3:uid="{55804A94-83B4-4D80-A7C8-ED851FA0FBD4}" uniqueName="86" name="Column86" queryTableFieldId="86" dataDxfId="868"/>
    <tableColumn id="87" xr3:uid="{101BE0F7-F2F8-4639-B5BB-1F050DD6A55D}" uniqueName="87" name="Column87" queryTableFieldId="87" dataDxfId="867"/>
    <tableColumn id="88" xr3:uid="{D9DCBC02-F45E-446E-B0C5-5DE737B69813}" uniqueName="88" name="Column88" queryTableFieldId="88" dataDxfId="866"/>
    <tableColumn id="89" xr3:uid="{AF620CB1-297A-43AE-9E30-858144BAA375}" uniqueName="89" name="Column89" queryTableFieldId="89" dataDxfId="865"/>
    <tableColumn id="90" xr3:uid="{42E28362-5747-46CF-BF29-7EB42CF2AE0C}" uniqueName="90" name="Column90" queryTableFieldId="90" dataDxfId="864"/>
    <tableColumn id="91" xr3:uid="{BBB877D8-AFCA-4DB9-9A9D-1D680C9E80B0}" uniqueName="91" name="Column91" queryTableFieldId="91" dataDxfId="863"/>
    <tableColumn id="92" xr3:uid="{5F24792B-B989-4ABD-8331-4D35E5B12042}" uniqueName="92" name="Column92" queryTableFieldId="92" dataDxfId="862"/>
    <tableColumn id="93" xr3:uid="{403C7A24-070E-4CB1-A265-FA441FB1674D}" uniqueName="93" name="Column93" queryTableFieldId="93" dataDxfId="861"/>
    <tableColumn id="94" xr3:uid="{770F43FC-5B12-49C3-8803-F5A1B82A6D8E}" uniqueName="94" name="Column94" queryTableFieldId="94" dataDxfId="860"/>
    <tableColumn id="95" xr3:uid="{DCF291AE-2249-40CA-BA5A-45A03D60839C}" uniqueName="95" name="Column95" queryTableFieldId="95" dataDxfId="859"/>
    <tableColumn id="96" xr3:uid="{C2ABA8BB-443A-4721-98A2-5611D5BA8511}" uniqueName="96" name="Column96" queryTableFieldId="96" dataDxfId="858"/>
    <tableColumn id="97" xr3:uid="{489DCA43-49A6-47BB-91C9-347B47C36FBA}" uniqueName="97" name="Column97" queryTableFieldId="97" dataDxfId="857"/>
    <tableColumn id="98" xr3:uid="{C60ED51F-79B6-481E-882C-123CADCC1266}" uniqueName="98" name="Column98" queryTableFieldId="98" dataDxfId="856"/>
    <tableColumn id="99" xr3:uid="{5A01EF3E-7911-4319-B643-82B70E2E6329}" uniqueName="99" name="Column99" queryTableFieldId="99" dataDxfId="855"/>
    <tableColumn id="100" xr3:uid="{5929A6BC-2EA2-4E07-A065-ED86AE99970F}" uniqueName="100" name="Column100" queryTableFieldId="100" dataDxfId="854"/>
    <tableColumn id="101" xr3:uid="{88CC9296-614D-4657-B99C-0B674D070935}" uniqueName="101" name="Column101" queryTableFieldId="101" dataDxfId="853"/>
    <tableColumn id="102" xr3:uid="{4F4CC140-4E6E-4CF7-9B91-E1FC1A83B526}" uniqueName="102" name="Column102" queryTableFieldId="102" dataDxfId="852"/>
    <tableColumn id="103" xr3:uid="{3014812D-2A2A-441C-BD26-62351F89EFF3}" uniqueName="103" name="Column103" queryTableFieldId="103" dataDxfId="851"/>
    <tableColumn id="104" xr3:uid="{CE11E7B4-F1C9-4CAB-B059-B226EB8CAF25}" uniqueName="104" name="Column104" queryTableFieldId="104" dataDxfId="850"/>
    <tableColumn id="105" xr3:uid="{0BE0663E-5025-4D9F-BEE0-C87B5A18BEC4}" uniqueName="105" name="Column105" queryTableFieldId="105" dataDxfId="849"/>
    <tableColumn id="106" xr3:uid="{99D277C0-3DEE-41EC-9AAD-58FE4EA4951F}" uniqueName="106" name="Column106" queryTableFieldId="106" dataDxfId="848"/>
    <tableColumn id="107" xr3:uid="{7B337037-E709-4E3D-9FF1-33C560E5346D}" uniqueName="107" name="Column107" queryTableFieldId="107" dataDxfId="847"/>
    <tableColumn id="108" xr3:uid="{05AB1890-0DBD-4585-B9A1-6A01530911CE}" uniqueName="108" name="Column108" queryTableFieldId="108" dataDxfId="846"/>
    <tableColumn id="109" xr3:uid="{9593D159-EB59-42D3-9083-1BA034C1F6B4}" uniqueName="109" name="Column109" queryTableFieldId="109" dataDxfId="845"/>
    <tableColumn id="110" xr3:uid="{7DFCD0A3-30F1-45C8-8282-B1175660B4C9}" uniqueName="110" name="Column110" queryTableFieldId="110" dataDxfId="844"/>
    <tableColumn id="111" xr3:uid="{AA6FBD27-559D-4E46-B1F6-9564D6386F9C}" uniqueName="111" name="Column111" queryTableFieldId="111" dataDxfId="843"/>
    <tableColumn id="112" xr3:uid="{D234DAC4-917A-430C-8233-7FCE1C25FF8C}" uniqueName="112" name="Column112" queryTableFieldId="112" dataDxfId="842"/>
    <tableColumn id="113" xr3:uid="{FEE91725-9D1D-4605-A6BA-3B55EA6F460A}" uniqueName="113" name="Column113" queryTableFieldId="113" dataDxfId="84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109698-4784-4C13-89C7-EEB2E228FB4B}" name="Table_25" displayName="Table_25" ref="A1:DI9" tableType="queryTable" totalsRowShown="0">
  <autoFilter ref="A1:DI9" xr:uid="{F9109698-4784-4C13-89C7-EEB2E228FB4B}"/>
  <tableColumns count="113">
    <tableColumn id="1" xr3:uid="{D2CCF51A-205C-4BD4-9686-F72FC4702B47}" uniqueName="1" name="Column1" queryTableFieldId="1" dataDxfId="614"/>
    <tableColumn id="2" xr3:uid="{563A392D-ABAC-4A93-8BCC-CE15F3BAD315}" uniqueName="2" name="Column2" queryTableFieldId="2" dataDxfId="613"/>
    <tableColumn id="3" xr3:uid="{914A5177-7A57-41E9-A0C9-DA42EBE9CA6B}" uniqueName="3" name="Column3" queryTableFieldId="3" dataDxfId="612"/>
    <tableColumn id="4" xr3:uid="{98F80EAF-79DA-4F2B-9BB4-E67FA57D3CCE}" uniqueName="4" name="Column4" queryTableFieldId="4" dataDxfId="611"/>
    <tableColumn id="5" xr3:uid="{C733A3A2-5202-40D4-8FE7-AE3DD0DE4564}" uniqueName="5" name="Column5" queryTableFieldId="5" dataDxfId="610"/>
    <tableColumn id="6" xr3:uid="{54FFB6A5-6552-4844-8165-2F171D748378}" uniqueName="6" name="Column6" queryTableFieldId="6" dataDxfId="609"/>
    <tableColumn id="7" xr3:uid="{C17D2D8E-36CA-4AC9-98E4-BE1F91BBCC89}" uniqueName="7" name="Column7" queryTableFieldId="7" dataDxfId="608"/>
    <tableColumn id="8" xr3:uid="{F5499287-F6D0-44C5-9022-6205661F4A84}" uniqueName="8" name="Column8" queryTableFieldId="8" dataDxfId="607"/>
    <tableColumn id="9" xr3:uid="{CD277E14-4330-42A9-8536-FC1181EE038C}" uniqueName="9" name="Column9" queryTableFieldId="9" dataDxfId="606"/>
    <tableColumn id="10" xr3:uid="{F3C945ED-0006-4846-B13E-12536DB45219}" uniqueName="10" name="Column10" queryTableFieldId="10" dataDxfId="605"/>
    <tableColumn id="11" xr3:uid="{15179F72-CEFA-49AA-8009-48824993ADBA}" uniqueName="11" name="Column11" queryTableFieldId="11" dataDxfId="604"/>
    <tableColumn id="12" xr3:uid="{B0C204D1-393B-4040-B258-797F3E53954E}" uniqueName="12" name="Column12" queryTableFieldId="12" dataDxfId="603"/>
    <tableColumn id="13" xr3:uid="{98A7CC98-6BBA-48F8-902B-DDA7EF62576F}" uniqueName="13" name="Column13" queryTableFieldId="13" dataDxfId="602"/>
    <tableColumn id="14" xr3:uid="{13BBD10C-F7E5-40E0-900D-1BDAFC73EF05}" uniqueName="14" name="Column14" queryTableFieldId="14" dataDxfId="601"/>
    <tableColumn id="15" xr3:uid="{1954E3D2-12CF-4326-9932-8500BB45ABBC}" uniqueName="15" name="Column15" queryTableFieldId="15" dataDxfId="600"/>
    <tableColumn id="16" xr3:uid="{4A0CC548-374C-421A-A2A6-DA796F9FCF1E}" uniqueName="16" name="Column16" queryTableFieldId="16" dataDxfId="599"/>
    <tableColumn id="17" xr3:uid="{FAD03577-C595-417E-9104-9B311223AC23}" uniqueName="17" name="Column17" queryTableFieldId="17" dataDxfId="598"/>
    <tableColumn id="18" xr3:uid="{4C0E0DB9-4832-4335-A24B-48F5AAA01C58}" uniqueName="18" name="Column18" queryTableFieldId="18" dataDxfId="597"/>
    <tableColumn id="19" xr3:uid="{54EFC50A-70E5-4D22-A94F-9CF3AB5DD0CF}" uniqueName="19" name="Column19" queryTableFieldId="19" dataDxfId="596"/>
    <tableColumn id="20" xr3:uid="{6160A493-777E-4AD6-9FE0-BD5BEDE7328A}" uniqueName="20" name="Column20" queryTableFieldId="20" dataDxfId="595"/>
    <tableColumn id="21" xr3:uid="{C262BE7E-32C9-4DF6-917B-E7FD69D5B0DC}" uniqueName="21" name="Column21" queryTableFieldId="21" dataDxfId="594"/>
    <tableColumn id="22" xr3:uid="{BFC8E0D5-3AF5-4ACE-9495-FC6BED2B9FB7}" uniqueName="22" name="Column22" queryTableFieldId="22" dataDxfId="593"/>
    <tableColumn id="23" xr3:uid="{CCDB26EB-BAC0-409B-9484-3B44725F2558}" uniqueName="23" name="Column23" queryTableFieldId="23" dataDxfId="592"/>
    <tableColumn id="24" xr3:uid="{1220F2F3-1AB2-4D63-BB9B-ED95321ED962}" uniqueName="24" name="Column24" queryTableFieldId="24" dataDxfId="591"/>
    <tableColumn id="25" xr3:uid="{CE5C6464-AC5F-465A-A420-75E2331CB892}" uniqueName="25" name="Column25" queryTableFieldId="25" dataDxfId="590"/>
    <tableColumn id="26" xr3:uid="{9E9F46EB-FA9D-4062-9638-5ABF26A1836A}" uniqueName="26" name="Column26" queryTableFieldId="26" dataDxfId="589"/>
    <tableColumn id="27" xr3:uid="{309FADAE-CF81-45A7-B533-06F2AD0634A6}" uniqueName="27" name="Column27" queryTableFieldId="27" dataDxfId="588"/>
    <tableColumn id="28" xr3:uid="{6E7562CA-830E-459C-A310-48A66A8101A3}" uniqueName="28" name="Column28" queryTableFieldId="28" dataDxfId="587"/>
    <tableColumn id="29" xr3:uid="{9EAF4E94-30B6-4D7F-A54B-64D78365388A}" uniqueName="29" name="Column29" queryTableFieldId="29" dataDxfId="586"/>
    <tableColumn id="30" xr3:uid="{1976E0F7-A47D-4B19-A116-6A7BACCE5454}" uniqueName="30" name="Column30" queryTableFieldId="30" dataDxfId="585"/>
    <tableColumn id="31" xr3:uid="{36EA848F-07FC-4B61-8BAE-8A593CD1AC3E}" uniqueName="31" name="Column31" queryTableFieldId="31" dataDxfId="584"/>
    <tableColumn id="32" xr3:uid="{2A96723C-2CD2-481F-9AEC-34835E596DD0}" uniqueName="32" name="Column32" queryTableFieldId="32" dataDxfId="583"/>
    <tableColumn id="33" xr3:uid="{77B2DD01-8E6C-4793-8762-DCE9D51E7B0A}" uniqueName="33" name="Column33" queryTableFieldId="33" dataDxfId="582"/>
    <tableColumn id="34" xr3:uid="{6A8D9637-BE2B-4761-99D1-9F908BC8B431}" uniqueName="34" name="Column34" queryTableFieldId="34" dataDxfId="581"/>
    <tableColumn id="35" xr3:uid="{EE15FE18-BF18-4793-A038-A84CA401399C}" uniqueName="35" name="Column35" queryTableFieldId="35" dataDxfId="580"/>
    <tableColumn id="36" xr3:uid="{F897B622-C035-44CA-99BF-D17FF0F79FB5}" uniqueName="36" name="Column36" queryTableFieldId="36" dataDxfId="579"/>
    <tableColumn id="37" xr3:uid="{CE6B79A6-3FBE-4437-AF4A-01E81C32071C}" uniqueName="37" name="Column37" queryTableFieldId="37" dataDxfId="578"/>
    <tableColumn id="38" xr3:uid="{FC13BB04-994C-4E9C-AC53-7378B5254CB0}" uniqueName="38" name="Column38" queryTableFieldId="38" dataDxfId="577"/>
    <tableColumn id="39" xr3:uid="{E07564F9-6249-4081-AAA1-8098A52FAAE5}" uniqueName="39" name="Column39" queryTableFieldId="39" dataDxfId="576"/>
    <tableColumn id="40" xr3:uid="{F853439B-497A-4019-8DC5-F315BAB9BE7A}" uniqueName="40" name="Column40" queryTableFieldId="40" dataDxfId="575"/>
    <tableColumn id="41" xr3:uid="{4E666F15-3D6B-41F2-8076-756CCAD94EAA}" uniqueName="41" name="Column41" queryTableFieldId="41" dataDxfId="574"/>
    <tableColumn id="42" xr3:uid="{BC5AAFB6-2DF2-4820-B5ED-989E00EF2A23}" uniqueName="42" name="Column42" queryTableFieldId="42" dataDxfId="573"/>
    <tableColumn id="43" xr3:uid="{684F6ABB-6392-44E4-895B-64201BC4AC7D}" uniqueName="43" name="Column43" queryTableFieldId="43" dataDxfId="572"/>
    <tableColumn id="44" xr3:uid="{5BF47EF8-64BD-4048-B629-A6C24682037B}" uniqueName="44" name="Column44" queryTableFieldId="44" dataDxfId="571"/>
    <tableColumn id="45" xr3:uid="{A818758F-2173-4DD1-B5D6-C4342403389E}" uniqueName="45" name="Column45" queryTableFieldId="45" dataDxfId="570"/>
    <tableColumn id="46" xr3:uid="{25C65992-0622-4F52-9DF0-F6E6511A9352}" uniqueName="46" name="Column46" queryTableFieldId="46" dataDxfId="569"/>
    <tableColumn id="47" xr3:uid="{0ECDC050-5559-4DEE-8422-6DF8A98FF38A}" uniqueName="47" name="Column47" queryTableFieldId="47" dataDxfId="568"/>
    <tableColumn id="48" xr3:uid="{51CB709B-6ABD-4E92-95D9-BA8AE5A917E8}" uniqueName="48" name="Column48" queryTableFieldId="48" dataDxfId="567"/>
    <tableColumn id="49" xr3:uid="{8E167812-4E12-4233-8F2D-96BC9CBDC40D}" uniqueName="49" name="Column49" queryTableFieldId="49" dataDxfId="566"/>
    <tableColumn id="50" xr3:uid="{4CD519E5-64A8-4092-BDB9-5D65C8495E67}" uniqueName="50" name="Column50" queryTableFieldId="50" dataDxfId="565"/>
    <tableColumn id="51" xr3:uid="{7405EC27-98DD-4400-9211-77253416F8AD}" uniqueName="51" name="Column51" queryTableFieldId="51" dataDxfId="564"/>
    <tableColumn id="52" xr3:uid="{FC345974-BCD9-4E2F-8E96-2CDA692A8961}" uniqueName="52" name="Column52" queryTableFieldId="52" dataDxfId="563"/>
    <tableColumn id="53" xr3:uid="{D60305AC-B106-4585-86D1-B89685061314}" uniqueName="53" name="Column53" queryTableFieldId="53" dataDxfId="562"/>
    <tableColumn id="54" xr3:uid="{E3A4DAF4-C18E-48CC-A988-DD00D444F30F}" uniqueName="54" name="Column54" queryTableFieldId="54" dataDxfId="561"/>
    <tableColumn id="55" xr3:uid="{5F861FC4-DF44-4542-9D41-D8AD60C6878B}" uniqueName="55" name="Column55" queryTableFieldId="55" dataDxfId="560"/>
    <tableColumn id="56" xr3:uid="{E212AAC2-5954-4521-A028-6A642D2F47BC}" uniqueName="56" name="Column56" queryTableFieldId="56" dataDxfId="559"/>
    <tableColumn id="57" xr3:uid="{2633C2F2-6E53-4EB9-A490-529682CB2327}" uniqueName="57" name="Column57" queryTableFieldId="57" dataDxfId="558"/>
    <tableColumn id="58" xr3:uid="{71244B3E-3524-418D-9E79-A0089A036742}" uniqueName="58" name="Column58" queryTableFieldId="58" dataDxfId="557"/>
    <tableColumn id="59" xr3:uid="{19E885AE-D95B-416D-8365-5BA6FB801374}" uniqueName="59" name="Column59" queryTableFieldId="59" dataDxfId="556"/>
    <tableColumn id="60" xr3:uid="{4A59182E-703C-475C-908B-B807382B81A5}" uniqueName="60" name="Column60" queryTableFieldId="60" dataDxfId="555"/>
    <tableColumn id="61" xr3:uid="{EAF54524-8941-49B3-9B9E-856382C25997}" uniqueName="61" name="Column61" queryTableFieldId="61" dataDxfId="554"/>
    <tableColumn id="62" xr3:uid="{FD6B6F06-B7A7-4084-8751-0FC6B00FA2A8}" uniqueName="62" name="Column62" queryTableFieldId="62" dataDxfId="553"/>
    <tableColumn id="63" xr3:uid="{225E79B9-B48B-411C-B8DD-C99BD7F5D1F2}" uniqueName="63" name="Column63" queryTableFieldId="63" dataDxfId="552"/>
    <tableColumn id="64" xr3:uid="{D7EA0971-5640-4907-88DF-E66182821BF0}" uniqueName="64" name="Column64" queryTableFieldId="64" dataDxfId="551"/>
    <tableColumn id="65" xr3:uid="{EF1E1F69-98AF-42CE-A9A6-0E0248348AA2}" uniqueName="65" name="Column65" queryTableFieldId="65" dataDxfId="550"/>
    <tableColumn id="66" xr3:uid="{157C2CEC-5B09-47CF-AC19-DA9B5957A2EE}" uniqueName="66" name="Column66" queryTableFieldId="66" dataDxfId="549"/>
    <tableColumn id="67" xr3:uid="{8FD4BB55-CBFE-4D76-A705-94223DEE2880}" uniqueName="67" name="Column67" queryTableFieldId="67" dataDxfId="548"/>
    <tableColumn id="68" xr3:uid="{344EF39E-8EDC-4268-977B-9B18C8F488DF}" uniqueName="68" name="Column68" queryTableFieldId="68" dataDxfId="547"/>
    <tableColumn id="69" xr3:uid="{0EB59A5B-4B04-481B-A7F6-005E5069FF4F}" uniqueName="69" name="Column69" queryTableFieldId="69" dataDxfId="546"/>
    <tableColumn id="70" xr3:uid="{D8C0A436-79CB-4689-B2E0-578E9E2F628B}" uniqueName="70" name="Column70" queryTableFieldId="70" dataDxfId="545"/>
    <tableColumn id="71" xr3:uid="{5324F023-BC48-433B-8E25-6DFB8592B532}" uniqueName="71" name="Column71" queryTableFieldId="71" dataDxfId="544"/>
    <tableColumn id="72" xr3:uid="{661E0A12-D30C-479C-AF2A-9FB8EE502CA9}" uniqueName="72" name="Column72" queryTableFieldId="72" dataDxfId="543"/>
    <tableColumn id="73" xr3:uid="{914FA66D-6B30-4310-9137-1F01D24F182F}" uniqueName="73" name="Column73" queryTableFieldId="73" dataDxfId="542"/>
    <tableColumn id="74" xr3:uid="{8C546F1A-04FE-45F1-9FDC-767439413FC9}" uniqueName="74" name="Column74" queryTableFieldId="74" dataDxfId="541"/>
    <tableColumn id="75" xr3:uid="{86040776-3716-4FF8-9E3F-F412D6FADF39}" uniqueName="75" name="Column75" queryTableFieldId="75" dataDxfId="540"/>
    <tableColumn id="76" xr3:uid="{9D67EE97-0F42-45D5-BECB-CD1B41590C61}" uniqueName="76" name="Column76" queryTableFieldId="76" dataDxfId="539"/>
    <tableColumn id="77" xr3:uid="{4AD2ACE2-2397-4CDB-B1D1-0E680FAE1EDF}" uniqueName="77" name="Column77" queryTableFieldId="77" dataDxfId="538"/>
    <tableColumn id="78" xr3:uid="{AC9DED71-DBB6-4213-9EB8-4232B8CFB83F}" uniqueName="78" name="Column78" queryTableFieldId="78" dataDxfId="537"/>
    <tableColumn id="79" xr3:uid="{F0DD3D4B-B66E-4704-B23F-EFD2B9F7B019}" uniqueName="79" name="Column79" queryTableFieldId="79" dataDxfId="536"/>
    <tableColumn id="80" xr3:uid="{3DDD8D72-F97D-41F5-83AD-FF526DC5B0DE}" uniqueName="80" name="Column80" queryTableFieldId="80" dataDxfId="535"/>
    <tableColumn id="81" xr3:uid="{7E88146C-A5AB-4A30-9F38-DC0FFB1A9E2F}" uniqueName="81" name="Column81" queryTableFieldId="81" dataDxfId="534"/>
    <tableColumn id="82" xr3:uid="{862729AA-0593-4B41-A07F-5483CCB943C1}" uniqueName="82" name="Column82" queryTableFieldId="82" dataDxfId="533"/>
    <tableColumn id="83" xr3:uid="{BD0651BA-AA53-479F-B039-4037EB79A205}" uniqueName="83" name="Column83" queryTableFieldId="83" dataDxfId="532"/>
    <tableColumn id="84" xr3:uid="{CFC8865F-CB61-4072-8E9A-C2B981742847}" uniqueName="84" name="Column84" queryTableFieldId="84" dataDxfId="531"/>
    <tableColumn id="85" xr3:uid="{10BEE58A-4A63-4515-8574-2504CCECE4D7}" uniqueName="85" name="Column85" queryTableFieldId="85" dataDxfId="530"/>
    <tableColumn id="86" xr3:uid="{8E503496-CCD6-4EC3-95BC-DB455CA9968E}" uniqueName="86" name="Column86" queryTableFieldId="86" dataDxfId="529"/>
    <tableColumn id="87" xr3:uid="{6B97E6FE-F944-40C4-9DB7-B550C3F77098}" uniqueName="87" name="Column87" queryTableFieldId="87" dataDxfId="528"/>
    <tableColumn id="88" xr3:uid="{B6461144-5ACD-4322-85E6-8E5EA588BFB2}" uniqueName="88" name="Column88" queryTableFieldId="88" dataDxfId="527"/>
    <tableColumn id="89" xr3:uid="{5BDCBACF-476B-4190-9002-1FAB1A3551C9}" uniqueName="89" name="Column89" queryTableFieldId="89" dataDxfId="526"/>
    <tableColumn id="90" xr3:uid="{72B68578-B8A7-4B4C-B681-48C6583ACDE0}" uniqueName="90" name="Column90" queryTableFieldId="90" dataDxfId="525"/>
    <tableColumn id="91" xr3:uid="{1BE1D872-0075-473C-A100-94875B0EE845}" uniqueName="91" name="Column91" queryTableFieldId="91" dataDxfId="524"/>
    <tableColumn id="92" xr3:uid="{7A53CF2F-BBD8-47D5-8C7B-F66C9278487C}" uniqueName="92" name="Column92" queryTableFieldId="92" dataDxfId="523"/>
    <tableColumn id="93" xr3:uid="{F8C88E85-7140-41F8-B202-6AA286602EF3}" uniqueName="93" name="Column93" queryTableFieldId="93" dataDxfId="522"/>
    <tableColumn id="94" xr3:uid="{87A1846B-70C9-4DE8-BA63-5CA2FBEAE7DB}" uniqueName="94" name="Column94" queryTableFieldId="94" dataDxfId="521"/>
    <tableColumn id="95" xr3:uid="{4C6713F3-5782-4793-B008-40C3B6153FAA}" uniqueName="95" name="Column95" queryTableFieldId="95" dataDxfId="520"/>
    <tableColumn id="96" xr3:uid="{1B1D4852-7BF2-4B57-8C87-1F6CF118F51C}" uniqueName="96" name="Column96" queryTableFieldId="96" dataDxfId="519"/>
    <tableColumn id="97" xr3:uid="{435783BC-4205-418C-B177-D0ED35521769}" uniqueName="97" name="Column97" queryTableFieldId="97" dataDxfId="518"/>
    <tableColumn id="98" xr3:uid="{0C5A1C57-C36C-4AD3-8DD9-CB6B1E736FC8}" uniqueName="98" name="Column98" queryTableFieldId="98" dataDxfId="517"/>
    <tableColumn id="99" xr3:uid="{80BAA5B8-8D28-402D-9695-C08E6144CD13}" uniqueName="99" name="Column99" queryTableFieldId="99" dataDxfId="516"/>
    <tableColumn id="100" xr3:uid="{4F13DAE1-B5F6-416F-9390-9A601601B8C2}" uniqueName="100" name="Column100" queryTableFieldId="100" dataDxfId="515"/>
    <tableColumn id="101" xr3:uid="{D85E196E-5327-4431-B5C5-59AF164335EE}" uniqueName="101" name="Column101" queryTableFieldId="101" dataDxfId="514"/>
    <tableColumn id="102" xr3:uid="{66B702D0-B535-4025-BB62-B4AC91A79441}" uniqueName="102" name="Column102" queryTableFieldId="102" dataDxfId="513"/>
    <tableColumn id="103" xr3:uid="{312AD56C-1543-4640-AC27-EFEA7F086503}" uniqueName="103" name="Column103" queryTableFieldId="103" dataDxfId="512"/>
    <tableColumn id="104" xr3:uid="{D521970F-6069-44BF-A305-966CBC3EEA6F}" uniqueName="104" name="Column104" queryTableFieldId="104" dataDxfId="511"/>
    <tableColumn id="105" xr3:uid="{116D3A26-36E4-4C83-A513-01164B60D7D6}" uniqueName="105" name="Column105" queryTableFieldId="105" dataDxfId="510"/>
    <tableColumn id="106" xr3:uid="{DB376F54-D7B1-460A-BE6B-0CAD89724C7E}" uniqueName="106" name="Column106" queryTableFieldId="106" dataDxfId="509"/>
    <tableColumn id="107" xr3:uid="{9DB39F60-80F9-434C-A01E-B21A8EE30B16}" uniqueName="107" name="Column107" queryTableFieldId="107" dataDxfId="508"/>
    <tableColumn id="108" xr3:uid="{EF93AF7F-47C2-491E-AF34-A08BFEA3513C}" uniqueName="108" name="Column108" queryTableFieldId="108" dataDxfId="507"/>
    <tableColumn id="109" xr3:uid="{9557C702-5539-4A67-AE17-027727C0D965}" uniqueName="109" name="Column109" queryTableFieldId="109" dataDxfId="506"/>
    <tableColumn id="110" xr3:uid="{41704B96-98F4-41F3-9F06-CE65B22F4128}" uniqueName="110" name="Column110" queryTableFieldId="110" dataDxfId="505"/>
    <tableColumn id="111" xr3:uid="{E1587AB6-E96F-4F6D-8D77-02BCFDD94BA8}" uniqueName="111" name="Column111" queryTableFieldId="111" dataDxfId="504"/>
    <tableColumn id="112" xr3:uid="{C800C8C6-A0A0-47F9-90C9-698589DEAF7C}" uniqueName="112" name="Column112" queryTableFieldId="112" dataDxfId="503"/>
    <tableColumn id="113" xr3:uid="{49896130-6A01-4C26-9D16-738D54A0B95D}" uniqueName="113" name="Column113" queryTableFieldId="113" dataDxfId="50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567C71-91E7-4818-B849-E1BB9EBF989C}" name="Table_23" displayName="Table_23" ref="A1:DI9" tableType="queryTable" totalsRowShown="0">
  <autoFilter ref="A1:DI9" xr:uid="{13567C71-91E7-4818-B849-E1BB9EBF989C}"/>
  <tableColumns count="113">
    <tableColumn id="1" xr3:uid="{FF571C8D-2507-4753-BB61-92C2B415199E}" uniqueName="1" name="Column1" queryTableFieldId="1" dataDxfId="1066"/>
    <tableColumn id="2" xr3:uid="{62BC3F00-E401-4A98-A75A-6F17F641F61F}" uniqueName="2" name="Column2" queryTableFieldId="2" dataDxfId="1065"/>
    <tableColumn id="3" xr3:uid="{4E68D9FE-6DA8-401F-803D-EEC3F502A5FA}" uniqueName="3" name="Column3" queryTableFieldId="3" dataDxfId="1064"/>
    <tableColumn id="4" xr3:uid="{673ACF0C-BE35-42CB-B4C8-4A90771FD78E}" uniqueName="4" name="Column4" queryTableFieldId="4" dataDxfId="1063"/>
    <tableColumn id="5" xr3:uid="{00EF46CE-B225-4FAF-A053-DC1EBAAADA7B}" uniqueName="5" name="Column5" queryTableFieldId="5" dataDxfId="1062"/>
    <tableColumn id="6" xr3:uid="{077FB858-016C-4C3E-9DD6-7244BCA0F559}" uniqueName="6" name="Column6" queryTableFieldId="6" dataDxfId="1061"/>
    <tableColumn id="7" xr3:uid="{BA807914-19F1-41BE-AFA9-6D37177294F6}" uniqueName="7" name="Column7" queryTableFieldId="7" dataDxfId="1060"/>
    <tableColumn id="8" xr3:uid="{F19C5F34-F786-466D-85D3-97A55AC8EE40}" uniqueName="8" name="Column8" queryTableFieldId="8" dataDxfId="1059"/>
    <tableColumn id="9" xr3:uid="{6E670256-5446-4E63-A7A2-9E6176353452}" uniqueName="9" name="Column9" queryTableFieldId="9" dataDxfId="1058"/>
    <tableColumn id="10" xr3:uid="{247F09AE-2193-43D3-8B68-23522A374002}" uniqueName="10" name="Column10" queryTableFieldId="10" dataDxfId="1057"/>
    <tableColumn id="11" xr3:uid="{0C2D4C10-CEF9-4B35-9628-CFE88D55B812}" uniqueName="11" name="Column11" queryTableFieldId="11" dataDxfId="1056"/>
    <tableColumn id="12" xr3:uid="{C2C44334-4550-4A91-8DA1-E8AD4CF605FA}" uniqueName="12" name="Column12" queryTableFieldId="12" dataDxfId="1055"/>
    <tableColumn id="13" xr3:uid="{96D9156F-415C-4823-97D5-CE9694D8B2BC}" uniqueName="13" name="Column13" queryTableFieldId="13" dataDxfId="1054"/>
    <tableColumn id="14" xr3:uid="{049D1EFE-120E-472C-A676-E64D5C9BDA24}" uniqueName="14" name="Column14" queryTableFieldId="14" dataDxfId="1053"/>
    <tableColumn id="15" xr3:uid="{5BF0D225-6209-4A9A-B342-7EFFECDBA78F}" uniqueName="15" name="Column15" queryTableFieldId="15" dataDxfId="1052"/>
    <tableColumn id="16" xr3:uid="{72D08134-ED62-4C95-926C-C5FCAFC4D625}" uniqueName="16" name="Column16" queryTableFieldId="16" dataDxfId="1051"/>
    <tableColumn id="17" xr3:uid="{27798B76-15AA-43BB-9912-F592F55F706C}" uniqueName="17" name="Column17" queryTableFieldId="17" dataDxfId="1050"/>
    <tableColumn id="18" xr3:uid="{901B338B-C31E-42B9-935C-451535D9F466}" uniqueName="18" name="Column18" queryTableFieldId="18" dataDxfId="1049"/>
    <tableColumn id="19" xr3:uid="{FF9631AE-D570-49BD-B2C7-92FA6A11C554}" uniqueName="19" name="Column19" queryTableFieldId="19" dataDxfId="1048"/>
    <tableColumn id="20" xr3:uid="{3BB71BCB-24E5-4762-9C18-55E8D2BD2B13}" uniqueName="20" name="Column20" queryTableFieldId="20" dataDxfId="1047"/>
    <tableColumn id="21" xr3:uid="{9A05E7A1-9D18-44D4-B7E2-69993208D6C5}" uniqueName="21" name="Column21" queryTableFieldId="21" dataDxfId="1046"/>
    <tableColumn id="22" xr3:uid="{272F4C30-DF5A-4CB5-9DF4-4268704F7C5E}" uniqueName="22" name="Column22" queryTableFieldId="22" dataDxfId="1045"/>
    <tableColumn id="23" xr3:uid="{8EE524FF-6119-4293-88FB-98CFBB682D9D}" uniqueName="23" name="Column23" queryTableFieldId="23" dataDxfId="1044"/>
    <tableColumn id="24" xr3:uid="{05E645E5-2AFA-4B0A-8231-B09A52F914FF}" uniqueName="24" name="Column24" queryTableFieldId="24" dataDxfId="1043"/>
    <tableColumn id="25" xr3:uid="{7A1900FD-DB8C-4124-B8D4-B15FDFB2658E}" uniqueName="25" name="Column25" queryTableFieldId="25" dataDxfId="1042"/>
    <tableColumn id="26" xr3:uid="{07038E86-0C36-4D58-A547-5ED8F4C152F9}" uniqueName="26" name="Column26" queryTableFieldId="26" dataDxfId="1041"/>
    <tableColumn id="27" xr3:uid="{A053B0B0-BFA1-435B-9B86-68C9993F38A0}" uniqueName="27" name="Column27" queryTableFieldId="27" dataDxfId="1040"/>
    <tableColumn id="28" xr3:uid="{0B380D68-F310-4500-A51A-3EC8B873E7FD}" uniqueName="28" name="Column28" queryTableFieldId="28" dataDxfId="1039"/>
    <tableColumn id="29" xr3:uid="{FCBBE172-6B40-4F9A-A932-922AA8BD9496}" uniqueName="29" name="Column29" queryTableFieldId="29" dataDxfId="1038"/>
    <tableColumn id="30" xr3:uid="{BA6FAB7A-9016-4908-86B3-ACB03500E9A3}" uniqueName="30" name="Column30" queryTableFieldId="30" dataDxfId="1037"/>
    <tableColumn id="31" xr3:uid="{639C6D8C-5540-432C-982E-CAD7A3F7B313}" uniqueName="31" name="Column31" queryTableFieldId="31" dataDxfId="1036"/>
    <tableColumn id="32" xr3:uid="{230AD26A-A183-4342-BCF1-B442699D9C2A}" uniqueName="32" name="Column32" queryTableFieldId="32" dataDxfId="1035"/>
    <tableColumn id="33" xr3:uid="{D92B0C28-4D17-4ACE-8920-7F5BEB2012A9}" uniqueName="33" name="Column33" queryTableFieldId="33" dataDxfId="1034"/>
    <tableColumn id="34" xr3:uid="{D4DDE674-B2C2-4F9B-A2D5-971B5FB33413}" uniqueName="34" name="Column34" queryTableFieldId="34" dataDxfId="1033"/>
    <tableColumn id="35" xr3:uid="{A58372FC-45BF-490A-BF85-720A91A3FE37}" uniqueName="35" name="Column35" queryTableFieldId="35" dataDxfId="1032"/>
    <tableColumn id="36" xr3:uid="{C18072B0-234A-4E2E-BFE0-D3B2EEC7306C}" uniqueName="36" name="Column36" queryTableFieldId="36" dataDxfId="1031"/>
    <tableColumn id="37" xr3:uid="{DC7D1704-B81C-4EE6-ABA7-7DC058541E4C}" uniqueName="37" name="Column37" queryTableFieldId="37" dataDxfId="1030"/>
    <tableColumn id="38" xr3:uid="{15AE8F49-ED47-4011-B4EA-F59874FB1F43}" uniqueName="38" name="Column38" queryTableFieldId="38" dataDxfId="1029"/>
    <tableColumn id="39" xr3:uid="{311349D1-D785-4FFA-B76F-42EA358CA1E2}" uniqueName="39" name="Column39" queryTableFieldId="39" dataDxfId="1028"/>
    <tableColumn id="40" xr3:uid="{A17ACC7A-07CF-460A-ABE4-2E8B13878D01}" uniqueName="40" name="Column40" queryTableFieldId="40" dataDxfId="1027"/>
    <tableColumn id="41" xr3:uid="{0FE5B2AF-FDE0-48FA-9CA0-8074FB147715}" uniqueName="41" name="Column41" queryTableFieldId="41" dataDxfId="1026"/>
    <tableColumn id="42" xr3:uid="{8075A36A-1F13-499F-983E-82A320E2695F}" uniqueName="42" name="Column42" queryTableFieldId="42" dataDxfId="1025"/>
    <tableColumn id="43" xr3:uid="{BD8B23C7-2867-4590-A809-AF5196024C80}" uniqueName="43" name="Column43" queryTableFieldId="43" dataDxfId="1024"/>
    <tableColumn id="44" xr3:uid="{2C1768FF-78F7-4B1D-8E20-1B6429E09B88}" uniqueName="44" name="Column44" queryTableFieldId="44" dataDxfId="1023"/>
    <tableColumn id="45" xr3:uid="{6CFEFCF4-0CA9-428F-A707-76DC8AD0074B}" uniqueName="45" name="Column45" queryTableFieldId="45" dataDxfId="1022"/>
    <tableColumn id="46" xr3:uid="{5B9866E1-E200-4CC1-B504-6AE7BC54486F}" uniqueName="46" name="Column46" queryTableFieldId="46" dataDxfId="1021"/>
    <tableColumn id="47" xr3:uid="{6AA80A35-3D82-4018-88E6-AD3C76523870}" uniqueName="47" name="Column47" queryTableFieldId="47" dataDxfId="1020"/>
    <tableColumn id="48" xr3:uid="{9263DB2B-06FE-44B8-89F8-C77D6EC28D93}" uniqueName="48" name="Column48" queryTableFieldId="48" dataDxfId="1019"/>
    <tableColumn id="49" xr3:uid="{3771FCB5-1FAF-452D-A90E-867A8716CADD}" uniqueName="49" name="Column49" queryTableFieldId="49" dataDxfId="1018"/>
    <tableColumn id="50" xr3:uid="{0F3396DC-1E61-408A-9BE1-764FDC494A4F}" uniqueName="50" name="Column50" queryTableFieldId="50" dataDxfId="1017"/>
    <tableColumn id="51" xr3:uid="{618F76A7-89A2-432D-8B9C-F81EACE08FC4}" uniqueName="51" name="Column51" queryTableFieldId="51" dataDxfId="1016"/>
    <tableColumn id="52" xr3:uid="{6AE9D1F2-6B35-4CCB-84B6-0178725ABC70}" uniqueName="52" name="Column52" queryTableFieldId="52" dataDxfId="1015"/>
    <tableColumn id="53" xr3:uid="{8EF1A9B7-7AE9-44E0-B5AF-C686BFA0EF33}" uniqueName="53" name="Column53" queryTableFieldId="53" dataDxfId="1014"/>
    <tableColumn id="54" xr3:uid="{516AB70B-D5B4-4765-ABF7-5A62F8B25612}" uniqueName="54" name="Column54" queryTableFieldId="54" dataDxfId="1013"/>
    <tableColumn id="55" xr3:uid="{C67DEEA3-380E-465C-9954-ACEC2716AB34}" uniqueName="55" name="Column55" queryTableFieldId="55" dataDxfId="1012"/>
    <tableColumn id="56" xr3:uid="{FBCE95BD-FA48-438A-937E-1D3F36335452}" uniqueName="56" name="Column56" queryTableFieldId="56" dataDxfId="1011"/>
    <tableColumn id="57" xr3:uid="{9136C673-1FA9-4B19-9922-F7AD7DA794F5}" uniqueName="57" name="Column57" queryTableFieldId="57" dataDxfId="1010"/>
    <tableColumn id="58" xr3:uid="{D6ADA261-5D97-47D5-990E-8803622BE02E}" uniqueName="58" name="Column58" queryTableFieldId="58" dataDxfId="1009"/>
    <tableColumn id="59" xr3:uid="{6DC5948F-BBAA-49BC-9442-C22DBAAAF30B}" uniqueName="59" name="Column59" queryTableFieldId="59" dataDxfId="1008"/>
    <tableColumn id="60" xr3:uid="{A38D66ED-B5CB-4760-9A1D-66AA5E1641D5}" uniqueName="60" name="Column60" queryTableFieldId="60" dataDxfId="1007"/>
    <tableColumn id="61" xr3:uid="{6B4C9300-7635-48F1-BA9F-E7DD2C6981DE}" uniqueName="61" name="Column61" queryTableFieldId="61" dataDxfId="1006"/>
    <tableColumn id="62" xr3:uid="{DB516B5C-D443-424C-8022-E92C453915E6}" uniqueName="62" name="Column62" queryTableFieldId="62" dataDxfId="1005"/>
    <tableColumn id="63" xr3:uid="{ED3B9CB9-8952-401B-AF46-3EA3F2628210}" uniqueName="63" name="Column63" queryTableFieldId="63" dataDxfId="1004"/>
    <tableColumn id="64" xr3:uid="{EC1C1319-8947-43BA-9C81-E48A1918BEF5}" uniqueName="64" name="Column64" queryTableFieldId="64" dataDxfId="1003"/>
    <tableColumn id="65" xr3:uid="{65B6D37B-5C82-429F-AB3E-3E51D5EE0F51}" uniqueName="65" name="Column65" queryTableFieldId="65" dataDxfId="1002"/>
    <tableColumn id="66" xr3:uid="{23A24411-4038-4DD8-84E7-0227D430CD96}" uniqueName="66" name="Column66" queryTableFieldId="66" dataDxfId="1001"/>
    <tableColumn id="67" xr3:uid="{DA83CEEC-ACF9-44B7-AD4A-211F6B65CF75}" uniqueName="67" name="Column67" queryTableFieldId="67" dataDxfId="1000"/>
    <tableColumn id="68" xr3:uid="{F1ED2A74-367B-40DA-B2D3-2E91EEE5D072}" uniqueName="68" name="Column68" queryTableFieldId="68" dataDxfId="999"/>
    <tableColumn id="69" xr3:uid="{BCA05A6D-2CB4-438A-B3FA-AE22CE772889}" uniqueName="69" name="Column69" queryTableFieldId="69" dataDxfId="998"/>
    <tableColumn id="70" xr3:uid="{FD110350-2BCE-465C-BA01-99DEEC545D77}" uniqueName="70" name="Column70" queryTableFieldId="70" dataDxfId="997"/>
    <tableColumn id="71" xr3:uid="{D05C77C2-025F-40CF-BC44-2C7407CEA518}" uniqueName="71" name="Column71" queryTableFieldId="71" dataDxfId="996"/>
    <tableColumn id="72" xr3:uid="{6D752591-E28E-4AAD-B150-76D6B15E7799}" uniqueName="72" name="Column72" queryTableFieldId="72" dataDxfId="995"/>
    <tableColumn id="73" xr3:uid="{775CF1BD-C91C-4217-AE99-577D8AB43320}" uniqueName="73" name="Column73" queryTableFieldId="73" dataDxfId="994"/>
    <tableColumn id="74" xr3:uid="{1031CC35-6F10-43CB-A87A-450CB61552EB}" uniqueName="74" name="Column74" queryTableFieldId="74" dataDxfId="993"/>
    <tableColumn id="75" xr3:uid="{F0158B5B-A64F-433F-95A9-FA6944F17A23}" uniqueName="75" name="Column75" queryTableFieldId="75" dataDxfId="992"/>
    <tableColumn id="76" xr3:uid="{13EC35D5-8589-45F8-B02A-8213E152437C}" uniqueName="76" name="Column76" queryTableFieldId="76" dataDxfId="991"/>
    <tableColumn id="77" xr3:uid="{9423634B-3EA6-494A-9770-3F7E84C4CC88}" uniqueName="77" name="Column77" queryTableFieldId="77" dataDxfId="990"/>
    <tableColumn id="78" xr3:uid="{AD452EA1-B185-4246-832F-CD223F8D9EA7}" uniqueName="78" name="Column78" queryTableFieldId="78" dataDxfId="989"/>
    <tableColumn id="79" xr3:uid="{DFF0A6C8-D341-411B-9899-DE73946F15DC}" uniqueName="79" name="Column79" queryTableFieldId="79" dataDxfId="988"/>
    <tableColumn id="80" xr3:uid="{822C5B7E-DDD9-451C-B533-6067D8D3D7DD}" uniqueName="80" name="Column80" queryTableFieldId="80" dataDxfId="987"/>
    <tableColumn id="81" xr3:uid="{A9623654-9CC0-4ADD-A09E-21FDE86792F4}" uniqueName="81" name="Column81" queryTableFieldId="81" dataDxfId="986"/>
    <tableColumn id="82" xr3:uid="{D6434117-FB79-407A-A73D-3FD4E4A94C3A}" uniqueName="82" name="Column82" queryTableFieldId="82" dataDxfId="985"/>
    <tableColumn id="83" xr3:uid="{1510BF52-8252-450F-8E10-D5EF7F5539E6}" uniqueName="83" name="Column83" queryTableFieldId="83" dataDxfId="984"/>
    <tableColumn id="84" xr3:uid="{90AAD556-D87E-49A4-B054-03659E418592}" uniqueName="84" name="Column84" queryTableFieldId="84" dataDxfId="983"/>
    <tableColumn id="85" xr3:uid="{DDDAF44E-814C-47FB-B157-D90D441C1B0C}" uniqueName="85" name="Column85" queryTableFieldId="85" dataDxfId="982"/>
    <tableColumn id="86" xr3:uid="{713186B6-CA36-4F21-920F-F288EEFEA2AD}" uniqueName="86" name="Column86" queryTableFieldId="86" dataDxfId="981"/>
    <tableColumn id="87" xr3:uid="{CDB4BA70-46D0-4D9C-8F4F-CED740BB69D1}" uniqueName="87" name="Column87" queryTableFieldId="87" dataDxfId="980"/>
    <tableColumn id="88" xr3:uid="{2ACC0B44-06CE-4699-922F-505061BE55B3}" uniqueName="88" name="Column88" queryTableFieldId="88" dataDxfId="979"/>
    <tableColumn id="89" xr3:uid="{7EDC4C2D-3980-4A21-B7E8-4B34E70C3CDE}" uniqueName="89" name="Column89" queryTableFieldId="89" dataDxfId="978"/>
    <tableColumn id="90" xr3:uid="{225FD87B-1A22-4BB2-9574-8E017B785880}" uniqueName="90" name="Column90" queryTableFieldId="90" dataDxfId="977"/>
    <tableColumn id="91" xr3:uid="{2D9FE08E-2B46-40FA-9C0F-581D89F97657}" uniqueName="91" name="Column91" queryTableFieldId="91" dataDxfId="976"/>
    <tableColumn id="92" xr3:uid="{B98285BE-0B22-43E7-ACCC-95A9087E65EA}" uniqueName="92" name="Column92" queryTableFieldId="92" dataDxfId="975"/>
    <tableColumn id="93" xr3:uid="{9A658E75-9FEB-4B9E-B66A-5EEB5E9B13B6}" uniqueName="93" name="Column93" queryTableFieldId="93" dataDxfId="974"/>
    <tableColumn id="94" xr3:uid="{6AC86EA2-ACAD-410A-BE00-3C1F30A5AFD7}" uniqueName="94" name="Column94" queryTableFieldId="94" dataDxfId="973"/>
    <tableColumn id="95" xr3:uid="{ACBF6273-2440-406F-9DDD-9B6D9223AEBB}" uniqueName="95" name="Column95" queryTableFieldId="95" dataDxfId="972"/>
    <tableColumn id="96" xr3:uid="{55772E2F-4AF9-419F-9344-E4BCEEF87747}" uniqueName="96" name="Column96" queryTableFieldId="96" dataDxfId="971"/>
    <tableColumn id="97" xr3:uid="{13AED268-1E7C-4EB3-B86F-B290534537DA}" uniqueName="97" name="Column97" queryTableFieldId="97" dataDxfId="970"/>
    <tableColumn id="98" xr3:uid="{C1263225-4EFC-4235-8263-49CC8E9DC8BE}" uniqueName="98" name="Column98" queryTableFieldId="98" dataDxfId="969"/>
    <tableColumn id="99" xr3:uid="{3ABCBC26-B099-4C6F-9A70-3B7A30FF5CCA}" uniqueName="99" name="Column99" queryTableFieldId="99" dataDxfId="968"/>
    <tableColumn id="100" xr3:uid="{39F41926-DBB4-46A3-8663-6414343B066E}" uniqueName="100" name="Column100" queryTableFieldId="100" dataDxfId="967"/>
    <tableColumn id="101" xr3:uid="{712925D1-613A-4DD5-94C8-C4FE1CEECAF4}" uniqueName="101" name="Column101" queryTableFieldId="101" dataDxfId="966"/>
    <tableColumn id="102" xr3:uid="{35E4ED14-7BFB-4A4D-BEB8-6D44774EF87B}" uniqueName="102" name="Column102" queryTableFieldId="102" dataDxfId="965"/>
    <tableColumn id="103" xr3:uid="{2AC0750A-AB65-472C-867E-86A1DD6E420E}" uniqueName="103" name="Column103" queryTableFieldId="103" dataDxfId="964"/>
    <tableColumn id="104" xr3:uid="{1887B35E-8A80-4688-AE13-11A375B8650A}" uniqueName="104" name="Column104" queryTableFieldId="104" dataDxfId="963"/>
    <tableColumn id="105" xr3:uid="{2DB0F1FB-1955-4723-BB30-A48B482003C5}" uniqueName="105" name="Column105" queryTableFieldId="105" dataDxfId="962"/>
    <tableColumn id="106" xr3:uid="{E058094A-8032-4BFE-8A01-FFB846E3089C}" uniqueName="106" name="Column106" queryTableFieldId="106" dataDxfId="961"/>
    <tableColumn id="107" xr3:uid="{598F3BBE-DF52-4113-B24B-F36249F112FC}" uniqueName="107" name="Column107" queryTableFieldId="107" dataDxfId="960"/>
    <tableColumn id="108" xr3:uid="{74A06462-6A42-4BFA-8BDE-D6B2F4FBBB57}" uniqueName="108" name="Column108" queryTableFieldId="108" dataDxfId="959"/>
    <tableColumn id="109" xr3:uid="{D8232D4F-7F17-401A-A1E1-0FDF7BD0DCA0}" uniqueName="109" name="Column109" queryTableFieldId="109" dataDxfId="958"/>
    <tableColumn id="110" xr3:uid="{122E6A1C-B30F-48C5-B983-A137D03A9A41}" uniqueName="110" name="Column110" queryTableFieldId="110" dataDxfId="957"/>
    <tableColumn id="111" xr3:uid="{0CDFC8E4-BD7C-48F2-8D43-95EC7324735F}" uniqueName="111" name="Column111" queryTableFieldId="111" dataDxfId="956"/>
    <tableColumn id="112" xr3:uid="{A28FF781-86C2-43AF-A18F-06D55ABEB6DD}" uniqueName="112" name="Column112" queryTableFieldId="112" dataDxfId="955"/>
    <tableColumn id="113" xr3:uid="{767B669D-EBE6-4A31-A360-A7C905AFA80F}" uniqueName="113" name="Column113" queryTableFieldId="113" dataDxfId="95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222118A-3772-4DC7-A1A0-B07FE81969BF}" name="Table_21" displayName="Table_21" ref="A1:DI9" tableType="queryTable" totalsRowShown="0">
  <autoFilter ref="A1:DI9" xr:uid="{C222118A-3772-4DC7-A1A0-B07FE81969BF}"/>
  <tableColumns count="113">
    <tableColumn id="1" xr3:uid="{A557B6AD-1FD7-482B-9620-89CF4164AC01}" uniqueName="1" name="Column1" queryTableFieldId="1" dataDxfId="1179"/>
    <tableColumn id="2" xr3:uid="{0FEAD8C0-3EDC-4C70-A644-EA1D806D9793}" uniqueName="2" name="Column2" queryTableFieldId="2" dataDxfId="1178"/>
    <tableColumn id="3" xr3:uid="{6364FC28-9AE0-4785-AEC2-858518414E55}" uniqueName="3" name="Column3" queryTableFieldId="3" dataDxfId="1177"/>
    <tableColumn id="4" xr3:uid="{0864C93E-235D-4B64-ABE9-8D98B98A3E88}" uniqueName="4" name="Column4" queryTableFieldId="4" dataDxfId="1176"/>
    <tableColumn id="5" xr3:uid="{9076EA2C-A042-4911-AEFF-CC306B31E6D4}" uniqueName="5" name="Column5" queryTableFieldId="5" dataDxfId="1175"/>
    <tableColumn id="6" xr3:uid="{15558E2F-C651-49A8-B937-D59D5B3BDCB4}" uniqueName="6" name="Column6" queryTableFieldId="6" dataDxfId="1174"/>
    <tableColumn id="7" xr3:uid="{EE583908-09B8-41CC-9832-69C46DA24FF3}" uniqueName="7" name="Column7" queryTableFieldId="7" dataDxfId="1173"/>
    <tableColumn id="8" xr3:uid="{7ADA181F-3369-4E0A-89EE-1059A87FE73A}" uniqueName="8" name="Column8" queryTableFieldId="8" dataDxfId="1172"/>
    <tableColumn id="9" xr3:uid="{EBCB709F-61D4-4075-B488-40B25093A1E3}" uniqueName="9" name="Column9" queryTableFieldId="9" dataDxfId="1171"/>
    <tableColumn id="10" xr3:uid="{4DE0258D-3B13-40CC-81A7-12C28FB79571}" uniqueName="10" name="Column10" queryTableFieldId="10" dataDxfId="1170"/>
    <tableColumn id="11" xr3:uid="{EFA3D297-FA0C-4DB7-BFE4-3512B9036144}" uniqueName="11" name="Column11" queryTableFieldId="11" dataDxfId="1169"/>
    <tableColumn id="12" xr3:uid="{4611A102-14F5-47A6-A36B-29EFCAC48196}" uniqueName="12" name="Column12" queryTableFieldId="12" dataDxfId="1168"/>
    <tableColumn id="13" xr3:uid="{ADDD50D7-476B-4D49-B643-60ACAA28A5DE}" uniqueName="13" name="Column13" queryTableFieldId="13" dataDxfId="1167"/>
    <tableColumn id="14" xr3:uid="{3BB04573-353E-4ABE-A0F6-281746C5662B}" uniqueName="14" name="Column14" queryTableFieldId="14" dataDxfId="1166"/>
    <tableColumn id="15" xr3:uid="{51481560-669C-4721-BBFC-1DA3F7F21CEB}" uniqueName="15" name="Column15" queryTableFieldId="15" dataDxfId="1165"/>
    <tableColumn id="16" xr3:uid="{7ACD5A77-60BB-4C6C-8D29-6FF480D39F75}" uniqueName="16" name="Column16" queryTableFieldId="16" dataDxfId="1164"/>
    <tableColumn id="17" xr3:uid="{F7A35B70-C84E-4C3F-8CD7-01E307A962E9}" uniqueName="17" name="Column17" queryTableFieldId="17" dataDxfId="1163"/>
    <tableColumn id="18" xr3:uid="{A814072A-0B3D-419F-9B42-709186846E0A}" uniqueName="18" name="Column18" queryTableFieldId="18" dataDxfId="1162"/>
    <tableColumn id="19" xr3:uid="{347CDB5F-6493-49D4-A9B6-2BA30BA09E91}" uniqueName="19" name="Column19" queryTableFieldId="19" dataDxfId="1161"/>
    <tableColumn id="20" xr3:uid="{941F049F-65FC-494B-84A4-E4FD12642166}" uniqueName="20" name="Column20" queryTableFieldId="20" dataDxfId="1160"/>
    <tableColumn id="21" xr3:uid="{0C5478AB-78D8-4E0F-8D6B-B44E150F5DC4}" uniqueName="21" name="Column21" queryTableFieldId="21" dataDxfId="1159"/>
    <tableColumn id="22" xr3:uid="{4C0FC689-F103-42EF-BDCA-F520316EE6A0}" uniqueName="22" name="Column22" queryTableFieldId="22" dataDxfId="1158"/>
    <tableColumn id="23" xr3:uid="{583EC913-2602-4552-85FC-323D2C7D135C}" uniqueName="23" name="Column23" queryTableFieldId="23" dataDxfId="1157"/>
    <tableColumn id="24" xr3:uid="{B47EC7D6-FC63-4F36-9093-306605473A09}" uniqueName="24" name="Column24" queryTableFieldId="24" dataDxfId="1156"/>
    <tableColumn id="25" xr3:uid="{3C35CC09-9F61-496D-AFB6-632A52DEF9C5}" uniqueName="25" name="Column25" queryTableFieldId="25" dataDxfId="1155"/>
    <tableColumn id="26" xr3:uid="{7C71DABE-FCAC-4AF6-B59F-7B16397C3521}" uniqueName="26" name="Column26" queryTableFieldId="26" dataDxfId="1154"/>
    <tableColumn id="27" xr3:uid="{D723419F-ACBD-46A1-9F89-DAD1E482B8AF}" uniqueName="27" name="Column27" queryTableFieldId="27" dataDxfId="1153"/>
    <tableColumn id="28" xr3:uid="{82538965-CB2E-46B8-82D3-FD84E6A57DC3}" uniqueName="28" name="Column28" queryTableFieldId="28" dataDxfId="1152"/>
    <tableColumn id="29" xr3:uid="{5847B0C1-3A09-4766-92A3-9BA69B17645C}" uniqueName="29" name="Column29" queryTableFieldId="29" dataDxfId="1151"/>
    <tableColumn id="30" xr3:uid="{796C2842-117D-453E-B974-6C6DDCCD9720}" uniqueName="30" name="Column30" queryTableFieldId="30" dataDxfId="1150"/>
    <tableColumn id="31" xr3:uid="{4ED58A2D-D2B8-4C37-9247-B22F4587A4B1}" uniqueName="31" name="Column31" queryTableFieldId="31" dataDxfId="1149"/>
    <tableColumn id="32" xr3:uid="{9AE33558-AC98-4641-86EE-042FE02B518E}" uniqueName="32" name="Column32" queryTableFieldId="32" dataDxfId="1148"/>
    <tableColumn id="33" xr3:uid="{2D36C60D-1FDE-4494-96FF-A6B9E7DCD443}" uniqueName="33" name="Column33" queryTableFieldId="33" dataDxfId="1147"/>
    <tableColumn id="34" xr3:uid="{50413276-BE21-4238-804D-8A5006DECFB3}" uniqueName="34" name="Column34" queryTableFieldId="34" dataDxfId="1146"/>
    <tableColumn id="35" xr3:uid="{D4D37CC1-FD3C-4F06-A7B3-008868896ADF}" uniqueName="35" name="Column35" queryTableFieldId="35" dataDxfId="1145"/>
    <tableColumn id="36" xr3:uid="{CC02CB0D-7D3A-4EB6-9FBC-B75657A80453}" uniqueName="36" name="Column36" queryTableFieldId="36" dataDxfId="1144"/>
    <tableColumn id="37" xr3:uid="{AE110B13-F5FF-45FC-89E5-7D20EC0751FE}" uniqueName="37" name="Column37" queryTableFieldId="37" dataDxfId="1143"/>
    <tableColumn id="38" xr3:uid="{804EADA0-20D8-4C95-9028-8C5B8A6C04DA}" uniqueName="38" name="Column38" queryTableFieldId="38" dataDxfId="1142"/>
    <tableColumn id="39" xr3:uid="{20C207C7-476F-481C-841E-7134B16D8635}" uniqueName="39" name="Column39" queryTableFieldId="39" dataDxfId="1141"/>
    <tableColumn id="40" xr3:uid="{847DB424-F106-467F-9944-70D87771C19E}" uniqueName="40" name="Column40" queryTableFieldId="40" dataDxfId="1140"/>
    <tableColumn id="41" xr3:uid="{F0694756-6A11-4853-AA5A-FE847613A5F6}" uniqueName="41" name="Column41" queryTableFieldId="41" dataDxfId="1139"/>
    <tableColumn id="42" xr3:uid="{7BF2F71C-8944-44CB-B2CD-1F41CCA2843F}" uniqueName="42" name="Column42" queryTableFieldId="42" dataDxfId="1138"/>
    <tableColumn id="43" xr3:uid="{FAE30ED1-D405-4ACD-9245-64B2B38FF79F}" uniqueName="43" name="Column43" queryTableFieldId="43" dataDxfId="1137"/>
    <tableColumn id="44" xr3:uid="{FDE2E59B-F554-4623-BE13-33872D86BD77}" uniqueName="44" name="Column44" queryTableFieldId="44" dataDxfId="1136"/>
    <tableColumn id="45" xr3:uid="{2EE0E120-4AC5-42A0-A888-60AA36845853}" uniqueName="45" name="Column45" queryTableFieldId="45" dataDxfId="1135"/>
    <tableColumn id="46" xr3:uid="{4DDC20C7-C908-475A-AE74-159DC68CA6D9}" uniqueName="46" name="Column46" queryTableFieldId="46" dataDxfId="1134"/>
    <tableColumn id="47" xr3:uid="{768A4B7B-4F25-438A-A514-CC0FEDB59056}" uniqueName="47" name="Column47" queryTableFieldId="47" dataDxfId="1133"/>
    <tableColumn id="48" xr3:uid="{68672466-604C-4B44-878E-DAC177A61EDD}" uniqueName="48" name="Column48" queryTableFieldId="48" dataDxfId="1132"/>
    <tableColumn id="49" xr3:uid="{65CCE374-07BB-4349-B111-EE1022B90A7A}" uniqueName="49" name="Column49" queryTableFieldId="49" dataDxfId="1131"/>
    <tableColumn id="50" xr3:uid="{F44BD260-B0E9-44F2-A7DA-5745B389ADFF}" uniqueName="50" name="Column50" queryTableFieldId="50" dataDxfId="1130"/>
    <tableColumn id="51" xr3:uid="{E71C9526-38D6-4534-8007-5D4DAB8F435E}" uniqueName="51" name="Column51" queryTableFieldId="51" dataDxfId="1129"/>
    <tableColumn id="52" xr3:uid="{AA7AD581-3CA9-499F-AD7F-A7FF47878061}" uniqueName="52" name="Column52" queryTableFieldId="52" dataDxfId="1128"/>
    <tableColumn id="53" xr3:uid="{53230965-B3F7-45C1-A037-9B44D9266796}" uniqueName="53" name="Column53" queryTableFieldId="53" dataDxfId="1127"/>
    <tableColumn id="54" xr3:uid="{43FD91F1-E500-412D-94C6-B9B5B2EECB25}" uniqueName="54" name="Column54" queryTableFieldId="54" dataDxfId="1126"/>
    <tableColumn id="55" xr3:uid="{0716426C-618F-4B0B-8DAC-229D7E384CEA}" uniqueName="55" name="Column55" queryTableFieldId="55" dataDxfId="1125"/>
    <tableColumn id="56" xr3:uid="{666EC65B-B746-4815-932B-202592C75468}" uniqueName="56" name="Column56" queryTableFieldId="56" dataDxfId="1124"/>
    <tableColumn id="57" xr3:uid="{A25E1BAB-99C9-46C2-9A88-6A24E38EED10}" uniqueName="57" name="Column57" queryTableFieldId="57" dataDxfId="1123"/>
    <tableColumn id="58" xr3:uid="{62B10354-DFD2-4648-8FB7-DC83D78949C4}" uniqueName="58" name="Column58" queryTableFieldId="58" dataDxfId="1122"/>
    <tableColumn id="59" xr3:uid="{F1DCFCDA-B953-4D3E-96FD-1F2A84C38FA6}" uniqueName="59" name="Column59" queryTableFieldId="59" dataDxfId="1121"/>
    <tableColumn id="60" xr3:uid="{0824AB12-A8E4-4D15-9EC7-84FABD385622}" uniqueName="60" name="Column60" queryTableFieldId="60" dataDxfId="1120"/>
    <tableColumn id="61" xr3:uid="{623FE89D-DDC6-4004-AB1F-B824ABD6975C}" uniqueName="61" name="Column61" queryTableFieldId="61" dataDxfId="1119"/>
    <tableColumn id="62" xr3:uid="{F9EB60A6-FD08-4A01-9E63-59DC647B0095}" uniqueName="62" name="Column62" queryTableFieldId="62" dataDxfId="1118"/>
    <tableColumn id="63" xr3:uid="{26ECF35E-B249-4389-9086-F986A8EF1AD1}" uniqueName="63" name="Column63" queryTableFieldId="63" dataDxfId="1117"/>
    <tableColumn id="64" xr3:uid="{328E0D20-45F5-4B57-94EA-72077CCF3EE6}" uniqueName="64" name="Column64" queryTableFieldId="64" dataDxfId="1116"/>
    <tableColumn id="65" xr3:uid="{A4AFCEE3-72CB-43FB-99F2-5629C23AD958}" uniqueName="65" name="Column65" queryTableFieldId="65" dataDxfId="1115"/>
    <tableColumn id="66" xr3:uid="{62AA5D39-482C-42ED-920F-A8E87CE11A82}" uniqueName="66" name="Column66" queryTableFieldId="66" dataDxfId="1114"/>
    <tableColumn id="67" xr3:uid="{6235CF76-472C-4DB7-9F29-222B94C59068}" uniqueName="67" name="Column67" queryTableFieldId="67" dataDxfId="1113"/>
    <tableColumn id="68" xr3:uid="{5DB922DC-999E-4538-A7FF-E13E9D3947B9}" uniqueName="68" name="Column68" queryTableFieldId="68" dataDxfId="1112"/>
    <tableColumn id="69" xr3:uid="{BAB6DD14-AC30-4B43-BE13-EF938BF4F225}" uniqueName="69" name="Column69" queryTableFieldId="69" dataDxfId="1111"/>
    <tableColumn id="70" xr3:uid="{FFCF152F-1AF0-4FFC-B5D0-7A780EEFA514}" uniqueName="70" name="Column70" queryTableFieldId="70" dataDxfId="1110"/>
    <tableColumn id="71" xr3:uid="{1696CB57-7933-4042-9FB7-242CC3210F4E}" uniqueName="71" name="Column71" queryTableFieldId="71" dataDxfId="1109"/>
    <tableColumn id="72" xr3:uid="{D63C0CFF-6EA2-4E9C-BB55-B08668A78955}" uniqueName="72" name="Column72" queryTableFieldId="72" dataDxfId="1108"/>
    <tableColumn id="73" xr3:uid="{323E8EA6-24F0-4650-AF79-5550DA1BD2D1}" uniqueName="73" name="Column73" queryTableFieldId="73" dataDxfId="1107"/>
    <tableColumn id="74" xr3:uid="{BCDAB4AE-BA2F-4D55-89FA-97DD45A63DB3}" uniqueName="74" name="Column74" queryTableFieldId="74" dataDxfId="1106"/>
    <tableColumn id="75" xr3:uid="{FB576E77-13D0-49A1-AD3B-7474BB7F507C}" uniqueName="75" name="Column75" queryTableFieldId="75" dataDxfId="1105"/>
    <tableColumn id="76" xr3:uid="{9295B1D0-AFC4-4DFA-85B8-25FB7CA45B2D}" uniqueName="76" name="Column76" queryTableFieldId="76" dataDxfId="1104"/>
    <tableColumn id="77" xr3:uid="{D7FDE9E1-B64A-40F2-A6AD-D6DC0D32E955}" uniqueName="77" name="Column77" queryTableFieldId="77" dataDxfId="1103"/>
    <tableColumn id="78" xr3:uid="{4E18921F-82C2-4F8A-BFA7-F02976DC8925}" uniqueName="78" name="Column78" queryTableFieldId="78" dataDxfId="1102"/>
    <tableColumn id="79" xr3:uid="{E294DA74-EDC2-4745-A3E0-238EF78CB69E}" uniqueName="79" name="Column79" queryTableFieldId="79" dataDxfId="1101"/>
    <tableColumn id="80" xr3:uid="{A0F7FD99-3020-4A26-9B32-F46FA6A0469E}" uniqueName="80" name="Column80" queryTableFieldId="80" dataDxfId="1100"/>
    <tableColumn id="81" xr3:uid="{F6797A97-8E4D-4402-8010-69AAB53BDCCF}" uniqueName="81" name="Column81" queryTableFieldId="81" dataDxfId="1099"/>
    <tableColumn id="82" xr3:uid="{00B38E41-4556-42C3-A4C0-6D52ABF295AB}" uniqueName="82" name="Column82" queryTableFieldId="82" dataDxfId="1098"/>
    <tableColumn id="83" xr3:uid="{B98F05E2-EE91-4738-B808-0299DF488385}" uniqueName="83" name="Column83" queryTableFieldId="83" dataDxfId="1097"/>
    <tableColumn id="84" xr3:uid="{223E154D-A15B-4269-8D14-6175EDC58885}" uniqueName="84" name="Column84" queryTableFieldId="84" dataDxfId="1096"/>
    <tableColumn id="85" xr3:uid="{69C76890-71A6-4500-89B6-004D46A5F546}" uniqueName="85" name="Column85" queryTableFieldId="85" dataDxfId="1095"/>
    <tableColumn id="86" xr3:uid="{E732C17F-7C6C-40D5-B96B-AE3C50FA380A}" uniqueName="86" name="Column86" queryTableFieldId="86" dataDxfId="1094"/>
    <tableColumn id="87" xr3:uid="{7F9594C1-78D2-4D8C-855B-44A8E745334A}" uniqueName="87" name="Column87" queryTableFieldId="87" dataDxfId="1093"/>
    <tableColumn id="88" xr3:uid="{B7892790-748B-41C3-8617-66C9654E839C}" uniqueName="88" name="Column88" queryTableFieldId="88" dataDxfId="1092"/>
    <tableColumn id="89" xr3:uid="{F4151E85-AFDA-4739-B7EE-03778193BA41}" uniqueName="89" name="Column89" queryTableFieldId="89" dataDxfId="1091"/>
    <tableColumn id="90" xr3:uid="{D3E1367C-0D1B-405C-965C-302A67078D02}" uniqueName="90" name="Column90" queryTableFieldId="90" dataDxfId="1090"/>
    <tableColumn id="91" xr3:uid="{67AEF75F-8B45-43EC-91D0-D5783348E065}" uniqueName="91" name="Column91" queryTableFieldId="91" dataDxfId="1089"/>
    <tableColumn id="92" xr3:uid="{AE26E5F0-A4E0-427D-A3DB-2D7D30151C59}" uniqueName="92" name="Column92" queryTableFieldId="92" dataDxfId="1088"/>
    <tableColumn id="93" xr3:uid="{DEB0322E-54C8-4223-BCBA-3539022D9FF7}" uniqueName="93" name="Column93" queryTableFieldId="93" dataDxfId="1087"/>
    <tableColumn id="94" xr3:uid="{70EB4AA9-1659-4190-91DA-BB0561679D28}" uniqueName="94" name="Column94" queryTableFieldId="94" dataDxfId="1086"/>
    <tableColumn id="95" xr3:uid="{900147EA-7C74-4985-968A-0546898AEC94}" uniqueName="95" name="Column95" queryTableFieldId="95" dataDxfId="1085"/>
    <tableColumn id="96" xr3:uid="{9C0E11A4-8C40-4990-9C03-44F0D5780B66}" uniqueName="96" name="Column96" queryTableFieldId="96" dataDxfId="1084"/>
    <tableColumn id="97" xr3:uid="{01883941-A3FF-471F-A65C-5857243A90A0}" uniqueName="97" name="Column97" queryTableFieldId="97" dataDxfId="1083"/>
    <tableColumn id="98" xr3:uid="{C2F11008-DEE6-4425-8178-E3A3ECEECB82}" uniqueName="98" name="Column98" queryTableFieldId="98" dataDxfId="1082"/>
    <tableColumn id="99" xr3:uid="{3BBD03AC-CF5B-4C35-B717-DCF01B1552FB}" uniqueName="99" name="Column99" queryTableFieldId="99" dataDxfId="1081"/>
    <tableColumn id="100" xr3:uid="{349E85D3-212A-43BD-BF77-F3843D3FACC5}" uniqueName="100" name="Column100" queryTableFieldId="100" dataDxfId="1080"/>
    <tableColumn id="101" xr3:uid="{532B0A18-B767-4D37-AEFF-0898F984DE22}" uniqueName="101" name="Column101" queryTableFieldId="101" dataDxfId="1079"/>
    <tableColumn id="102" xr3:uid="{F1BC34AE-6800-4BFA-A62E-E1509042DB8E}" uniqueName="102" name="Column102" queryTableFieldId="102" dataDxfId="1078"/>
    <tableColumn id="103" xr3:uid="{3D682551-A85C-4720-9155-EC423EF59CAD}" uniqueName="103" name="Column103" queryTableFieldId="103" dataDxfId="1077"/>
    <tableColumn id="104" xr3:uid="{337BD5E2-D321-4523-B1AF-CB65986158C5}" uniqueName="104" name="Column104" queryTableFieldId="104" dataDxfId="1076"/>
    <tableColumn id="105" xr3:uid="{73D43518-4D07-4C50-9DC7-40A7CFA98F38}" uniqueName="105" name="Column105" queryTableFieldId="105" dataDxfId="1075"/>
    <tableColumn id="106" xr3:uid="{90153D24-6987-47A0-88CD-725EB43775DC}" uniqueName="106" name="Column106" queryTableFieldId="106" dataDxfId="1074"/>
    <tableColumn id="107" xr3:uid="{ED31CED0-F443-45A4-A12C-41E1B286C22B}" uniqueName="107" name="Column107" queryTableFieldId="107" dataDxfId="1073"/>
    <tableColumn id="108" xr3:uid="{A02B88AB-A85E-4338-8D8A-D2EA1E564D58}" uniqueName="108" name="Column108" queryTableFieldId="108" dataDxfId="1072"/>
    <tableColumn id="109" xr3:uid="{B1C3E57E-3416-4223-A5AD-FD0770AAA897}" uniqueName="109" name="Column109" queryTableFieldId="109" dataDxfId="1071"/>
    <tableColumn id="110" xr3:uid="{7CEAC9B5-E899-46BF-8EDB-03204C3C952F}" uniqueName="110" name="Column110" queryTableFieldId="110" dataDxfId="1070"/>
    <tableColumn id="111" xr3:uid="{76AB833F-DFC1-480C-8AA1-22C2DEB1AB45}" uniqueName="111" name="Column111" queryTableFieldId="111" dataDxfId="1069"/>
    <tableColumn id="112" xr3:uid="{2E5E8869-845C-4439-AC22-67A0BCA2A211}" uniqueName="112" name="Column112" queryTableFieldId="112" dataDxfId="1068"/>
    <tableColumn id="113" xr3:uid="{413AD533-0078-4B9B-ACFC-3FCAB7BA7AD0}" uniqueName="113" name="Column113" queryTableFieldId="113" dataDxfId="106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ED29755-117A-45CB-8BF0-A88DD59D2948}" name="MLB_Standings_on_08_10" displayName="MLB_Standings_on_08_10" ref="A1:K31" tableType="queryTable" totalsRowShown="0">
  <autoFilter ref="A1:K31" xr:uid="{FED29755-117A-45CB-8BF0-A88DD59D2948}"/>
  <sortState xmlns:xlrd2="http://schemas.microsoft.com/office/spreadsheetml/2017/richdata2" ref="A2:K31">
    <sortCondition descending="1" ref="K1:K31"/>
  </sortState>
  <tableColumns count="11">
    <tableColumn id="1" xr3:uid="{69172515-842B-4715-9895-EC3DB46127A1}" uniqueName="1" name="Tm" queryTableFieldId="1" dataDxfId="41"/>
    <tableColumn id="2" xr3:uid="{629672B1-AB6B-4D8B-B71D-CF217DB7D4C2}" uniqueName="2" name="W" queryTableFieldId="2"/>
    <tableColumn id="3" xr3:uid="{F13DC8D2-80DF-4A7F-B9AA-8481B7C3ED59}" uniqueName="3" name="L" queryTableFieldId="3"/>
    <tableColumn id="4" xr3:uid="{1F4D215B-D85E-4DB2-A9BF-E1E55FF88BE9}" uniqueName="4" name="W-L%" queryTableFieldId="4"/>
    <tableColumn id="5" xr3:uid="{7E3AB1A8-4401-437E-83EA-1CA9CB4CD593}" uniqueName="5" name="GB" queryTableFieldId="5" dataDxfId="40"/>
    <tableColumn id="6" xr3:uid="{3C9CAFEB-E083-4D86-B61D-E91EA448DC50}" uniqueName="6" name="RS" queryTableFieldId="6"/>
    <tableColumn id="7" xr3:uid="{EA6EC202-01C3-44C0-AEE4-B57F72EC3473}" uniqueName="7" name="RA" queryTableFieldId="7"/>
    <tableColumn id="8" xr3:uid="{DB8AB983-DAE1-4AA6-A89F-1604A87D1A3D}" uniqueName="8" name="pythW-L%" queryTableFieldId="8"/>
    <tableColumn id="9" xr3:uid="{9BE478D3-DEFA-4951-9878-19A941826E24}" uniqueName="9" name="Pythagorean Wins" queryTableFieldId="9"/>
    <tableColumn id="10" xr3:uid="{6888E8AA-D3A1-4D91-B086-16A45F27C08F}" uniqueName="10" name="Pythagorean Losses" queryTableFieldId="10"/>
    <tableColumn id="11" xr3:uid="{FF46B30C-5AE1-428D-BB7C-62C4801F9505}" uniqueName="11" name="Luck" queryTableFieldId="1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16517F2-2F76-49BC-9FB0-C0CE366B9299}" name="NL__Overall_Table" displayName="NL__Overall_Table" ref="A1:H16" tableType="queryTable" totalsRowShown="0">
  <autoFilter ref="A1:H16" xr:uid="{016517F2-2F76-49BC-9FB0-C0CE366B9299}"/>
  <tableColumns count="8">
    <tableColumn id="1" xr3:uid="{68DD1811-F86D-4C9D-977D-A1336EEBB78F}" uniqueName="1" name="Tm" queryTableFieldId="1" dataDxfId="39"/>
    <tableColumn id="2" xr3:uid="{8B4E24A9-F198-4317-93EB-74A1918E26F1}" uniqueName="2" name="W" queryTableFieldId="2"/>
    <tableColumn id="3" xr3:uid="{DF322308-4CFD-460C-A745-1EF9452B57B0}" uniqueName="3" name="L" queryTableFieldId="3"/>
    <tableColumn id="4" xr3:uid="{D772A1FA-BA69-4A68-A29F-2040C3C2814B}" uniqueName="4" name="W-L%" queryTableFieldId="4"/>
    <tableColumn id="5" xr3:uid="{EA32C6E1-8F88-4AA6-8797-C1DD3B710C11}" uniqueName="5" name="GB" queryTableFieldId="5" dataDxfId="38"/>
    <tableColumn id="6" xr3:uid="{CCEF2116-1761-45F0-B7AB-035DC15D2D5C}" uniqueName="6" name="RS" queryTableFieldId="6"/>
    <tableColumn id="7" xr3:uid="{AC1FDD17-87F4-4E94-BCC0-D12908BD1220}" uniqueName="7" name="RA" queryTableFieldId="7"/>
    <tableColumn id="8" xr3:uid="{0560C342-EA8C-4AA0-8C2C-24C5F26A3F61}" uniqueName="8" name="pythW-L%" queryTableFieldId="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B47A4D4-ED43-4291-8A37-6A1126D4E9C8}" name="AL__Overall_Table" displayName="AL__Overall_Table" ref="A1:H16" tableType="queryTable" totalsRowShown="0">
  <autoFilter ref="A1:H16" xr:uid="{5B47A4D4-ED43-4291-8A37-6A1126D4E9C8}"/>
  <tableColumns count="8">
    <tableColumn id="1" xr3:uid="{B70BB278-2BF0-4936-A181-333A8C436FA2}" uniqueName="1" name="Tm" queryTableFieldId="1" dataDxfId="43"/>
    <tableColumn id="2" xr3:uid="{9C26EA54-2B8E-428D-98FE-E3A131803468}" uniqueName="2" name="W" queryTableFieldId="2"/>
    <tableColumn id="3" xr3:uid="{DEFFCB71-7A45-468E-8427-E0E9A3F915FE}" uniqueName="3" name="L" queryTableFieldId="3"/>
    <tableColumn id="4" xr3:uid="{0BFD201C-39E3-4B4B-8FA6-80A7FCA338AA}" uniqueName="4" name="W-L%" queryTableFieldId="4"/>
    <tableColumn id="5" xr3:uid="{2522FD9F-3F00-4C28-BB42-30AE9E98E3D9}" uniqueName="5" name="GB" queryTableFieldId="5" dataDxfId="42"/>
    <tableColumn id="6" xr3:uid="{3F73581C-AA86-47BB-BF42-2A94AA27D861}" uniqueName="6" name="RS" queryTableFieldId="6"/>
    <tableColumn id="7" xr3:uid="{955C50A3-985B-4566-B16B-520141617D56}" uniqueName="7" name="RA" queryTableFieldId="7"/>
    <tableColumn id="8" xr3:uid="{69EDCCF2-6FD6-4D83-B4FA-D15C36A4AB5F}" uniqueName="8" name="pythW-L%" queryTableFieldId="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6126648-340D-4DB4-A27A-FD400CB175C2}" name="MLB_Standings_08_10_To_Date" displayName="MLB_Standings_08_10_To_Date" ref="A1:K31" tableType="queryTable" totalsRowShown="0">
  <autoFilter ref="A1:K31" xr:uid="{A6126648-340D-4DB4-A27A-FD400CB175C2}"/>
  <sortState xmlns:xlrd2="http://schemas.microsoft.com/office/spreadsheetml/2017/richdata2" ref="A2:K31">
    <sortCondition descending="1" ref="K1:K31"/>
  </sortState>
  <tableColumns count="11">
    <tableColumn id="1" xr3:uid="{6F8DE37B-ED8A-4703-8370-EEA92289FF35}" uniqueName="1" name="Tm" queryTableFieldId="1" dataDxfId="45"/>
    <tableColumn id="2" xr3:uid="{804EF691-A255-4305-A17D-36CBDC0061C6}" uniqueName="2" name="W" queryTableFieldId="2"/>
    <tableColumn id="3" xr3:uid="{1008CBB2-EA35-4347-8A6E-C93B2BC11D8D}" uniqueName="3" name="L" queryTableFieldId="3"/>
    <tableColumn id="4" xr3:uid="{E7959492-F881-4CFE-8CCD-2E507431EFC0}" uniqueName="4" name="W-L%" queryTableFieldId="4"/>
    <tableColumn id="5" xr3:uid="{457D7C02-1C56-433E-8ECB-74D43F7BF898}" uniqueName="5" name="GB" queryTableFieldId="5" dataDxfId="44"/>
    <tableColumn id="6" xr3:uid="{72041D61-9200-47B3-AB84-11D41948EEC2}" uniqueName="6" name="RS" queryTableFieldId="6"/>
    <tableColumn id="7" xr3:uid="{C5189B47-DE71-4FCC-B3AF-DCFDB79744A5}" uniqueName="7" name="RA" queryTableFieldId="7"/>
    <tableColumn id="8" xr3:uid="{F516847A-18A9-4743-BDC8-A6EAE589A77A}" uniqueName="8" name="pythW-L%" queryTableFieldId="8"/>
    <tableColumn id="9" xr3:uid="{BDE9EBE3-0236-4E36-8AD2-2A84D75CA272}" uniqueName="9" name="Pythagorean Wins" queryTableFieldId="9"/>
    <tableColumn id="10" xr3:uid="{8EBEEABE-D8F9-4F5F-9785-1EA6329045D3}" uniqueName="10" name="Pythagorean Losses" queryTableFieldId="10"/>
    <tableColumn id="11" xr3:uid="{0339C2AE-D24A-44D3-9DBE-65996166B45F}" uniqueName="11" name="Luck" queryTableFieldId="1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FCF8F33-CBA8-488B-A4A8-044EA66201FF}" name="NL__Overall_Table__2" displayName="NL__Overall_Table__2" ref="A1:H16" tableType="queryTable" totalsRowShown="0">
  <autoFilter ref="A1:H16" xr:uid="{3FCF8F33-CBA8-488B-A4A8-044EA66201FF}"/>
  <tableColumns count="8">
    <tableColumn id="1" xr3:uid="{BC7AC173-B3E5-4CE4-A310-555B077E86C6}" uniqueName="1" name="Tm" queryTableFieldId="1" dataDxfId="47"/>
    <tableColumn id="2" xr3:uid="{39DF92E9-C191-44C5-8736-3FE0E4B7CB32}" uniqueName="2" name="W" queryTableFieldId="2"/>
    <tableColumn id="3" xr3:uid="{EEEB6FDD-0DA0-453C-AC3A-54AF821E98D7}" uniqueName="3" name="L" queryTableFieldId="3"/>
    <tableColumn id="4" xr3:uid="{E84AA934-2951-4CBC-A2E0-D19DC9E69A76}" uniqueName="4" name="W-L%" queryTableFieldId="4"/>
    <tableColumn id="5" xr3:uid="{DE977F9D-25F7-4B81-9194-17267C77C49D}" uniqueName="5" name="GB" queryTableFieldId="5" dataDxfId="46"/>
    <tableColumn id="6" xr3:uid="{71A213BA-49AA-4C12-8D9C-B16203D5E8EC}" uniqueName="6" name="RS" queryTableFieldId="6"/>
    <tableColumn id="7" xr3:uid="{DDBAF89E-4C7E-406E-A7E9-59A66A9EF994}" uniqueName="7" name="RA" queryTableFieldId="7"/>
    <tableColumn id="8" xr3:uid="{249BADDA-DC45-40E5-993D-52107666E0C9}" uniqueName="8" name="pythW-L%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0AD4497-D41C-4769-9252-D3AF94CDC7CE}" name="FG_Playoff_Odds_0810__2" displayName="FG_Playoff_Odds_0810__2" ref="A1:Q31" tableType="queryTable" totalsRowShown="0">
  <autoFilter ref="A1:Q31" xr:uid="{70AD4497-D41C-4769-9252-D3AF94CDC7CE}"/>
  <tableColumns count="17">
    <tableColumn id="1" xr3:uid="{21146BAE-3CC4-4D51-9C71-17FA71518E3D}" uniqueName="1" name="Team" queryTableFieldId="1" dataDxfId="37"/>
    <tableColumn id="2" xr3:uid="{8456FC05-E9D6-4EA0-B4EF-185FCB4EA2D9}" uniqueName="2" name="W" queryTableFieldId="2"/>
    <tableColumn id="3" xr3:uid="{05ED4655-80F0-4F4C-941F-8C16A9270AC6}" uniqueName="3" name="L" queryTableFieldId="3"/>
    <tableColumn id="4" xr3:uid="{A8CB7369-F745-45A5-8078-7A6F6275ADEA}" uniqueName="4" name="W%" queryTableFieldId="4"/>
    <tableColumn id="5" xr3:uid="{CB50C6A3-5B9E-4B41-852B-6FC9A5E2729E}" uniqueName="5" name="GB" queryTableFieldId="5"/>
    <tableColumn id="6" xr3:uid="{F5FEE833-093F-4BDF-A653-49D29613A68D}" uniqueName="6" name="Proj_x000a_W" queryTableFieldId="6"/>
    <tableColumn id="7" xr3:uid="{0F5EAFE6-CA40-422D-8313-08E1E350C72D}" uniqueName="7" name="Proj_x000a_L" queryTableFieldId="7"/>
    <tableColumn id="8" xr3:uid="{5A366867-F769-41D9-9F17-163AD77D1F55}" uniqueName="8" name="ROS_x000a_W%" queryTableFieldId="8"/>
    <tableColumn id="9" xr3:uid="{42527260-55E4-4480-863E-131207257DCF}" uniqueName="9" name="Strength_x000a_of Sched" queryTableFieldId="9"/>
    <tableColumn id="10" xr3:uid="{230D776B-BA39-4009-BFBC-92A9F45ED97E}" uniqueName="10" name="Win_x000a_Div" queryTableFieldId="10"/>
    <tableColumn id="11" xr3:uid="{8B066265-AFAF-44C0-BA01-ED9B3E706FEC}" uniqueName="11" name="Clinch_x000a_Bye" queryTableFieldId="11"/>
    <tableColumn id="12" xr3:uid="{72399254-3B42-4184-8F3D-C963251EA587}" uniqueName="12" name="Clinch_x000a_Wild Card" queryTableFieldId="12"/>
    <tableColumn id="13" xr3:uid="{7C228D49-EE7D-4C33-9B57-DDCCC7979039}" uniqueName="13" name="Make_x000a_Playoffs" queryTableFieldId="13"/>
    <tableColumn id="14" xr3:uid="{8BAEA51A-16B3-469A-AC3D-C53BE52E5ECE}" uniqueName="14" name="Make_x000a_LDS" queryTableFieldId="14"/>
    <tableColumn id="15" xr3:uid="{51592F3B-A399-4361-90A0-B0D0256AE75F}" uniqueName="15" name="Win_x000a_LDS" queryTableFieldId="15"/>
    <tableColumn id="16" xr3:uid="{513D6208-6122-4221-A3D6-E36EA7A00EF2}" uniqueName="16" name="Win_x000a_LCS" queryTableFieldId="16"/>
    <tableColumn id="17" xr3:uid="{19D2BB2A-242B-4E77-BD86-EE4F754FA34D}" uniqueName="17" name="Win_x000a_World Series" queryTableFieldId="1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BF74AF8-8548-4B3E-A882-125CD4412FD0}" name="AL__Overall_Table__2" displayName="AL__Overall_Table__2" ref="A1:H16" tableType="queryTable" totalsRowShown="0">
  <autoFilter ref="A1:H16" xr:uid="{6BF74AF8-8548-4B3E-A882-125CD4412FD0}"/>
  <tableColumns count="8">
    <tableColumn id="1" xr3:uid="{2CE0A254-73CC-4BC9-8688-7738B909A937}" uniqueName="1" name="Tm" queryTableFieldId="1" dataDxfId="49"/>
    <tableColumn id="2" xr3:uid="{805DC2CD-156D-43CC-B5D7-41FB6E705AE2}" uniqueName="2" name="W" queryTableFieldId="2"/>
    <tableColumn id="3" xr3:uid="{F323821F-7BB9-4EED-8047-21E3383008A5}" uniqueName="3" name="L" queryTableFieldId="3"/>
    <tableColumn id="4" xr3:uid="{98363AF5-89B9-4A4F-9809-147414A04FF2}" uniqueName="4" name="W-L%" queryTableFieldId="4"/>
    <tableColumn id="5" xr3:uid="{29CD3D08-9E6E-4EB1-9212-436EFCC94AD4}" uniqueName="5" name="GB" queryTableFieldId="5" dataDxfId="48"/>
    <tableColumn id="6" xr3:uid="{45A38CAF-377B-44E8-9ECC-EA64462D7485}" uniqueName="6" name="RS" queryTableFieldId="6"/>
    <tableColumn id="7" xr3:uid="{C9DA2A0E-64F1-4BCC-8FC5-6320217E38D8}" uniqueName="7" name="RA" queryTableFieldId="7"/>
    <tableColumn id="8" xr3:uid="{B4BD5056-E91F-44B3-AB44-825EA5256E16}" uniqueName="8" name="pythW-L%" queryTableFieldId="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58EEE9F-A4F8-4BD3-BBCE-65244CEF0346}" name="Table_19" displayName="Table_19" ref="A1:DI9" tableType="queryTable" totalsRowShown="0">
  <autoFilter ref="A1:DI9" xr:uid="{658EEE9F-A4F8-4BD3-BBCE-65244CEF0346}"/>
  <tableColumns count="113">
    <tableColumn id="1" xr3:uid="{D27ABDCC-351D-41DC-839E-889B8D02DED9}" uniqueName="1" name="Column1" queryTableFieldId="1" dataDxfId="1292"/>
    <tableColumn id="2" xr3:uid="{5A3A866F-48BE-403C-AD62-A83873106E53}" uniqueName="2" name="Column2" queryTableFieldId="2" dataDxfId="1291"/>
    <tableColumn id="3" xr3:uid="{BA7DDA49-7B6B-401B-901E-8BDB5669240E}" uniqueName="3" name="Column3" queryTableFieldId="3" dataDxfId="1290"/>
    <tableColumn id="4" xr3:uid="{5B7C456F-216C-4582-94CB-5E01526232B2}" uniqueName="4" name="Column4" queryTableFieldId="4" dataDxfId="1289"/>
    <tableColumn id="5" xr3:uid="{3B2CC1D4-D764-467B-A4DF-0B07D4A31CDF}" uniqueName="5" name="Column5" queryTableFieldId="5" dataDxfId="1288"/>
    <tableColumn id="6" xr3:uid="{8E052762-F5CA-4DB8-8AD5-F2C0BB4170F6}" uniqueName="6" name="Column6" queryTableFieldId="6" dataDxfId="1287"/>
    <tableColumn id="7" xr3:uid="{A536BCF8-AC16-460F-A7FA-84CA851A695F}" uniqueName="7" name="Column7" queryTableFieldId="7" dataDxfId="1286"/>
    <tableColumn id="8" xr3:uid="{0CD30655-8B32-4198-8DAE-5A38469B0F53}" uniqueName="8" name="Column8" queryTableFieldId="8" dataDxfId="1285"/>
    <tableColumn id="9" xr3:uid="{AEC42751-7AE8-415C-8713-F74400B137EC}" uniqueName="9" name="Column9" queryTableFieldId="9" dataDxfId="1284"/>
    <tableColumn id="10" xr3:uid="{5649F638-5859-4545-8358-83DA53F14C48}" uniqueName="10" name="Column10" queryTableFieldId="10" dataDxfId="1283"/>
    <tableColumn id="11" xr3:uid="{EB3BDC0E-8743-4551-9404-5627E8D708F5}" uniqueName="11" name="Column11" queryTableFieldId="11" dataDxfId="1282"/>
    <tableColumn id="12" xr3:uid="{EF1F243D-EBA1-4570-B4BA-06F646040A89}" uniqueName="12" name="Column12" queryTableFieldId="12" dataDxfId="1281"/>
    <tableColumn id="13" xr3:uid="{CB295C6F-F19B-479F-B880-C0D3B9FC6670}" uniqueName="13" name="Column13" queryTableFieldId="13" dataDxfId="1280"/>
    <tableColumn id="14" xr3:uid="{8D0BC1AD-D415-4BC4-99DC-8CF55729B866}" uniqueName="14" name="Column14" queryTableFieldId="14" dataDxfId="1279"/>
    <tableColumn id="15" xr3:uid="{BBD6A3E1-823C-4449-8A40-88535A002E80}" uniqueName="15" name="Column15" queryTableFieldId="15" dataDxfId="1278"/>
    <tableColumn id="16" xr3:uid="{493FE490-BB18-4EB3-98F5-1AE2132FD0B7}" uniqueName="16" name="Column16" queryTableFieldId="16" dataDxfId="1277"/>
    <tableColumn id="17" xr3:uid="{92658F26-A951-4558-89D0-70534D6DD2C3}" uniqueName="17" name="Column17" queryTableFieldId="17" dataDxfId="1276"/>
    <tableColumn id="18" xr3:uid="{8320E766-B82D-4CE4-9A53-1E0A31F1FBAF}" uniqueName="18" name="Column18" queryTableFieldId="18" dataDxfId="1275"/>
    <tableColumn id="19" xr3:uid="{5F35AACE-4079-47D7-9DA8-8BB11AB276AE}" uniqueName="19" name="Column19" queryTableFieldId="19" dataDxfId="1274"/>
    <tableColumn id="20" xr3:uid="{0A21850F-3407-4BA0-B248-8B45E3CB7A71}" uniqueName="20" name="Column20" queryTableFieldId="20" dataDxfId="1273"/>
    <tableColumn id="21" xr3:uid="{982605C9-1338-4FB0-BECB-BE5E33E6710F}" uniqueName="21" name="Column21" queryTableFieldId="21" dataDxfId="1272"/>
    <tableColumn id="22" xr3:uid="{F5E5E90E-9585-4F60-8488-ED7AA7B1582C}" uniqueName="22" name="Column22" queryTableFieldId="22" dataDxfId="1271"/>
    <tableColumn id="23" xr3:uid="{07760DB6-2804-422D-BD34-6090BDF74518}" uniqueName="23" name="Column23" queryTableFieldId="23" dataDxfId="1270"/>
    <tableColumn id="24" xr3:uid="{532CFCB5-8C31-45C9-B1C0-3D7CD8A5E8A7}" uniqueName="24" name="Column24" queryTableFieldId="24" dataDxfId="1269"/>
    <tableColumn id="25" xr3:uid="{3C6088E7-E1CE-46E8-8BBD-DE81CD3AD05B}" uniqueName="25" name="Column25" queryTableFieldId="25" dataDxfId="1268"/>
    <tableColumn id="26" xr3:uid="{F34748DA-1BA5-41D3-A155-25F27856109F}" uniqueName="26" name="Column26" queryTableFieldId="26" dataDxfId="1267"/>
    <tableColumn id="27" xr3:uid="{5666E5A4-0067-4D37-B1DA-212596C53922}" uniqueName="27" name="Column27" queryTableFieldId="27" dataDxfId="1266"/>
    <tableColumn id="28" xr3:uid="{9191512B-68FD-4099-BAF8-4ADB97B59D90}" uniqueName="28" name="Column28" queryTableFieldId="28" dataDxfId="1265"/>
    <tableColumn id="29" xr3:uid="{9FD1CBE4-8D9D-4432-A70C-28642D4C7DBE}" uniqueName="29" name="Column29" queryTableFieldId="29" dataDxfId="1264"/>
    <tableColumn id="30" xr3:uid="{EAC6F105-6024-4437-B560-8DBABD052354}" uniqueName="30" name="Column30" queryTableFieldId="30" dataDxfId="1263"/>
    <tableColumn id="31" xr3:uid="{3E319D88-E405-425C-AA57-2912D2E60510}" uniqueName="31" name="Column31" queryTableFieldId="31" dataDxfId="1262"/>
    <tableColumn id="32" xr3:uid="{12F1EE46-09B4-4E5F-806B-6B57A26EDB63}" uniqueName="32" name="Column32" queryTableFieldId="32" dataDxfId="1261"/>
    <tableColumn id="33" xr3:uid="{E58A8AF8-6F7F-496B-A827-9AFF116F4D35}" uniqueName="33" name="Column33" queryTableFieldId="33" dataDxfId="1260"/>
    <tableColumn id="34" xr3:uid="{4807C4D4-EF4C-4898-8A26-74CEF042A790}" uniqueName="34" name="Column34" queryTableFieldId="34" dataDxfId="1259"/>
    <tableColumn id="35" xr3:uid="{BC6A15D7-3937-4137-8AA7-A4F8CEF1F8D4}" uniqueName="35" name="Column35" queryTableFieldId="35" dataDxfId="1258"/>
    <tableColumn id="36" xr3:uid="{B3E76735-C083-40BF-B79C-92F0A51840DF}" uniqueName="36" name="Column36" queryTableFieldId="36" dataDxfId="1257"/>
    <tableColumn id="37" xr3:uid="{0ADD517A-9B5C-4C77-AD99-B056515F80A7}" uniqueName="37" name="Column37" queryTableFieldId="37" dataDxfId="1256"/>
    <tableColumn id="38" xr3:uid="{A16A7F38-38C4-4C14-9934-3D7CE138E2C1}" uniqueName="38" name="Column38" queryTableFieldId="38" dataDxfId="1255"/>
    <tableColumn id="39" xr3:uid="{F0EC269F-E014-4E95-A765-4EB5B8C581A8}" uniqueName="39" name="Column39" queryTableFieldId="39" dataDxfId="1254"/>
    <tableColumn id="40" xr3:uid="{8B61AF90-3327-4F48-B809-E176479A74AD}" uniqueName="40" name="Column40" queryTableFieldId="40" dataDxfId="1253"/>
    <tableColumn id="41" xr3:uid="{0CBFF83E-F9B9-42E8-A746-A5633D6BA769}" uniqueName="41" name="Column41" queryTableFieldId="41" dataDxfId="1252"/>
    <tableColumn id="42" xr3:uid="{0625B933-B7EF-4E87-A36B-3C43B5EC8F12}" uniqueName="42" name="Column42" queryTableFieldId="42" dataDxfId="1251"/>
    <tableColumn id="43" xr3:uid="{42C686E5-200B-4200-A16E-03B6E98B1560}" uniqueName="43" name="Column43" queryTableFieldId="43" dataDxfId="1250"/>
    <tableColumn id="44" xr3:uid="{1B0AB93C-4A7C-4B95-A1B1-771040950F11}" uniqueName="44" name="Column44" queryTableFieldId="44" dataDxfId="1249"/>
    <tableColumn id="45" xr3:uid="{582F1DE8-30D0-481D-AB1C-C9560AF194DF}" uniqueName="45" name="Column45" queryTableFieldId="45" dataDxfId="1248"/>
    <tableColumn id="46" xr3:uid="{E4805761-12E4-4476-A954-8EC0751FC445}" uniqueName="46" name="Column46" queryTableFieldId="46" dataDxfId="1247"/>
    <tableColumn id="47" xr3:uid="{1BD29918-5E02-4EE5-BC85-897606EEAC52}" uniqueName="47" name="Column47" queryTableFieldId="47" dataDxfId="1246"/>
    <tableColumn id="48" xr3:uid="{6E26AEEC-74AB-4B60-9C89-50DC78F34E5B}" uniqueName="48" name="Column48" queryTableFieldId="48" dataDxfId="1245"/>
    <tableColumn id="49" xr3:uid="{322912B2-2907-41EA-9B40-75F82FAD939A}" uniqueName="49" name="Column49" queryTableFieldId="49" dataDxfId="1244"/>
    <tableColumn id="50" xr3:uid="{6080863F-2EF8-46ED-86B3-FE57F9E90247}" uniqueName="50" name="Column50" queryTableFieldId="50" dataDxfId="1243"/>
    <tableColumn id="51" xr3:uid="{CBDE4995-2209-4A3C-968B-CD58D1AD1B2F}" uniqueName="51" name="Column51" queryTableFieldId="51" dataDxfId="1242"/>
    <tableColumn id="52" xr3:uid="{D1E48EF4-CD0D-43BF-BFDF-CA1D28C03D09}" uniqueName="52" name="Column52" queryTableFieldId="52" dataDxfId="1241"/>
    <tableColumn id="53" xr3:uid="{49C7E0F6-016B-47EE-B46F-70FA57375FE3}" uniqueName="53" name="Column53" queryTableFieldId="53" dataDxfId="1240"/>
    <tableColumn id="54" xr3:uid="{E7FBDA27-1B11-4750-8005-E6AB32CC9D87}" uniqueName="54" name="Column54" queryTableFieldId="54" dataDxfId="1239"/>
    <tableColumn id="55" xr3:uid="{806CCDB5-14A9-402F-8FF8-4E489D356587}" uniqueName="55" name="Column55" queryTableFieldId="55" dataDxfId="1238"/>
    <tableColumn id="56" xr3:uid="{B2B92A56-6BDA-4798-AE17-B13278F1D6BA}" uniqueName="56" name="Column56" queryTableFieldId="56" dataDxfId="1237"/>
    <tableColumn id="57" xr3:uid="{81E9F261-979B-4410-9D18-512A5999777F}" uniqueName="57" name="Column57" queryTableFieldId="57" dataDxfId="1236"/>
    <tableColumn id="58" xr3:uid="{4C9E622C-FF3B-4595-B7EB-B4074FA17FD6}" uniqueName="58" name="Column58" queryTableFieldId="58" dataDxfId="1235"/>
    <tableColumn id="59" xr3:uid="{ADD23776-4778-4F71-8CF3-CA255EC438DB}" uniqueName="59" name="Column59" queryTableFieldId="59" dataDxfId="1234"/>
    <tableColumn id="60" xr3:uid="{1B10E9C5-0D37-4583-B319-01FFE756084B}" uniqueName="60" name="Column60" queryTableFieldId="60" dataDxfId="1233"/>
    <tableColumn id="61" xr3:uid="{1DCD8931-CCA4-4BBB-8C8B-DA4B34A1358C}" uniqueName="61" name="Column61" queryTableFieldId="61" dataDxfId="1232"/>
    <tableColumn id="62" xr3:uid="{EA00F9AA-9417-431F-BDE8-4B03EABE7E78}" uniqueName="62" name="Column62" queryTableFieldId="62" dataDxfId="1231"/>
    <tableColumn id="63" xr3:uid="{B1F3F14C-B6BE-4671-BF35-CF4D2E06AB26}" uniqueName="63" name="Column63" queryTableFieldId="63" dataDxfId="1230"/>
    <tableColumn id="64" xr3:uid="{7A93C4EC-4AA6-4DB3-B912-2896AA7C20CE}" uniqueName="64" name="Column64" queryTableFieldId="64" dataDxfId="1229"/>
    <tableColumn id="65" xr3:uid="{6C388F5F-AFA6-4D45-8C13-BE951F251812}" uniqueName="65" name="Column65" queryTableFieldId="65" dataDxfId="1228"/>
    <tableColumn id="66" xr3:uid="{8569BAE8-D48D-4F75-BC6B-C7B2232C1981}" uniqueName="66" name="Column66" queryTableFieldId="66" dataDxfId="1227"/>
    <tableColumn id="67" xr3:uid="{43BBAB4D-E538-4ABC-9B96-FD9AED8FEE1F}" uniqueName="67" name="Column67" queryTableFieldId="67" dataDxfId="1226"/>
    <tableColumn id="68" xr3:uid="{BDC8F0BD-BA88-4D97-A6C7-DE0212DF8FCD}" uniqueName="68" name="Column68" queryTableFieldId="68" dataDxfId="1225"/>
    <tableColumn id="69" xr3:uid="{2DCDC8E4-119D-4656-8834-419CBFDCE674}" uniqueName="69" name="Column69" queryTableFieldId="69" dataDxfId="1224"/>
    <tableColumn id="70" xr3:uid="{D4188AF4-48D4-462B-8F2E-FE5813F11F58}" uniqueName="70" name="Column70" queryTableFieldId="70" dataDxfId="1223"/>
    <tableColumn id="71" xr3:uid="{F013E0AF-CA89-4CFC-AC00-28B6D1D99E70}" uniqueName="71" name="Column71" queryTableFieldId="71" dataDxfId="1222"/>
    <tableColumn id="72" xr3:uid="{5691D1C6-ED80-4D5F-91DF-BEF3CD019702}" uniqueName="72" name="Column72" queryTableFieldId="72" dataDxfId="1221"/>
    <tableColumn id="73" xr3:uid="{CBE7C54A-511A-4BC8-B88F-554C18D44E20}" uniqueName="73" name="Column73" queryTableFieldId="73" dataDxfId="1220"/>
    <tableColumn id="74" xr3:uid="{509F2388-3613-4CC3-8BD2-2FF6E7FC7212}" uniqueName="74" name="Column74" queryTableFieldId="74" dataDxfId="1219"/>
    <tableColumn id="75" xr3:uid="{445B9FCC-9205-49A9-9FA9-594DD3C2E795}" uniqueName="75" name="Column75" queryTableFieldId="75" dataDxfId="1218"/>
    <tableColumn id="76" xr3:uid="{45F9DF8E-89FA-4AA9-A922-7200D1960BC8}" uniqueName="76" name="Column76" queryTableFieldId="76" dataDxfId="1217"/>
    <tableColumn id="77" xr3:uid="{AE20D7A1-E9EF-4C1E-83EE-D941DB1D1150}" uniqueName="77" name="Column77" queryTableFieldId="77" dataDxfId="1216"/>
    <tableColumn id="78" xr3:uid="{7DEC6935-8B40-44C7-96F9-6D47FD5A8D20}" uniqueName="78" name="Column78" queryTableFieldId="78" dataDxfId="1215"/>
    <tableColumn id="79" xr3:uid="{B58EFB3D-86F2-4382-9D39-7DFA71E473CB}" uniqueName="79" name="Column79" queryTableFieldId="79" dataDxfId="1214"/>
    <tableColumn id="80" xr3:uid="{45454CC5-1199-42F9-9953-6702C17FCA98}" uniqueName="80" name="Column80" queryTableFieldId="80" dataDxfId="1213"/>
    <tableColumn id="81" xr3:uid="{5C32A64D-A6F2-4751-8E32-1B71639C6261}" uniqueName="81" name="Column81" queryTableFieldId="81" dataDxfId="1212"/>
    <tableColumn id="82" xr3:uid="{84E7F5EC-44ED-4C01-82DB-CC53496FA1F6}" uniqueName="82" name="Column82" queryTableFieldId="82" dataDxfId="1211"/>
    <tableColumn id="83" xr3:uid="{859AA292-6966-47B1-886A-1DEBCF18AC25}" uniqueName="83" name="Column83" queryTableFieldId="83" dataDxfId="1210"/>
    <tableColumn id="84" xr3:uid="{29B29911-EF31-4A94-9131-90929AC8887D}" uniqueName="84" name="Column84" queryTableFieldId="84" dataDxfId="1209"/>
    <tableColumn id="85" xr3:uid="{70065341-B2B8-4E0C-B05C-BB1167F837B3}" uniqueName="85" name="Column85" queryTableFieldId="85" dataDxfId="1208"/>
    <tableColumn id="86" xr3:uid="{50E511F5-7001-4239-A05E-77BB2A4B1DFD}" uniqueName="86" name="Column86" queryTableFieldId="86" dataDxfId="1207"/>
    <tableColumn id="87" xr3:uid="{DAE67F50-B65B-4846-A1A9-02E548018CE1}" uniqueName="87" name="Column87" queryTableFieldId="87" dataDxfId="1206"/>
    <tableColumn id="88" xr3:uid="{4761D4A7-17C5-4B8A-8FB7-46D780150694}" uniqueName="88" name="Column88" queryTableFieldId="88" dataDxfId="1205"/>
    <tableColumn id="89" xr3:uid="{2E2C8BD1-B23A-40E7-8B10-920EDE50EDE0}" uniqueName="89" name="Column89" queryTableFieldId="89" dataDxfId="1204"/>
    <tableColumn id="90" xr3:uid="{F2D68A22-7AC6-4D26-AEAA-35352BB1E3E5}" uniqueName="90" name="Column90" queryTableFieldId="90" dataDxfId="1203"/>
    <tableColumn id="91" xr3:uid="{C121ECBA-79D3-4620-965E-39666B731F56}" uniqueName="91" name="Column91" queryTableFieldId="91" dataDxfId="1202"/>
    <tableColumn id="92" xr3:uid="{97929876-2956-4056-ACE2-E989387C00CB}" uniqueName="92" name="Column92" queryTableFieldId="92" dataDxfId="1201"/>
    <tableColumn id="93" xr3:uid="{77436AA5-33D7-4075-B3E2-782D5C0AF9BA}" uniqueName="93" name="Column93" queryTableFieldId="93" dataDxfId="1200"/>
    <tableColumn id="94" xr3:uid="{12B7B792-D14D-4C3D-943C-882CC673DFD4}" uniqueName="94" name="Column94" queryTableFieldId="94" dataDxfId="1199"/>
    <tableColumn id="95" xr3:uid="{668E9431-6DFE-41A6-9246-A230E9CF6632}" uniqueName="95" name="Column95" queryTableFieldId="95" dataDxfId="1198"/>
    <tableColumn id="96" xr3:uid="{2CBF3584-B8B2-4588-922B-E04DAEC9E594}" uniqueName="96" name="Column96" queryTableFieldId="96" dataDxfId="1197"/>
    <tableColumn id="97" xr3:uid="{0BFF495F-0472-4383-AA01-6CA8391876E9}" uniqueName="97" name="Column97" queryTableFieldId="97" dataDxfId="1196"/>
    <tableColumn id="98" xr3:uid="{7DAD5B6E-350C-46C3-B3B3-233863206D5E}" uniqueName="98" name="Column98" queryTableFieldId="98" dataDxfId="1195"/>
    <tableColumn id="99" xr3:uid="{CD6B191A-B8BB-4956-8867-7394A71793B9}" uniqueName="99" name="Column99" queryTableFieldId="99" dataDxfId="1194"/>
    <tableColumn id="100" xr3:uid="{58F3A18E-79F8-4DC5-A79B-C4ECE4A46D86}" uniqueName="100" name="Column100" queryTableFieldId="100" dataDxfId="1193"/>
    <tableColumn id="101" xr3:uid="{1A0E0668-BA0D-4672-9EFE-E9B8025DA617}" uniqueName="101" name="Column101" queryTableFieldId="101" dataDxfId="1192"/>
    <tableColumn id="102" xr3:uid="{1291C380-9D76-403E-AAF1-FA7159451E8F}" uniqueName="102" name="Column102" queryTableFieldId="102" dataDxfId="1191"/>
    <tableColumn id="103" xr3:uid="{A1739ECA-5D00-4912-A807-2BAB5F7187F6}" uniqueName="103" name="Column103" queryTableFieldId="103" dataDxfId="1190"/>
    <tableColumn id="104" xr3:uid="{EB9A69E3-B177-43D3-BB0E-0982D9679D94}" uniqueName="104" name="Column104" queryTableFieldId="104" dataDxfId="1189"/>
    <tableColumn id="105" xr3:uid="{8ED8E973-0186-4DE3-ABD0-5936B6FEE92C}" uniqueName="105" name="Column105" queryTableFieldId="105" dataDxfId="1188"/>
    <tableColumn id="106" xr3:uid="{1ABF175D-AD18-4884-8462-78B52A38D062}" uniqueName="106" name="Column106" queryTableFieldId="106" dataDxfId="1187"/>
    <tableColumn id="107" xr3:uid="{CEBB1871-059F-4E01-80AA-D6CF4706CF52}" uniqueName="107" name="Column107" queryTableFieldId="107" dataDxfId="1186"/>
    <tableColumn id="108" xr3:uid="{99EE66FB-DE87-49E3-AECD-935FD22979A8}" uniqueName="108" name="Column108" queryTableFieldId="108" dataDxfId="1185"/>
    <tableColumn id="109" xr3:uid="{614A9EC3-675A-47DE-BF3F-EA2720CE2698}" uniqueName="109" name="Column109" queryTableFieldId="109" dataDxfId="1184"/>
    <tableColumn id="110" xr3:uid="{B71CBAD0-A0CE-45CA-A006-0839CA7F9081}" uniqueName="110" name="Column110" queryTableFieldId="110" dataDxfId="1183"/>
    <tableColumn id="111" xr3:uid="{9D0DCCA3-5715-4118-9717-B37C0B691DCE}" uniqueName="111" name="Column111" queryTableFieldId="111" dataDxfId="1182"/>
    <tableColumn id="112" xr3:uid="{200EA4A5-4BA2-4C4B-B3E4-554B3A0A5698}" uniqueName="112" name="Column112" queryTableFieldId="112" dataDxfId="1181"/>
    <tableColumn id="113" xr3:uid="{AE39BAD5-9562-433B-813C-78359026E3E2}" uniqueName="113" name="Column113" queryTableFieldId="113" dataDxfId="1180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397A99-5843-4BC1-B5B6-488443ED8C12}" name="Table_17" displayName="Table_17" ref="A1:DI9" tableType="queryTable" totalsRowShown="0">
  <autoFilter ref="A1:DI9" xr:uid="{E7397A99-5843-4BC1-B5B6-488443ED8C12}"/>
  <tableColumns count="113">
    <tableColumn id="1" xr3:uid="{858438BF-AC56-4B42-9033-CD0CB7829798}" uniqueName="1" name="Column1" queryTableFieldId="1" dataDxfId="1405"/>
    <tableColumn id="2" xr3:uid="{64BA8BE5-766E-4A9C-800C-C15BD51F99D5}" uniqueName="2" name="Column2" queryTableFieldId="2" dataDxfId="1404"/>
    <tableColumn id="3" xr3:uid="{593E5BAC-2319-4FBC-9FF4-EEC81FC29037}" uniqueName="3" name="Column3" queryTableFieldId="3" dataDxfId="1403"/>
    <tableColumn id="4" xr3:uid="{77D6BC32-6D21-4C9D-B9DB-23B7CC8D4E88}" uniqueName="4" name="Column4" queryTableFieldId="4" dataDxfId="1402"/>
    <tableColumn id="5" xr3:uid="{5D87AF01-EACC-46DD-9CB6-836FE301385B}" uniqueName="5" name="Column5" queryTableFieldId="5" dataDxfId="1401"/>
    <tableColumn id="6" xr3:uid="{C33DF837-F151-4B96-811F-6B684EB0023C}" uniqueName="6" name="Column6" queryTableFieldId="6" dataDxfId="1400"/>
    <tableColumn id="7" xr3:uid="{BA714E3A-750E-4999-9A69-47FA4B0E4B0E}" uniqueName="7" name="Column7" queryTableFieldId="7" dataDxfId="1399"/>
    <tableColumn id="8" xr3:uid="{667CECF9-7443-428C-89A2-4AB36D751F00}" uniqueName="8" name="Column8" queryTableFieldId="8" dataDxfId="1398"/>
    <tableColumn id="9" xr3:uid="{3C1C4EA8-4E7D-49DB-9469-31D675EB1E8D}" uniqueName="9" name="Column9" queryTableFieldId="9" dataDxfId="1397"/>
    <tableColumn id="10" xr3:uid="{905FFB1C-BE9A-44F9-87B6-D147BAB0D624}" uniqueName="10" name="Column10" queryTableFieldId="10" dataDxfId="1396"/>
    <tableColumn id="11" xr3:uid="{326816C8-7966-4EB6-8E0E-237DF1D3232E}" uniqueName="11" name="Column11" queryTableFieldId="11" dataDxfId="1395"/>
    <tableColumn id="12" xr3:uid="{D0881F1E-7756-4F7F-8A7D-3E03C982C6DE}" uniqueName="12" name="Column12" queryTableFieldId="12" dataDxfId="1394"/>
    <tableColumn id="13" xr3:uid="{8761C433-B5D6-4AC4-B319-61B03C3EAADC}" uniqueName="13" name="Column13" queryTableFieldId="13" dataDxfId="1393"/>
    <tableColumn id="14" xr3:uid="{A4EA7BD9-280F-4BB7-8D1A-AB5388E3841F}" uniqueName="14" name="Column14" queryTableFieldId="14" dataDxfId="1392"/>
    <tableColumn id="15" xr3:uid="{5324989F-F747-4835-956C-137E0CF21F18}" uniqueName="15" name="Column15" queryTableFieldId="15" dataDxfId="1391"/>
    <tableColumn id="16" xr3:uid="{0A0A5035-7360-40A6-B6DB-4E42882F556B}" uniqueName="16" name="Column16" queryTableFieldId="16" dataDxfId="1390"/>
    <tableColumn id="17" xr3:uid="{711A8D05-FD35-4102-8DF5-EFE434B30625}" uniqueName="17" name="Column17" queryTableFieldId="17" dataDxfId="1389"/>
    <tableColumn id="18" xr3:uid="{251E10FB-5806-4566-AF81-BB37307D15C9}" uniqueName="18" name="Column18" queryTableFieldId="18" dataDxfId="1388"/>
    <tableColumn id="19" xr3:uid="{99B576DA-5B92-4FE7-BA6F-46D87D03FD65}" uniqueName="19" name="Column19" queryTableFieldId="19" dataDxfId="1387"/>
    <tableColumn id="20" xr3:uid="{2DA347B6-F5A1-407B-ADB4-0D1A9703E563}" uniqueName="20" name="Column20" queryTableFieldId="20" dataDxfId="1386"/>
    <tableColumn id="21" xr3:uid="{2B630084-7AA3-4F57-ADE7-D4E91F9C5EE4}" uniqueName="21" name="Column21" queryTableFieldId="21" dataDxfId="1385"/>
    <tableColumn id="22" xr3:uid="{E536CAA8-1B12-428E-A48D-20471F9E43B7}" uniqueName="22" name="Column22" queryTableFieldId="22" dataDxfId="1384"/>
    <tableColumn id="23" xr3:uid="{311AA75C-669A-4D92-9D69-41472F0E61E7}" uniqueName="23" name="Column23" queryTableFieldId="23" dataDxfId="1383"/>
    <tableColumn id="24" xr3:uid="{A5D59709-04A6-4840-A09B-5C40CB5F7F40}" uniqueName="24" name="Column24" queryTableFieldId="24" dataDxfId="1382"/>
    <tableColumn id="25" xr3:uid="{D01239FA-0F1D-48B8-9607-0FAF456C6D14}" uniqueName="25" name="Column25" queryTableFieldId="25" dataDxfId="1381"/>
    <tableColumn id="26" xr3:uid="{13337D30-62C1-4B59-B157-1690D1CDB727}" uniqueName="26" name="Column26" queryTableFieldId="26" dataDxfId="1380"/>
    <tableColumn id="27" xr3:uid="{8801EB85-0DB6-4712-B46E-2C68D3DA354B}" uniqueName="27" name="Column27" queryTableFieldId="27" dataDxfId="1379"/>
    <tableColumn id="28" xr3:uid="{BE1B7C45-C452-4BE3-B5D1-316BDA6E6F00}" uniqueName="28" name="Column28" queryTableFieldId="28" dataDxfId="1378"/>
    <tableColumn id="29" xr3:uid="{32295516-16A4-4B31-B147-FE8343741AC6}" uniqueName="29" name="Column29" queryTableFieldId="29" dataDxfId="1377"/>
    <tableColumn id="30" xr3:uid="{A9715095-D7B7-48CE-92EB-6B2211585975}" uniqueName="30" name="Column30" queryTableFieldId="30" dataDxfId="1376"/>
    <tableColumn id="31" xr3:uid="{55BB716E-91D2-4557-B9A5-8C28665DF4A8}" uniqueName="31" name="Column31" queryTableFieldId="31" dataDxfId="1375"/>
    <tableColumn id="32" xr3:uid="{143E5668-1E46-424C-B535-9C7720C6CE0B}" uniqueName="32" name="Column32" queryTableFieldId="32" dataDxfId="1374"/>
    <tableColumn id="33" xr3:uid="{6F34F10C-9F5E-4861-A457-F5C9F4E49792}" uniqueName="33" name="Column33" queryTableFieldId="33" dataDxfId="1373"/>
    <tableColumn id="34" xr3:uid="{0D02A86D-D4C3-4291-852F-EDCD1FE7001B}" uniqueName="34" name="Column34" queryTableFieldId="34" dataDxfId="1372"/>
    <tableColumn id="35" xr3:uid="{A5F58119-7A98-43B4-9BB4-0D7BF3085474}" uniqueName="35" name="Column35" queryTableFieldId="35" dataDxfId="1371"/>
    <tableColumn id="36" xr3:uid="{85640EAF-FEA9-4BC5-A8F5-EE3A07E6A7BF}" uniqueName="36" name="Column36" queryTableFieldId="36" dataDxfId="1370"/>
    <tableColumn id="37" xr3:uid="{40B6194B-AAA2-45C3-A473-E28E866E4278}" uniqueName="37" name="Column37" queryTableFieldId="37" dataDxfId="1369"/>
    <tableColumn id="38" xr3:uid="{CE0A0078-5C4C-4390-AF8E-6CC7B6C57D46}" uniqueName="38" name="Column38" queryTableFieldId="38" dataDxfId="1368"/>
    <tableColumn id="39" xr3:uid="{31AAC720-B5B8-433A-A46E-6A06272348E9}" uniqueName="39" name="Column39" queryTableFieldId="39" dataDxfId="1367"/>
    <tableColumn id="40" xr3:uid="{E44FC854-7962-4F99-8DA1-82A6D27483FE}" uniqueName="40" name="Column40" queryTableFieldId="40" dataDxfId="1366"/>
    <tableColumn id="41" xr3:uid="{CF404EE3-EB71-4228-BF77-79CB4BC806F6}" uniqueName="41" name="Column41" queryTableFieldId="41" dataDxfId="1365"/>
    <tableColumn id="42" xr3:uid="{231B1615-E660-49FB-90C8-A3BE0142886B}" uniqueName="42" name="Column42" queryTableFieldId="42" dataDxfId="1364"/>
    <tableColumn id="43" xr3:uid="{9B6830D8-C4B4-4CD2-A83E-546CD109B510}" uniqueName="43" name="Column43" queryTableFieldId="43" dataDxfId="1363"/>
    <tableColumn id="44" xr3:uid="{7E69B730-06AD-4247-939E-60AC6AE664BC}" uniqueName="44" name="Column44" queryTableFieldId="44" dataDxfId="1362"/>
    <tableColumn id="45" xr3:uid="{9FEBF907-4FB2-4298-AE74-B0BA2F5CAECC}" uniqueName="45" name="Column45" queryTableFieldId="45" dataDxfId="1361"/>
    <tableColumn id="46" xr3:uid="{0BD52195-71A2-4900-B2BF-F1EA92D741E5}" uniqueName="46" name="Column46" queryTableFieldId="46" dataDxfId="1360"/>
    <tableColumn id="47" xr3:uid="{539CA73C-D4DA-47C3-B297-E972A24CA26D}" uniqueName="47" name="Column47" queryTableFieldId="47" dataDxfId="1359"/>
    <tableColumn id="48" xr3:uid="{D3394939-3549-49C1-8F19-C51D9E4C2BE4}" uniqueName="48" name="Column48" queryTableFieldId="48" dataDxfId="1358"/>
    <tableColumn id="49" xr3:uid="{B50DCD3F-69D2-4A20-9DFB-A02D43C16493}" uniqueName="49" name="Column49" queryTableFieldId="49" dataDxfId="1357"/>
    <tableColumn id="50" xr3:uid="{02B9CA7F-3DBE-4443-9FB9-14526272370E}" uniqueName="50" name="Column50" queryTableFieldId="50" dataDxfId="1356"/>
    <tableColumn id="51" xr3:uid="{7554584D-A276-49A8-9A2E-A6B6A9A40D83}" uniqueName="51" name="Column51" queryTableFieldId="51" dataDxfId="1355"/>
    <tableColumn id="52" xr3:uid="{E9EA43A0-7018-455E-BD9A-08E982F164B8}" uniqueName="52" name="Column52" queryTableFieldId="52" dataDxfId="1354"/>
    <tableColumn id="53" xr3:uid="{1B14BA90-63BB-4844-B288-88C6A200A161}" uniqueName="53" name="Column53" queryTableFieldId="53" dataDxfId="1353"/>
    <tableColumn id="54" xr3:uid="{294FBC2C-D19E-4AFF-8194-9C7EF8CF3405}" uniqueName="54" name="Column54" queryTableFieldId="54" dataDxfId="1352"/>
    <tableColumn id="55" xr3:uid="{7E93759A-352A-45D5-BCB9-544EA56930B6}" uniqueName="55" name="Column55" queryTableFieldId="55" dataDxfId="1351"/>
    <tableColumn id="56" xr3:uid="{17E1629F-B2ED-45EF-B296-B0B5C030533F}" uniqueName="56" name="Column56" queryTableFieldId="56" dataDxfId="1350"/>
    <tableColumn id="57" xr3:uid="{8DF84D64-4D48-47FB-9720-8AAC8F71430E}" uniqueName="57" name="Column57" queryTableFieldId="57" dataDxfId="1349"/>
    <tableColumn id="58" xr3:uid="{541B5F03-FE6F-4310-ACB9-657B0A160730}" uniqueName="58" name="Column58" queryTableFieldId="58" dataDxfId="1348"/>
    <tableColumn id="59" xr3:uid="{CCF9C94A-D277-4F61-AB34-E245421A1BE0}" uniqueName="59" name="Column59" queryTableFieldId="59" dataDxfId="1347"/>
    <tableColumn id="60" xr3:uid="{EE8AB24A-2A3C-4323-8E21-04500DADC638}" uniqueName="60" name="Column60" queryTableFieldId="60" dataDxfId="1346"/>
    <tableColumn id="61" xr3:uid="{2BBB403C-73EF-4659-8912-5DC548BD4BAE}" uniqueName="61" name="Column61" queryTableFieldId="61" dataDxfId="1345"/>
    <tableColumn id="62" xr3:uid="{4B739299-667E-4198-91B6-CA32A1880BA8}" uniqueName="62" name="Column62" queryTableFieldId="62" dataDxfId="1344"/>
    <tableColumn id="63" xr3:uid="{6EB40BB9-CC44-42D8-9A48-3B23C7CE186D}" uniqueName="63" name="Column63" queryTableFieldId="63" dataDxfId="1343"/>
    <tableColumn id="64" xr3:uid="{4294A90A-73B4-4C8A-BE9D-B247D1B26F55}" uniqueName="64" name="Column64" queryTableFieldId="64" dataDxfId="1342"/>
    <tableColumn id="65" xr3:uid="{B4ACC4B2-C6B3-49FA-BE81-FFB1B6B54116}" uniqueName="65" name="Column65" queryTableFieldId="65" dataDxfId="1341"/>
    <tableColumn id="66" xr3:uid="{93417C50-80BD-44B6-8B11-37F1052D7C5D}" uniqueName="66" name="Column66" queryTableFieldId="66" dataDxfId="1340"/>
    <tableColumn id="67" xr3:uid="{4DAE0EAE-E2E5-4755-9F2F-7B7CDF7D7298}" uniqueName="67" name="Column67" queryTableFieldId="67" dataDxfId="1339"/>
    <tableColumn id="68" xr3:uid="{050CAA7C-CDBB-45F4-B12F-F916486E42F8}" uniqueName="68" name="Column68" queryTableFieldId="68" dataDxfId="1338"/>
    <tableColumn id="69" xr3:uid="{E623D06A-9A3C-41FE-ACA1-14B0C0192B1F}" uniqueName="69" name="Column69" queryTableFieldId="69" dataDxfId="1337"/>
    <tableColumn id="70" xr3:uid="{9321F465-3582-4FB7-93F2-AD72DD8F0A87}" uniqueName="70" name="Column70" queryTableFieldId="70" dataDxfId="1336"/>
    <tableColumn id="71" xr3:uid="{349507FD-F81C-4F1B-A232-5B45777DB4D3}" uniqueName="71" name="Column71" queryTableFieldId="71" dataDxfId="1335"/>
    <tableColumn id="72" xr3:uid="{F08BC11F-5DAC-40A0-A940-AE1643DD53DD}" uniqueName="72" name="Column72" queryTableFieldId="72" dataDxfId="1334"/>
    <tableColumn id="73" xr3:uid="{CC306694-C93D-4911-A34B-A2F706E1C0F4}" uniqueName="73" name="Column73" queryTableFieldId="73" dataDxfId="1333"/>
    <tableColumn id="74" xr3:uid="{39106CDE-AA1E-46F9-8DDA-DCC72AC6CFCE}" uniqueName="74" name="Column74" queryTableFieldId="74" dataDxfId="1332"/>
    <tableColumn id="75" xr3:uid="{E393A25E-49E3-448F-934E-1667A5772BC2}" uniqueName="75" name="Column75" queryTableFieldId="75" dataDxfId="1331"/>
    <tableColumn id="76" xr3:uid="{190E4CEE-0001-4C1A-B773-78DD7D2B125F}" uniqueName="76" name="Column76" queryTableFieldId="76" dataDxfId="1330"/>
    <tableColumn id="77" xr3:uid="{B81FFDBE-DF9A-4215-861C-26D25C0477FC}" uniqueName="77" name="Column77" queryTableFieldId="77" dataDxfId="1329"/>
    <tableColumn id="78" xr3:uid="{4853BBEE-0B09-4579-A78D-FA872CCFCB7D}" uniqueName="78" name="Column78" queryTableFieldId="78" dataDxfId="1328"/>
    <tableColumn id="79" xr3:uid="{020A6729-32D2-4A6A-B24C-F9A7A8EE9258}" uniqueName="79" name="Column79" queryTableFieldId="79" dataDxfId="1327"/>
    <tableColumn id="80" xr3:uid="{41E50202-F91B-4542-A911-D864FCB85B07}" uniqueName="80" name="Column80" queryTableFieldId="80" dataDxfId="1326"/>
    <tableColumn id="81" xr3:uid="{F66F0FB9-0BA8-4413-921E-172B9FEA5C41}" uniqueName="81" name="Column81" queryTableFieldId="81" dataDxfId="1325"/>
    <tableColumn id="82" xr3:uid="{66CE7CE8-9073-4131-A054-667731025DC1}" uniqueName="82" name="Column82" queryTableFieldId="82" dataDxfId="1324"/>
    <tableColumn id="83" xr3:uid="{38AE00E9-93F6-4964-9B97-2B4E2F9BC860}" uniqueName="83" name="Column83" queryTableFieldId="83" dataDxfId="1323"/>
    <tableColumn id="84" xr3:uid="{FD3A7899-521B-49A8-9FE6-301B88EDE17F}" uniqueName="84" name="Column84" queryTableFieldId="84" dataDxfId="1322"/>
    <tableColumn id="85" xr3:uid="{EFD0E5A1-0FC7-45D9-91CD-529C1FB66B48}" uniqueName="85" name="Column85" queryTableFieldId="85" dataDxfId="1321"/>
    <tableColumn id="86" xr3:uid="{2039A6FC-3898-4460-9575-FCBC32A5FE67}" uniqueName="86" name="Column86" queryTableFieldId="86" dataDxfId="1320"/>
    <tableColumn id="87" xr3:uid="{A9E1764E-F828-4DBB-AF3F-F9F84513A545}" uniqueName="87" name="Column87" queryTableFieldId="87" dataDxfId="1319"/>
    <tableColumn id="88" xr3:uid="{5C9D9FC0-E2E5-4976-8EEA-9DF853E337B6}" uniqueName="88" name="Column88" queryTableFieldId="88" dataDxfId="1318"/>
    <tableColumn id="89" xr3:uid="{EAD23217-72A1-44CB-8782-F7611A812C27}" uniqueName="89" name="Column89" queryTableFieldId="89" dataDxfId="1317"/>
    <tableColumn id="90" xr3:uid="{61985A30-ABF6-4737-8BEE-E1F3637C715F}" uniqueName="90" name="Column90" queryTableFieldId="90" dataDxfId="1316"/>
    <tableColumn id="91" xr3:uid="{2A9269AE-F746-4AA7-AD17-D36BD79B34A1}" uniqueName="91" name="Column91" queryTableFieldId="91" dataDxfId="1315"/>
    <tableColumn id="92" xr3:uid="{5E05E182-07A9-4BAC-BCD2-0E645012D171}" uniqueName="92" name="Column92" queryTableFieldId="92" dataDxfId="1314"/>
    <tableColumn id="93" xr3:uid="{F1E8BF23-5260-4FA5-9069-41494FE413E2}" uniqueName="93" name="Column93" queryTableFieldId="93" dataDxfId="1313"/>
    <tableColumn id="94" xr3:uid="{086EC1D9-8542-444E-89EA-03818F1E362A}" uniqueName="94" name="Column94" queryTableFieldId="94" dataDxfId="1312"/>
    <tableColumn id="95" xr3:uid="{EF5523E7-F93C-4B07-8BB8-22822C506EBC}" uniqueName="95" name="Column95" queryTableFieldId="95" dataDxfId="1311"/>
    <tableColumn id="96" xr3:uid="{EE397E81-2FC7-43EA-BB12-BBD0B03C58EF}" uniqueName="96" name="Column96" queryTableFieldId="96" dataDxfId="1310"/>
    <tableColumn id="97" xr3:uid="{1B401A0E-A38B-4482-863E-0210994C19B8}" uniqueName="97" name="Column97" queryTableFieldId="97" dataDxfId="1309"/>
    <tableColumn id="98" xr3:uid="{767EBCCC-677F-4DF9-9E78-B9C077DE8773}" uniqueName="98" name="Column98" queryTableFieldId="98" dataDxfId="1308"/>
    <tableColumn id="99" xr3:uid="{84A4DBE4-8FE8-4C2A-98CA-7F5289566A4D}" uniqueName="99" name="Column99" queryTableFieldId="99" dataDxfId="1307"/>
    <tableColumn id="100" xr3:uid="{4AEABB5C-C8FE-4B52-A7FC-5690FEF8CC97}" uniqueName="100" name="Column100" queryTableFieldId="100" dataDxfId="1306"/>
    <tableColumn id="101" xr3:uid="{ACEA6409-7A2B-41F8-86AE-D7C1523D6F74}" uniqueName="101" name="Column101" queryTableFieldId="101" dataDxfId="1305"/>
    <tableColumn id="102" xr3:uid="{FDDFFA63-C4F5-47A0-A05C-E98C97F96B1D}" uniqueName="102" name="Column102" queryTableFieldId="102" dataDxfId="1304"/>
    <tableColumn id="103" xr3:uid="{5242DE8E-9052-4B56-9A88-0DA73B2F43D4}" uniqueName="103" name="Column103" queryTableFieldId="103" dataDxfId="1303"/>
    <tableColumn id="104" xr3:uid="{570ED757-955A-449F-984D-F0DD27645CC8}" uniqueName="104" name="Column104" queryTableFieldId="104" dataDxfId="1302"/>
    <tableColumn id="105" xr3:uid="{AA586A44-5F69-4DA9-9496-5B8F0D5A9C3C}" uniqueName="105" name="Column105" queryTableFieldId="105" dataDxfId="1301"/>
    <tableColumn id="106" xr3:uid="{61DE64E3-D00F-4943-8619-74E3D40EEB4F}" uniqueName="106" name="Column106" queryTableFieldId="106" dataDxfId="1300"/>
    <tableColumn id="107" xr3:uid="{DC0DD6FF-8A8E-4707-B921-E18C5C8306B6}" uniqueName="107" name="Column107" queryTableFieldId="107" dataDxfId="1299"/>
    <tableColumn id="108" xr3:uid="{EA52C0A1-D16C-4228-BD62-26BFD9A21B4D}" uniqueName="108" name="Column108" queryTableFieldId="108" dataDxfId="1298"/>
    <tableColumn id="109" xr3:uid="{AF8ECFEB-70B4-44F4-BF68-BAA42DC3421F}" uniqueName="109" name="Column109" queryTableFieldId="109" dataDxfId="1297"/>
    <tableColumn id="110" xr3:uid="{0B601B49-BCB4-4992-AEFE-76A4B8862FBA}" uniqueName="110" name="Column110" queryTableFieldId="110" dataDxfId="1296"/>
    <tableColumn id="111" xr3:uid="{8CCAFE59-47BE-4AD2-B8C2-E997FA596F0E}" uniqueName="111" name="Column111" queryTableFieldId="111" dataDxfId="1295"/>
    <tableColumn id="112" xr3:uid="{B577D947-27C0-4CBE-9455-1988A61CFD6A}" uniqueName="112" name="Column112" queryTableFieldId="112" dataDxfId="1294"/>
    <tableColumn id="113" xr3:uid="{DC81CD75-7CB7-4170-95E2-0D0D4DAD1FC0}" uniqueName="113" name="Column113" queryTableFieldId="113" dataDxfId="129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B75643-9F78-41A1-A446-953FB1B0C9E4}" name="Pitching_Dashboard_Since" displayName="Pitching_Dashboard_Since" ref="A1:Y31" tableType="queryTable" totalsRowShown="0">
  <autoFilter ref="A1:Y31" xr:uid="{F0B75643-9F78-41A1-A446-953FB1B0C9E4}"/>
  <sortState xmlns:xlrd2="http://schemas.microsoft.com/office/spreadsheetml/2017/richdata2" ref="A2:Y31">
    <sortCondition ref="Q1:Q31"/>
  </sortState>
  <tableColumns count="25">
    <tableColumn id="1" xr3:uid="{65A2A528-CFFC-4904-A253-54D284BE4B55}" uniqueName="1" name="Team" queryTableFieldId="1" dataDxfId="1452"/>
    <tableColumn id="2" xr3:uid="{8AE02828-336F-40E3-965E-204D25AC5F5A}" uniqueName="2" name="TG" queryTableFieldId="2"/>
    <tableColumn id="3" xr3:uid="{C2209BB2-9CB2-45D4-B42F-67D0AB9A2F8A}" uniqueName="3" name="WW - Wins" queryTableFieldId="3"/>
    <tableColumn id="4" xr3:uid="{25249150-003E-404F-A690-7ECB12E65B5A}" uniqueName="4" name="LL - Losses" queryTableFieldId="4"/>
    <tableColumn id="5" xr3:uid="{75D87F20-F461-4205-A26D-698475E5B975}" uniqueName="5" name="SVSV - Saves" queryTableFieldId="5"/>
    <tableColumn id="6" xr3:uid="{B50A646F-245A-4522-A47C-D506F37A0529}" uniqueName="6" name="GG - Games Pitched" queryTableFieldId="6"/>
    <tableColumn id="7" xr3:uid="{323EE5FE-91F5-4EB9-AE2C-0BA3B1F27488}" uniqueName="7" name="GSGS - Games Started" queryTableFieldId="7"/>
    <tableColumn id="8" xr3:uid="{2FF98792-0D8E-4BB5-8FF3-F02F752DCDDE}" uniqueName="8" name="IPIP - Innings Pitched" queryTableFieldId="8"/>
    <tableColumn id="9" xr3:uid="{F2BE092F-8210-4875-939C-390F17565372}" uniqueName="9" name="-- Line Break --" queryTableFieldId="9" dataDxfId="1451"/>
    <tableColumn id="10" xr3:uid="{84B2BF05-5282-486D-8112-B4C68A59E954}" uniqueName="10" name="K/9K/9 - Strikeouts per 9 Innings ((SO*9)/IP)" queryTableFieldId="10"/>
    <tableColumn id="11" xr3:uid="{170382F5-D0D8-4BBF-A582-38C2396DE27C}" uniqueName="11" name="BB/9BB/9 - Walks per 9 Innings ((BB*9)/IP)" queryTableFieldId="11"/>
    <tableColumn id="12" xr3:uid="{8BDEED06-FD56-4DEA-916E-1B284B87CAD3}" uniqueName="12" name="HR/9HR/9 - Home Runs per 9 Innings ((HR*9)/IP)" queryTableFieldId="12"/>
    <tableColumn id="13" xr3:uid="{92FFA324-F7E0-4974-BF4E-4411A6EA21F9}" uniqueName="13" name="BABIPBABIP - Batting Average on Balls in Play" queryTableFieldId="13"/>
    <tableColumn id="14" xr3:uid="{A7F01115-0B4D-46B4-8AEB-F43ABC40C22E}" uniqueName="14" name="LOB%LOB% - Left on Base Percentage" queryTableFieldId="14"/>
    <tableColumn id="15" xr3:uid="{13D2619C-BF5B-4687-95B4-34788B84F301}" uniqueName="15" name="GB%GB% - Ground Ball Percentage (GB/BIP)" queryTableFieldId="15"/>
    <tableColumn id="16" xr3:uid="{9AC39DCD-CF42-4D6B-A420-077044DA3F64}" uniqueName="16" name="HR/FBHR/FB - Home Run to Fly Ball Ratio" queryTableFieldId="16"/>
    <tableColumn id="17" xr3:uid="{7C1A677C-502A-4AA9-8ED5-A23DDB45FC78}" uniqueName="17" name="-- Line Break --_1" queryTableFieldId="17" dataDxfId="7"/>
    <tableColumn id="18" xr3:uid="{9BFA1401-4199-48B4-9A32-5F3F381E9BD0}" uniqueName="18" name="vFA (pi)vFA - Fourseam Fastball velocity (Pitch Info)" queryTableFieldId="18"/>
    <tableColumn id="19" xr3:uid="{A44873FC-BEBC-4C09-BEAF-5E4E530B3693}" uniqueName="19" name="-- Line Break --_2" queryTableFieldId="19" dataDxfId="1450"/>
    <tableColumn id="20" xr3:uid="{6E208A29-46BB-4EB1-A60D-B318150CCF96}" uniqueName="20" name="ERAERA - Earned Run Average ((ER*9)/IP)" queryTableFieldId="20"/>
    <tableColumn id="21" xr3:uid="{EE8DBDA9-EDC6-4C2E-A010-F83BC2716B20}" uniqueName="21" name="xERAxERA - Expected ERA" queryTableFieldId="21" dataDxfId="1449"/>
    <tableColumn id="22" xr3:uid="{B03AFDB3-169F-410B-8BB5-1B152FAF39AA}" uniqueName="22" name="FIPFIP - Fielder Independent Pitching on an ERA scale" queryTableFieldId="22"/>
    <tableColumn id="23" xr3:uid="{40D135AB-E490-47B7-926B-4074A063BB93}" uniqueName="23" name="xFIPxFIP - Expected Fielder Independent Pitching where Home Runs are calculated as 10.5% of Fly Balls induced" queryTableFieldId="23"/>
    <tableColumn id="24" xr3:uid="{6B51DB7C-37A5-49A5-9553-5772F23FFCDA}" uniqueName="24" name="-- Line Break --_3" queryTableFieldId="24" dataDxfId="1448"/>
    <tableColumn id="25" xr3:uid="{EFF1CA24-2AAD-494B-B81F-A84896E75AF5}" uniqueName="25" name="WARWAR - Wins Above Replacement" queryTableFieldId="25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EACB2A-3BC4-4C42-BA61-09454510E942}" name="Batting_Dashboard_Since" displayName="Batting_Dashboard_Since" ref="A1:Z31" tableType="queryTable" totalsRowShown="0">
  <autoFilter ref="A1:Z31" xr:uid="{DDEACB2A-3BC4-4C42-BA61-09454510E942}"/>
  <sortState xmlns:xlrd2="http://schemas.microsoft.com/office/spreadsheetml/2017/richdata2" ref="A2:Z31">
    <sortCondition descending="1" ref="N1:N31"/>
  </sortState>
  <tableColumns count="26">
    <tableColumn id="1" xr3:uid="{67FC2773-F78E-4D2B-8798-055D24199A56}" uniqueName="1" name="Team" queryTableFieldId="1" dataDxfId="1447"/>
    <tableColumn id="2" xr3:uid="{29592E13-A6BA-4E9E-AFDC-9C5CDCBED31A}" uniqueName="2" name="TG" queryTableFieldId="2"/>
    <tableColumn id="3" xr3:uid="{566B6AF8-08FE-4D3A-9F31-D58C27D9AF2F}" uniqueName="3" name="GG - Games Played" queryTableFieldId="3"/>
    <tableColumn id="4" xr3:uid="{F393FC9A-F87E-4DC6-8C34-09CB74ECC753}" uniqueName="4" name="PAPA - Plate Appearances" queryTableFieldId="4"/>
    <tableColumn id="5" xr3:uid="{8535CAA8-3AF0-4ACE-B626-6E2CBDF223E7}" uniqueName="5" name="HRHR - Home Runs" queryTableFieldId="5"/>
    <tableColumn id="6" xr3:uid="{90B5EB64-A9CE-4DC8-9AA3-24DF1668CBAD}" uniqueName="6" name="RR - Runs" queryTableFieldId="6"/>
    <tableColumn id="7" xr3:uid="{47D74F64-6940-46A1-892B-47D87FAB0EC1}" uniqueName="7" name="RBIRBI - Runs Batted In" queryTableFieldId="7"/>
    <tableColumn id="8" xr3:uid="{A60EB269-4CF4-49F3-A281-637E90118ADF}" uniqueName="8" name="SBSB - Stolen Bases" queryTableFieldId="8"/>
    <tableColumn id="9" xr3:uid="{F9A8DAC6-97EA-4E05-97DF-5B40DC599D0E}" uniqueName="9" name="-- Line Break --" queryTableFieldId="9" dataDxfId="1446"/>
    <tableColumn id="10" xr3:uid="{72165825-BF05-496E-84EC-854E90F4DB52}" uniqueName="10" name="BB%BB% - Walk Percentage (BB/PA)" queryTableFieldId="10"/>
    <tableColumn id="11" xr3:uid="{F3A37B9C-E145-455A-96AC-E7B51FE9486F}" uniqueName="11" name="K%K% - Strikeout Percentage (SO/PA)" queryTableFieldId="11"/>
    <tableColumn id="12" xr3:uid="{AA1F004A-6DD9-416F-AAC6-690D8B477E0A}" uniqueName="12" name="ISOISO - Isolated Power (SLG-AVG)" queryTableFieldId="12"/>
    <tableColumn id="13" xr3:uid="{511822DE-F11E-4D90-AE89-1D35E4ACDB81}" uniqueName="13" name="BABIPBABIP - Batting Average on Balls in Play" queryTableFieldId="13"/>
    <tableColumn id="14" xr3:uid="{FF8D2DF6-6B9E-46E0-9FFF-DB27E478743A}" uniqueName="14" name="-- Line Break --_1" queryTableFieldId="14" dataDxfId="1445"/>
    <tableColumn id="15" xr3:uid="{11642B39-34BD-414A-BC14-F0683F3429D2}" uniqueName="15" name="AVGAVG - Batting Average (H/AB)" queryTableFieldId="15"/>
    <tableColumn id="16" xr3:uid="{364D980D-DFC6-4B9E-A496-FC7E9D1923B3}" uniqueName="16" name="OBPOBP - On Base Percentage" queryTableFieldId="16"/>
    <tableColumn id="17" xr3:uid="{FA0878CC-0B68-4797-B32A-FF217347BAD9}" uniqueName="17" name="SLGSLG - Slugging Percentage" queryTableFieldId="17"/>
    <tableColumn id="18" xr3:uid="{1EC11623-EC70-45F0-8777-4C1F2F4E40DA}" uniqueName="18" name="wOBAwOBA - Weighted On Base Average (Linear Weights)" queryTableFieldId="18"/>
    <tableColumn id="19" xr3:uid="{4573658C-C0AF-4DD6-8E1C-5211529DEF3A}" uniqueName="19" name="xwOBAxwOBA - Expected weighted on-base average" queryTableFieldId="19" dataDxfId="1444"/>
    <tableColumn id="20" xr3:uid="{157BEC28-3584-4266-B72D-B8B59B6E0DA4}" uniqueName="20" name="wRC+wRC+ - Runs per PA scaled where 100 is average; both league and park adjusted; based on wOBA" queryTableFieldId="20"/>
    <tableColumn id="21" xr3:uid="{FF3B5603-2A13-4237-9F99-9D17AC077262}" uniqueName="21" name="-- Line Break --_2" queryTableFieldId="21" dataDxfId="1443"/>
    <tableColumn id="22" xr3:uid="{D0A7B38E-E794-4FD3-AD37-081D98999598}" uniqueName="22" name="BsRBase Running - Base running runs above average, includes SB or CS" queryTableFieldId="22"/>
    <tableColumn id="23" xr3:uid="{491C20EF-9096-4331-8C52-9D05D9270FA7}" uniqueName="23" name="-- Line Break --_3" queryTableFieldId="23" dataDxfId="1442"/>
    <tableColumn id="24" xr3:uid="{C6CCC625-B4D3-41AA-9852-FAE1F0AD2039}" uniqueName="24" name="OffOffense - Batting and Base Running combined (above average)" queryTableFieldId="24"/>
    <tableColumn id="25" xr3:uid="{A3285D44-E15B-4BF4-B9E9-1CD42612B08F}" uniqueName="25" name="DefDefense - Fielding and Positional Adjustment combined (above average)" queryTableFieldId="25"/>
    <tableColumn id="26" xr3:uid="{D659E259-C205-4190-96CF-FB1FC4D22EBF}" uniqueName="26" name="WARWAR - Wins Above Replacement" queryTableFieldId="2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48C5D9-D1B4-49C0-9E5E-653E11A66CC7}" name="Statcast_Batting_Since" displayName="Statcast_Batting_Since" ref="A1:U31" tableType="queryTable" totalsRowShown="0">
  <autoFilter ref="A1:U31" xr:uid="{C148C5D9-D1B4-49C0-9E5E-653E11A66CC7}"/>
  <sortState xmlns:xlrd2="http://schemas.microsoft.com/office/spreadsheetml/2017/richdata2" ref="A2:U31">
    <sortCondition descending="1" ref="L1:L31"/>
  </sortState>
  <tableColumns count="21">
    <tableColumn id="1" xr3:uid="{93CB7EEF-ADB0-429E-984C-163CBFE5AC01}" uniqueName="1" name="Team" queryTableFieldId="1" dataDxfId="1441"/>
    <tableColumn id="2" xr3:uid="{4EF00CA0-F814-413D-B567-D05F67224573}" uniqueName="2" name="PAPA - Plate Appearances" queryTableFieldId="2"/>
    <tableColumn id="3" xr3:uid="{96B24157-E79B-47F6-963E-EB69D87FBF0D}" uniqueName="3" name="-- Line Break --" queryTableFieldId="3" dataDxfId="1440"/>
    <tableColumn id="4" xr3:uid="{4FC490BB-8AEE-4314-81B2-98952EA3A8C8}" uniqueName="4" name="EventsEvents - The number of Batted Balls (PA - SO - BB - HBP)" queryTableFieldId="4"/>
    <tableColumn id="5" xr3:uid="{92102554-CD1A-4EDF-9C21-0DFDA3E9E43E}" uniqueName="5" name="EVEV - Exit Velocity (mph) - Speed of the baseball as it comes off the bat" queryTableFieldId="5"/>
    <tableColumn id="6" xr3:uid="{F01E1019-59BC-4992-BD23-C25409276AA0}" uniqueName="6" name="maxEVmaxEV - Maximum Exit Velocity (mph) - Highest speed of a ball off the bat." queryTableFieldId="6"/>
    <tableColumn id="7" xr3:uid="{10EE0FEC-187E-4903-978F-88FD3B38CBED}" uniqueName="7" name="LALA - Launch Angle (degree) - Vertical direction of the ball as it leaves the bat" queryTableFieldId="7"/>
    <tableColumn id="8" xr3:uid="{E952A6F2-91D4-4466-8296-5AC17A16EC2F}" uniqueName="8" name="BarrelsBarrels - A batted ball with comparable hit types (in terms of exit velocity and launch angle) have led to a minimum .500 batting average and 1.500 slugging percentage" queryTableFieldId="8"/>
    <tableColumn id="9" xr3:uid="{57ECEEF6-05B1-4954-85D5-FDC5D15BD6D7}" uniqueName="9" name="Barrel%Barrel% - Percentage of batted balls that are classified as barrels" queryTableFieldId="9" dataDxfId="9" dataCellStyle="Percent"/>
    <tableColumn id="21" xr3:uid="{4888063A-E5A5-4D5E-AD9A-75373A12D8B0}" uniqueName="21" name="Barrel% Difference" queryTableFieldId="21" dataDxfId="8" dataCellStyle="Percent">
      <calculatedColumnFormula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calculatedColumnFormula>
    </tableColumn>
    <tableColumn id="10" xr3:uid="{563E2525-03CA-490F-B7FD-44DE6E0F43F2}" uniqueName="10" name="HardHitHardHit -  Number of batted balls with exit velocity of 95 mph or higher" queryTableFieldId="10"/>
    <tableColumn id="11" xr3:uid="{068BEBAC-BD99-413E-A9C0-40D2E7A7F8DA}" uniqueName="11" name="HardHit%HardHit% -  Percentage of batted balls with exit velocity of 95 mph or higher" queryTableFieldId="11"/>
    <tableColumn id="12" xr3:uid="{45DA7B26-2D71-4917-AFD5-947BE313C84A}" uniqueName="12" name="-- Line Break --_1" queryTableFieldId="12" dataDxfId="1439"/>
    <tableColumn id="13" xr3:uid="{818314D8-A415-4074-85BF-44A5F1B36915}" uniqueName="13" name="AVGAVG - Batting Average (H/AB)" queryTableFieldId="13"/>
    <tableColumn id="14" xr3:uid="{99C785EE-0D54-483F-91B3-E6B0C62277AF}" uniqueName="14" name="xBAxBA - Expected batting average" queryTableFieldId="14" dataDxfId="1438"/>
    <tableColumn id="15" xr3:uid="{03E9D0F0-E67D-4A02-A513-0436C36DA64A}" uniqueName="15" name="-- Line Break --_2" queryTableFieldId="15" dataDxfId="1437"/>
    <tableColumn id="16" xr3:uid="{7052E2FC-647D-44F5-BC04-1A35B61953CB}" uniqueName="16" name="SLGSLG - Slugging Percentage" queryTableFieldId="16"/>
    <tableColumn id="17" xr3:uid="{3EA4A646-EF0C-4492-B070-F94DE7523BD0}" uniqueName="17" name="xSLGxSLG - Expected slugging percentage" queryTableFieldId="17" dataDxfId="1436"/>
    <tableColumn id="18" xr3:uid="{FFDC391C-9550-46CE-BA6F-026732D48F06}" uniqueName="18" name="-- Line Break --_3" queryTableFieldId="18" dataDxfId="1435"/>
    <tableColumn id="19" xr3:uid="{9BC6CDFB-E1B2-4E20-84C4-26D706C2A15F}" uniqueName="19" name="wOBAwOBA - Weighted On Base Average (Linear Weights)" queryTableFieldId="19"/>
    <tableColumn id="20" xr3:uid="{24D19FDC-353C-4782-911E-E5CB867507FC}" uniqueName="20" name="xwOBAxwOBA - Expected weighted on-base average" queryTableFieldId="20" dataDxfId="1434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ABB1BE-1AC7-4558-AEC5-92EF9D8EDF82}" name="Statcast_Batting_0810" displayName="Statcast_Batting_0810" ref="A1:T31" tableType="queryTable" totalsRowShown="0">
  <autoFilter ref="A1:T31" xr:uid="{CAABB1BE-1AC7-4558-AEC5-92EF9D8EDF82}"/>
  <sortState xmlns:xlrd2="http://schemas.microsoft.com/office/spreadsheetml/2017/richdata2" ref="A2:T31">
    <sortCondition descending="1" ref="K1:K31"/>
  </sortState>
  <tableColumns count="20">
    <tableColumn id="1" xr3:uid="{13ECB5C5-8929-44F8-8566-7BD863DFD7BB}" uniqueName="1" name="Team" queryTableFieldId="1" dataDxfId="1433"/>
    <tableColumn id="2" xr3:uid="{F984AA58-B246-4621-AF09-C187CA5568C8}" uniqueName="2" name="PAPA - Plate Appearances" queryTableFieldId="2"/>
    <tableColumn id="3" xr3:uid="{EEAF9A02-AFA6-468D-A655-5F722754D32D}" uniqueName="3" name="-- Line Break --" queryTableFieldId="3" dataDxfId="1432"/>
    <tableColumn id="4" xr3:uid="{CC7D21D6-188A-486F-9269-4979595D8223}" uniqueName="4" name="EventsEvents - The number of Batted Balls (PA - SO - BB - HBP)" queryTableFieldId="4"/>
    <tableColumn id="5" xr3:uid="{4527E483-FA0D-405D-9D82-EF98877F0CE8}" uniqueName="5" name="EVEV - Exit Velocity (mph) - Speed of the baseball as it comes off the bat" queryTableFieldId="5"/>
    <tableColumn id="6" xr3:uid="{7BC8D39E-EE67-41C3-A5CE-F9F06FF26288}" uniqueName="6" name="maxEVmaxEV - Maximum Exit Velocity (mph) - Highest speed of a ball off the bat." queryTableFieldId="6"/>
    <tableColumn id="7" xr3:uid="{3C180789-461E-43EA-AD80-19712C392269}" uniqueName="7" name="LALA - Launch Angle (degree) - Vertical direction of the ball as it leaves the bat" queryTableFieldId="7"/>
    <tableColumn id="8" xr3:uid="{63796834-2AAD-45A8-8F9F-37ECB6920E9E}" uniqueName="8" name="BarrelsBarrels - A batted ball with comparable hit types (in terms of exit velocity and launch angle) have led to a minimum .500 batting average and 1.500 slugging percentage" queryTableFieldId="8"/>
    <tableColumn id="9" xr3:uid="{DEEA83F3-8760-4AB9-8206-462670CF65A6}" uniqueName="9" name="Barrel%Barrel% - Percentage of batted balls that are classified as barrels" queryTableFieldId="9" dataDxfId="10" dataCellStyle="Percent"/>
    <tableColumn id="10" xr3:uid="{A1F03D62-0084-4061-9172-A5D35CC8682A}" uniqueName="10" name="HardHitHardHit -  Number of batted balls with exit velocity of 95 mph or higher" queryTableFieldId="10"/>
    <tableColumn id="11" xr3:uid="{EE60594A-19AE-4F3F-8FE4-EC5B4720B1FC}" uniqueName="11" name="HardHit%HardHit% -  Percentage of batted balls with exit velocity of 95 mph or higher" queryTableFieldId="11"/>
    <tableColumn id="12" xr3:uid="{2FCAAB92-264F-4B86-B445-342725912247}" uniqueName="12" name="-- Line Break --_1" queryTableFieldId="12" dataDxfId="1431"/>
    <tableColumn id="13" xr3:uid="{D19843F9-132F-4348-A885-136DE0EDC6B9}" uniqueName="13" name="AVGAVG - Batting Average (H/AB)" queryTableFieldId="13"/>
    <tableColumn id="14" xr3:uid="{D3F3C811-07F8-430F-9484-51730F54ECCB}" uniqueName="14" name="xBAxBA - Expected batting average" queryTableFieldId="14" dataDxfId="1430"/>
    <tableColumn id="15" xr3:uid="{49B37FBE-4399-4931-8B45-AA2218D15879}" uniqueName="15" name="-- Line Break --_2" queryTableFieldId="15" dataDxfId="1429"/>
    <tableColumn id="16" xr3:uid="{943314EB-10FC-42F5-BA23-51ECE5D9974C}" uniqueName="16" name="SLGSLG - Slugging Percentage" queryTableFieldId="16"/>
    <tableColumn id="17" xr3:uid="{9A4C9A71-176C-4F73-9106-2B54CFAB47AE}" uniqueName="17" name="xSLGxSLG - Expected slugging percentage" queryTableFieldId="17" dataDxfId="1428"/>
    <tableColumn id="18" xr3:uid="{2B78588B-12EE-42CB-B63C-3264C7101E5A}" uniqueName="18" name="-- Line Break --_3" queryTableFieldId="18" dataDxfId="1427"/>
    <tableColumn id="19" xr3:uid="{B62180F6-BA3D-4B4F-8F57-AFD5BCBB6B85}" uniqueName="19" name="wOBAwOBA - Weighted On Base Average (Linear Weights)" queryTableFieldId="19"/>
    <tableColumn id="20" xr3:uid="{A4535E63-2068-4A46-BEE9-CF9A687127C9}" uniqueName="20" name="xwOBAxwOBA - Expected weighted on-base average" queryTableFieldId="20" dataDxfId="142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1648EC-9F41-434E-949A-CD17BEE7E1A2}" name="Batting_Dashboard_081024" displayName="Batting_Dashboard_081024" ref="A1:Z31" tableType="queryTable" totalsRowShown="0">
  <autoFilter ref="A1:Z31" xr:uid="{BD1648EC-9F41-434E-949A-CD17BEE7E1A2}"/>
  <sortState xmlns:xlrd2="http://schemas.microsoft.com/office/spreadsheetml/2017/richdata2" ref="A2:Z31">
    <sortCondition ref="N1:N31"/>
  </sortState>
  <tableColumns count="26">
    <tableColumn id="1" xr3:uid="{081F4A77-D31E-4833-B15D-2AC273ADA45A}" uniqueName="1" name="Team" queryTableFieldId="1" dataDxfId="6"/>
    <tableColumn id="2" xr3:uid="{E69BBFB3-6966-4BF5-AEAF-CC772E3DB797}" uniqueName="2" name="TG" queryTableFieldId="2"/>
    <tableColumn id="3" xr3:uid="{B82E22EA-DBD1-4CAA-93A5-8E79E96C2F6B}" uniqueName="3" name="GG - Games Played" queryTableFieldId="3"/>
    <tableColumn id="4" xr3:uid="{DF0D73EB-826C-4E54-9A76-F76C6B53A2B6}" uniqueName="4" name="PAPA - Plate Appearances" queryTableFieldId="4"/>
    <tableColumn id="5" xr3:uid="{BA2E9216-7911-45B3-AAF6-0F7A45FE340D}" uniqueName="5" name="HRHR - Home Runs" queryTableFieldId="5"/>
    <tableColumn id="6" xr3:uid="{8B858336-9A00-4D10-90BA-7B6D8B780394}" uniqueName="6" name="RR - Runs" queryTableFieldId="6"/>
    <tableColumn id="7" xr3:uid="{FF129E7B-3B5F-45F7-8282-87C764EB31A8}" uniqueName="7" name="RBIRBI - Runs Batted In" queryTableFieldId="7"/>
    <tableColumn id="8" xr3:uid="{E88AC794-EBEF-4DAC-83DE-E47E5AEBC985}" uniqueName="8" name="SBSB - Stolen Bases" queryTableFieldId="8"/>
    <tableColumn id="9" xr3:uid="{EBDFAB76-5B3D-4DD7-90C2-8E4D0B70BD09}" uniqueName="9" name="-- Line Break --" queryTableFieldId="9" dataDxfId="5"/>
    <tableColumn id="10" xr3:uid="{E7E1A111-55D0-45F0-996F-145518667390}" uniqueName="10" name="BB%BB% - Walk Percentage (BB/PA)" queryTableFieldId="10"/>
    <tableColumn id="11" xr3:uid="{7E19CBC0-995F-40FB-8203-372E10B8DA27}" uniqueName="11" name="K%K% - Strikeout Percentage (SO/PA)" queryTableFieldId="11"/>
    <tableColumn id="12" xr3:uid="{3AC6A3D4-0AD2-4ACC-B017-D42E64AD3F04}" uniqueName="12" name="ISOISO - Isolated Power (SLG-AVG)" queryTableFieldId="12"/>
    <tableColumn id="13" xr3:uid="{996955A6-66C3-4D53-86AC-BB926099245C}" uniqueName="13" name="BABIPBABIP - Batting Average on Balls in Play" queryTableFieldId="13"/>
    <tableColumn id="14" xr3:uid="{4B686A02-68D3-4F04-A660-C4D7D735B0D1}" uniqueName="14" name="BABIP - MLB AVG" queryTableFieldId="14" dataDxfId="4"/>
    <tableColumn id="15" xr3:uid="{B2435ADA-CAB1-40A7-944E-B64B5755AF07}" uniqueName="15" name="AVGAVG - Batting Average (H/AB)" queryTableFieldId="15"/>
    <tableColumn id="16" xr3:uid="{A58773A0-C87F-4C83-8EB0-86F4ECD7CC01}" uniqueName="16" name="OBPOBP - On Base Percentage" queryTableFieldId="16"/>
    <tableColumn id="17" xr3:uid="{BAB09923-3A1D-4DB8-AFB9-B6F22CC09843}" uniqueName="17" name="SLGSLG - Slugging Percentage" queryTableFieldId="17"/>
    <tableColumn id="18" xr3:uid="{C1C0C23A-32BF-46F9-9727-88A73E9C4FBD}" uniqueName="18" name="wOBAwOBA - Weighted On Base Average (Linear Weights)" queryTableFieldId="18"/>
    <tableColumn id="19" xr3:uid="{A0108C64-0CE8-4C62-8A0D-62C71FAB2A52}" uniqueName="19" name="xwOBAxwOBA - Expected weighted on-base average" queryTableFieldId="19" dataDxfId="3"/>
    <tableColumn id="20" xr3:uid="{DD3BCE59-5C7D-424D-8690-20335A31FB7C}" uniqueName="20" name="wRC+wRC+ - Runs per PA scaled where 100 is average; both league and park adjusted; based on wOBA" queryTableFieldId="20"/>
    <tableColumn id="21" xr3:uid="{EAE54EB7-1CF1-4259-9ED4-EC865140EA82}" uniqueName="21" name="-- Line Break --_2" queryTableFieldId="21" dataDxfId="2"/>
    <tableColumn id="22" xr3:uid="{7C1136D9-3FFD-4969-A4E7-E462C9C19906}" uniqueName="22" name="BsRBase Running - Base running runs above average, includes SB or CS" queryTableFieldId="22"/>
    <tableColumn id="23" xr3:uid="{183070B2-6CCA-4ED2-9413-04BD30513ABB}" uniqueName="23" name="-- Line Break --_3" queryTableFieldId="23" dataDxfId="1"/>
    <tableColumn id="24" xr3:uid="{CB817741-F4FB-4473-832F-0409ADCDF445}" uniqueName="24" name="OffOffense - Batting and Base Running combined (above average)" queryTableFieldId="24"/>
    <tableColumn id="25" xr3:uid="{29F17694-613F-42FF-A14A-9E77C23CEA5B}" uniqueName="25" name="DefDefense - Fielding and Positional Adjustment combined (above average)" queryTableFieldId="25"/>
    <tableColumn id="26" xr3:uid="{34F06993-B7DB-4A40-ABEC-AB13F3AEC95C}" uniqueName="26" name="WARWAR - Wins Above Replacement" queryTableFieldId="26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DD8FEC-245D-4237-B9E1-18FB34C2138A}" name="Pitching_Dashboard_081024" displayName="Pitching_Dashboard_081024" ref="A1:Y31" tableType="queryTable" totalsRowShown="0">
  <autoFilter ref="A1:Y31" xr:uid="{8CDD8FEC-245D-4237-B9E1-18FB34C2138A}"/>
  <sortState xmlns:xlrd2="http://schemas.microsoft.com/office/spreadsheetml/2017/richdata2" ref="A2:Y31">
    <sortCondition ref="A1:A31"/>
  </sortState>
  <tableColumns count="25">
    <tableColumn id="1" xr3:uid="{533B3DBC-236A-4838-9859-604C8BC5DD7E}" uniqueName="1" name="Team" queryTableFieldId="1" dataDxfId="1425"/>
    <tableColumn id="2" xr3:uid="{0B7C53C8-BE08-4B85-8B75-0C6C204AB3FE}" uniqueName="2" name="TG" queryTableFieldId="2"/>
    <tableColumn id="3" xr3:uid="{575A7548-19C7-4045-BBAE-7A9AA447DC6C}" uniqueName="3" name="WW - Wins" queryTableFieldId="3"/>
    <tableColumn id="4" xr3:uid="{FC3AC048-1BB4-4894-8EFD-479841E3273E}" uniqueName="4" name="LL - Losses" queryTableFieldId="4"/>
    <tableColumn id="5" xr3:uid="{104633CF-05A6-47C0-B7C7-0ADEE195657A}" uniqueName="5" name="SVSV - Saves" queryTableFieldId="5"/>
    <tableColumn id="6" xr3:uid="{5D5329C1-24E2-43B9-92C3-6B3FC3059214}" uniqueName="6" name="GG - Games Pitched" queryTableFieldId="6"/>
    <tableColumn id="7" xr3:uid="{92CE8ADF-AC45-40A6-B2E8-FF73D51EA330}" uniqueName="7" name="GSGS - Games Started" queryTableFieldId="7"/>
    <tableColumn id="8" xr3:uid="{089F4ECF-0046-49A5-9249-776A12278C02}" uniqueName="8" name="IPIP - Innings Pitched" queryTableFieldId="8"/>
    <tableColumn id="9" xr3:uid="{3EBFFE99-38F4-440E-BBD1-AF96C7807756}" uniqueName="9" name="-- Line Break --" queryTableFieldId="9" dataDxfId="1424"/>
    <tableColumn id="10" xr3:uid="{3DEB6C68-946A-4519-A7D1-FCE161160FE3}" uniqueName="10" name="K/9K/9 - Strikeouts per 9 Innings ((SO*9)/IP)" queryTableFieldId="10"/>
    <tableColumn id="11" xr3:uid="{7748DB53-C5F8-46CF-8CF4-BB4D21EB30C2}" uniqueName="11" name="BB/9BB/9 - Walks per 9 Innings ((BB*9)/IP)" queryTableFieldId="11"/>
    <tableColumn id="12" xr3:uid="{B1D318BE-0E32-4AAA-A827-A1F4974D75CB}" uniqueName="12" name="HR/9HR/9 - Home Runs per 9 Innings ((HR*9)/IP)" queryTableFieldId="12"/>
    <tableColumn id="13" xr3:uid="{B2B8EEB4-91DE-4060-8E00-B6A09D72184C}" uniqueName="13" name="BABIPBABIP - Batting Average on Balls in Play" queryTableFieldId="13"/>
    <tableColumn id="14" xr3:uid="{0ACFB7E3-E256-40F5-B489-0D942DCE91A8}" uniqueName="14" name="LOB%LOB% - Left on Base Percentage" queryTableFieldId="14"/>
    <tableColumn id="15" xr3:uid="{5DFF61D4-3D5C-4916-B4B2-169A8BAD1512}" uniqueName="15" name="GB%GB% - Ground Ball Percentage (GB/BIP)" queryTableFieldId="15"/>
    <tableColumn id="16" xr3:uid="{0F708DB2-54FA-4F5A-8902-53BE9326690F}" uniqueName="16" name="HR/FBHR/FB - Home Run to Fly Ball Ratio" queryTableFieldId="16"/>
    <tableColumn id="17" xr3:uid="{A038DA7B-C071-47E9-8D6E-E24E9DEF9B89}" uniqueName="17" name="-- Line Break --_1" queryTableFieldId="17" dataDxfId="0"/>
    <tableColumn id="18" xr3:uid="{8991C535-3D8A-4DEF-8659-56FFF26CC924}" uniqueName="18" name="vFA (pi)vFA - Fourseam Fastball velocity (Pitch Info)" queryTableFieldId="18"/>
    <tableColumn id="19" xr3:uid="{A0C672FE-6ECF-4386-A02C-21346945B6BD}" uniqueName="19" name="-- Line Break --_2" queryTableFieldId="19" dataDxfId="1423"/>
    <tableColumn id="20" xr3:uid="{179261C1-8F57-4A46-96E3-B47572A1BF74}" uniqueName="20" name="ERAERA - Earned Run Average ((ER*9)/IP)" queryTableFieldId="20"/>
    <tableColumn id="21" xr3:uid="{80DB7F06-0386-4EDE-91E4-653B7CCEE545}" uniqueName="21" name="xERAxERA - Expected ERA" queryTableFieldId="21" dataDxfId="1422"/>
    <tableColumn id="22" xr3:uid="{1319339A-3A36-4B97-85F2-4431104AC354}" uniqueName="22" name="FIPFIP - Fielder Independent Pitching on an ERA scale" queryTableFieldId="22"/>
    <tableColumn id="23" xr3:uid="{EA0486E4-0BD5-4A02-807C-5CBBDF11AFDD}" uniqueName="23" name="xFIPxFIP - Expected Fielder Independent Pitching where Home Runs are calculated as 10.5% of Fly Balls induced" queryTableFieldId="23"/>
    <tableColumn id="24" xr3:uid="{3F2A1963-055B-4747-94F1-38DF983AC459}" uniqueName="24" name="-- Line Break --_3" queryTableFieldId="24" dataDxfId="1421"/>
    <tableColumn id="25" xr3:uid="{5D6C157D-8DBD-45A7-AE7C-E21A0590684F}" uniqueName="25" name="WARWAR - Wins Above Replacement" queryTableFieldId="25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9A5A3-1A35-499B-8507-D1A360DF8321}" name="_2024_Tigers_Game_Log" displayName="_2024_Tigers_Game_Log" ref="A1:Q157" tableType="queryTable" totalsRowShown="0">
  <autoFilter ref="A1:Q157" xr:uid="{AE19A5A3-1A35-499B-8507-D1A360DF8321}"/>
  <tableColumns count="17">
    <tableColumn id="1" xr3:uid="{88E38964-BD18-4A72-9456-65BE8DCEBBF0}" uniqueName="1" name="Date" queryTableFieldId="1" dataDxfId="1420"/>
    <tableColumn id="2" xr3:uid="{908ACD6C-8238-42EA-8742-C89507190DDB}" uniqueName="2" name="Location" queryTableFieldId="2" dataDxfId="1419"/>
    <tableColumn id="3" xr3:uid="{34F6C5DF-3E39-48EC-A5BC-60760C42F429}" uniqueName="3" name="OPP" queryTableFieldId="3" dataDxfId="1418"/>
    <tableColumn id="4" xr3:uid="{FF2C9EAA-D1B8-4908-8F0F-29DF702E43A8}" uniqueName="4" name="Result" queryTableFieldId="4" dataDxfId="1417"/>
    <tableColumn id="5" xr3:uid="{5CB60E51-8886-46E4-86FA-E2C97A4FECD6}" uniqueName="5" name="RS" queryTableFieldId="5"/>
    <tableColumn id="6" xr3:uid="{F8DDCFE5-D2F3-4B0C-9273-BAA1C12CEF1E}" uniqueName="6" name="RA" queryTableFieldId="6"/>
    <tableColumn id="7" xr3:uid="{998E0899-5700-4E2E-9906-3B2A6411095A}" uniqueName="7" name="Opponent Win%" queryTableFieldId="7" dataDxfId="1416">
      <calculatedColumnFormula>VLOOKUP(INDEX(Index!$A$2:$A$31, MATCH(_2024_Tigers_Game_Log[[#This Row],[OPP]], Index!$B$2:$B$31, 0)), Major_League_Baseball__Detailed_Standings[[Tm]:[W-L%]], 4,FALSE)</calculatedColumnFormula>
    </tableColumn>
    <tableColumn id="8" xr3:uid="{DE0F1FD9-AD50-4F4D-8F06-8BA87751B184}" uniqueName="8" name="Rolling Average" queryTableFieldId="8" dataDxfId="1415">
      <calculatedColumnFormula>AVERAGE($G$2:_2024_Tigers_Game_Log[[#This Row],[Opponent Win%]])</calculatedColumnFormula>
    </tableColumn>
    <tableColumn id="9" xr3:uid="{8581D37E-253F-4323-B960-172186F7E571}" uniqueName="9" name="Adjusted Opponent Win%" queryTableFieldId="9" dataDxfId="1414">
      <calculatedColumnFormula>IF(_2024_Tigers_Game_Log[[#This Row],[Location]]="@", _2024_Tigers_Game_Log[[#This Row],[Opponent Win%]]*1.041, _2024_Tigers_Game_Log[[#This Row],[Opponent Win%]]*0.959)</calculatedColumnFormula>
    </tableColumn>
    <tableColumn id="10" xr3:uid="{6559EC14-A3E1-447E-970B-E5AA962B9CD3}" uniqueName="10" name="Adjusted Rolling Average" queryTableFieldId="10" dataDxfId="1413">
      <calculatedColumnFormula>AVERAGE($G$2:_2024_Tigers_Game_Log[[#This Row],[Opponent Win%]])</calculatedColumnFormula>
    </tableColumn>
    <tableColumn id="11" xr3:uid="{7C45B598-928E-4472-ABF6-22B228CED093}" uniqueName="11" name="One Run Games" queryTableFieldId="11" dataDxfId="1412">
      <calculatedColumnFormula>IF(ABS(_2024_Tigers_Game_Log[[#This Row],[RS]]-_2024_Tigers_Game_Log[[#This Row],[RA]])=1, 1,0)</calculatedColumnFormula>
    </tableColumn>
    <tableColumn id="12" xr3:uid="{F163FF60-4239-4ED9-9E9E-BD05659964C7}" uniqueName="12" name="Cum One-Run" queryTableFieldId="12" dataDxfId="1411">
      <calculatedColumnFormula>SUM($K$2:_2024_Tigers_Game_Log[[#This Row],[One Run Games]])</calculatedColumnFormula>
    </tableColumn>
    <tableColumn id="13" xr3:uid="{123EF93F-79DE-46D5-B0C6-605BB7F34B30}" uniqueName="13" name="On Run Wins" queryTableFieldId="13" dataDxfId="1410">
      <calculatedColumnFormula>IF(AND(_2024_Tigers_Game_Log[[#This Row],[RS]]&gt;_2024_Tigers_Game_Log[[#This Row],[RA]],_2024_Tigers_Game_Log[[#This Row],[One Run Games]]=1), 1,0)</calculatedColumnFormula>
    </tableColumn>
    <tableColumn id="14" xr3:uid="{5238F23E-F183-4B2D-AC5A-3CE3B1E8E066}" uniqueName="14" name="On Run Loss" queryTableFieldId="14" dataDxfId="1409">
      <calculatedColumnFormula>IF(AND(_2024_Tigers_Game_Log[[#This Row],[RS]]&lt;_2024_Tigers_Game_Log[[#This Row],[RA]],_2024_Tigers_Game_Log[[#This Row],[One Run Games]]=1), 1,0)</calculatedColumnFormula>
    </tableColumn>
    <tableColumn id="15" xr3:uid="{1D13B692-87D3-442E-9381-7501ED45DF35}" uniqueName="15" name="Cum One-Run Wins" queryTableFieldId="15" dataDxfId="1408">
      <calculatedColumnFormula>SUM($M$2:_2024_Tigers_Game_Log[[#This Row],[On Run Wins]])</calculatedColumnFormula>
    </tableColumn>
    <tableColumn id="16" xr3:uid="{DE518BF3-9737-45AB-B04C-0090BF94F97C}" uniqueName="16" name="Cum One-Run Wins2" queryTableFieldId="16" dataDxfId="1407">
      <calculatedColumnFormula>SUM($N$2:_2024_Tigers_Game_Log[[#This Row],[On Run Loss]])</calculatedColumnFormula>
    </tableColumn>
    <tableColumn id="17" xr3:uid="{7EFE65F9-2064-4F2C-9CED-3EEA827F45B1}" uniqueName="17" name="One Run Win%" queryTableFieldId="17" dataDxfId="1406">
      <calculatedColumnFormula>_2024_Tigers_Game_Log[[#This Row],[Cum One-Run Wins]]/SUM(_2024_Tigers_Game_Log[[#This Row],[Cum One-Run Wins]:[Cum One-Run Wins2]])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FE4E0A9-9B9A-462C-8C1C-D3E7A2E466F8}" name="Table30" displayName="Table30" ref="A1:AT31" totalsRowShown="0" headerRowDxfId="35">
  <autoFilter ref="A1:AT31" xr:uid="{8FE4E0A9-9B9A-462C-8C1C-D3E7A2E466F8}"/>
  <tableColumns count="46">
    <tableColumn id="1" xr3:uid="{240582BA-B4E4-4CC1-B825-DD3929D8DDC6}" name="Team"/>
    <tableColumn id="2" xr3:uid="{1D6A8AEB-6E62-4BF4-8698-C649EE116D96}" name="W">
      <calculatedColumnFormula>VLOOKUP(Table30[[#This Row],[Team]], FG_Playoff_Odds_0810__2[], MATCH(Table30[[#Headers],[W]], FG_Playoff_Odds_0810__2[#Headers], 0), FALSE)</calculatedColumnFormula>
    </tableColumn>
    <tableColumn id="18" xr3:uid="{73E3214D-5FCC-49DF-9C0C-83AC55B72D36}" name="W2">
      <calculatedColumnFormula>VLOOKUP(Table30[[#This Row],[Team]], FG_Playoff_Odds_Current[], MATCH(Table30[[#Headers],[W]], FG_Playoff_Odds_0810__2[#Headers], 0),FALSE)</calculatedColumnFormula>
    </tableColumn>
    <tableColumn id="3" xr3:uid="{8DD54BD7-0CAC-4042-939A-99B39593E122}" name="L">
      <calculatedColumnFormula>VLOOKUP(Table30[[#This Row],[Team]], FG_Playoff_Odds_0810__2[], MATCH(Table30[[#Headers],[L]], FG_Playoff_Odds_0810__2[#Headers], 0), FALSE)</calculatedColumnFormula>
    </tableColumn>
    <tableColumn id="19" xr3:uid="{401B157F-59BD-490F-BD60-214786183836}" name="L2">
      <calculatedColumnFormula>VLOOKUP(Table30[[#This Row],[Team]], FG_Playoff_Odds_Current[], MATCH(Table30[[#Headers],[L]], FG_Playoff_Odds_0810__2[#Headers], 0), FALSE)</calculatedColumnFormula>
    </tableColumn>
    <tableColumn id="4" xr3:uid="{D49A043F-DB04-4843-BEE4-7F5C9BF37EAF}" name="W%">
      <calculatedColumnFormula>VLOOKUP(Table30[[#This Row],[Team]], FG_Playoff_Odds_0810__2[], MATCH(Table30[[#Headers],[W%]], FG_Playoff_Odds_0810__2[#Headers], 0), FALSE)</calculatedColumnFormula>
    </tableColumn>
    <tableColumn id="20" xr3:uid="{8C8A854E-18A2-4A2B-A0E7-43E448422681}" name="W%2">
      <calculatedColumnFormula>VLOOKUP(Table30[[#This Row],[Team]], FG_Playoff_Odds_Current[], MATCH(Table30[[#Headers],[W%]], FG_Playoff_Odds_Current[#Headers], 0), FALSE)</calculatedColumnFormula>
    </tableColumn>
    <tableColumn id="34" xr3:uid="{95D21E0D-129D-4933-B0AF-61361DB08829}" name="W% Change">
      <calculatedColumnFormula>Table30[[#This Row],[W%2]]-Table30[[#This Row],[W%]]</calculatedColumnFormula>
    </tableColumn>
    <tableColumn id="5" xr3:uid="{E031DF59-E8E9-46EA-94B7-8AC54C3ACCF5}" name="GB">
      <calculatedColumnFormula>VLOOKUP(Table30[[#This Row],[Team]], FG_Playoff_Odds_0810__2[], MATCH(Table30[[#Headers],[GB]], FG_Playoff_Odds_0810__2[#Headers], 0), FALSE)</calculatedColumnFormula>
    </tableColumn>
    <tableColumn id="21" xr3:uid="{87FCC5FD-6CE9-4AC4-95BA-5D911B58111C}" name="GB2">
      <calculatedColumnFormula>VLOOKUP(Table30[[#This Row],[Team]], FG_Playoff_Odds_Current[], MATCH(Table30[[#Headers],[GB]], FG_Playoff_Odds_Current[#Headers], 0), FALSE)</calculatedColumnFormula>
    </tableColumn>
    <tableColumn id="35" xr3:uid="{2B636722-1643-4341-A0F4-45B751129C20}" name="GB Change">
      <calculatedColumnFormula>Table30[[#This Row],[GB2]]-Table30[[#This Row],[GB]]</calculatedColumnFormula>
    </tableColumn>
    <tableColumn id="6" xr3:uid="{994BB300-9782-4FCB-BB31-3A6319ADA20A}" name="Proj_x000a_W">
      <calculatedColumnFormula>VLOOKUP(Table30[[#This Row],[Team]], FG_Playoff_Odds_0810__2[], MATCH(Table30[[#Headers],[Proj
W]], FG_Playoff_Odds_0810__2[#Headers], 0), FALSE)</calculatedColumnFormula>
    </tableColumn>
    <tableColumn id="22" xr3:uid="{1210DB0D-B532-4B0F-BE77-46E3598265D0}" name="Proj_x000a_W2">
      <calculatedColumnFormula>VLOOKUP(Table30[[#This Row],[Team]], FG_Playoff_Odds_Current[], MATCH(Table30[[#Headers],[Proj
W]], FG_Playoff_Odds_Current[#Headers], 0), FALSE)</calculatedColumnFormula>
    </tableColumn>
    <tableColumn id="36" xr3:uid="{D23DD49B-400A-4786-B1F6-B9593CCA5938}" name="ProjW Change">
      <calculatedColumnFormula>Table30[[#This Row],[Proj
W2]]-Table30[[#This Row],[Proj
W]]</calculatedColumnFormula>
    </tableColumn>
    <tableColumn id="7" xr3:uid="{4775266C-7859-4E60-8EE4-5134C2439454}" name="Proj_x000a_L">
      <calculatedColumnFormula>VLOOKUP(Table30[[#This Row],[Team]], FG_Playoff_Odds_0810__2[], MATCH(Table30[[#Headers],[Proj
L]], FG_Playoff_Odds_0810__2[#Headers], 0), FALSE)</calculatedColumnFormula>
    </tableColumn>
    <tableColumn id="23" xr3:uid="{86AB1270-C5CE-40F7-9277-49F0CA10699B}" name="Proj_x000a_L2">
      <calculatedColumnFormula>VLOOKUP(Table30[[#This Row],[Team]], FG_Playoff_Odds_Current[], MATCH(Table30[[#Headers],[Proj
L]], FG_Playoff_Odds_Current[#Headers], 0), FALSE)</calculatedColumnFormula>
    </tableColumn>
    <tableColumn id="37" xr3:uid="{E8C885A6-5898-4502-A862-5EEE7FB585A0}" name="Proj_x000a_L Change">
      <calculatedColumnFormula>Table30[[#This Row],[Proj
L2]]-Table30[[#This Row],[Proj
L]]</calculatedColumnFormula>
    </tableColumn>
    <tableColumn id="8" xr3:uid="{E6B4603C-BE66-4756-8D4B-44B85E250BE5}" name="ROS_x000a_W%">
      <calculatedColumnFormula>VLOOKUP(Table30[[#This Row],[Team]], FG_Playoff_Odds_0810__2[], MATCH(Table30[[#Headers],[ROS
W%]], FG_Playoff_Odds_0810__2[#Headers], 0), FALSE)</calculatedColumnFormula>
    </tableColumn>
    <tableColumn id="24" xr3:uid="{F2865264-CBB7-459C-BC2C-7C5DED5A4A87}" name="ROS_x000a_W%2">
      <calculatedColumnFormula>VLOOKUP(Table30[[#This Row],[Team]], FG_Playoff_Odds_Current[], MATCH(Table30[[#Headers],[ROS
W%]], FG_Playoff_Odds_Current[#Headers], 0), FALSE)</calculatedColumnFormula>
    </tableColumn>
    <tableColumn id="38" xr3:uid="{393E78C2-DD58-4DA2-9729-75547669BBC7}" name="ROS_x000a_W% Change">
      <calculatedColumnFormula>Table30[[#This Row],[ROS
W%2]]-Table30[[#This Row],[ROS
W%]]</calculatedColumnFormula>
    </tableColumn>
    <tableColumn id="9" xr3:uid="{E02E630C-6D03-468D-816C-121D1673AF32}" name="Strength_x000a_of Sched">
      <calculatedColumnFormula>VLOOKUP(Table30[[#This Row],[Team]], FG_Playoff_Odds_0810__2[], MATCH(Table30[[#Headers],[Strength
of Sched]], FG_Playoff_Odds_0810__2[#Headers], 0), FALSE)</calculatedColumnFormula>
    </tableColumn>
    <tableColumn id="25" xr3:uid="{B22A6B09-C428-49B0-8BE6-43E95D7E837D}" name="Strength_x000a_of Sched2">
      <calculatedColumnFormula>VLOOKUP(Table30[[#This Row],[Team]], FG_Playoff_Odds_Current[], MATCH(Table30[[#Headers],[Strength
of Sched]], FG_Playoff_Odds_Current[#Headers], 0), FALSE)</calculatedColumnFormula>
    </tableColumn>
    <tableColumn id="10" xr3:uid="{DA50AA18-5F0E-4F09-BDE2-119C6868C50D}" name="Win_x000a_Div" dataDxfId="34" dataCellStyle="Percent">
      <calculatedColumnFormula>VLOOKUP(Table30[[#This Row],[Team]], FG_Playoff_Odds_0810__2[], MATCH(Table30[[#Headers],[Win
Div]], FG_Playoff_Odds_0810__2[#Headers], 0), FALSE)</calculatedColumnFormula>
    </tableColumn>
    <tableColumn id="26" xr3:uid="{F9108FFB-5AB5-4B33-B278-B87C3A7F5F5B}" name="Win_x000a_Div2" dataDxfId="33" dataCellStyle="Percent">
      <calculatedColumnFormula>VLOOKUP(Table30[[#This Row],[Team]], FG_Playoff_Odds_Current[], MATCH(Table30[[#Headers],[Win
Div]], FG_Playoff_Odds_Current[#Headers], 0), FALSE)</calculatedColumnFormula>
    </tableColumn>
    <tableColumn id="39" xr3:uid="{C6E12DA2-C76F-44E2-BE54-666792A81606}" name="Win Div Change" dataDxfId="32" dataCellStyle="Percent">
      <calculatedColumnFormula>Table30[[#This Row],[Win
Div2]]-Table30[[#This Row],[Win
Div]]</calculatedColumnFormula>
    </tableColumn>
    <tableColumn id="11" xr3:uid="{493ABB75-5D61-4EB3-8F59-A5B38FE15063}" name="Clinch_x000a_Bye" dataDxfId="31" dataCellStyle="Percent">
      <calculatedColumnFormula>VLOOKUP(Table30[[#This Row],[Team]], FG_Playoff_Odds_0810__2[], MATCH(Table30[[#Headers],[Clinch
Bye]], FG_Playoff_Odds_0810__2[#Headers], 0), FALSE)</calculatedColumnFormula>
    </tableColumn>
    <tableColumn id="27" xr3:uid="{231262A9-1CEA-47A6-8641-77C2660BF41C}" name="Clinch_x000a_Bye2" dataDxfId="30" dataCellStyle="Percent">
      <calculatedColumnFormula>VLOOKUP(Table30[[#This Row],[Team]], FG_Playoff_Odds_Current[], MATCH(Table30[[#Headers],[Clinch
Bye]], FG_Playoff_Odds_Current[#Headers], 0), FALSE)</calculatedColumnFormula>
    </tableColumn>
    <tableColumn id="40" xr3:uid="{6A8482B4-1956-4366-8354-8A10A4BF8E8F}" name="Clinch_x000a_Bye Change" dataDxfId="29" dataCellStyle="Percent">
      <calculatedColumnFormula>Table30[[#This Row],[Clinch
Bye2]]-Table30[[#This Row],[Clinch
Bye]]</calculatedColumnFormula>
    </tableColumn>
    <tableColumn id="12" xr3:uid="{F142EB3E-E780-4973-9A9D-4F5C4935C07B}" name="Clinch_x000a_Wild Card" dataDxfId="28" dataCellStyle="Percent">
      <calculatedColumnFormula>VLOOKUP(Table30[[#This Row],[Team]], FG_Playoff_Odds_0810__2[], MATCH(Table30[[#Headers],[Clinch
Wild Card]], FG_Playoff_Odds_0810__2[#Headers], 0), FALSE)</calculatedColumnFormula>
    </tableColumn>
    <tableColumn id="28" xr3:uid="{D1992EB9-0FD9-4A56-AA95-C1C0BBDDE1D6}" name="Clinch_x000a_Wild Card2" dataDxfId="27" dataCellStyle="Percent">
      <calculatedColumnFormula>VLOOKUP(Table30[[#This Row],[Team]], FG_Playoff_Odds_Current[], MATCH(Table30[[#Headers],[Clinch
Wild Card]], FG_Playoff_Odds_Current[#Headers], 0), FALSE)</calculatedColumnFormula>
    </tableColumn>
    <tableColumn id="41" xr3:uid="{E449DCD8-F84E-48C3-A98F-2D2CE87C271B}" name="Clinch Wild Card Change" dataDxfId="26" dataCellStyle="Percent">
      <calculatedColumnFormula>Table30[[#This Row],[Clinch
Wild Card2]]-Table30[[#This Row],[Clinch
Wild Card]]</calculatedColumnFormula>
    </tableColumn>
    <tableColumn id="13" xr3:uid="{0A8C1295-CB2C-466A-9946-C5D5258D0DB5}" name="Make_x000a_Playoffs" dataDxfId="25" dataCellStyle="Percent">
      <calculatedColumnFormula>VLOOKUP(Table30[[#This Row],[Team]], FG_Playoff_Odds_0810__2[], MATCH(Table30[[#Headers],[Make
Playoffs]], FG_Playoff_Odds_0810__2[#Headers], 0), FALSE)</calculatedColumnFormula>
    </tableColumn>
    <tableColumn id="29" xr3:uid="{88F6DE44-2A3E-4043-8854-E025C7C03429}" name="Make_x000a_Playoffs2" dataDxfId="24" dataCellStyle="Percent">
      <calculatedColumnFormula>VLOOKUP(Table30[[#This Row],[Team]], FG_Playoff_Odds_Current[], MATCH(Table30[[#Headers],[Make
Playoffs]], FG_Playoff_Odds_Current[#Headers], 0), FALSE)</calculatedColumnFormula>
    </tableColumn>
    <tableColumn id="42" xr3:uid="{2958A560-7497-4E65-8EA5-517521826694}" name="Make_x000a_Playoffs Change" dataDxfId="23" dataCellStyle="Percent">
      <calculatedColumnFormula>Table30[[#This Row],[Make
Playoffs2]]-Table30[[#This Row],[Make
Playoffs]]</calculatedColumnFormula>
    </tableColumn>
    <tableColumn id="14" xr3:uid="{38546009-213E-4027-8FA2-24908FC8C45C}" name="Make_x000a_LDS" dataDxfId="22" dataCellStyle="Percent">
      <calculatedColumnFormula>VLOOKUP(Table30[[#This Row],[Team]], FG_Playoff_Odds_0810__2[], MATCH(Table30[[#Headers],[Make
LDS]], FG_Playoff_Odds_0810__2[#Headers], 0), FALSE)</calculatedColumnFormula>
    </tableColumn>
    <tableColumn id="30" xr3:uid="{3C82BC1C-AE7A-4B44-AF59-0D66BF6A1386}" name="Make_x000a_LDS2" dataDxfId="21" dataCellStyle="Percent">
      <calculatedColumnFormula>VLOOKUP(Table30[[#This Row],[Team]], FG_Playoff_Odds_Current[], MATCH(Table30[[#Headers],[Make
LDS]], FG_Playoff_Odds_Current[#Headers], 0), FALSE)</calculatedColumnFormula>
    </tableColumn>
    <tableColumn id="43" xr3:uid="{0BB70CA3-BDB2-4E5E-8EF8-2B3625409FA4}" name="Make LDS Change" dataDxfId="20" dataCellStyle="Percent">
      <calculatedColumnFormula>Table30[[#This Row],[Make
LDS2]]-Table30[[#This Row],[Make
LDS]]</calculatedColumnFormula>
    </tableColumn>
    <tableColumn id="15" xr3:uid="{18506EC5-4435-4764-86CF-0B3BEE0080E3}" name="Win_x000a_LDS" dataDxfId="19" dataCellStyle="Percent">
      <calculatedColumnFormula>VLOOKUP(Table30[[#This Row],[Team]], FG_Playoff_Odds_0810__2[], MATCH(Table30[[#Headers],[Win
LDS]], FG_Playoff_Odds_0810__2[#Headers], 0), FALSE)</calculatedColumnFormula>
    </tableColumn>
    <tableColumn id="31" xr3:uid="{AA66315F-A780-4701-BD01-6D9B3CC19763}" name="Win_x000a_LDS2" dataDxfId="18" dataCellStyle="Percent">
      <calculatedColumnFormula>VLOOKUP(Table30[[#This Row],[Team]], FG_Playoff_Odds_Current[], MATCH(Table30[[#Headers],[Win
LDS]], FG_Playoff_Odds_Current[#Headers], 0), FALSE)</calculatedColumnFormula>
    </tableColumn>
    <tableColumn id="44" xr3:uid="{29F66DA0-A5FB-4B87-9BB6-E062101BFB29}" name="Win LDS Change" dataDxfId="17" dataCellStyle="Percent">
      <calculatedColumnFormula>Table30[[#This Row],[Win
LDS2]]-Table30[[#This Row],[Win
LDS]]</calculatedColumnFormula>
    </tableColumn>
    <tableColumn id="16" xr3:uid="{26B76888-E190-4024-BE41-84560589B42D}" name="Win_x000a_LCS" dataDxfId="16" dataCellStyle="Percent">
      <calculatedColumnFormula>VLOOKUP(Table30[[#This Row],[Team]], FG_Playoff_Odds_0810__2[], MATCH(Table30[[#Headers],[Win
LCS]], FG_Playoff_Odds_0810__2[#Headers], 0), FALSE)</calculatedColumnFormula>
    </tableColumn>
    <tableColumn id="32" xr3:uid="{B3BCF199-E34F-4BCA-9C40-B4B88B190DAF}" name="Win_x000a_LCS2" dataDxfId="15" dataCellStyle="Percent">
      <calculatedColumnFormula>VLOOKUP(Table30[[#This Row],[Team]], FG_Playoff_Odds_Current[], MATCH(Table30[[#Headers],[Win
LCS]], FG_Playoff_Odds_Current[#Headers], 0), FALSE)</calculatedColumnFormula>
    </tableColumn>
    <tableColumn id="45" xr3:uid="{314B54EC-3FE8-4D21-804E-382EE99F031B}" name="Win_x000a_LCS Change" dataDxfId="14" dataCellStyle="Percent">
      <calculatedColumnFormula>Table30[[#This Row],[Win
LCS2]]-Table30[[#This Row],[Win
LCS]]</calculatedColumnFormula>
    </tableColumn>
    <tableColumn id="17" xr3:uid="{7E83896A-53C5-491B-87CB-EA444EE4A3ED}" name="Win_x000a_World Series" dataDxfId="13" dataCellStyle="Percent">
      <calculatedColumnFormula>VLOOKUP(Table30[[#This Row],[Team]], FG_Playoff_Odds_0810__2[], MATCH(Table30[[#Headers],[Win
World Series]], FG_Playoff_Odds_0810__2[#Headers], 0), FALSE)</calculatedColumnFormula>
    </tableColumn>
    <tableColumn id="33" xr3:uid="{7AEB6EC3-CE0B-41F3-9492-5DA23D8472D2}" name="Win_x000a_World Series2" dataDxfId="12" dataCellStyle="Percent">
      <calculatedColumnFormula>VLOOKUP(Table30[[#This Row],[Team]], FG_Playoff_Odds_Current[], MATCH(Table30[[#Headers],[Win
World Series]], FG_Playoff_Odds_Current[#Headers], 0), FALSE)</calculatedColumnFormula>
    </tableColumn>
    <tableColumn id="46" xr3:uid="{EF5851D9-B1FB-42D5-93B7-80054E853B9E}" name="Win World Series Change" dataDxfId="11" dataCellStyle="Percent">
      <calculatedColumnFormula>Table30[[#This Row],[Win
World Series2]]-Table30[[#This Row],[Win
World Series]]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5A52D5E-03F5-4BCC-870D-2BF86637AD44}" name="Table_27__2" displayName="Table_27__2" ref="A1:DI9" tableType="queryTable" totalsRowShown="0">
  <autoFilter ref="A1:DI9" xr:uid="{05A52D5E-03F5-4BCC-870D-2BF86637AD44}"/>
  <tableColumns count="113">
    <tableColumn id="1" xr3:uid="{02C65318-349C-436C-99E4-2EDBBC583F40}" uniqueName="1" name="Column1" queryTableFieldId="1" dataDxfId="727"/>
    <tableColumn id="2" xr3:uid="{C0707066-58EB-4443-8C4C-EE718EFF844A}" uniqueName="2" name="Column2" queryTableFieldId="2" dataDxfId="726"/>
    <tableColumn id="3" xr3:uid="{B44AE85A-9FB6-4170-8889-29A6CAF7464F}" uniqueName="3" name="Column3" queryTableFieldId="3" dataDxfId="725"/>
    <tableColumn id="4" xr3:uid="{034DCE6A-2176-44DC-BB78-3D478FC31D1C}" uniqueName="4" name="Column4" queryTableFieldId="4" dataDxfId="724"/>
    <tableColumn id="5" xr3:uid="{154BE7BD-7FAF-45E6-A942-F91D68B8ADFA}" uniqueName="5" name="Column5" queryTableFieldId="5" dataDxfId="723"/>
    <tableColumn id="6" xr3:uid="{F7423A79-CA14-4ABA-99F2-CA0B543974FD}" uniqueName="6" name="Column6" queryTableFieldId="6" dataDxfId="722"/>
    <tableColumn id="7" xr3:uid="{68EA5379-2748-46A8-AEDB-21FFCF6FA940}" uniqueName="7" name="Column7" queryTableFieldId="7" dataDxfId="721"/>
    <tableColumn id="8" xr3:uid="{82DBE915-5F03-4AA6-B23C-77053A193086}" uniqueName="8" name="Column8" queryTableFieldId="8" dataDxfId="720"/>
    <tableColumn id="9" xr3:uid="{B9A51943-0E1A-41EE-8560-E0400DA5436D}" uniqueName="9" name="Column9" queryTableFieldId="9" dataDxfId="719"/>
    <tableColumn id="10" xr3:uid="{1F3DEDD1-E1AB-4555-B480-5278EEA44801}" uniqueName="10" name="Column10" queryTableFieldId="10" dataDxfId="718"/>
    <tableColumn id="11" xr3:uid="{5DD4940A-3ECF-48DE-95AF-A03CC2B52579}" uniqueName="11" name="Column11" queryTableFieldId="11" dataDxfId="717"/>
    <tableColumn id="12" xr3:uid="{DD750AD5-25A2-428A-9F5A-DC4D365490BE}" uniqueName="12" name="Column12" queryTableFieldId="12" dataDxfId="716"/>
    <tableColumn id="13" xr3:uid="{CFD363F2-103C-4F2E-8486-3D84FA99D614}" uniqueName="13" name="Column13" queryTableFieldId="13" dataDxfId="715"/>
    <tableColumn id="14" xr3:uid="{AF402D99-EF5C-4D39-A5A0-53B0F4FCFF54}" uniqueName="14" name="Column14" queryTableFieldId="14" dataDxfId="714"/>
    <tableColumn id="15" xr3:uid="{ADA0C17A-9F84-461F-A6CE-1A3506F74A8E}" uniqueName="15" name="Column15" queryTableFieldId="15" dataDxfId="713"/>
    <tableColumn id="16" xr3:uid="{A01E5C5A-91E1-4BAF-AB74-B8CE909A08D1}" uniqueName="16" name="Column16" queryTableFieldId="16" dataDxfId="712"/>
    <tableColumn id="17" xr3:uid="{B00B78DB-4F6E-4C3D-BE27-BB6BFE771D3A}" uniqueName="17" name="Column17" queryTableFieldId="17" dataDxfId="711"/>
    <tableColumn id="18" xr3:uid="{47E63019-63FF-41EF-A930-57BA4C14AADC}" uniqueName="18" name="Column18" queryTableFieldId="18" dataDxfId="710"/>
    <tableColumn id="19" xr3:uid="{EDE11253-2542-4474-BC20-995F62FBC18E}" uniqueName="19" name="Column19" queryTableFieldId="19" dataDxfId="709"/>
    <tableColumn id="20" xr3:uid="{1F6594D9-B6AA-4161-968E-6EA3E34C7F57}" uniqueName="20" name="Column20" queryTableFieldId="20" dataDxfId="708"/>
    <tableColumn id="21" xr3:uid="{7FE1F9F8-8E3A-4033-B965-C25430A4C1D7}" uniqueName="21" name="Column21" queryTableFieldId="21" dataDxfId="707"/>
    <tableColumn id="22" xr3:uid="{61874F3D-DE6A-4267-B5AB-36FC36C6ACB3}" uniqueName="22" name="Column22" queryTableFieldId="22" dataDxfId="706"/>
    <tableColumn id="23" xr3:uid="{B6D456BB-D50A-49E2-8879-EBDD97BD0A05}" uniqueName="23" name="Column23" queryTableFieldId="23" dataDxfId="705"/>
    <tableColumn id="24" xr3:uid="{E933B3B2-BAA4-438B-8156-A6C2D859A108}" uniqueName="24" name="Column24" queryTableFieldId="24" dataDxfId="704"/>
    <tableColumn id="25" xr3:uid="{39C959BF-F6A0-4120-BF37-17A2359D3A53}" uniqueName="25" name="Column25" queryTableFieldId="25" dataDxfId="703"/>
    <tableColumn id="26" xr3:uid="{BB448A00-93EC-4192-B263-72B059EC22E7}" uniqueName="26" name="Column26" queryTableFieldId="26" dataDxfId="702"/>
    <tableColumn id="27" xr3:uid="{46D2108D-48FE-4EEE-B2D1-DCF37D43C02B}" uniqueName="27" name="Column27" queryTableFieldId="27" dataDxfId="701"/>
    <tableColumn id="28" xr3:uid="{7F2B1B2E-2755-4E66-A38D-5B36351D00CF}" uniqueName="28" name="Column28" queryTableFieldId="28" dataDxfId="700"/>
    <tableColumn id="29" xr3:uid="{1D2C6C87-3E85-46D7-8892-391600459D85}" uniqueName="29" name="Column29" queryTableFieldId="29" dataDxfId="699"/>
    <tableColumn id="30" xr3:uid="{580A6A58-C91D-4286-8D31-F76346386E55}" uniqueName="30" name="Column30" queryTableFieldId="30" dataDxfId="698"/>
    <tableColumn id="31" xr3:uid="{E2C6ECBF-7A81-4490-BC69-689873824D0A}" uniqueName="31" name="Column31" queryTableFieldId="31" dataDxfId="697"/>
    <tableColumn id="32" xr3:uid="{AF8D7C1E-73B0-4BE4-9F2B-5E996FA748BF}" uniqueName="32" name="Column32" queryTableFieldId="32" dataDxfId="696"/>
    <tableColumn id="33" xr3:uid="{4579B9E5-CE62-40EE-8AEE-09F402FB63E4}" uniqueName="33" name="Column33" queryTableFieldId="33" dataDxfId="695"/>
    <tableColumn id="34" xr3:uid="{3627CEAE-4366-455D-A917-ADA91B59DDE0}" uniqueName="34" name="Column34" queryTableFieldId="34" dataDxfId="694"/>
    <tableColumn id="35" xr3:uid="{9E8DDC40-A0A4-40DC-9EFF-A4B8F31EBE29}" uniqueName="35" name="Column35" queryTableFieldId="35" dataDxfId="693"/>
    <tableColumn id="36" xr3:uid="{248D180C-4E6E-446A-A3FB-2BF30C1BFB8C}" uniqueName="36" name="Column36" queryTableFieldId="36" dataDxfId="692"/>
    <tableColumn id="37" xr3:uid="{6ABF80FB-6106-4865-BE94-A1E0511719C1}" uniqueName="37" name="Column37" queryTableFieldId="37" dataDxfId="691"/>
    <tableColumn id="38" xr3:uid="{39CAABE1-C72D-4294-B2D3-C35ABF9C25B1}" uniqueName="38" name="Column38" queryTableFieldId="38" dataDxfId="690"/>
    <tableColumn id="39" xr3:uid="{98EBE745-CD79-4822-AD5E-6D47818856C4}" uniqueName="39" name="Column39" queryTableFieldId="39" dataDxfId="689"/>
    <tableColumn id="40" xr3:uid="{27044DE8-CF07-4FDB-BB78-FCA36E6FE623}" uniqueName="40" name="Column40" queryTableFieldId="40" dataDxfId="688"/>
    <tableColumn id="41" xr3:uid="{8EB80779-7CE8-474F-9778-FD5582A5BBA6}" uniqueName="41" name="Column41" queryTableFieldId="41" dataDxfId="687"/>
    <tableColumn id="42" xr3:uid="{9A349767-91CA-4998-AED5-B18D51FDB3EE}" uniqueName="42" name="Column42" queryTableFieldId="42" dataDxfId="686"/>
    <tableColumn id="43" xr3:uid="{B58179FB-5C23-45BD-BBEF-B076DFD0048A}" uniqueName="43" name="Column43" queryTableFieldId="43" dataDxfId="685"/>
    <tableColumn id="44" xr3:uid="{D73653EC-F138-4B00-BC6C-426FB462DB26}" uniqueName="44" name="Column44" queryTableFieldId="44" dataDxfId="684"/>
    <tableColumn id="45" xr3:uid="{575C15CC-4DEB-432E-AC5E-526173A202C7}" uniqueName="45" name="Column45" queryTableFieldId="45" dataDxfId="683"/>
    <tableColumn id="46" xr3:uid="{72D807C5-3ACD-47A7-B3F7-788B6830CCCE}" uniqueName="46" name="Column46" queryTableFieldId="46" dataDxfId="682"/>
    <tableColumn id="47" xr3:uid="{2DB7BAFA-2974-4EE5-A0D3-A93BA2387F38}" uniqueName="47" name="Column47" queryTableFieldId="47" dataDxfId="681"/>
    <tableColumn id="48" xr3:uid="{921175A0-9F96-4B9B-B101-C0F4E28B429F}" uniqueName="48" name="Column48" queryTableFieldId="48" dataDxfId="680"/>
    <tableColumn id="49" xr3:uid="{95AB75C3-C0E4-4B8B-831E-DA20EF2EB2EA}" uniqueName="49" name="Column49" queryTableFieldId="49" dataDxfId="679"/>
    <tableColumn id="50" xr3:uid="{AD9DBF72-F287-48D7-8269-BB485266E699}" uniqueName="50" name="Column50" queryTableFieldId="50" dataDxfId="678"/>
    <tableColumn id="51" xr3:uid="{5E3A0B6F-0ECF-4C88-ACF2-58B798793413}" uniqueName="51" name="Column51" queryTableFieldId="51" dataDxfId="677"/>
    <tableColumn id="52" xr3:uid="{AF1F7836-2AF4-4946-8CD4-E9122E7498E8}" uniqueName="52" name="Column52" queryTableFieldId="52" dataDxfId="676"/>
    <tableColumn id="53" xr3:uid="{EDFF6C57-074F-439C-854D-FB05734F2AAE}" uniqueName="53" name="Column53" queryTableFieldId="53" dataDxfId="675"/>
    <tableColumn id="54" xr3:uid="{4BD05A67-5A35-4AEE-925A-D80081DBC4D9}" uniqueName="54" name="Column54" queryTableFieldId="54" dataDxfId="674"/>
    <tableColumn id="55" xr3:uid="{A083917C-CE4A-454A-8A8B-54937FAFFD01}" uniqueName="55" name="Column55" queryTableFieldId="55" dataDxfId="673"/>
    <tableColumn id="56" xr3:uid="{E358A636-1E4B-4CBB-AB15-F3A579E62EDF}" uniqueName="56" name="Column56" queryTableFieldId="56" dataDxfId="672"/>
    <tableColumn id="57" xr3:uid="{87850A70-C79B-4FEF-BCF7-A4B2C125F71B}" uniqueName="57" name="Column57" queryTableFieldId="57" dataDxfId="671"/>
    <tableColumn id="58" xr3:uid="{80D79B63-B955-4E25-8B2A-4E94C92235C7}" uniqueName="58" name="Column58" queryTableFieldId="58" dataDxfId="670"/>
    <tableColumn id="59" xr3:uid="{0ACEC54C-ED40-4C0D-8338-F4493E369BD7}" uniqueName="59" name="Column59" queryTableFieldId="59" dataDxfId="669"/>
    <tableColumn id="60" xr3:uid="{163E87F5-96E7-48B0-85CF-07464EB2744D}" uniqueName="60" name="Column60" queryTableFieldId="60" dataDxfId="668"/>
    <tableColumn id="61" xr3:uid="{B88CE399-B59B-4361-A76C-F50BD2088212}" uniqueName="61" name="Column61" queryTableFieldId="61" dataDxfId="667"/>
    <tableColumn id="62" xr3:uid="{8BAE82E4-4201-48ED-9D3C-C08F2A5E70C2}" uniqueName="62" name="Column62" queryTableFieldId="62" dataDxfId="666"/>
    <tableColumn id="63" xr3:uid="{08E78EB0-22E1-4B5E-A11D-E11CBB30A671}" uniqueName="63" name="Column63" queryTableFieldId="63" dataDxfId="665"/>
    <tableColumn id="64" xr3:uid="{48E2607F-F685-44EE-B725-15BC8866B4AD}" uniqueName="64" name="Column64" queryTableFieldId="64" dataDxfId="664"/>
    <tableColumn id="65" xr3:uid="{16B1F8A3-ADC2-4EBE-89F8-224D7915C5D0}" uniqueName="65" name="Column65" queryTableFieldId="65" dataDxfId="663"/>
    <tableColumn id="66" xr3:uid="{BD56935E-FC6D-48CA-BC94-9972901408F9}" uniqueName="66" name="Column66" queryTableFieldId="66" dataDxfId="662"/>
    <tableColumn id="67" xr3:uid="{22285A4B-402E-4275-96E3-BA68396425ED}" uniqueName="67" name="Column67" queryTableFieldId="67" dataDxfId="661"/>
    <tableColumn id="68" xr3:uid="{FC16426B-E1E4-4EE3-96BD-61F741BA60B8}" uniqueName="68" name="Column68" queryTableFieldId="68" dataDxfId="660"/>
    <tableColumn id="69" xr3:uid="{68541F40-ABC1-40CE-9C01-AD9F80E78F54}" uniqueName="69" name="Column69" queryTableFieldId="69" dataDxfId="659"/>
    <tableColumn id="70" xr3:uid="{36B02960-7C28-47E6-896B-C3D1613B8619}" uniqueName="70" name="Column70" queryTableFieldId="70" dataDxfId="658"/>
    <tableColumn id="71" xr3:uid="{5D0604C9-F9ED-4AD6-8026-1A51D45FDD56}" uniqueName="71" name="Column71" queryTableFieldId="71" dataDxfId="657"/>
    <tableColumn id="72" xr3:uid="{4CE9F3E5-5780-47E2-B9D0-D429FCC6009C}" uniqueName="72" name="Column72" queryTableFieldId="72" dataDxfId="656"/>
    <tableColumn id="73" xr3:uid="{0D995257-B7B2-4138-9A76-D75D135E7BE7}" uniqueName="73" name="Column73" queryTableFieldId="73" dataDxfId="655"/>
    <tableColumn id="74" xr3:uid="{39D06A27-CCDF-446E-8EA3-3A1D5EEE38BC}" uniqueName="74" name="Column74" queryTableFieldId="74" dataDxfId="654"/>
    <tableColumn id="75" xr3:uid="{4851A8AA-0CBD-4A76-BE56-A9537D06639B}" uniqueName="75" name="Column75" queryTableFieldId="75" dataDxfId="653"/>
    <tableColumn id="76" xr3:uid="{50C7E555-BFD0-4C77-87B1-C612D9BF5E5C}" uniqueName="76" name="Column76" queryTableFieldId="76" dataDxfId="652"/>
    <tableColumn id="77" xr3:uid="{642740C4-4C52-493E-A246-C5BC228A629E}" uniqueName="77" name="Column77" queryTableFieldId="77" dataDxfId="651"/>
    <tableColumn id="78" xr3:uid="{D9A92DB7-6760-48A7-8BDB-3E9BA6C7D300}" uniqueName="78" name="Column78" queryTableFieldId="78" dataDxfId="650"/>
    <tableColumn id="79" xr3:uid="{9BB85EE1-91DA-4D38-ACA7-4762575F3256}" uniqueName="79" name="Column79" queryTableFieldId="79" dataDxfId="649"/>
    <tableColumn id="80" xr3:uid="{B24CA343-97BE-4E75-B411-0D5B3EA78BCA}" uniqueName="80" name="Column80" queryTableFieldId="80" dataDxfId="648"/>
    <tableColumn id="81" xr3:uid="{1C84CC3A-BF0E-47DB-A53F-F4A7B724A12C}" uniqueName="81" name="Column81" queryTableFieldId="81" dataDxfId="647"/>
    <tableColumn id="82" xr3:uid="{64227FE4-2601-4D5A-B42A-A97D6AAA27A3}" uniqueName="82" name="Column82" queryTableFieldId="82" dataDxfId="646"/>
    <tableColumn id="83" xr3:uid="{E205F46A-0A37-4177-8B2F-E4A20C13E17E}" uniqueName="83" name="Column83" queryTableFieldId="83" dataDxfId="645"/>
    <tableColumn id="84" xr3:uid="{961C5473-90F6-4998-884E-9EC208E2FA34}" uniqueName="84" name="Column84" queryTableFieldId="84" dataDxfId="644"/>
    <tableColumn id="85" xr3:uid="{9D25A820-E304-44AE-A7D6-F5BC2EDA425F}" uniqueName="85" name="Column85" queryTableFieldId="85" dataDxfId="643"/>
    <tableColumn id="86" xr3:uid="{80E531A1-5CC1-458D-BF19-E7AB5CC45DCE}" uniqueName="86" name="Column86" queryTableFieldId="86" dataDxfId="642"/>
    <tableColumn id="87" xr3:uid="{ECB63396-5464-4F86-A185-C29312BA0654}" uniqueName="87" name="Column87" queryTableFieldId="87" dataDxfId="641"/>
    <tableColumn id="88" xr3:uid="{99CAC60F-34C1-4D9A-855F-1740CD0151B2}" uniqueName="88" name="Column88" queryTableFieldId="88" dataDxfId="640"/>
    <tableColumn id="89" xr3:uid="{A4D521D4-D36B-456A-9879-AA1974881F40}" uniqueName="89" name="Column89" queryTableFieldId="89" dataDxfId="639"/>
    <tableColumn id="90" xr3:uid="{26DD8A61-6D7E-4F86-90A7-F7F87AD368E2}" uniqueName="90" name="Column90" queryTableFieldId="90" dataDxfId="638"/>
    <tableColumn id="91" xr3:uid="{BD812546-211B-40DA-89A1-391CC29674E7}" uniqueName="91" name="Column91" queryTableFieldId="91" dataDxfId="637"/>
    <tableColumn id="92" xr3:uid="{24508142-BC6C-402C-9E1E-4483895415A2}" uniqueName="92" name="Column92" queryTableFieldId="92" dataDxfId="636"/>
    <tableColumn id="93" xr3:uid="{8B8861C5-9F8D-4D68-AAA3-CEB24150E4DC}" uniqueName="93" name="Column93" queryTableFieldId="93" dataDxfId="635"/>
    <tableColumn id="94" xr3:uid="{4A3CB5DE-BC3E-43B8-860A-CFDEF83FF75E}" uniqueName="94" name="Column94" queryTableFieldId="94" dataDxfId="634"/>
    <tableColumn id="95" xr3:uid="{2FEE723E-B458-45F1-AD6C-90509FB62470}" uniqueName="95" name="Column95" queryTableFieldId="95" dataDxfId="633"/>
    <tableColumn id="96" xr3:uid="{391EC87D-2650-4934-806B-4EC3D8FCB897}" uniqueName="96" name="Column96" queryTableFieldId="96" dataDxfId="632"/>
    <tableColumn id="97" xr3:uid="{3858EAE4-3FE1-47C0-A040-D45DE8550E03}" uniqueName="97" name="Column97" queryTableFieldId="97" dataDxfId="631"/>
    <tableColumn id="98" xr3:uid="{DBBEF2BF-96C8-4685-98C4-A43AE291C76B}" uniqueName="98" name="Column98" queryTableFieldId="98" dataDxfId="630"/>
    <tableColumn id="99" xr3:uid="{BE3CB8B4-8154-4D0D-B9A8-38EACB1D672C}" uniqueName="99" name="Column99" queryTableFieldId="99" dataDxfId="629"/>
    <tableColumn id="100" xr3:uid="{4E8CB253-3DD2-4D49-B16F-9F21FC177B25}" uniqueName="100" name="Column100" queryTableFieldId="100" dataDxfId="628"/>
    <tableColumn id="101" xr3:uid="{6C03547C-0194-41CE-BF5F-D57399971E65}" uniqueName="101" name="Column101" queryTableFieldId="101" dataDxfId="627"/>
    <tableColumn id="102" xr3:uid="{55CC3BC6-A5D3-486D-860D-AD951142FAB1}" uniqueName="102" name="Column102" queryTableFieldId="102" dataDxfId="626"/>
    <tableColumn id="103" xr3:uid="{EE709653-BF5D-4710-878C-54478A4248AD}" uniqueName="103" name="Column103" queryTableFieldId="103" dataDxfId="625"/>
    <tableColumn id="104" xr3:uid="{9E5AC62F-CBE4-4403-80E8-AAD4A58224FB}" uniqueName="104" name="Column104" queryTableFieldId="104" dataDxfId="624"/>
    <tableColumn id="105" xr3:uid="{63163C5C-9416-4056-A127-4A4FC142D0A8}" uniqueName="105" name="Column105" queryTableFieldId="105" dataDxfId="623"/>
    <tableColumn id="106" xr3:uid="{69F9E7B9-6D43-4002-8FF4-02213CDCBC8C}" uniqueName="106" name="Column106" queryTableFieldId="106" dataDxfId="622"/>
    <tableColumn id="107" xr3:uid="{4BA4F153-F139-486D-B9BC-0B87893F9E9E}" uniqueName="107" name="Column107" queryTableFieldId="107" dataDxfId="621"/>
    <tableColumn id="108" xr3:uid="{29DCC00F-55EE-42B4-8BB1-1E35DC04E2D7}" uniqueName="108" name="Column108" queryTableFieldId="108" dataDxfId="620"/>
    <tableColumn id="109" xr3:uid="{3B034DD5-A511-46E2-9D5F-F2C7ABC570D4}" uniqueName="109" name="Column109" queryTableFieldId="109" dataDxfId="619"/>
    <tableColumn id="110" xr3:uid="{B4D6606E-2549-4C6F-8C1A-5622AB5A1ADF}" uniqueName="110" name="Column110" queryTableFieldId="110" dataDxfId="618"/>
    <tableColumn id="111" xr3:uid="{4674817C-9044-42B9-968C-3959D8D2E8E6}" uniqueName="111" name="Column111" queryTableFieldId="111" dataDxfId="617"/>
    <tableColumn id="112" xr3:uid="{CDC97E61-4B86-42D5-B4C6-D1331C9F85EE}" uniqueName="112" name="Column112" queryTableFieldId="112" dataDxfId="616"/>
    <tableColumn id="113" xr3:uid="{55BB1C6E-F04E-42CC-937A-2424B415C1A8}" uniqueName="113" name="Column113" queryTableFieldId="113" dataDxfId="6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7C46CA-356F-4FF8-844D-89A8580358DF}" name="Table_25__2" displayName="Table_25__2" ref="A1:DI9" tableType="queryTable" totalsRowShown="0">
  <autoFilter ref="A1:DI9" xr:uid="{AE7C46CA-356F-4FF8-844D-89A8580358DF}"/>
  <tableColumns count="113">
    <tableColumn id="1" xr3:uid="{21C5ECAE-EA87-4D57-AD53-02BFB954CBA2}" uniqueName="1" name="Column1" queryTableFieldId="1" dataDxfId="840"/>
    <tableColumn id="2" xr3:uid="{196E2567-DB56-4A93-83CF-A7C5B499AE8F}" uniqueName="2" name="Column2" queryTableFieldId="2" dataDxfId="839"/>
    <tableColumn id="3" xr3:uid="{36370B6E-E444-4606-8E48-814C088146A9}" uniqueName="3" name="Column3" queryTableFieldId="3" dataDxfId="838"/>
    <tableColumn id="4" xr3:uid="{33695023-044B-4B90-811E-27F893AC83EF}" uniqueName="4" name="Column4" queryTableFieldId="4" dataDxfId="837"/>
    <tableColumn id="5" xr3:uid="{FF610BD6-6878-4A45-8810-2AC6E9B82474}" uniqueName="5" name="Column5" queryTableFieldId="5" dataDxfId="836"/>
    <tableColumn id="6" xr3:uid="{01F217D0-B2A2-40C1-B228-ED5549D01F6E}" uniqueName="6" name="Column6" queryTableFieldId="6" dataDxfId="835"/>
    <tableColumn id="7" xr3:uid="{D4947318-AFCF-4E53-B58E-41DD4511CBB4}" uniqueName="7" name="Column7" queryTableFieldId="7" dataDxfId="834"/>
    <tableColumn id="8" xr3:uid="{32589CD8-4B5B-402F-9DA2-9CAA32576ECA}" uniqueName="8" name="Column8" queryTableFieldId="8" dataDxfId="833"/>
    <tableColumn id="9" xr3:uid="{FCC0D6D3-1C24-4607-8286-73D747893357}" uniqueName="9" name="Column9" queryTableFieldId="9" dataDxfId="832"/>
    <tableColumn id="10" xr3:uid="{A9F54697-7A77-4678-B6D8-11509588B37E}" uniqueName="10" name="Column10" queryTableFieldId="10" dataDxfId="831"/>
    <tableColumn id="11" xr3:uid="{F3CC6AC6-EA9E-458C-8F48-63270287F758}" uniqueName="11" name="Column11" queryTableFieldId="11" dataDxfId="830"/>
    <tableColumn id="12" xr3:uid="{DCC02F68-3048-4761-AB92-9494F4A2F56E}" uniqueName="12" name="Column12" queryTableFieldId="12" dataDxfId="829"/>
    <tableColumn id="13" xr3:uid="{4774AD6C-9CD8-4FCA-88F2-CF0204456B82}" uniqueName="13" name="Column13" queryTableFieldId="13" dataDxfId="828"/>
    <tableColumn id="14" xr3:uid="{C2FF235E-7F89-4243-AE96-679347F701AA}" uniqueName="14" name="Column14" queryTableFieldId="14" dataDxfId="827"/>
    <tableColumn id="15" xr3:uid="{C04DCE10-0321-46CF-90BB-1A4713538F57}" uniqueName="15" name="Column15" queryTableFieldId="15" dataDxfId="826"/>
    <tableColumn id="16" xr3:uid="{C172B0F4-FFCD-487A-9CA8-6FC46C933BD7}" uniqueName="16" name="Column16" queryTableFieldId="16" dataDxfId="825"/>
    <tableColumn id="17" xr3:uid="{4736F9A0-FBC3-4A37-9D43-226400A4F2CD}" uniqueName="17" name="Column17" queryTableFieldId="17" dataDxfId="824"/>
    <tableColumn id="18" xr3:uid="{6DE22D56-FFC9-401B-AF37-32D1C463293D}" uniqueName="18" name="Column18" queryTableFieldId="18" dataDxfId="823"/>
    <tableColumn id="19" xr3:uid="{39AC33DC-204F-418B-9839-211969FA9875}" uniqueName="19" name="Column19" queryTableFieldId="19" dataDxfId="822"/>
    <tableColumn id="20" xr3:uid="{38291F20-D273-4352-9C9C-D6C740B4850E}" uniqueName="20" name="Column20" queryTableFieldId="20" dataDxfId="821"/>
    <tableColumn id="21" xr3:uid="{BDEC451D-5695-49F6-987E-859972F93922}" uniqueName="21" name="Column21" queryTableFieldId="21" dataDxfId="820"/>
    <tableColumn id="22" xr3:uid="{72B598EF-1016-4135-82A2-984CFB70055F}" uniqueName="22" name="Column22" queryTableFieldId="22" dataDxfId="819"/>
    <tableColumn id="23" xr3:uid="{5C2B8858-E347-45B5-8F8F-B8BC53389597}" uniqueName="23" name="Column23" queryTableFieldId="23" dataDxfId="818"/>
    <tableColumn id="24" xr3:uid="{FA5A8259-5385-4FCA-812B-D39372DE853C}" uniqueName="24" name="Column24" queryTableFieldId="24" dataDxfId="817"/>
    <tableColumn id="25" xr3:uid="{541569E3-D8F0-4100-823E-FDBBD5B03477}" uniqueName="25" name="Column25" queryTableFieldId="25" dataDxfId="816"/>
    <tableColumn id="26" xr3:uid="{B6B50FBC-D9AE-4D7B-9911-169CF5F0DE55}" uniqueName="26" name="Column26" queryTableFieldId="26" dataDxfId="815"/>
    <tableColumn id="27" xr3:uid="{59E25613-3BD9-4280-A2CD-CCA2B288E759}" uniqueName="27" name="Column27" queryTableFieldId="27" dataDxfId="814"/>
    <tableColumn id="28" xr3:uid="{FE66953D-C537-4192-A1D1-C4C3B722FE4F}" uniqueName="28" name="Column28" queryTableFieldId="28" dataDxfId="813"/>
    <tableColumn id="29" xr3:uid="{FB5CA5C6-A7FD-4B53-A053-14BB0195C6C9}" uniqueName="29" name="Column29" queryTableFieldId="29" dataDxfId="812"/>
    <tableColumn id="30" xr3:uid="{0ECEBF01-7C0B-401F-A010-FC0F2FC80D03}" uniqueName="30" name="Column30" queryTableFieldId="30" dataDxfId="811"/>
    <tableColumn id="31" xr3:uid="{6D5FC822-5BBC-4B77-B43E-37D5E0DF10A9}" uniqueName="31" name="Column31" queryTableFieldId="31" dataDxfId="810"/>
    <tableColumn id="32" xr3:uid="{6F042AE1-5549-47D3-B72C-5BDCE1B3D954}" uniqueName="32" name="Column32" queryTableFieldId="32" dataDxfId="809"/>
    <tableColumn id="33" xr3:uid="{146369EB-7FEC-4E56-9823-83BC65C240AD}" uniqueName="33" name="Column33" queryTableFieldId="33" dataDxfId="808"/>
    <tableColumn id="34" xr3:uid="{A459A6D0-789B-4817-AFE2-9555884FEBE0}" uniqueName="34" name="Column34" queryTableFieldId="34" dataDxfId="807"/>
    <tableColumn id="35" xr3:uid="{0D2F1695-3BD2-4018-8FBD-C912D33C9E62}" uniqueName="35" name="Column35" queryTableFieldId="35" dataDxfId="806"/>
    <tableColumn id="36" xr3:uid="{1A0741DB-5D30-42F7-8F35-91E22AEB9C39}" uniqueName="36" name="Column36" queryTableFieldId="36" dataDxfId="805"/>
    <tableColumn id="37" xr3:uid="{265714F4-B677-4CF1-A716-2D975A5299B0}" uniqueName="37" name="Column37" queryTableFieldId="37" dataDxfId="804"/>
    <tableColumn id="38" xr3:uid="{E314A707-86BA-4C3C-9832-6FCF8AFD7B45}" uniqueName="38" name="Column38" queryTableFieldId="38" dataDxfId="803"/>
    <tableColumn id="39" xr3:uid="{E9BF51B6-F2F3-4D6D-9DE0-AF072BA96FA8}" uniqueName="39" name="Column39" queryTableFieldId="39" dataDxfId="802"/>
    <tableColumn id="40" xr3:uid="{0451DEA7-5CDC-4E63-A550-0FDFF2456FBB}" uniqueName="40" name="Column40" queryTableFieldId="40" dataDxfId="801"/>
    <tableColumn id="41" xr3:uid="{C068732E-64FD-4969-809B-325D1C6C53F3}" uniqueName="41" name="Column41" queryTableFieldId="41" dataDxfId="800"/>
    <tableColumn id="42" xr3:uid="{3DFB94A2-1529-4D27-8039-4B91EC197FCB}" uniqueName="42" name="Column42" queryTableFieldId="42" dataDxfId="799"/>
    <tableColumn id="43" xr3:uid="{B44A8487-51A5-473E-A70A-FF3F8B49C845}" uniqueName="43" name="Column43" queryTableFieldId="43" dataDxfId="798"/>
    <tableColumn id="44" xr3:uid="{3179ECFC-4E1E-4EBF-94A3-8C114E551700}" uniqueName="44" name="Column44" queryTableFieldId="44" dataDxfId="797"/>
    <tableColumn id="45" xr3:uid="{992AC3FD-CDD7-47CB-B24D-FFB40B545271}" uniqueName="45" name="Column45" queryTableFieldId="45" dataDxfId="796"/>
    <tableColumn id="46" xr3:uid="{4C468A5E-5C1D-4217-840C-BB703379F642}" uniqueName="46" name="Column46" queryTableFieldId="46" dataDxfId="795"/>
    <tableColumn id="47" xr3:uid="{CFE52441-0A78-4F39-9066-815EE99BE169}" uniqueName="47" name="Column47" queryTableFieldId="47" dataDxfId="794"/>
    <tableColumn id="48" xr3:uid="{A04483E4-DDCF-4924-9D80-2F43127564DB}" uniqueName="48" name="Column48" queryTableFieldId="48" dataDxfId="793"/>
    <tableColumn id="49" xr3:uid="{0CB1E395-30E6-4AB3-89F2-798180F4F1EB}" uniqueName="49" name="Column49" queryTableFieldId="49" dataDxfId="792"/>
    <tableColumn id="50" xr3:uid="{35043895-3801-48DD-80C8-081AD1DDF6D8}" uniqueName="50" name="Column50" queryTableFieldId="50" dataDxfId="791"/>
    <tableColumn id="51" xr3:uid="{251F28F3-AA51-4FE9-B899-A13500903DBC}" uniqueName="51" name="Column51" queryTableFieldId="51" dataDxfId="790"/>
    <tableColumn id="52" xr3:uid="{CBB0BA06-4880-4876-B4E4-F8DAECB8AB77}" uniqueName="52" name="Column52" queryTableFieldId="52" dataDxfId="789"/>
    <tableColumn id="53" xr3:uid="{6F80BEF1-21E3-4402-8588-3D18048EA74C}" uniqueName="53" name="Column53" queryTableFieldId="53" dataDxfId="788"/>
    <tableColumn id="54" xr3:uid="{03937A3E-C7CD-4D30-AE34-2B5D0DCF150E}" uniqueName="54" name="Column54" queryTableFieldId="54" dataDxfId="787"/>
    <tableColumn id="55" xr3:uid="{4C08D9B2-3649-4375-9652-26AFE4E1244A}" uniqueName="55" name="Column55" queryTableFieldId="55" dataDxfId="786"/>
    <tableColumn id="56" xr3:uid="{3686D614-7B03-4F6C-8235-9E75E3C51A9F}" uniqueName="56" name="Column56" queryTableFieldId="56" dataDxfId="785"/>
    <tableColumn id="57" xr3:uid="{4379BA3D-72A7-450D-A196-A7E4120CCBB6}" uniqueName="57" name="Column57" queryTableFieldId="57" dataDxfId="784"/>
    <tableColumn id="58" xr3:uid="{7C1579A4-25A4-49A4-B996-FA2E0989B239}" uniqueName="58" name="Column58" queryTableFieldId="58" dataDxfId="783"/>
    <tableColumn id="59" xr3:uid="{C04B0955-F5B1-4EC5-BC22-AA6B60481B58}" uniqueName="59" name="Column59" queryTableFieldId="59" dataDxfId="782"/>
    <tableColumn id="60" xr3:uid="{41643D2E-5E5E-4912-98CD-0EDA200926E1}" uniqueName="60" name="Column60" queryTableFieldId="60" dataDxfId="781"/>
    <tableColumn id="61" xr3:uid="{CB4A46AD-02B3-4703-BEAE-E6A18924DAD2}" uniqueName="61" name="Column61" queryTableFieldId="61" dataDxfId="780"/>
    <tableColumn id="62" xr3:uid="{1D5AD14C-4CAA-4F8A-96EF-CBB5B3BD24A7}" uniqueName="62" name="Column62" queryTableFieldId="62" dataDxfId="779"/>
    <tableColumn id="63" xr3:uid="{D6E49233-5724-4E8D-8EBE-969824821EA8}" uniqueName="63" name="Column63" queryTableFieldId="63" dataDxfId="778"/>
    <tableColumn id="64" xr3:uid="{BF8F41D0-7060-42EF-9A1C-F8C66D03803F}" uniqueName="64" name="Column64" queryTableFieldId="64" dataDxfId="777"/>
    <tableColumn id="65" xr3:uid="{39E98D5F-4751-4CCF-A879-100601A614EF}" uniqueName="65" name="Column65" queryTableFieldId="65" dataDxfId="776"/>
    <tableColumn id="66" xr3:uid="{89C32EB1-76DC-4279-A546-3565F758C06E}" uniqueName="66" name="Column66" queryTableFieldId="66" dataDxfId="775"/>
    <tableColumn id="67" xr3:uid="{410D0B15-36E4-49C6-9B5D-5C92B118852E}" uniqueName="67" name="Column67" queryTableFieldId="67" dataDxfId="774"/>
    <tableColumn id="68" xr3:uid="{C482C650-2D4B-4740-8DA7-42C8BF412CED}" uniqueName="68" name="Column68" queryTableFieldId="68" dataDxfId="773"/>
    <tableColumn id="69" xr3:uid="{C81D1461-1FA4-4559-A999-C87C66A68376}" uniqueName="69" name="Column69" queryTableFieldId="69" dataDxfId="772"/>
    <tableColumn id="70" xr3:uid="{F7F8DAAC-0CE2-4BE0-B73E-BC0C32C47758}" uniqueName="70" name="Column70" queryTableFieldId="70" dataDxfId="771"/>
    <tableColumn id="71" xr3:uid="{E3280B03-B7F0-45D1-AEF9-AF0464312AED}" uniqueName="71" name="Column71" queryTableFieldId="71" dataDxfId="770"/>
    <tableColumn id="72" xr3:uid="{FDD47A55-B44D-4A97-9AC2-EEBCF73ABDDC}" uniqueName="72" name="Column72" queryTableFieldId="72" dataDxfId="769"/>
    <tableColumn id="73" xr3:uid="{E27E1D6A-5D16-4CE6-A963-EF0F165B934E}" uniqueName="73" name="Column73" queryTableFieldId="73" dataDxfId="768"/>
    <tableColumn id="74" xr3:uid="{93D28F7C-35CE-434C-B696-E0B7F14174FC}" uniqueName="74" name="Column74" queryTableFieldId="74" dataDxfId="767"/>
    <tableColumn id="75" xr3:uid="{E37C317B-36A9-4B24-A22E-E4E2687E5E5E}" uniqueName="75" name="Column75" queryTableFieldId="75" dataDxfId="766"/>
    <tableColumn id="76" xr3:uid="{921D7FAE-F713-41D2-8C30-6D210BA42CDC}" uniqueName="76" name="Column76" queryTableFieldId="76" dataDxfId="765"/>
    <tableColumn id="77" xr3:uid="{CDAFFBA4-4A3D-4C0D-A041-203AFD3CFF99}" uniqueName="77" name="Column77" queryTableFieldId="77" dataDxfId="764"/>
    <tableColumn id="78" xr3:uid="{9EBAF853-720C-4E5B-B4AF-517F1F8220BF}" uniqueName="78" name="Column78" queryTableFieldId="78" dataDxfId="763"/>
    <tableColumn id="79" xr3:uid="{24505BB3-8A4F-4777-BC4D-4687DEA4CE51}" uniqueName="79" name="Column79" queryTableFieldId="79" dataDxfId="762"/>
    <tableColumn id="80" xr3:uid="{7B629C50-6266-4543-9B72-26BFA114F143}" uniqueName="80" name="Column80" queryTableFieldId="80" dataDxfId="761"/>
    <tableColumn id="81" xr3:uid="{7A1E2F69-EA5A-497D-BBBC-D2F9234EFFDF}" uniqueName="81" name="Column81" queryTableFieldId="81" dataDxfId="760"/>
    <tableColumn id="82" xr3:uid="{15EE48CB-0D7A-4924-A891-91EB656A822C}" uniqueName="82" name="Column82" queryTableFieldId="82" dataDxfId="759"/>
    <tableColumn id="83" xr3:uid="{37E03F7B-9FF7-4590-BC4B-40B8D650A32F}" uniqueName="83" name="Column83" queryTableFieldId="83" dataDxfId="758"/>
    <tableColumn id="84" xr3:uid="{6A34F7FB-C8FB-41B1-A920-ADBCD27C97F7}" uniqueName="84" name="Column84" queryTableFieldId="84" dataDxfId="757"/>
    <tableColumn id="85" xr3:uid="{B585B2B3-39A8-44C0-A400-682B59D22347}" uniqueName="85" name="Column85" queryTableFieldId="85" dataDxfId="756"/>
    <tableColumn id="86" xr3:uid="{5F413513-EBEC-406E-9BD8-BBE811D0839E}" uniqueName="86" name="Column86" queryTableFieldId="86" dataDxfId="755"/>
    <tableColumn id="87" xr3:uid="{D0F6BDED-FCDA-484B-8C33-213DE2A8D121}" uniqueName="87" name="Column87" queryTableFieldId="87" dataDxfId="754"/>
    <tableColumn id="88" xr3:uid="{D36870F8-5002-4709-B6A7-366CF99F17B1}" uniqueName="88" name="Column88" queryTableFieldId="88" dataDxfId="753"/>
    <tableColumn id="89" xr3:uid="{B4502D47-19AE-417A-8587-6AADBEEBFD18}" uniqueName="89" name="Column89" queryTableFieldId="89" dataDxfId="752"/>
    <tableColumn id="90" xr3:uid="{0F007F17-0C10-4411-8692-BCF3136BEDD1}" uniqueName="90" name="Column90" queryTableFieldId="90" dataDxfId="751"/>
    <tableColumn id="91" xr3:uid="{10BCABE1-C37F-4377-BE9D-BEDE4BDD2170}" uniqueName="91" name="Column91" queryTableFieldId="91" dataDxfId="750"/>
    <tableColumn id="92" xr3:uid="{B87F999D-6DE3-4B66-A2C9-6A47C32FD5FC}" uniqueName="92" name="Column92" queryTableFieldId="92" dataDxfId="749"/>
    <tableColumn id="93" xr3:uid="{722DF878-2FEC-4B4A-A594-857FF4AAE49F}" uniqueName="93" name="Column93" queryTableFieldId="93" dataDxfId="748"/>
    <tableColumn id="94" xr3:uid="{3D046F30-50C3-4F73-B2CE-DE14036666B0}" uniqueName="94" name="Column94" queryTableFieldId="94" dataDxfId="747"/>
    <tableColumn id="95" xr3:uid="{BD83D6C8-6DFF-44A5-83D8-2D920C8314D8}" uniqueName="95" name="Column95" queryTableFieldId="95" dataDxfId="746"/>
    <tableColumn id="96" xr3:uid="{5DD88992-2CEA-4F8D-829A-4768C67F0927}" uniqueName="96" name="Column96" queryTableFieldId="96" dataDxfId="745"/>
    <tableColumn id="97" xr3:uid="{A174A54B-AAB3-42CE-A5A5-D2799335D56B}" uniqueName="97" name="Column97" queryTableFieldId="97" dataDxfId="744"/>
    <tableColumn id="98" xr3:uid="{4C1E6D30-58F9-43E5-A4B1-EE43A21C2377}" uniqueName="98" name="Column98" queryTableFieldId="98" dataDxfId="743"/>
    <tableColumn id="99" xr3:uid="{19F55A15-5530-4212-B8AB-EFC32FC2E4E1}" uniqueName="99" name="Column99" queryTableFieldId="99" dataDxfId="742"/>
    <tableColumn id="100" xr3:uid="{6B397C0B-EF21-4600-B4E5-B32B7F0BD94F}" uniqueName="100" name="Column100" queryTableFieldId="100" dataDxfId="741"/>
    <tableColumn id="101" xr3:uid="{91B218D9-9BDF-4879-8C59-D3FD0380BE37}" uniqueName="101" name="Column101" queryTableFieldId="101" dataDxfId="740"/>
    <tableColumn id="102" xr3:uid="{B69E06E3-269F-4F30-9717-144B35EB2EE8}" uniqueName="102" name="Column102" queryTableFieldId="102" dataDxfId="739"/>
    <tableColumn id="103" xr3:uid="{E632DB66-5433-4661-8066-DF560DBD6AF9}" uniqueName="103" name="Column103" queryTableFieldId="103" dataDxfId="738"/>
    <tableColumn id="104" xr3:uid="{F49001B8-D88B-44F5-9663-64F724B04F3F}" uniqueName="104" name="Column104" queryTableFieldId="104" dataDxfId="737"/>
    <tableColumn id="105" xr3:uid="{FC8A61F6-B5B2-4728-BECD-5EE14C87AF97}" uniqueName="105" name="Column105" queryTableFieldId="105" dataDxfId="736"/>
    <tableColumn id="106" xr3:uid="{209B43BF-766B-43B9-8CE8-2923FAA19C39}" uniqueName="106" name="Column106" queryTableFieldId="106" dataDxfId="735"/>
    <tableColumn id="107" xr3:uid="{2B00D9D8-58B7-47F6-BA11-7834F4355F26}" uniqueName="107" name="Column107" queryTableFieldId="107" dataDxfId="734"/>
    <tableColumn id="108" xr3:uid="{85BBED0D-0F05-4C6B-9AC7-4C2934A98816}" uniqueName="108" name="Column108" queryTableFieldId="108" dataDxfId="733"/>
    <tableColumn id="109" xr3:uid="{618D7BBD-48E6-4F04-B079-3CFF3EE7DC7C}" uniqueName="109" name="Column109" queryTableFieldId="109" dataDxfId="732"/>
    <tableColumn id="110" xr3:uid="{E92BBBCB-7CFF-4A84-B561-1F9BB6F9F5B3}" uniqueName="110" name="Column110" queryTableFieldId="110" dataDxfId="731"/>
    <tableColumn id="111" xr3:uid="{9D4F6D2E-DB4F-44E6-8690-EF430701B82A}" uniqueName="111" name="Column111" queryTableFieldId="111" dataDxfId="730"/>
    <tableColumn id="112" xr3:uid="{21DAFCD0-EDA1-4064-8809-6E8D8E1EBBA3}" uniqueName="112" name="Column112" queryTableFieldId="112" dataDxfId="729"/>
    <tableColumn id="113" xr3:uid="{10B19795-F50F-4A6D-BA4A-A9215A680C55}" uniqueName="113" name="Column113" queryTableFieldId="113" dataDxfId="72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3526F6D-555E-412C-9131-22CBA8195089}" name="Table_23__2" displayName="Table_23__2" ref="A1:DI9" tableType="queryTable" totalsRowShown="0">
  <autoFilter ref="A1:DI9" xr:uid="{13526F6D-555E-412C-9131-22CBA8195089}"/>
  <tableColumns count="113">
    <tableColumn id="1" xr3:uid="{1574F7DA-A5C4-47FC-A168-372B3E35023A}" uniqueName="1" name="Column1" queryTableFieldId="1" dataDxfId="162"/>
    <tableColumn id="2" xr3:uid="{A42B1BF3-79CC-48DE-8033-55C662B4A462}" uniqueName="2" name="Column2" queryTableFieldId="2" dataDxfId="161"/>
    <tableColumn id="3" xr3:uid="{06F6000D-87FE-4476-87D5-E894141EE9C8}" uniqueName="3" name="Column3" queryTableFieldId="3" dataDxfId="160"/>
    <tableColumn id="4" xr3:uid="{C3297F43-B8D1-46A8-ACEB-1D367047C2DE}" uniqueName="4" name="Column4" queryTableFieldId="4" dataDxfId="159"/>
    <tableColumn id="5" xr3:uid="{1267520F-2E75-4CC1-B912-6FC2437D1A84}" uniqueName="5" name="Column5" queryTableFieldId="5" dataDxfId="158"/>
    <tableColumn id="6" xr3:uid="{C7A983D4-C30B-4016-96DF-E55A60D9E6B1}" uniqueName="6" name="Column6" queryTableFieldId="6" dataDxfId="157"/>
    <tableColumn id="7" xr3:uid="{EC5FAB09-34F0-4B57-BDF6-9C84EFFC8869}" uniqueName="7" name="Column7" queryTableFieldId="7" dataDxfId="156"/>
    <tableColumn id="8" xr3:uid="{2C9716D1-480F-4E8F-BB4E-8656D016312B}" uniqueName="8" name="Column8" queryTableFieldId="8" dataDxfId="155"/>
    <tableColumn id="9" xr3:uid="{BFF4BD1F-8E13-4835-A8FF-0EA86C76AA5D}" uniqueName="9" name="Column9" queryTableFieldId="9" dataDxfId="154"/>
    <tableColumn id="10" xr3:uid="{84CFEE32-F965-4DAA-91AC-E144B6DB1F38}" uniqueName="10" name="Column10" queryTableFieldId="10" dataDxfId="153"/>
    <tableColumn id="11" xr3:uid="{DBC120FC-5FD1-4F28-87B9-10E499842A58}" uniqueName="11" name="Column11" queryTableFieldId="11" dataDxfId="152"/>
    <tableColumn id="12" xr3:uid="{5CB4DE77-0659-439B-B016-43E8CA6AE138}" uniqueName="12" name="Column12" queryTableFieldId="12" dataDxfId="151"/>
    <tableColumn id="13" xr3:uid="{AA67A2D3-5F2C-4641-BB7A-E97308C8EDEE}" uniqueName="13" name="Column13" queryTableFieldId="13" dataDxfId="150"/>
    <tableColumn id="14" xr3:uid="{E58A4185-6FA0-451E-8B39-C98C431ED1A9}" uniqueName="14" name="Column14" queryTableFieldId="14" dataDxfId="149"/>
    <tableColumn id="15" xr3:uid="{547DAB19-2B34-46F9-BD03-40F12CE7EDC0}" uniqueName="15" name="Column15" queryTableFieldId="15" dataDxfId="148"/>
    <tableColumn id="16" xr3:uid="{6614E202-4A62-41D9-B75C-D94A94677777}" uniqueName="16" name="Column16" queryTableFieldId="16" dataDxfId="147"/>
    <tableColumn id="17" xr3:uid="{0385B274-73E7-4825-BCD7-CA87FE3369C0}" uniqueName="17" name="Column17" queryTableFieldId="17" dataDxfId="146"/>
    <tableColumn id="18" xr3:uid="{2558FE0C-D208-41DD-A9E2-137757FD9CBD}" uniqueName="18" name="Column18" queryTableFieldId="18" dataDxfId="145"/>
    <tableColumn id="19" xr3:uid="{D47D3BB8-0586-4223-B1E7-4CEA622B765B}" uniqueName="19" name="Column19" queryTableFieldId="19" dataDxfId="144"/>
    <tableColumn id="20" xr3:uid="{5678D596-DFAC-4045-8559-5541531397DE}" uniqueName="20" name="Column20" queryTableFieldId="20" dataDxfId="143"/>
    <tableColumn id="21" xr3:uid="{35ACA9D2-CECF-4C3D-9F1F-1DE42500752C}" uniqueName="21" name="Column21" queryTableFieldId="21" dataDxfId="142"/>
    <tableColumn id="22" xr3:uid="{93A8FDBF-5F14-4294-8A18-19F5A994EB5A}" uniqueName="22" name="Column22" queryTableFieldId="22" dataDxfId="141"/>
    <tableColumn id="23" xr3:uid="{CCA65062-72B0-4BC8-A339-449981F227DC}" uniqueName="23" name="Column23" queryTableFieldId="23" dataDxfId="140"/>
    <tableColumn id="24" xr3:uid="{307DEC36-A36C-43F8-8AC5-B09EBABD774C}" uniqueName="24" name="Column24" queryTableFieldId="24" dataDxfId="139"/>
    <tableColumn id="25" xr3:uid="{1F038538-6764-4FEA-B671-7DC9FB8D5FA5}" uniqueName="25" name="Column25" queryTableFieldId="25" dataDxfId="138"/>
    <tableColumn id="26" xr3:uid="{C973A256-70D9-48EE-8823-0B1851C48036}" uniqueName="26" name="Column26" queryTableFieldId="26" dataDxfId="137"/>
    <tableColumn id="27" xr3:uid="{E29C748D-2BB4-4195-8161-118E381B0675}" uniqueName="27" name="Column27" queryTableFieldId="27" dataDxfId="136"/>
    <tableColumn id="28" xr3:uid="{F5F514F4-1384-4BDF-A98F-55F77B2E092D}" uniqueName="28" name="Column28" queryTableFieldId="28" dataDxfId="135"/>
    <tableColumn id="29" xr3:uid="{030F2D7B-B4AF-44C4-AA87-9CF447748A8C}" uniqueName="29" name="Column29" queryTableFieldId="29" dataDxfId="134"/>
    <tableColumn id="30" xr3:uid="{C124BBC9-B48A-4CDA-A7A6-68D10526B863}" uniqueName="30" name="Column30" queryTableFieldId="30" dataDxfId="133"/>
    <tableColumn id="31" xr3:uid="{2325E233-AC14-4078-97B2-B88DC736F246}" uniqueName="31" name="Column31" queryTableFieldId="31" dataDxfId="132"/>
    <tableColumn id="32" xr3:uid="{822DCAB3-0AF3-4297-96F2-AA0EE97FE853}" uniqueName="32" name="Column32" queryTableFieldId="32" dataDxfId="131"/>
    <tableColumn id="33" xr3:uid="{DF670880-6F79-4F41-A0D1-128767928E4E}" uniqueName="33" name="Column33" queryTableFieldId="33" dataDxfId="130"/>
    <tableColumn id="34" xr3:uid="{83863295-22AD-4E96-8F44-D92027B07610}" uniqueName="34" name="Column34" queryTableFieldId="34" dataDxfId="129"/>
    <tableColumn id="35" xr3:uid="{D7A117B3-58D7-459E-9DBF-ADECB2A94025}" uniqueName="35" name="Column35" queryTableFieldId="35" dataDxfId="128"/>
    <tableColumn id="36" xr3:uid="{F14322A2-90A8-417D-855C-C1CB17E61392}" uniqueName="36" name="Column36" queryTableFieldId="36" dataDxfId="127"/>
    <tableColumn id="37" xr3:uid="{C8F367EC-8565-4F7B-B5BF-31B80824CF8B}" uniqueName="37" name="Column37" queryTableFieldId="37" dataDxfId="126"/>
    <tableColumn id="38" xr3:uid="{5C60E7A3-4C33-429C-83DF-AF74C0835998}" uniqueName="38" name="Column38" queryTableFieldId="38" dataDxfId="125"/>
    <tableColumn id="39" xr3:uid="{39CB34C0-6127-43FD-8DAD-AFB0019A1442}" uniqueName="39" name="Column39" queryTableFieldId="39" dataDxfId="124"/>
    <tableColumn id="40" xr3:uid="{C56D59AE-6BED-4194-90AF-B2A3BA071400}" uniqueName="40" name="Column40" queryTableFieldId="40" dataDxfId="123"/>
    <tableColumn id="41" xr3:uid="{242E52C6-4E78-4B0B-A629-CC48CAE3AAD4}" uniqueName="41" name="Column41" queryTableFieldId="41" dataDxfId="122"/>
    <tableColumn id="42" xr3:uid="{7C1BC8C9-990B-40F6-B192-BCB0A129F93D}" uniqueName="42" name="Column42" queryTableFieldId="42" dataDxfId="121"/>
    <tableColumn id="43" xr3:uid="{9CDDC0F1-B648-47DF-B083-726BB56561CD}" uniqueName="43" name="Column43" queryTableFieldId="43" dataDxfId="120"/>
    <tableColumn id="44" xr3:uid="{0D6FFD4D-6153-432D-8F20-3982547F87A6}" uniqueName="44" name="Column44" queryTableFieldId="44" dataDxfId="119"/>
    <tableColumn id="45" xr3:uid="{D4C382C1-3C0B-4362-B2D2-75E34BC6A341}" uniqueName="45" name="Column45" queryTableFieldId="45" dataDxfId="118"/>
    <tableColumn id="46" xr3:uid="{8BD6B44A-D108-4367-A675-F1B55AB984F7}" uniqueName="46" name="Column46" queryTableFieldId="46" dataDxfId="117"/>
    <tableColumn id="47" xr3:uid="{727E3FDA-E2BB-4E55-89F8-9F2C7B35A1BE}" uniqueName="47" name="Column47" queryTableFieldId="47" dataDxfId="116"/>
    <tableColumn id="48" xr3:uid="{ECF161EC-6BFC-42C7-9246-4678A1BDBEEB}" uniqueName="48" name="Column48" queryTableFieldId="48" dataDxfId="115"/>
    <tableColumn id="49" xr3:uid="{36C18CC7-2155-46F6-84B3-8F6DD0CFF247}" uniqueName="49" name="Column49" queryTableFieldId="49" dataDxfId="114"/>
    <tableColumn id="50" xr3:uid="{66EF33EA-90A5-4E74-916C-32636677FF5A}" uniqueName="50" name="Column50" queryTableFieldId="50" dataDxfId="113"/>
    <tableColumn id="51" xr3:uid="{CC3CE198-C622-4134-A56D-ADC646097ED5}" uniqueName="51" name="Column51" queryTableFieldId="51" dataDxfId="112"/>
    <tableColumn id="52" xr3:uid="{F0EFA169-6ADB-42FD-8C64-B021A395F89B}" uniqueName="52" name="Column52" queryTableFieldId="52" dataDxfId="111"/>
    <tableColumn id="53" xr3:uid="{C3FBB07A-F308-4B0B-8027-CF4D4DE1AC0F}" uniqueName="53" name="Column53" queryTableFieldId="53" dataDxfId="110"/>
    <tableColumn id="54" xr3:uid="{4CFD1C68-A942-4CE5-B155-60F7E0D25253}" uniqueName="54" name="Column54" queryTableFieldId="54" dataDxfId="109"/>
    <tableColumn id="55" xr3:uid="{2D8C3D78-4087-479D-8866-E3E66B2F2AAD}" uniqueName="55" name="Column55" queryTableFieldId="55" dataDxfId="108"/>
    <tableColumn id="56" xr3:uid="{38F14255-7B89-4BA3-976A-F6A0080A2605}" uniqueName="56" name="Column56" queryTableFieldId="56" dataDxfId="107"/>
    <tableColumn id="57" xr3:uid="{E84242A1-9137-45BE-A5E8-0262BB20E4AA}" uniqueName="57" name="Column57" queryTableFieldId="57" dataDxfId="106"/>
    <tableColumn id="58" xr3:uid="{6B309371-7F6A-437D-9621-B48A954679E6}" uniqueName="58" name="Column58" queryTableFieldId="58" dataDxfId="105"/>
    <tableColumn id="59" xr3:uid="{94597042-7C50-47F4-94E1-088CE8ACBD95}" uniqueName="59" name="Column59" queryTableFieldId="59" dataDxfId="104"/>
    <tableColumn id="60" xr3:uid="{177D64EF-94AC-4AAE-8481-1D84F3E3F87C}" uniqueName="60" name="Column60" queryTableFieldId="60" dataDxfId="103"/>
    <tableColumn id="61" xr3:uid="{FAB11C53-ABDC-47FE-8A1E-BF0BC03D8228}" uniqueName="61" name="Column61" queryTableFieldId="61" dataDxfId="102"/>
    <tableColumn id="62" xr3:uid="{59843EE9-0AE9-41BA-B58E-26894419D162}" uniqueName="62" name="Column62" queryTableFieldId="62" dataDxfId="101"/>
    <tableColumn id="63" xr3:uid="{79FC698C-AD35-44AF-8138-24E298DE448A}" uniqueName="63" name="Column63" queryTableFieldId="63" dataDxfId="100"/>
    <tableColumn id="64" xr3:uid="{640DFD03-0CCE-447D-BAF7-F2CF834DD6E3}" uniqueName="64" name="Column64" queryTableFieldId="64" dataDxfId="99"/>
    <tableColumn id="65" xr3:uid="{270BF53B-2BE7-4224-BA68-8AA437A310A9}" uniqueName="65" name="Column65" queryTableFieldId="65" dataDxfId="98"/>
    <tableColumn id="66" xr3:uid="{25A4F603-75EA-4260-B542-6E415B28AD57}" uniqueName="66" name="Column66" queryTableFieldId="66" dataDxfId="97"/>
    <tableColumn id="67" xr3:uid="{F0C0D1B9-284D-4F5B-BE61-E28467524C5E}" uniqueName="67" name="Column67" queryTableFieldId="67" dataDxfId="96"/>
    <tableColumn id="68" xr3:uid="{F100AA6C-DB2B-4593-A0A7-FC285547A1F5}" uniqueName="68" name="Column68" queryTableFieldId="68" dataDxfId="95"/>
    <tableColumn id="69" xr3:uid="{53832587-0D4E-4A30-8397-18DFEA70FD65}" uniqueName="69" name="Column69" queryTableFieldId="69" dataDxfId="94"/>
    <tableColumn id="70" xr3:uid="{23296518-1EB1-4858-BB4D-A1EBA79DE19D}" uniqueName="70" name="Column70" queryTableFieldId="70" dataDxfId="93"/>
    <tableColumn id="71" xr3:uid="{62155133-C976-40A7-8673-F7D0AE7634B9}" uniqueName="71" name="Column71" queryTableFieldId="71" dataDxfId="92"/>
    <tableColumn id="72" xr3:uid="{9B62673F-76CE-4BCE-96D5-78E9D048F53A}" uniqueName="72" name="Column72" queryTableFieldId="72" dataDxfId="91"/>
    <tableColumn id="73" xr3:uid="{21CB3462-8953-4A3B-A7CE-3499AE2E54EF}" uniqueName="73" name="Column73" queryTableFieldId="73" dataDxfId="90"/>
    <tableColumn id="74" xr3:uid="{A39CB8FA-2119-464A-9811-642FEEB2D656}" uniqueName="74" name="Column74" queryTableFieldId="74" dataDxfId="89"/>
    <tableColumn id="75" xr3:uid="{90042A98-D95E-4187-8AB8-9CF064DA2657}" uniqueName="75" name="Column75" queryTableFieldId="75" dataDxfId="88"/>
    <tableColumn id="76" xr3:uid="{C0112925-1EB4-40AB-A734-8DBE2836D501}" uniqueName="76" name="Column76" queryTableFieldId="76" dataDxfId="87"/>
    <tableColumn id="77" xr3:uid="{4542648B-F9A1-459B-BA72-3E23490BAF2F}" uniqueName="77" name="Column77" queryTableFieldId="77" dataDxfId="86"/>
    <tableColumn id="78" xr3:uid="{6C898734-A0DD-40C7-A612-35E15AE1DA28}" uniqueName="78" name="Column78" queryTableFieldId="78" dataDxfId="85"/>
    <tableColumn id="79" xr3:uid="{58021528-4698-489F-A444-74326FAB4E75}" uniqueName="79" name="Column79" queryTableFieldId="79" dataDxfId="84"/>
    <tableColumn id="80" xr3:uid="{CC6ECE40-8E40-456B-8394-AAF3E308B7EB}" uniqueName="80" name="Column80" queryTableFieldId="80" dataDxfId="83"/>
    <tableColumn id="81" xr3:uid="{32185B6D-B404-4953-91D8-1A803282255D}" uniqueName="81" name="Column81" queryTableFieldId="81" dataDxfId="82"/>
    <tableColumn id="82" xr3:uid="{6905BBB9-BC4C-461A-8BFB-6EFE6759608A}" uniqueName="82" name="Column82" queryTableFieldId="82" dataDxfId="81"/>
    <tableColumn id="83" xr3:uid="{97149BAF-2BB0-45A8-86D4-F0F49CAB7B4A}" uniqueName="83" name="Column83" queryTableFieldId="83" dataDxfId="80"/>
    <tableColumn id="84" xr3:uid="{DFC68E13-B407-4AAE-A352-7CF65838609C}" uniqueName="84" name="Column84" queryTableFieldId="84" dataDxfId="79"/>
    <tableColumn id="85" xr3:uid="{309B8F5C-3F96-4078-A9F2-A2F032507B96}" uniqueName="85" name="Column85" queryTableFieldId="85" dataDxfId="78"/>
    <tableColumn id="86" xr3:uid="{9C1B2C7D-331D-481A-BF1D-756410B3633C}" uniqueName="86" name="Column86" queryTableFieldId="86" dataDxfId="77"/>
    <tableColumn id="87" xr3:uid="{FB27E7AA-1B98-4281-B598-911498644F97}" uniqueName="87" name="Column87" queryTableFieldId="87" dataDxfId="76"/>
    <tableColumn id="88" xr3:uid="{EC61EE9C-730A-4350-B30C-4E455C742597}" uniqueName="88" name="Column88" queryTableFieldId="88" dataDxfId="75"/>
    <tableColumn id="89" xr3:uid="{7304F9E7-C34A-4E99-9A30-5B3F1A1B17D4}" uniqueName="89" name="Column89" queryTableFieldId="89" dataDxfId="74"/>
    <tableColumn id="90" xr3:uid="{17F22DFB-BA70-478E-9AD3-0F97A6F74749}" uniqueName="90" name="Column90" queryTableFieldId="90" dataDxfId="73"/>
    <tableColumn id="91" xr3:uid="{CADC4C9B-2FC1-438E-82AA-8D146C107FBF}" uniqueName="91" name="Column91" queryTableFieldId="91" dataDxfId="72"/>
    <tableColumn id="92" xr3:uid="{5AB33FB2-766A-4FA5-8A76-3584221BAA61}" uniqueName="92" name="Column92" queryTableFieldId="92" dataDxfId="71"/>
    <tableColumn id="93" xr3:uid="{111D4F63-5D05-466B-8044-C6B031A3C549}" uniqueName="93" name="Column93" queryTableFieldId="93" dataDxfId="70"/>
    <tableColumn id="94" xr3:uid="{B7CFFCF0-A807-4A0F-A7CB-8C52E7598497}" uniqueName="94" name="Column94" queryTableFieldId="94" dataDxfId="69"/>
    <tableColumn id="95" xr3:uid="{0E4FD838-15D3-4D13-B539-501CF089D421}" uniqueName="95" name="Column95" queryTableFieldId="95" dataDxfId="68"/>
    <tableColumn id="96" xr3:uid="{5F3D34CC-68F1-42A8-BF14-C970608069BF}" uniqueName="96" name="Column96" queryTableFieldId="96" dataDxfId="67"/>
    <tableColumn id="97" xr3:uid="{116768BE-9E8E-4625-A57C-0D360E6727DA}" uniqueName="97" name="Column97" queryTableFieldId="97" dataDxfId="66"/>
    <tableColumn id="98" xr3:uid="{9BDBB544-1822-490F-8CAE-ED5298F587AC}" uniqueName="98" name="Column98" queryTableFieldId="98" dataDxfId="65"/>
    <tableColumn id="99" xr3:uid="{0BCDA803-D321-4260-B020-A9EE714805DF}" uniqueName="99" name="Column99" queryTableFieldId="99" dataDxfId="64"/>
    <tableColumn id="100" xr3:uid="{536E1CD3-DA64-4A13-9BEA-07F8F22A152B}" uniqueName="100" name="Column100" queryTableFieldId="100" dataDxfId="63"/>
    <tableColumn id="101" xr3:uid="{BADE6A40-4905-47FF-817F-E29858CA7BC5}" uniqueName="101" name="Column101" queryTableFieldId="101" dataDxfId="62"/>
    <tableColumn id="102" xr3:uid="{34D642DA-F148-4B32-9207-53443C04556C}" uniqueName="102" name="Column102" queryTableFieldId="102" dataDxfId="61"/>
    <tableColumn id="103" xr3:uid="{F440A7C2-1C0C-42EF-A5B6-A8866CAD51C5}" uniqueName="103" name="Column103" queryTableFieldId="103" dataDxfId="60"/>
    <tableColumn id="104" xr3:uid="{FA7F501E-709E-4533-AA21-C55BAAB9BA5E}" uniqueName="104" name="Column104" queryTableFieldId="104" dataDxfId="59"/>
    <tableColumn id="105" xr3:uid="{B304B6A6-805C-45B3-A4EB-061F942A256A}" uniqueName="105" name="Column105" queryTableFieldId="105" dataDxfId="58"/>
    <tableColumn id="106" xr3:uid="{707EB2CA-DF07-4A6F-872F-DB4A71545EC3}" uniqueName="106" name="Column106" queryTableFieldId="106" dataDxfId="57"/>
    <tableColumn id="107" xr3:uid="{F41C3F95-E64B-4A5C-BDF9-754C82587BE1}" uniqueName="107" name="Column107" queryTableFieldId="107" dataDxfId="56"/>
    <tableColumn id="108" xr3:uid="{3535BCEA-8F0C-44E2-8487-C4DA5D0F9F24}" uniqueName="108" name="Column108" queryTableFieldId="108" dataDxfId="55"/>
    <tableColumn id="109" xr3:uid="{32184D0E-F4C3-40F6-BF8B-0309D32C5613}" uniqueName="109" name="Column109" queryTableFieldId="109" dataDxfId="54"/>
    <tableColumn id="110" xr3:uid="{C653DF22-A8DC-4A0B-AB76-84BD1470170F}" uniqueName="110" name="Column110" queryTableFieldId="110" dataDxfId="53"/>
    <tableColumn id="111" xr3:uid="{4D5DA7EE-B8C7-422E-BD1E-DBBC1132B4B4}" uniqueName="111" name="Column111" queryTableFieldId="111" dataDxfId="52"/>
    <tableColumn id="112" xr3:uid="{65F4B3C1-D394-4154-AB8E-04369F7D6378}" uniqueName="112" name="Column112" queryTableFieldId="112" dataDxfId="51"/>
    <tableColumn id="113" xr3:uid="{07E07460-9E86-4587-B1AD-C0D060BFB2C4}" uniqueName="113" name="Column113" queryTableFieldId="113" dataDxf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9656BF-4CC6-4C55-8498-9B6017356B79}" name="Table_21__2" displayName="Table_21__2" ref="A1:DI9" tableType="queryTable" totalsRowShown="0">
  <autoFilter ref="A1:DI9" xr:uid="{719656BF-4CC6-4C55-8498-9B6017356B79}"/>
  <tableColumns count="113">
    <tableColumn id="1" xr3:uid="{53E9B13B-2239-499B-B0F1-193B54DF2CA0}" uniqueName="1" name="Column1" queryTableFieldId="1" dataDxfId="275"/>
    <tableColumn id="2" xr3:uid="{796210A7-6896-4E28-8C7E-064A662DB424}" uniqueName="2" name="Column2" queryTableFieldId="2" dataDxfId="274"/>
    <tableColumn id="3" xr3:uid="{50B6EF93-C8D6-4B10-9047-7D7A6B5A7BF2}" uniqueName="3" name="Column3" queryTableFieldId="3" dataDxfId="273"/>
    <tableColumn id="4" xr3:uid="{6FC78635-A8E6-48B7-9898-2F173AAD2FB3}" uniqueName="4" name="Column4" queryTableFieldId="4" dataDxfId="272"/>
    <tableColumn id="5" xr3:uid="{ABFF0560-1C3A-4AD4-AE40-0BB017C2D564}" uniqueName="5" name="Column5" queryTableFieldId="5" dataDxfId="271"/>
    <tableColumn id="6" xr3:uid="{68F5EB3B-6BA5-4DFF-9E84-1D24BB3D2EEC}" uniqueName="6" name="Column6" queryTableFieldId="6" dataDxfId="270"/>
    <tableColumn id="7" xr3:uid="{1444CE1B-9CB9-473A-9579-0636B90D709F}" uniqueName="7" name="Column7" queryTableFieldId="7" dataDxfId="269"/>
    <tableColumn id="8" xr3:uid="{021DC299-AD2C-458D-B4A8-BF884A1DE7CD}" uniqueName="8" name="Column8" queryTableFieldId="8" dataDxfId="268"/>
    <tableColumn id="9" xr3:uid="{AC86519F-9F75-4930-A34E-79C3F00195A1}" uniqueName="9" name="Column9" queryTableFieldId="9" dataDxfId="267"/>
    <tableColumn id="10" xr3:uid="{CD9D33EC-F589-471E-B668-0F2DC76542BC}" uniqueName="10" name="Column10" queryTableFieldId="10" dataDxfId="266"/>
    <tableColumn id="11" xr3:uid="{33088285-8AFF-44E7-B0BF-E711427670F5}" uniqueName="11" name="Column11" queryTableFieldId="11" dataDxfId="265"/>
    <tableColumn id="12" xr3:uid="{372F6EE5-91AC-446F-859B-7DF7E1ED380E}" uniqueName="12" name="Column12" queryTableFieldId="12" dataDxfId="264"/>
    <tableColumn id="13" xr3:uid="{33720891-65AD-4F73-AB80-A5096802A745}" uniqueName="13" name="Column13" queryTableFieldId="13" dataDxfId="263"/>
    <tableColumn id="14" xr3:uid="{91DCA97C-2C63-44FE-89CD-BA3F0498AF8A}" uniqueName="14" name="Column14" queryTableFieldId="14" dataDxfId="262"/>
    <tableColumn id="15" xr3:uid="{54097A96-375E-4918-9D3F-DFBA0195EAAB}" uniqueName="15" name="Column15" queryTableFieldId="15" dataDxfId="261"/>
    <tableColumn id="16" xr3:uid="{1775B065-FB6D-4E42-9BAD-58FC219BE6A3}" uniqueName="16" name="Column16" queryTableFieldId="16" dataDxfId="260"/>
    <tableColumn id="17" xr3:uid="{3822ED23-3660-4BCA-9573-D988C90F2AAA}" uniqueName="17" name="Column17" queryTableFieldId="17" dataDxfId="259"/>
    <tableColumn id="18" xr3:uid="{A1D4ABB1-B02A-4C05-A57C-D1A59348243B}" uniqueName="18" name="Column18" queryTableFieldId="18" dataDxfId="258"/>
    <tableColumn id="19" xr3:uid="{6F2E306D-4808-474A-AAFB-84D58D3CFBC8}" uniqueName="19" name="Column19" queryTableFieldId="19" dataDxfId="257"/>
    <tableColumn id="20" xr3:uid="{69A2EA2D-292B-4CBF-BFAF-ED882E33EE9C}" uniqueName="20" name="Column20" queryTableFieldId="20" dataDxfId="256"/>
    <tableColumn id="21" xr3:uid="{89DC850B-0930-4AA4-BEC6-A46C1A3933EA}" uniqueName="21" name="Column21" queryTableFieldId="21" dataDxfId="255"/>
    <tableColumn id="22" xr3:uid="{CC71C131-3A4D-422A-B7A5-5D3BCA0BF36A}" uniqueName="22" name="Column22" queryTableFieldId="22" dataDxfId="254"/>
    <tableColumn id="23" xr3:uid="{42D2140B-1675-49DA-87AF-5F80D49A8DE7}" uniqueName="23" name="Column23" queryTableFieldId="23" dataDxfId="253"/>
    <tableColumn id="24" xr3:uid="{1ADBEE98-3898-44B6-B31E-F70783B9C629}" uniqueName="24" name="Column24" queryTableFieldId="24" dataDxfId="252"/>
    <tableColumn id="25" xr3:uid="{0548259B-F9DC-452B-BBDC-F0628F9B56A6}" uniqueName="25" name="Column25" queryTableFieldId="25" dataDxfId="251"/>
    <tableColumn id="26" xr3:uid="{4FD02F61-8FD5-4752-9164-82A4F88220D0}" uniqueName="26" name="Column26" queryTableFieldId="26" dataDxfId="250"/>
    <tableColumn id="27" xr3:uid="{71512CA2-8A31-4A9A-8FCB-6DE5DDEEC2A5}" uniqueName="27" name="Column27" queryTableFieldId="27" dataDxfId="249"/>
    <tableColumn id="28" xr3:uid="{04F4514F-843E-411E-B886-2948DD73739B}" uniqueName="28" name="Column28" queryTableFieldId="28" dataDxfId="248"/>
    <tableColumn id="29" xr3:uid="{BBA762C0-9AE0-4782-AFEE-FEDBBF8A315C}" uniqueName="29" name="Column29" queryTableFieldId="29" dataDxfId="247"/>
    <tableColumn id="30" xr3:uid="{C820B987-BB61-4814-B2FF-412C8F78C840}" uniqueName="30" name="Column30" queryTableFieldId="30" dataDxfId="246"/>
    <tableColumn id="31" xr3:uid="{B6B3B2B1-F0F7-48E8-BAAF-C3A71D9D94A8}" uniqueName="31" name="Column31" queryTableFieldId="31" dataDxfId="245"/>
    <tableColumn id="32" xr3:uid="{8FF226BD-B83D-4852-8185-7BF6867082EE}" uniqueName="32" name="Column32" queryTableFieldId="32" dataDxfId="244"/>
    <tableColumn id="33" xr3:uid="{3ABBDCD5-A53F-452D-AADC-EE1D6ED95CA6}" uniqueName="33" name="Column33" queryTableFieldId="33" dataDxfId="243"/>
    <tableColumn id="34" xr3:uid="{4D21F9AA-EE31-40B7-9118-E8EBD56FC598}" uniqueName="34" name="Column34" queryTableFieldId="34" dataDxfId="242"/>
    <tableColumn id="35" xr3:uid="{C1FEE3CF-6871-4B40-897C-4422562F06BA}" uniqueName="35" name="Column35" queryTableFieldId="35" dataDxfId="241"/>
    <tableColumn id="36" xr3:uid="{2FFAEC7B-A563-4F96-8B9F-8F16A4C8102D}" uniqueName="36" name="Column36" queryTableFieldId="36" dataDxfId="240"/>
    <tableColumn id="37" xr3:uid="{F80FBC52-CAD1-4E7F-A09D-F9636608202A}" uniqueName="37" name="Column37" queryTableFieldId="37" dataDxfId="239"/>
    <tableColumn id="38" xr3:uid="{CAEC9A42-9DB6-4402-9CA3-4E832EBA8403}" uniqueName="38" name="Column38" queryTableFieldId="38" dataDxfId="238"/>
    <tableColumn id="39" xr3:uid="{E5085316-C429-49CA-9B78-9FE395E1341A}" uniqueName="39" name="Column39" queryTableFieldId="39" dataDxfId="237"/>
    <tableColumn id="40" xr3:uid="{E325A2B0-511A-4D7A-8721-84164941DBCA}" uniqueName="40" name="Column40" queryTableFieldId="40" dataDxfId="236"/>
    <tableColumn id="41" xr3:uid="{3F7F1186-8392-4EAD-9F17-AA36E801B56D}" uniqueName="41" name="Column41" queryTableFieldId="41" dataDxfId="235"/>
    <tableColumn id="42" xr3:uid="{1FD4F578-DC57-4CBF-8C91-4AFC0260D011}" uniqueName="42" name="Column42" queryTableFieldId="42" dataDxfId="234"/>
    <tableColumn id="43" xr3:uid="{2B375CA0-AE6D-4B18-BEF5-FCBEF73072C7}" uniqueName="43" name="Column43" queryTableFieldId="43" dataDxfId="233"/>
    <tableColumn id="44" xr3:uid="{F8E799EE-B0B8-45B9-B069-8830E58C3569}" uniqueName="44" name="Column44" queryTableFieldId="44" dataDxfId="232"/>
    <tableColumn id="45" xr3:uid="{47AB4173-DFE4-41D5-9F90-704F9307F96B}" uniqueName="45" name="Column45" queryTableFieldId="45" dataDxfId="231"/>
    <tableColumn id="46" xr3:uid="{F83893B2-00D2-4CBB-90A9-4348E00C9A36}" uniqueName="46" name="Column46" queryTableFieldId="46" dataDxfId="230"/>
    <tableColumn id="47" xr3:uid="{7B48179C-041E-44DC-A00E-07E915C101F3}" uniqueName="47" name="Column47" queryTableFieldId="47" dataDxfId="229"/>
    <tableColumn id="48" xr3:uid="{B2C1647F-0B57-4110-9B78-0B8F297EB425}" uniqueName="48" name="Column48" queryTableFieldId="48" dataDxfId="228"/>
    <tableColumn id="49" xr3:uid="{5C577E3D-DD5C-4A42-B6BF-5F08616F5C8E}" uniqueName="49" name="Column49" queryTableFieldId="49" dataDxfId="227"/>
    <tableColumn id="50" xr3:uid="{7A7A3201-B589-4ED5-A633-6BE9F0F8A17E}" uniqueName="50" name="Column50" queryTableFieldId="50" dataDxfId="226"/>
    <tableColumn id="51" xr3:uid="{2235FAEF-1655-46C9-AC27-F38592D33FED}" uniqueName="51" name="Column51" queryTableFieldId="51" dataDxfId="225"/>
    <tableColumn id="52" xr3:uid="{1C53D62D-D065-4D6C-9851-0BC427F3C27E}" uniqueName="52" name="Column52" queryTableFieldId="52" dataDxfId="224"/>
    <tableColumn id="53" xr3:uid="{D2CD538D-8499-4A5C-8FF7-C9B5FAF5F5BA}" uniqueName="53" name="Column53" queryTableFieldId="53" dataDxfId="223"/>
    <tableColumn id="54" xr3:uid="{67623621-9B48-4605-B77F-EAA2248F3FFC}" uniqueName="54" name="Column54" queryTableFieldId="54" dataDxfId="222"/>
    <tableColumn id="55" xr3:uid="{9FBCC886-1222-4421-95B0-662B23F1EC9F}" uniqueName="55" name="Column55" queryTableFieldId="55" dataDxfId="221"/>
    <tableColumn id="56" xr3:uid="{E0D582E5-EB51-4743-BB63-67CAADEE016F}" uniqueName="56" name="Column56" queryTableFieldId="56" dataDxfId="220"/>
    <tableColumn id="57" xr3:uid="{413354CB-DF61-4125-98AA-314C2BED64EF}" uniqueName="57" name="Column57" queryTableFieldId="57" dataDxfId="219"/>
    <tableColumn id="58" xr3:uid="{EA94E72F-F855-45F1-9BB9-63E49B9C4ED5}" uniqueName="58" name="Column58" queryTableFieldId="58" dataDxfId="218"/>
    <tableColumn id="59" xr3:uid="{E5DE0726-A0CE-4E5A-A9B3-3D9203CDB86B}" uniqueName="59" name="Column59" queryTableFieldId="59" dataDxfId="217"/>
    <tableColumn id="60" xr3:uid="{FCBF7716-1DC1-4FA3-9BB1-5B3209AFD677}" uniqueName="60" name="Column60" queryTableFieldId="60" dataDxfId="216"/>
    <tableColumn id="61" xr3:uid="{105A3F61-97D9-4525-8CF1-11A5B3D70849}" uniqueName="61" name="Column61" queryTableFieldId="61" dataDxfId="215"/>
    <tableColumn id="62" xr3:uid="{B1DC4A1C-9BEA-499B-8B2A-F9FD12DFA600}" uniqueName="62" name="Column62" queryTableFieldId="62" dataDxfId="214"/>
    <tableColumn id="63" xr3:uid="{D36C2505-8490-45C9-8AE3-984CFD34ED1D}" uniqueName="63" name="Column63" queryTableFieldId="63" dataDxfId="213"/>
    <tableColumn id="64" xr3:uid="{506C946B-689D-4FE6-923F-2C9A8976FD93}" uniqueName="64" name="Column64" queryTableFieldId="64" dataDxfId="212"/>
    <tableColumn id="65" xr3:uid="{80569A30-1191-4047-A717-7C427D53D127}" uniqueName="65" name="Column65" queryTableFieldId="65" dataDxfId="211"/>
    <tableColumn id="66" xr3:uid="{FE87D1C6-B8DE-48BE-B1D7-AEBB9C680678}" uniqueName="66" name="Column66" queryTableFieldId="66" dataDxfId="210"/>
    <tableColumn id="67" xr3:uid="{CAD364B6-C00D-4171-97C6-4D1D0B00B061}" uniqueName="67" name="Column67" queryTableFieldId="67" dataDxfId="209"/>
    <tableColumn id="68" xr3:uid="{937F2D39-7128-4555-9C2E-6854C23AEC08}" uniqueName="68" name="Column68" queryTableFieldId="68" dataDxfId="208"/>
    <tableColumn id="69" xr3:uid="{CCC4246E-1F44-4EB6-9B7B-F2257A190BAC}" uniqueName="69" name="Column69" queryTableFieldId="69" dataDxfId="207"/>
    <tableColumn id="70" xr3:uid="{2840EF29-001B-4CE6-BAD1-352BB51BFFC6}" uniqueName="70" name="Column70" queryTableFieldId="70" dataDxfId="206"/>
    <tableColumn id="71" xr3:uid="{FE4DF195-C8F6-4C55-A5F3-12DDDBC4EA36}" uniqueName="71" name="Column71" queryTableFieldId="71" dataDxfId="205"/>
    <tableColumn id="72" xr3:uid="{CC657AD7-61F3-4C24-B3D5-30FBB3139D80}" uniqueName="72" name="Column72" queryTableFieldId="72" dataDxfId="204"/>
    <tableColumn id="73" xr3:uid="{C30A5E76-107F-4FA8-BAB0-9EDF5FDFE9C4}" uniqueName="73" name="Column73" queryTableFieldId="73" dataDxfId="203"/>
    <tableColumn id="74" xr3:uid="{16027453-329A-4999-8E24-8E56684153B1}" uniqueName="74" name="Column74" queryTableFieldId="74" dataDxfId="202"/>
    <tableColumn id="75" xr3:uid="{4CF02DCB-2D69-4CBA-A216-12D3ADBBEA80}" uniqueName="75" name="Column75" queryTableFieldId="75" dataDxfId="201"/>
    <tableColumn id="76" xr3:uid="{5C5E4B3E-442E-4A76-9872-A2193C568B5D}" uniqueName="76" name="Column76" queryTableFieldId="76" dataDxfId="200"/>
    <tableColumn id="77" xr3:uid="{54BCEDB2-8D1A-454B-A235-3DD9E2DAAF89}" uniqueName="77" name="Column77" queryTableFieldId="77" dataDxfId="199"/>
    <tableColumn id="78" xr3:uid="{47ACDC11-3DE9-4865-A862-3276BA2D38CB}" uniqueName="78" name="Column78" queryTableFieldId="78" dataDxfId="198"/>
    <tableColumn id="79" xr3:uid="{3C3FF5D9-06D5-469A-B0FA-5CD72503F45D}" uniqueName="79" name="Column79" queryTableFieldId="79" dataDxfId="197"/>
    <tableColumn id="80" xr3:uid="{DFA6C4AB-D50C-439E-B952-838380D3ADCA}" uniqueName="80" name="Column80" queryTableFieldId="80" dataDxfId="196"/>
    <tableColumn id="81" xr3:uid="{511BA581-E41A-4292-AE1F-4967CD4DCD44}" uniqueName="81" name="Column81" queryTableFieldId="81" dataDxfId="195"/>
    <tableColumn id="82" xr3:uid="{6951BC5C-F82D-4B67-855A-242179807523}" uniqueName="82" name="Column82" queryTableFieldId="82" dataDxfId="194"/>
    <tableColumn id="83" xr3:uid="{091F81EF-DB6B-4F87-AA91-1B55F11C201C}" uniqueName="83" name="Column83" queryTableFieldId="83" dataDxfId="193"/>
    <tableColumn id="84" xr3:uid="{D3338105-F2DB-4834-92EF-EA9519543D62}" uniqueName="84" name="Column84" queryTableFieldId="84" dataDxfId="192"/>
    <tableColumn id="85" xr3:uid="{D698F36D-3ADE-41D8-87C0-E192E92BCE77}" uniqueName="85" name="Column85" queryTableFieldId="85" dataDxfId="191"/>
    <tableColumn id="86" xr3:uid="{900BB4E6-FA43-4ACB-B845-8BD6EC49B8CF}" uniqueName="86" name="Column86" queryTableFieldId="86" dataDxfId="190"/>
    <tableColumn id="87" xr3:uid="{84400B17-BE2D-4F09-9820-EBDCB4E1198C}" uniqueName="87" name="Column87" queryTableFieldId="87" dataDxfId="189"/>
    <tableColumn id="88" xr3:uid="{80135525-A5E8-4968-82F3-3C3D91DD0595}" uniqueName="88" name="Column88" queryTableFieldId="88" dataDxfId="188"/>
    <tableColumn id="89" xr3:uid="{A10AD7A4-09F8-4DF6-AF40-0504F7C7CB24}" uniqueName="89" name="Column89" queryTableFieldId="89" dataDxfId="187"/>
    <tableColumn id="90" xr3:uid="{5ECF7389-F0E1-4DD3-8EFD-8CE80A18ACE8}" uniqueName="90" name="Column90" queryTableFieldId="90" dataDxfId="186"/>
    <tableColumn id="91" xr3:uid="{7B6910A9-E4A0-408B-BD95-38F916848A5E}" uniqueName="91" name="Column91" queryTableFieldId="91" dataDxfId="185"/>
    <tableColumn id="92" xr3:uid="{A2145588-FEF9-4975-9CAA-A2A887B4BD95}" uniqueName="92" name="Column92" queryTableFieldId="92" dataDxfId="184"/>
    <tableColumn id="93" xr3:uid="{B0769242-5C1A-435D-9767-7643411F83BA}" uniqueName="93" name="Column93" queryTableFieldId="93" dataDxfId="183"/>
    <tableColumn id="94" xr3:uid="{EEEE1C8F-AE16-4160-B7CF-C3A4D46929EB}" uniqueName="94" name="Column94" queryTableFieldId="94" dataDxfId="182"/>
    <tableColumn id="95" xr3:uid="{D6739D94-0B17-4AC2-AC56-115343B60CB5}" uniqueName="95" name="Column95" queryTableFieldId="95" dataDxfId="181"/>
    <tableColumn id="96" xr3:uid="{683B33F2-9A76-4D3D-BDC4-348E5596E620}" uniqueName="96" name="Column96" queryTableFieldId="96" dataDxfId="180"/>
    <tableColumn id="97" xr3:uid="{297781D2-AF91-4EF2-8E69-A710D5545340}" uniqueName="97" name="Column97" queryTableFieldId="97" dataDxfId="179"/>
    <tableColumn id="98" xr3:uid="{8DA28B35-4961-4E5B-A657-67290C58FE61}" uniqueName="98" name="Column98" queryTableFieldId="98" dataDxfId="178"/>
    <tableColumn id="99" xr3:uid="{0FE7FF0A-E13D-4276-A72D-A5F6F7F65DAA}" uniqueName="99" name="Column99" queryTableFieldId="99" dataDxfId="177"/>
    <tableColumn id="100" xr3:uid="{4F2F7261-3E25-4ABB-B0FF-C158CF4AEF34}" uniqueName="100" name="Column100" queryTableFieldId="100" dataDxfId="176"/>
    <tableColumn id="101" xr3:uid="{584E1D7A-026A-438F-AE25-1AE100CEFFCF}" uniqueName="101" name="Column101" queryTableFieldId="101" dataDxfId="175"/>
    <tableColumn id="102" xr3:uid="{8B9CFF4B-1CFE-438B-A9C9-DFC65C533840}" uniqueName="102" name="Column102" queryTableFieldId="102" dataDxfId="174"/>
    <tableColumn id="103" xr3:uid="{BC3B7068-FF50-4FAA-B197-B54BE3693AA7}" uniqueName="103" name="Column103" queryTableFieldId="103" dataDxfId="173"/>
    <tableColumn id="104" xr3:uid="{3C57343F-9EB9-40A4-BAB0-D86F3B6A8A66}" uniqueName="104" name="Column104" queryTableFieldId="104" dataDxfId="172"/>
    <tableColumn id="105" xr3:uid="{627CE8B2-D0E9-4F07-90FD-BD4E813CC528}" uniqueName="105" name="Column105" queryTableFieldId="105" dataDxfId="171"/>
    <tableColumn id="106" xr3:uid="{EFB0894D-8DCA-4F6D-8BF9-D69B4FEB2B6C}" uniqueName="106" name="Column106" queryTableFieldId="106" dataDxfId="170"/>
    <tableColumn id="107" xr3:uid="{B5C3ABBE-33C8-44C2-B6D5-C762AEDCBCF4}" uniqueName="107" name="Column107" queryTableFieldId="107" dataDxfId="169"/>
    <tableColumn id="108" xr3:uid="{9A3B306D-9905-46C7-8694-A79F661F1F81}" uniqueName="108" name="Column108" queryTableFieldId="108" dataDxfId="168"/>
    <tableColumn id="109" xr3:uid="{F016ECDD-B40A-4E8B-A19B-6C3EC951C084}" uniqueName="109" name="Column109" queryTableFieldId="109" dataDxfId="167"/>
    <tableColumn id="110" xr3:uid="{F615DD5E-508B-484C-B417-F828D844A185}" uniqueName="110" name="Column110" queryTableFieldId="110" dataDxfId="166"/>
    <tableColumn id="111" xr3:uid="{7FB28EE2-7144-4BA2-BD61-6B64ED521F13}" uniqueName="111" name="Column111" queryTableFieldId="111" dataDxfId="165"/>
    <tableColumn id="112" xr3:uid="{DF9668B1-47D3-4B92-A1FE-4346411AFFF5}" uniqueName="112" name="Column112" queryTableFieldId="112" dataDxfId="164"/>
    <tableColumn id="113" xr3:uid="{D73F5824-9C27-4A66-8CF8-290967A4CF1D}" uniqueName="113" name="Column113" queryTableFieldId="113" dataDxfId="16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A130CC-FF4E-413E-BB80-DA7F4015AFC5}" name="Table_19__2" displayName="Table_19__2" ref="A1:DI9" tableType="queryTable" totalsRowShown="0">
  <autoFilter ref="A1:DI9" xr:uid="{FFA130CC-FF4E-413E-BB80-DA7F4015AFC5}"/>
  <tableColumns count="113">
    <tableColumn id="1" xr3:uid="{BBEF98E8-4490-4354-A555-49CADF5E722C}" uniqueName="1" name="Column1" queryTableFieldId="1" dataDxfId="388"/>
    <tableColumn id="2" xr3:uid="{A7AC4DFD-3FA4-4A6E-B199-800DBB68CA6A}" uniqueName="2" name="Column2" queryTableFieldId="2" dataDxfId="387"/>
    <tableColumn id="3" xr3:uid="{E9C4A6A7-3038-4655-8425-C6DE0767DD95}" uniqueName="3" name="Column3" queryTableFieldId="3" dataDxfId="386"/>
    <tableColumn id="4" xr3:uid="{1C30ED3A-7E60-4425-9EBD-C04E9ED761DC}" uniqueName="4" name="Column4" queryTableFieldId="4" dataDxfId="385"/>
    <tableColumn id="5" xr3:uid="{70DC796A-9B14-42EA-8A53-C965BEC0158A}" uniqueName="5" name="Column5" queryTableFieldId="5" dataDxfId="384"/>
    <tableColumn id="6" xr3:uid="{AE9E1BF7-D242-45E5-9F2F-11F99FF26207}" uniqueName="6" name="Column6" queryTableFieldId="6" dataDxfId="383"/>
    <tableColumn id="7" xr3:uid="{A41B4A70-7A26-44FB-861D-A7391D3FACA2}" uniqueName="7" name="Column7" queryTableFieldId="7" dataDxfId="382"/>
    <tableColumn id="8" xr3:uid="{E6F1A720-81A2-4FCC-B455-7D5C16B8EE8B}" uniqueName="8" name="Column8" queryTableFieldId="8" dataDxfId="381"/>
    <tableColumn id="9" xr3:uid="{7E4D26A6-0C80-4B36-AFCA-37A286CD5392}" uniqueName="9" name="Column9" queryTableFieldId="9" dataDxfId="380"/>
    <tableColumn id="10" xr3:uid="{ED849AB3-A7A1-4E84-B4F6-4D484AFBEFB8}" uniqueName="10" name="Column10" queryTableFieldId="10" dataDxfId="379"/>
    <tableColumn id="11" xr3:uid="{680708FD-799F-44F8-A9DC-0404C869BA14}" uniqueName="11" name="Column11" queryTableFieldId="11" dataDxfId="378"/>
    <tableColumn id="12" xr3:uid="{465A9C40-0C6B-44C1-917A-95FA453FAC32}" uniqueName="12" name="Column12" queryTableFieldId="12" dataDxfId="377"/>
    <tableColumn id="13" xr3:uid="{0830E167-0B75-4BBB-960F-E370CBAC85C7}" uniqueName="13" name="Column13" queryTableFieldId="13" dataDxfId="376"/>
    <tableColumn id="14" xr3:uid="{4EA40D4B-AFC0-4A6A-975F-C027F9F10B7F}" uniqueName="14" name="Column14" queryTableFieldId="14" dataDxfId="375"/>
    <tableColumn id="15" xr3:uid="{C2097D07-EFFE-4975-A21F-97BD6E34DB9B}" uniqueName="15" name="Column15" queryTableFieldId="15" dataDxfId="374"/>
    <tableColumn id="16" xr3:uid="{50737F49-EBE5-4943-ABBC-7A2F9FE5FB9D}" uniqueName="16" name="Column16" queryTableFieldId="16" dataDxfId="373"/>
    <tableColumn id="17" xr3:uid="{056A2034-1505-4AAB-967C-44F080A753CD}" uniqueName="17" name="Column17" queryTableFieldId="17" dataDxfId="372"/>
    <tableColumn id="18" xr3:uid="{6BDB6010-524A-4565-AEBA-74CB94A96004}" uniqueName="18" name="Column18" queryTableFieldId="18" dataDxfId="371"/>
    <tableColumn id="19" xr3:uid="{536E8ADC-24FF-4F0F-9922-D44FD547D2C9}" uniqueName="19" name="Column19" queryTableFieldId="19" dataDxfId="370"/>
    <tableColumn id="20" xr3:uid="{43664BE8-088F-4AF5-B5C4-F39017C85A29}" uniqueName="20" name="Column20" queryTableFieldId="20" dataDxfId="369"/>
    <tableColumn id="21" xr3:uid="{4E83ED9B-78B6-495D-B81F-938928DE7726}" uniqueName="21" name="Column21" queryTableFieldId="21" dataDxfId="368"/>
    <tableColumn id="22" xr3:uid="{184637E0-3C44-47DB-9C70-FC4C86BF394B}" uniqueName="22" name="Column22" queryTableFieldId="22" dataDxfId="367"/>
    <tableColumn id="23" xr3:uid="{F20392B6-734E-49ED-ADF8-A865CFCEA69C}" uniqueName="23" name="Column23" queryTableFieldId="23" dataDxfId="366"/>
    <tableColumn id="24" xr3:uid="{412683C5-FEE7-4F16-9C92-5467C5B36CE4}" uniqueName="24" name="Column24" queryTableFieldId="24" dataDxfId="365"/>
    <tableColumn id="25" xr3:uid="{1F657652-2C5A-4562-B92A-D5B12FA0101B}" uniqueName="25" name="Column25" queryTableFieldId="25" dataDxfId="364"/>
    <tableColumn id="26" xr3:uid="{DDDA18D5-3992-432E-9E96-5020BDAD7992}" uniqueName="26" name="Column26" queryTableFieldId="26" dataDxfId="363"/>
    <tableColumn id="27" xr3:uid="{FB9F8C39-85C9-4761-A17E-1EEFCD9379A0}" uniqueName="27" name="Column27" queryTableFieldId="27" dataDxfId="362"/>
    <tableColumn id="28" xr3:uid="{33077499-1BBB-42B2-9C54-AEF9936CA64D}" uniqueName="28" name="Column28" queryTableFieldId="28" dataDxfId="361"/>
    <tableColumn id="29" xr3:uid="{90820193-D16A-43A9-A9B5-896A76D0F867}" uniqueName="29" name="Column29" queryTableFieldId="29" dataDxfId="360"/>
    <tableColumn id="30" xr3:uid="{A4A268A5-D691-4F6D-AA80-959E4DC19B3B}" uniqueName="30" name="Column30" queryTableFieldId="30" dataDxfId="359"/>
    <tableColumn id="31" xr3:uid="{54DBAAD5-DE14-42A6-A9FD-6C92F3BFA88B}" uniqueName="31" name="Column31" queryTableFieldId="31" dataDxfId="358"/>
    <tableColumn id="32" xr3:uid="{36CDF733-5867-4D8A-A528-F33A2A52BC9C}" uniqueName="32" name="Column32" queryTableFieldId="32" dataDxfId="357"/>
    <tableColumn id="33" xr3:uid="{01FBC1FD-413F-4CEC-92F4-A360D93EBD76}" uniqueName="33" name="Column33" queryTableFieldId="33" dataDxfId="356"/>
    <tableColumn id="34" xr3:uid="{E414DFB0-2B44-4301-A9A2-66D64F7589BF}" uniqueName="34" name="Column34" queryTableFieldId="34" dataDxfId="355"/>
    <tableColumn id="35" xr3:uid="{9F1F75DD-7DC4-4D77-8744-B1FAD97EB138}" uniqueName="35" name="Column35" queryTableFieldId="35" dataDxfId="354"/>
    <tableColumn id="36" xr3:uid="{F7C3AF2B-61B0-419E-9AF2-0805E75C4E71}" uniqueName="36" name="Column36" queryTableFieldId="36" dataDxfId="353"/>
    <tableColumn id="37" xr3:uid="{73C5F3D4-D6B1-46D6-BD17-748486B2B25D}" uniqueName="37" name="Column37" queryTableFieldId="37" dataDxfId="352"/>
    <tableColumn id="38" xr3:uid="{FBAC331A-07C0-4D58-BE94-8C7DD7553B06}" uniqueName="38" name="Column38" queryTableFieldId="38" dataDxfId="351"/>
    <tableColumn id="39" xr3:uid="{CBBB4BDF-CB4E-45D8-A61F-5F22AC35E57E}" uniqueName="39" name="Column39" queryTableFieldId="39" dataDxfId="350"/>
    <tableColumn id="40" xr3:uid="{6B2FEC38-04A0-48BA-B5D5-AEF21792B7DF}" uniqueName="40" name="Column40" queryTableFieldId="40" dataDxfId="349"/>
    <tableColumn id="41" xr3:uid="{7E28AB74-B448-461E-913A-C1EFB2C2121B}" uniqueName="41" name="Column41" queryTableFieldId="41" dataDxfId="348"/>
    <tableColumn id="42" xr3:uid="{9B2B2351-15D7-4258-AD36-3662B48C3CC3}" uniqueName="42" name="Column42" queryTableFieldId="42" dataDxfId="347"/>
    <tableColumn id="43" xr3:uid="{7B60E4CB-7A74-4DB0-800B-93685CB8CAE1}" uniqueName="43" name="Column43" queryTableFieldId="43" dataDxfId="346"/>
    <tableColumn id="44" xr3:uid="{2FEC3462-96DF-49A5-9249-D9D367CC972D}" uniqueName="44" name="Column44" queryTableFieldId="44" dataDxfId="345"/>
    <tableColumn id="45" xr3:uid="{5462F157-C966-498A-A8AC-9FCA23B6A433}" uniqueName="45" name="Column45" queryTableFieldId="45" dataDxfId="344"/>
    <tableColumn id="46" xr3:uid="{0F177281-A731-4C6C-9509-9966B9F2AE7A}" uniqueName="46" name="Column46" queryTableFieldId="46" dataDxfId="343"/>
    <tableColumn id="47" xr3:uid="{E3292CC5-BB9A-4893-B0EB-DDD33C55B5BB}" uniqueName="47" name="Column47" queryTableFieldId="47" dataDxfId="342"/>
    <tableColumn id="48" xr3:uid="{BA3156AF-B8F6-4687-A36F-AFD2195C19EB}" uniqueName="48" name="Column48" queryTableFieldId="48" dataDxfId="341"/>
    <tableColumn id="49" xr3:uid="{61ED25CD-9F14-4A61-9F2F-DF19CF1EB41F}" uniqueName="49" name="Column49" queryTableFieldId="49" dataDxfId="340"/>
    <tableColumn id="50" xr3:uid="{9CB7508C-22A2-45E1-BD38-17A6C81C3BCF}" uniqueName="50" name="Column50" queryTableFieldId="50" dataDxfId="339"/>
    <tableColumn id="51" xr3:uid="{FB53C7D5-E873-4993-9F9F-AA51C5C89AFC}" uniqueName="51" name="Column51" queryTableFieldId="51" dataDxfId="338"/>
    <tableColumn id="52" xr3:uid="{F93B9825-4C90-49E5-B81E-5AAE404CC56F}" uniqueName="52" name="Column52" queryTableFieldId="52" dataDxfId="337"/>
    <tableColumn id="53" xr3:uid="{06779B66-D764-447C-A309-20C7B06F3F65}" uniqueName="53" name="Column53" queryTableFieldId="53" dataDxfId="336"/>
    <tableColumn id="54" xr3:uid="{5AB2A232-2BC5-4194-8903-A7AF788C4BFC}" uniqueName="54" name="Column54" queryTableFieldId="54" dataDxfId="335"/>
    <tableColumn id="55" xr3:uid="{46F2B2DD-2005-4641-8E10-716A032B09FB}" uniqueName="55" name="Column55" queryTableFieldId="55" dataDxfId="334"/>
    <tableColumn id="56" xr3:uid="{5B6DAB4F-D13B-47E0-ACA3-A2ECBE5D19FE}" uniqueName="56" name="Column56" queryTableFieldId="56" dataDxfId="333"/>
    <tableColumn id="57" xr3:uid="{884A0662-33E3-45A2-8E47-ECCF1704D51C}" uniqueName="57" name="Column57" queryTableFieldId="57" dataDxfId="332"/>
    <tableColumn id="58" xr3:uid="{D2920D55-19C2-45AD-9F6C-8919E81E1457}" uniqueName="58" name="Column58" queryTableFieldId="58" dataDxfId="331"/>
    <tableColumn id="59" xr3:uid="{E68B0B46-4441-4E50-8C8D-85338AE6443B}" uniqueName="59" name="Column59" queryTableFieldId="59" dataDxfId="330"/>
    <tableColumn id="60" xr3:uid="{C5091D4A-F44F-42A4-8ED2-37D7AEE1B205}" uniqueName="60" name="Column60" queryTableFieldId="60" dataDxfId="329"/>
    <tableColumn id="61" xr3:uid="{B8A105A6-799B-4B2C-9DE9-7945868AFB59}" uniqueName="61" name="Column61" queryTableFieldId="61" dataDxfId="328"/>
    <tableColumn id="62" xr3:uid="{B4B41563-48C1-4565-9181-830F40645905}" uniqueName="62" name="Column62" queryTableFieldId="62" dataDxfId="327"/>
    <tableColumn id="63" xr3:uid="{038727D9-084E-4A1A-8816-E57CD6C5FB3A}" uniqueName="63" name="Column63" queryTableFieldId="63" dataDxfId="326"/>
    <tableColumn id="64" xr3:uid="{EDD84F74-B6C3-42E1-A9AB-80B5141C9C90}" uniqueName="64" name="Column64" queryTableFieldId="64" dataDxfId="325"/>
    <tableColumn id="65" xr3:uid="{CC5C6859-9BEA-496C-BD5F-509C651FF392}" uniqueName="65" name="Column65" queryTableFieldId="65" dataDxfId="324"/>
    <tableColumn id="66" xr3:uid="{AC5CBB67-476F-46DF-82B0-A2087AC36907}" uniqueName="66" name="Column66" queryTableFieldId="66" dataDxfId="323"/>
    <tableColumn id="67" xr3:uid="{6AEFD52E-F86A-4D51-BE20-06FD6A45D98C}" uniqueName="67" name="Column67" queryTableFieldId="67" dataDxfId="322"/>
    <tableColumn id="68" xr3:uid="{CCFDC643-FB53-4C04-8763-9720D01A5ECD}" uniqueName="68" name="Column68" queryTableFieldId="68" dataDxfId="321"/>
    <tableColumn id="69" xr3:uid="{41740B12-0425-480E-A838-875DB866BD4F}" uniqueName="69" name="Column69" queryTableFieldId="69" dataDxfId="320"/>
    <tableColumn id="70" xr3:uid="{91A7C897-198E-4DCB-A56A-7AB9C78B9269}" uniqueName="70" name="Column70" queryTableFieldId="70" dataDxfId="319"/>
    <tableColumn id="71" xr3:uid="{E390DE80-D01E-4CF2-9032-FCB632B4E8DD}" uniqueName="71" name="Column71" queryTableFieldId="71" dataDxfId="318"/>
    <tableColumn id="72" xr3:uid="{A063C955-A3CB-4D4F-9F09-AFA917889C8F}" uniqueName="72" name="Column72" queryTableFieldId="72" dataDxfId="317"/>
    <tableColumn id="73" xr3:uid="{4DDE63FF-47E8-484C-8F0E-49E949E13042}" uniqueName="73" name="Column73" queryTableFieldId="73" dataDxfId="316"/>
    <tableColumn id="74" xr3:uid="{9B4087A6-CFD3-47EF-9C6E-F45F86014DDB}" uniqueName="74" name="Column74" queryTableFieldId="74" dataDxfId="315"/>
    <tableColumn id="75" xr3:uid="{0D88DAD4-3F1E-40C1-9467-7CB6CCC202BC}" uniqueName="75" name="Column75" queryTableFieldId="75" dataDxfId="314"/>
    <tableColumn id="76" xr3:uid="{F255BAA1-2756-458A-97C7-A4C557DEF3B6}" uniqueName="76" name="Column76" queryTableFieldId="76" dataDxfId="313"/>
    <tableColumn id="77" xr3:uid="{36BC13CA-97C6-4AAE-9CB8-D9DF3D901290}" uniqueName="77" name="Column77" queryTableFieldId="77" dataDxfId="312"/>
    <tableColumn id="78" xr3:uid="{50B00451-FA74-42CB-AD36-CDB2FB98D710}" uniqueName="78" name="Column78" queryTableFieldId="78" dataDxfId="311"/>
    <tableColumn id="79" xr3:uid="{759EF918-4DE5-4E94-90AB-20FF69247928}" uniqueName="79" name="Column79" queryTableFieldId="79" dataDxfId="310"/>
    <tableColumn id="80" xr3:uid="{CFB3F1AD-2CF6-4CB4-A045-8338BAB910B2}" uniqueName="80" name="Column80" queryTableFieldId="80" dataDxfId="309"/>
    <tableColumn id="81" xr3:uid="{06FD0BAF-02C3-4F5A-A9E3-26926D516340}" uniqueName="81" name="Column81" queryTableFieldId="81" dataDxfId="308"/>
    <tableColumn id="82" xr3:uid="{AF0928E1-3820-432B-B3E7-DAB403E1913D}" uniqueName="82" name="Column82" queryTableFieldId="82" dataDxfId="307"/>
    <tableColumn id="83" xr3:uid="{E9D99EEB-5BF0-4C10-AA22-C34528220F39}" uniqueName="83" name="Column83" queryTableFieldId="83" dataDxfId="306"/>
    <tableColumn id="84" xr3:uid="{FFA8621B-B1F5-431B-B7A5-1D0B5E960942}" uniqueName="84" name="Column84" queryTableFieldId="84" dataDxfId="305"/>
    <tableColumn id="85" xr3:uid="{6500B0A6-E85E-4CF4-95B2-C808AC89FD41}" uniqueName="85" name="Column85" queryTableFieldId="85" dataDxfId="304"/>
    <tableColumn id="86" xr3:uid="{A8F20CD5-0551-45AB-A67D-B7ECA7B267C0}" uniqueName="86" name="Column86" queryTableFieldId="86" dataDxfId="303"/>
    <tableColumn id="87" xr3:uid="{C5E70E95-967C-4AA2-B4CA-2DCC783D2AF9}" uniqueName="87" name="Column87" queryTableFieldId="87" dataDxfId="302"/>
    <tableColumn id="88" xr3:uid="{1C8C5B4C-7A17-4837-9C2F-786618749E95}" uniqueName="88" name="Column88" queryTableFieldId="88" dataDxfId="301"/>
    <tableColumn id="89" xr3:uid="{04467C23-BFD8-4EDC-ABBB-4ECA37EF1333}" uniqueName="89" name="Column89" queryTableFieldId="89" dataDxfId="300"/>
    <tableColumn id="90" xr3:uid="{34DE5E24-CA63-43A4-A3FE-1CAC85FFB921}" uniqueName="90" name="Column90" queryTableFieldId="90" dataDxfId="299"/>
    <tableColumn id="91" xr3:uid="{76131401-6329-48CE-883C-5A5C74B3B386}" uniqueName="91" name="Column91" queryTableFieldId="91" dataDxfId="298"/>
    <tableColumn id="92" xr3:uid="{9AE234D9-271B-411D-B993-11D0A97B02BA}" uniqueName="92" name="Column92" queryTableFieldId="92" dataDxfId="297"/>
    <tableColumn id="93" xr3:uid="{AEADC1A1-F102-48C3-9411-923A5E3DC89A}" uniqueName="93" name="Column93" queryTableFieldId="93" dataDxfId="296"/>
    <tableColumn id="94" xr3:uid="{8B311BFB-DC79-432B-B02D-E95B3E3E8F9E}" uniqueName="94" name="Column94" queryTableFieldId="94" dataDxfId="295"/>
    <tableColumn id="95" xr3:uid="{CDC97B75-B274-4465-A069-03060A2AD399}" uniqueName="95" name="Column95" queryTableFieldId="95" dataDxfId="294"/>
    <tableColumn id="96" xr3:uid="{EFE302AF-39AD-44CC-8F1D-EAEA1280C296}" uniqueName="96" name="Column96" queryTableFieldId="96" dataDxfId="293"/>
    <tableColumn id="97" xr3:uid="{22DC0AD2-8868-4139-99C3-A2B06765253C}" uniqueName="97" name="Column97" queryTableFieldId="97" dataDxfId="292"/>
    <tableColumn id="98" xr3:uid="{9A157848-579C-497D-B439-2048711D96B6}" uniqueName="98" name="Column98" queryTableFieldId="98" dataDxfId="291"/>
    <tableColumn id="99" xr3:uid="{C4D28784-647B-4971-A02B-19B1B98CFBF3}" uniqueName="99" name="Column99" queryTableFieldId="99" dataDxfId="290"/>
    <tableColumn id="100" xr3:uid="{756DB01F-ED4B-4A27-88AF-9EBE46B298D3}" uniqueName="100" name="Column100" queryTableFieldId="100" dataDxfId="289"/>
    <tableColumn id="101" xr3:uid="{6F73A3C0-ACBA-448B-9C51-9844DECE2225}" uniqueName="101" name="Column101" queryTableFieldId="101" dataDxfId="288"/>
    <tableColumn id="102" xr3:uid="{881B027B-19D1-4B87-843F-BB287E2097A9}" uniqueName="102" name="Column102" queryTableFieldId="102" dataDxfId="287"/>
    <tableColumn id="103" xr3:uid="{1959DD25-C507-4FDC-A3B7-9F64CC19607C}" uniqueName="103" name="Column103" queryTableFieldId="103" dataDxfId="286"/>
    <tableColumn id="104" xr3:uid="{15617166-A5EB-4E5E-B5C5-86DCB7DBC610}" uniqueName="104" name="Column104" queryTableFieldId="104" dataDxfId="285"/>
    <tableColumn id="105" xr3:uid="{6997B3BA-6971-41F5-8A2F-FE812C1990AA}" uniqueName="105" name="Column105" queryTableFieldId="105" dataDxfId="284"/>
    <tableColumn id="106" xr3:uid="{B9846A0B-BA06-4B5A-9A09-79B4F919E9EA}" uniqueName="106" name="Column106" queryTableFieldId="106" dataDxfId="283"/>
    <tableColumn id="107" xr3:uid="{03ECADEE-047C-464D-8149-336E0EAA2BC2}" uniqueName="107" name="Column107" queryTableFieldId="107" dataDxfId="282"/>
    <tableColumn id="108" xr3:uid="{E9C1C9E5-2D88-4BD5-8ABC-E457B9008802}" uniqueName="108" name="Column108" queryTableFieldId="108" dataDxfId="281"/>
    <tableColumn id="109" xr3:uid="{D8B1EFAD-28FE-4906-9E07-DE3FCA24797D}" uniqueName="109" name="Column109" queryTableFieldId="109" dataDxfId="280"/>
    <tableColumn id="110" xr3:uid="{561BF4EC-AA89-4D14-AFCB-B50D1D21766D}" uniqueName="110" name="Column110" queryTableFieldId="110" dataDxfId="279"/>
    <tableColumn id="111" xr3:uid="{A0CBED4F-E451-43CF-BA6C-F2B343F8C9C8}" uniqueName="111" name="Column111" queryTableFieldId="111" dataDxfId="278"/>
    <tableColumn id="112" xr3:uid="{CE6D027F-A137-43D1-A607-68AA61FA8EE4}" uniqueName="112" name="Column112" queryTableFieldId="112" dataDxfId="277"/>
    <tableColumn id="113" xr3:uid="{FFE78571-71C8-448D-AC26-A09E08F98C8A}" uniqueName="113" name="Column113" queryTableFieldId="113" dataDxfId="27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FA0627-9076-4678-A40C-68F49F02EF53}" name="Table_17__2" displayName="Table_17__2" ref="A1:DI9" tableType="queryTable" totalsRowShown="0">
  <autoFilter ref="A1:DI9" xr:uid="{E0FA0627-9076-4678-A40C-68F49F02EF53}"/>
  <tableColumns count="113">
    <tableColumn id="1" xr3:uid="{DE85149B-1FA0-4792-A7FD-3EFEF51C955A}" uniqueName="1" name="Column1" queryTableFieldId="1" dataDxfId="501"/>
    <tableColumn id="2" xr3:uid="{3D79E54B-A669-4F3E-B037-865F7DF9CFE3}" uniqueName="2" name="Column2" queryTableFieldId="2" dataDxfId="500"/>
    <tableColumn id="3" xr3:uid="{33798CC5-738A-4145-B1FC-F66C8C1FFE0B}" uniqueName="3" name="Column3" queryTableFieldId="3" dataDxfId="499"/>
    <tableColumn id="4" xr3:uid="{1C5E93E3-C2F7-4F34-AEB4-D6ADE5FCB953}" uniqueName="4" name="Column4" queryTableFieldId="4" dataDxfId="498"/>
    <tableColumn id="5" xr3:uid="{C18416F7-E8E8-4CB2-9C35-9B9F9E64AC35}" uniqueName="5" name="Column5" queryTableFieldId="5" dataDxfId="497"/>
    <tableColumn id="6" xr3:uid="{E330D739-410F-4DA7-98A6-9813AD73BE81}" uniqueName="6" name="Column6" queryTableFieldId="6" dataDxfId="496"/>
    <tableColumn id="7" xr3:uid="{586D1BD8-4591-4AAC-993F-DDAC067DB1C6}" uniqueName="7" name="Column7" queryTableFieldId="7" dataDxfId="495"/>
    <tableColumn id="8" xr3:uid="{B0199393-1460-436E-83E1-6738AD363346}" uniqueName="8" name="Column8" queryTableFieldId="8" dataDxfId="494"/>
    <tableColumn id="9" xr3:uid="{3FC93DC8-37A9-4FF0-ACE6-479F093A88AA}" uniqueName="9" name="Column9" queryTableFieldId="9" dataDxfId="493"/>
    <tableColumn id="10" xr3:uid="{3F7C3178-883C-48A5-9A4D-53962939AAD2}" uniqueName="10" name="Column10" queryTableFieldId="10" dataDxfId="492"/>
    <tableColumn id="11" xr3:uid="{BA823F00-C74D-44DB-A44B-71A29371B85F}" uniqueName="11" name="Column11" queryTableFieldId="11" dataDxfId="491"/>
    <tableColumn id="12" xr3:uid="{41C710F8-C2AA-43AF-B06E-4C4554A65599}" uniqueName="12" name="Column12" queryTableFieldId="12" dataDxfId="490"/>
    <tableColumn id="13" xr3:uid="{E0C719C5-FA4E-4D77-B3C1-57E01487316D}" uniqueName="13" name="Column13" queryTableFieldId="13" dataDxfId="489"/>
    <tableColumn id="14" xr3:uid="{E5BFACB6-A0A2-4542-9920-18B2539B35DC}" uniqueName="14" name="Column14" queryTableFieldId="14" dataDxfId="488"/>
    <tableColumn id="15" xr3:uid="{0BC20DBE-13C2-4842-88A7-1EF7AB180842}" uniqueName="15" name="Column15" queryTableFieldId="15" dataDxfId="487"/>
    <tableColumn id="16" xr3:uid="{D47DAE0D-0A34-4DF9-B512-FEE218723096}" uniqueName="16" name="Column16" queryTableFieldId="16" dataDxfId="486"/>
    <tableColumn id="17" xr3:uid="{DA2C03AD-6143-482B-8639-BF3E7F80CBF0}" uniqueName="17" name="Column17" queryTableFieldId="17" dataDxfId="485"/>
    <tableColumn id="18" xr3:uid="{CD9B6AB4-FBCF-416E-A345-6B1C368D9945}" uniqueName="18" name="Column18" queryTableFieldId="18" dataDxfId="484"/>
    <tableColumn id="19" xr3:uid="{A6E4D42B-EDA5-48DD-B5D1-659E3516BA4F}" uniqueName="19" name="Column19" queryTableFieldId="19" dataDxfId="483"/>
    <tableColumn id="20" xr3:uid="{AEA53E4F-74E4-433D-927F-22167806C8EA}" uniqueName="20" name="Column20" queryTableFieldId="20" dataDxfId="482"/>
    <tableColumn id="21" xr3:uid="{9125591F-143D-432D-9CA3-E036CD25556A}" uniqueName="21" name="Column21" queryTableFieldId="21" dataDxfId="481"/>
    <tableColumn id="22" xr3:uid="{36CEE44A-C27D-4DB8-AC8D-B6EF67B8A623}" uniqueName="22" name="Column22" queryTableFieldId="22" dataDxfId="480"/>
    <tableColumn id="23" xr3:uid="{DD04DED7-668C-4925-81F0-44F1FA408DF3}" uniqueName="23" name="Column23" queryTableFieldId="23" dataDxfId="479"/>
    <tableColumn id="24" xr3:uid="{8B5B39B5-5131-46E5-88D2-28C6A3F955DF}" uniqueName="24" name="Column24" queryTableFieldId="24" dataDxfId="478"/>
    <tableColumn id="25" xr3:uid="{05D2E949-5C5F-4C0A-89AE-873C82A58E4F}" uniqueName="25" name="Column25" queryTableFieldId="25" dataDxfId="477"/>
    <tableColumn id="26" xr3:uid="{ED5D325E-A13F-4680-B9D3-B33BE40A78C6}" uniqueName="26" name="Column26" queryTableFieldId="26" dataDxfId="476"/>
    <tableColumn id="27" xr3:uid="{785C3E4E-C9FA-470F-BD1F-81AC9398D192}" uniqueName="27" name="Column27" queryTableFieldId="27" dataDxfId="475"/>
    <tableColumn id="28" xr3:uid="{B90DF7E2-FC33-4163-94DD-E2032FF9C1E9}" uniqueName="28" name="Column28" queryTableFieldId="28" dataDxfId="474"/>
    <tableColumn id="29" xr3:uid="{340EB1F3-549C-47F9-A3DC-476364775CD5}" uniqueName="29" name="Column29" queryTableFieldId="29" dataDxfId="473"/>
    <tableColumn id="30" xr3:uid="{B5DB5049-7AE9-458E-804D-0A33349D37C0}" uniqueName="30" name="Column30" queryTableFieldId="30" dataDxfId="472"/>
    <tableColumn id="31" xr3:uid="{7BFBF3EC-92FB-49E1-A237-E1879EF6315F}" uniqueName="31" name="Column31" queryTableFieldId="31" dataDxfId="471"/>
    <tableColumn id="32" xr3:uid="{DD8293AF-A7DE-4E98-B636-2E079023832A}" uniqueName="32" name="Column32" queryTableFieldId="32" dataDxfId="470"/>
    <tableColumn id="33" xr3:uid="{74840824-A104-4054-B672-76470833829B}" uniqueName="33" name="Column33" queryTableFieldId="33" dataDxfId="469"/>
    <tableColumn id="34" xr3:uid="{87A9C19A-DA55-4F3B-859E-AAC913304113}" uniqueName="34" name="Column34" queryTableFieldId="34" dataDxfId="468"/>
    <tableColumn id="35" xr3:uid="{4010816F-D2AD-4A2C-84D4-A25AD7A0B5C2}" uniqueName="35" name="Column35" queryTableFieldId="35" dataDxfId="467"/>
    <tableColumn id="36" xr3:uid="{AD3E468E-58BB-4B81-A1F3-F5141BE2E107}" uniqueName="36" name="Column36" queryTableFieldId="36" dataDxfId="466"/>
    <tableColumn id="37" xr3:uid="{1BB5C8D5-F8B7-4446-9EC6-172B0EBB79F3}" uniqueName="37" name="Column37" queryTableFieldId="37" dataDxfId="465"/>
    <tableColumn id="38" xr3:uid="{C12CCEEC-4AD7-4546-AB3F-70750E70F6E2}" uniqueName="38" name="Column38" queryTableFieldId="38" dataDxfId="464"/>
    <tableColumn id="39" xr3:uid="{204CEEBF-2240-4941-B3E8-11295A887590}" uniqueName="39" name="Column39" queryTableFieldId="39" dataDxfId="463"/>
    <tableColumn id="40" xr3:uid="{266B18D2-0ADE-4B0D-8D06-95AFBD64BB2D}" uniqueName="40" name="Column40" queryTableFieldId="40" dataDxfId="462"/>
    <tableColumn id="41" xr3:uid="{8FF89EB3-96D0-44F7-B686-0BA92911EEFE}" uniqueName="41" name="Column41" queryTableFieldId="41" dataDxfId="461"/>
    <tableColumn id="42" xr3:uid="{7D4F0DD2-E888-4318-A93E-1E530801B52A}" uniqueName="42" name="Column42" queryTableFieldId="42" dataDxfId="460"/>
    <tableColumn id="43" xr3:uid="{DC131FFC-2BD3-4411-A1D1-8341A9176287}" uniqueName="43" name="Column43" queryTableFieldId="43" dataDxfId="459"/>
    <tableColumn id="44" xr3:uid="{8DAB11AF-0394-480D-9C3E-AA56D3295507}" uniqueName="44" name="Column44" queryTableFieldId="44" dataDxfId="458"/>
    <tableColumn id="45" xr3:uid="{83C3CA81-95F7-431B-9BFC-19D27CFF1AD1}" uniqueName="45" name="Column45" queryTableFieldId="45" dataDxfId="457"/>
    <tableColumn id="46" xr3:uid="{5298D633-0B2D-4FB3-9AF6-4ED7848F1C66}" uniqueName="46" name="Column46" queryTableFieldId="46" dataDxfId="456"/>
    <tableColumn id="47" xr3:uid="{F1B4B6EC-0A6F-4914-B786-139372122C03}" uniqueName="47" name="Column47" queryTableFieldId="47" dataDxfId="455"/>
    <tableColumn id="48" xr3:uid="{A5FAD8AD-6742-4E3A-BE86-0C083F75D033}" uniqueName="48" name="Column48" queryTableFieldId="48" dataDxfId="454"/>
    <tableColumn id="49" xr3:uid="{0783E92D-D961-4678-BA4E-F8855E3D37A0}" uniqueName="49" name="Column49" queryTableFieldId="49" dataDxfId="453"/>
    <tableColumn id="50" xr3:uid="{6CFE8510-3408-4D1D-812C-AA18CA2A4B5A}" uniqueName="50" name="Column50" queryTableFieldId="50" dataDxfId="452"/>
    <tableColumn id="51" xr3:uid="{E0DA9AFB-3193-44A8-9305-EE9839D8B6DB}" uniqueName="51" name="Column51" queryTableFieldId="51" dataDxfId="451"/>
    <tableColumn id="52" xr3:uid="{E2333BB3-4FE4-4A7C-884F-CA6853BB0E7E}" uniqueName="52" name="Column52" queryTableFieldId="52" dataDxfId="450"/>
    <tableColumn id="53" xr3:uid="{4BC1D5AA-2DDE-4483-AEF3-53529457CE6B}" uniqueName="53" name="Column53" queryTableFieldId="53" dataDxfId="449"/>
    <tableColumn id="54" xr3:uid="{F5841D6F-F00F-44EE-A488-B9F9F20352D2}" uniqueName="54" name="Column54" queryTableFieldId="54" dataDxfId="448"/>
    <tableColumn id="55" xr3:uid="{839DD9CF-D4FE-4322-B778-64B058D6FB56}" uniqueName="55" name="Column55" queryTableFieldId="55" dataDxfId="447"/>
    <tableColumn id="56" xr3:uid="{3F3E5529-C23A-4446-8582-F8F9AE2BFA56}" uniqueName="56" name="Column56" queryTableFieldId="56" dataDxfId="446"/>
    <tableColumn id="57" xr3:uid="{22AB6ABA-FF58-46F0-A534-720DFB5A099F}" uniqueName="57" name="Column57" queryTableFieldId="57" dataDxfId="445"/>
    <tableColumn id="58" xr3:uid="{70E11D15-22CF-47FD-87A2-E397539D3423}" uniqueName="58" name="Column58" queryTableFieldId="58" dataDxfId="444"/>
    <tableColumn id="59" xr3:uid="{A5898760-27D4-4608-A9DA-88B22BD5A081}" uniqueName="59" name="Column59" queryTableFieldId="59" dataDxfId="443"/>
    <tableColumn id="60" xr3:uid="{1965D487-8F67-4728-B160-6C4BB45D5658}" uniqueName="60" name="Column60" queryTableFieldId="60" dataDxfId="442"/>
    <tableColumn id="61" xr3:uid="{20FAD1B4-88FA-4F2F-A804-9ADC871D6BDF}" uniqueName="61" name="Column61" queryTableFieldId="61" dataDxfId="441"/>
    <tableColumn id="62" xr3:uid="{35882CF3-3229-43DD-A40C-BAF883BED28B}" uniqueName="62" name="Column62" queryTableFieldId="62" dataDxfId="440"/>
    <tableColumn id="63" xr3:uid="{72C861FC-AEDB-4262-8372-30AFBCB11F88}" uniqueName="63" name="Column63" queryTableFieldId="63" dataDxfId="439"/>
    <tableColumn id="64" xr3:uid="{D4D4BCFE-0BC8-42E4-B9E3-A5B69F1E741B}" uniqueName="64" name="Column64" queryTableFieldId="64" dataDxfId="438"/>
    <tableColumn id="65" xr3:uid="{D8BCA276-D371-4BDC-9AB7-824EE44E8AF5}" uniqueName="65" name="Column65" queryTableFieldId="65" dataDxfId="437"/>
    <tableColumn id="66" xr3:uid="{F0EF3505-1EAF-460E-A73C-101B0817EF08}" uniqueName="66" name="Column66" queryTableFieldId="66" dataDxfId="436"/>
    <tableColumn id="67" xr3:uid="{996B25B8-D5FA-4975-ABC2-F4653784ABED}" uniqueName="67" name="Column67" queryTableFieldId="67" dataDxfId="435"/>
    <tableColumn id="68" xr3:uid="{90052AF5-923A-487F-9893-E1D588808B40}" uniqueName="68" name="Column68" queryTableFieldId="68" dataDxfId="434"/>
    <tableColumn id="69" xr3:uid="{581D811E-7E56-4F6D-AF27-22D3619A2CFE}" uniqueName="69" name="Column69" queryTableFieldId="69" dataDxfId="433"/>
    <tableColumn id="70" xr3:uid="{4E8D1AC5-5221-4113-A7DD-F01137CB5644}" uniqueName="70" name="Column70" queryTableFieldId="70" dataDxfId="432"/>
    <tableColumn id="71" xr3:uid="{F293B8D8-F364-4146-AFBC-61E2972DF268}" uniqueName="71" name="Column71" queryTableFieldId="71" dataDxfId="431"/>
    <tableColumn id="72" xr3:uid="{B590B835-B21E-4FB0-8AB1-5CAE2A1FA2CA}" uniqueName="72" name="Column72" queryTableFieldId="72" dataDxfId="430"/>
    <tableColumn id="73" xr3:uid="{4921FD2E-A9D8-40BF-A480-4240B46FA204}" uniqueName="73" name="Column73" queryTableFieldId="73" dataDxfId="429"/>
    <tableColumn id="74" xr3:uid="{C10615BD-78D3-4887-A5A2-221DB8DC2E05}" uniqueName="74" name="Column74" queryTableFieldId="74" dataDxfId="428"/>
    <tableColumn id="75" xr3:uid="{815AAE99-B087-48EE-962C-9BC74B4DA4CF}" uniqueName="75" name="Column75" queryTableFieldId="75" dataDxfId="427"/>
    <tableColumn id="76" xr3:uid="{CC69728D-2393-4DB3-8186-05B457C92BDE}" uniqueName="76" name="Column76" queryTableFieldId="76" dataDxfId="426"/>
    <tableColumn id="77" xr3:uid="{7F829C6E-003B-43C2-8945-B589887505F2}" uniqueName="77" name="Column77" queryTableFieldId="77" dataDxfId="425"/>
    <tableColumn id="78" xr3:uid="{CDAF8731-49FF-4932-AD2E-E04DDF0BE974}" uniqueName="78" name="Column78" queryTableFieldId="78" dataDxfId="424"/>
    <tableColumn id="79" xr3:uid="{96E4499A-1E96-466E-96A4-13F0B940A1D6}" uniqueName="79" name="Column79" queryTableFieldId="79" dataDxfId="423"/>
    <tableColumn id="80" xr3:uid="{E27BC387-2325-4803-98EB-E6CF21585692}" uniqueName="80" name="Column80" queryTableFieldId="80" dataDxfId="422"/>
    <tableColumn id="81" xr3:uid="{1661218F-53B7-4F87-8485-3F32A39CBBB9}" uniqueName="81" name="Column81" queryTableFieldId="81" dataDxfId="421"/>
    <tableColumn id="82" xr3:uid="{7EB7686F-FD55-4457-9DD9-4139045419DC}" uniqueName="82" name="Column82" queryTableFieldId="82" dataDxfId="420"/>
    <tableColumn id="83" xr3:uid="{4BEB43B9-2538-4174-BEAD-9DC07CA4A83D}" uniqueName="83" name="Column83" queryTableFieldId="83" dataDxfId="419"/>
    <tableColumn id="84" xr3:uid="{739512E6-FC79-461D-BA5C-376CF3478C61}" uniqueName="84" name="Column84" queryTableFieldId="84" dataDxfId="418"/>
    <tableColumn id="85" xr3:uid="{41D0C1AA-C28D-4E64-8121-86593BA0A8AC}" uniqueName="85" name="Column85" queryTableFieldId="85" dataDxfId="417"/>
    <tableColumn id="86" xr3:uid="{F51FBCC8-1D5D-4575-8E2A-4B34E5E33EA6}" uniqueName="86" name="Column86" queryTableFieldId="86" dataDxfId="416"/>
    <tableColumn id="87" xr3:uid="{2C2DD589-0F0A-4915-AB1C-3582D7C57E9E}" uniqueName="87" name="Column87" queryTableFieldId="87" dataDxfId="415"/>
    <tableColumn id="88" xr3:uid="{CA4F1170-4042-47E1-A009-3585B4FC8F57}" uniqueName="88" name="Column88" queryTableFieldId="88" dataDxfId="414"/>
    <tableColumn id="89" xr3:uid="{F54948B1-D587-4506-B3EE-B418A0FADFB1}" uniqueName="89" name="Column89" queryTableFieldId="89" dataDxfId="413"/>
    <tableColumn id="90" xr3:uid="{22110929-C0A2-4D08-B48F-3390F5B49CEA}" uniqueName="90" name="Column90" queryTableFieldId="90" dataDxfId="412"/>
    <tableColumn id="91" xr3:uid="{A6E66E32-535C-4E53-BA3A-3EEF5686AB24}" uniqueName="91" name="Column91" queryTableFieldId="91" dataDxfId="411"/>
    <tableColumn id="92" xr3:uid="{77738642-15D3-4D56-A928-BA3E4E9578F6}" uniqueName="92" name="Column92" queryTableFieldId="92" dataDxfId="410"/>
    <tableColumn id="93" xr3:uid="{81732197-F11F-4168-946C-C8EE88B28D67}" uniqueName="93" name="Column93" queryTableFieldId="93" dataDxfId="409"/>
    <tableColumn id="94" xr3:uid="{790B40F1-3B1A-4A87-A155-4F90C9075F55}" uniqueName="94" name="Column94" queryTableFieldId="94" dataDxfId="408"/>
    <tableColumn id="95" xr3:uid="{CC4F1FB9-81A3-4A89-BF6A-E34B5281BFD0}" uniqueName="95" name="Column95" queryTableFieldId="95" dataDxfId="407"/>
    <tableColumn id="96" xr3:uid="{2E75114F-2598-4378-83A0-2380549EC8C4}" uniqueName="96" name="Column96" queryTableFieldId="96" dataDxfId="406"/>
    <tableColumn id="97" xr3:uid="{1C19FBF3-838A-464F-8DD3-614319E14E21}" uniqueName="97" name="Column97" queryTableFieldId="97" dataDxfId="405"/>
    <tableColumn id="98" xr3:uid="{6915DCD7-0E91-4DFC-9E6A-F860A1D13E93}" uniqueName="98" name="Column98" queryTableFieldId="98" dataDxfId="404"/>
    <tableColumn id="99" xr3:uid="{A29BB783-A7AC-4A26-BD4B-393ED2E3BB11}" uniqueName="99" name="Column99" queryTableFieldId="99" dataDxfId="403"/>
    <tableColumn id="100" xr3:uid="{CB46904C-C2F6-42A2-A680-CA06B1E3F45C}" uniqueName="100" name="Column100" queryTableFieldId="100" dataDxfId="402"/>
    <tableColumn id="101" xr3:uid="{2DD74EE9-B1B4-4920-851E-BD5257675253}" uniqueName="101" name="Column101" queryTableFieldId="101" dataDxfId="401"/>
    <tableColumn id="102" xr3:uid="{EA47780D-D791-4CE5-9309-70F3A5994000}" uniqueName="102" name="Column102" queryTableFieldId="102" dataDxfId="400"/>
    <tableColumn id="103" xr3:uid="{445DCC37-F8C3-43C9-BAE8-389343B53E75}" uniqueName="103" name="Column103" queryTableFieldId="103" dataDxfId="399"/>
    <tableColumn id="104" xr3:uid="{EA31BB8D-136F-4548-861D-94A9AED9EE65}" uniqueName="104" name="Column104" queryTableFieldId="104" dataDxfId="398"/>
    <tableColumn id="105" xr3:uid="{6583FBB3-C453-4962-919A-ADDF270DBCBA}" uniqueName="105" name="Column105" queryTableFieldId="105" dataDxfId="397"/>
    <tableColumn id="106" xr3:uid="{ABE0C717-FE79-4A29-A46A-9A18AC14F1B4}" uniqueName="106" name="Column106" queryTableFieldId="106" dataDxfId="396"/>
    <tableColumn id="107" xr3:uid="{FD03FE5F-ACFC-46CA-B2F7-7454737D66BC}" uniqueName="107" name="Column107" queryTableFieldId="107" dataDxfId="395"/>
    <tableColumn id="108" xr3:uid="{62EF600B-4D7C-4957-9D53-B6942F4EE55C}" uniqueName="108" name="Column108" queryTableFieldId="108" dataDxfId="394"/>
    <tableColumn id="109" xr3:uid="{C53B6BA2-B9D5-4D5E-82BE-5C8473606630}" uniqueName="109" name="Column109" queryTableFieldId="109" dataDxfId="393"/>
    <tableColumn id="110" xr3:uid="{D5FCEE21-81AB-4B53-AE9A-96B85F6B7704}" uniqueName="110" name="Column110" queryTableFieldId="110" dataDxfId="392"/>
    <tableColumn id="111" xr3:uid="{E1568741-2F42-4CE0-9F06-8B90D5553444}" uniqueName="111" name="Column111" queryTableFieldId="111" dataDxfId="391"/>
    <tableColumn id="112" xr3:uid="{FDDF99A6-733D-49FA-927A-2B82B38E2C1C}" uniqueName="112" name="Column112" queryTableFieldId="112" dataDxfId="390"/>
    <tableColumn id="113" xr3:uid="{27417B2B-51E2-4911-891C-3BFB32B76815}" uniqueName="113" name="Column113" queryTableFieldId="113" dataDxfId="38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9E19-D62E-4E6D-97B1-19A7AA11126C}">
  <dimension ref="A1:AB32"/>
  <sheetViews>
    <sheetView workbookViewId="0">
      <selection activeCell="M31" sqref="J13:M31"/>
    </sheetView>
  </sheetViews>
  <sheetFormatPr defaultRowHeight="14.25" x14ac:dyDescent="0.45"/>
  <cols>
    <col min="1" max="1" width="5" bestFit="1" customWidth="1"/>
    <col min="2" max="2" width="18.73046875" bestFit="1" customWidth="1"/>
    <col min="3" max="3" width="4.53125" bestFit="1" customWidth="1"/>
    <col min="4" max="4" width="3.796875" bestFit="1" customWidth="1"/>
    <col min="5" max="5" width="7.46484375" bestFit="1" customWidth="1"/>
    <col min="6" max="6" width="6.19921875" bestFit="1" customWidth="1"/>
    <col min="7" max="7" width="4.06640625" bestFit="1" customWidth="1"/>
    <col min="8" max="8" width="5.1328125" bestFit="1" customWidth="1"/>
    <col min="9" max="9" width="6.73046875" bestFit="1" customWidth="1"/>
    <col min="10" max="10" width="6.33203125" bestFit="1" customWidth="1"/>
    <col min="11" max="11" width="6.19921875" bestFit="1" customWidth="1"/>
    <col min="12" max="12" width="8.86328125" bestFit="1" customWidth="1"/>
    <col min="13" max="13" width="6.6640625" bestFit="1" customWidth="1"/>
    <col min="14" max="14" width="7.19921875" bestFit="1" customWidth="1"/>
    <col min="15" max="15" width="7.59765625" bestFit="1" customWidth="1"/>
    <col min="16" max="16" width="7.86328125" bestFit="1" customWidth="1"/>
    <col min="17" max="17" width="6.73046875" bestFit="1" customWidth="1"/>
    <col min="18" max="18" width="7.73046875" bestFit="1" customWidth="1"/>
    <col min="19" max="19" width="7" bestFit="1" customWidth="1"/>
    <col min="20" max="20" width="7.33203125" bestFit="1" customWidth="1"/>
    <col min="21" max="21" width="7.06640625" bestFit="1" customWidth="1"/>
    <col min="22" max="22" width="7.265625" bestFit="1" customWidth="1"/>
    <col min="23" max="23" width="7" bestFit="1" customWidth="1"/>
    <col min="24" max="25" width="7.46484375" bestFit="1" customWidth="1"/>
    <col min="26" max="28" width="7.86328125" bestFit="1" customWidth="1"/>
  </cols>
  <sheetData>
    <row r="1" spans="1:28" x14ac:dyDescent="0.45">
      <c r="A1" t="s">
        <v>195</v>
      </c>
      <c r="B1" t="s">
        <v>196</v>
      </c>
      <c r="C1" t="s">
        <v>9</v>
      </c>
      <c r="D1" t="s">
        <v>16</v>
      </c>
      <c r="E1" t="s">
        <v>197</v>
      </c>
      <c r="F1" t="s">
        <v>198</v>
      </c>
      <c r="G1" t="s">
        <v>199</v>
      </c>
      <c r="H1" t="s">
        <v>5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</row>
    <row r="2" spans="1:28" x14ac:dyDescent="0.45">
      <c r="A2">
        <v>1</v>
      </c>
      <c r="B2" t="s">
        <v>220</v>
      </c>
      <c r="C2">
        <v>93</v>
      </c>
      <c r="D2">
        <v>63</v>
      </c>
      <c r="E2">
        <v>0.59599999999999997</v>
      </c>
      <c r="F2" t="s">
        <v>221</v>
      </c>
      <c r="G2">
        <v>5.0999999999999996</v>
      </c>
      <c r="H2">
        <v>4.3</v>
      </c>
      <c r="I2">
        <v>0.9</v>
      </c>
      <c r="J2">
        <v>0</v>
      </c>
      <c r="K2">
        <v>0.9</v>
      </c>
      <c r="L2" t="s">
        <v>222</v>
      </c>
      <c r="M2">
        <v>2</v>
      </c>
      <c r="N2" t="s">
        <v>223</v>
      </c>
      <c r="O2" t="s">
        <v>224</v>
      </c>
      <c r="P2" t="s">
        <v>225</v>
      </c>
      <c r="Q2" t="s">
        <v>226</v>
      </c>
      <c r="R2" t="s">
        <v>227</v>
      </c>
      <c r="S2" t="s">
        <v>228</v>
      </c>
      <c r="T2" t="s">
        <v>229</v>
      </c>
      <c r="U2" t="s">
        <v>230</v>
      </c>
      <c r="V2" t="s">
        <v>231</v>
      </c>
      <c r="W2" t="s">
        <v>232</v>
      </c>
      <c r="X2" t="s">
        <v>233</v>
      </c>
      <c r="Y2" t="s">
        <v>234</v>
      </c>
      <c r="Z2" t="s">
        <v>235</v>
      </c>
      <c r="AA2" t="s">
        <v>236</v>
      </c>
      <c r="AB2" t="s">
        <v>237</v>
      </c>
    </row>
    <row r="3" spans="1:28" x14ac:dyDescent="0.45">
      <c r="A3">
        <v>2</v>
      </c>
      <c r="B3" t="s">
        <v>238</v>
      </c>
      <c r="C3">
        <v>92</v>
      </c>
      <c r="D3">
        <v>64</v>
      </c>
      <c r="E3">
        <v>0.59</v>
      </c>
      <c r="F3" t="s">
        <v>239</v>
      </c>
      <c r="G3">
        <v>4.8</v>
      </c>
      <c r="H3">
        <v>4.0999999999999996</v>
      </c>
      <c r="I3">
        <v>0.8</v>
      </c>
      <c r="J3">
        <v>0</v>
      </c>
      <c r="K3">
        <v>0.7</v>
      </c>
      <c r="L3" t="s">
        <v>240</v>
      </c>
      <c r="M3">
        <v>2</v>
      </c>
      <c r="N3" t="s">
        <v>241</v>
      </c>
      <c r="O3" t="s">
        <v>242</v>
      </c>
      <c r="P3" t="s">
        <v>243</v>
      </c>
      <c r="Q3" t="s">
        <v>225</v>
      </c>
      <c r="R3" t="s">
        <v>244</v>
      </c>
      <c r="S3" t="s">
        <v>245</v>
      </c>
      <c r="T3" t="s">
        <v>246</v>
      </c>
      <c r="U3" t="s">
        <v>247</v>
      </c>
      <c r="V3" t="s">
        <v>248</v>
      </c>
      <c r="W3" t="s">
        <v>249</v>
      </c>
      <c r="X3" t="s">
        <v>250</v>
      </c>
      <c r="Y3" t="s">
        <v>251</v>
      </c>
      <c r="Z3" t="s">
        <v>252</v>
      </c>
      <c r="AA3" t="s">
        <v>253</v>
      </c>
      <c r="AB3" t="s">
        <v>254</v>
      </c>
    </row>
    <row r="4" spans="1:28" x14ac:dyDescent="0.45">
      <c r="A4">
        <v>3</v>
      </c>
      <c r="B4" t="s">
        <v>255</v>
      </c>
      <c r="C4">
        <v>92</v>
      </c>
      <c r="D4">
        <v>64</v>
      </c>
      <c r="E4">
        <v>0.59</v>
      </c>
      <c r="F4" t="s">
        <v>256</v>
      </c>
      <c r="G4">
        <v>5</v>
      </c>
      <c r="H4">
        <v>4.0999999999999996</v>
      </c>
      <c r="I4">
        <v>0.9</v>
      </c>
      <c r="J4">
        <v>-0.1</v>
      </c>
      <c r="K4">
        <v>0.9</v>
      </c>
      <c r="L4" t="s">
        <v>257</v>
      </c>
      <c r="M4">
        <v>-1</v>
      </c>
      <c r="N4" t="s">
        <v>258</v>
      </c>
      <c r="O4" t="s">
        <v>259</v>
      </c>
      <c r="P4" t="s">
        <v>260</v>
      </c>
      <c r="Q4" t="s">
        <v>261</v>
      </c>
      <c r="R4" t="s">
        <v>262</v>
      </c>
      <c r="S4" t="s">
        <v>263</v>
      </c>
      <c r="T4" t="s">
        <v>246</v>
      </c>
      <c r="U4" t="s">
        <v>264</v>
      </c>
      <c r="V4" t="s">
        <v>265</v>
      </c>
      <c r="W4" t="s">
        <v>266</v>
      </c>
      <c r="X4" t="s">
        <v>267</v>
      </c>
      <c r="Y4" t="s">
        <v>268</v>
      </c>
      <c r="Z4" t="s">
        <v>269</v>
      </c>
      <c r="AA4" t="s">
        <v>270</v>
      </c>
      <c r="AB4" t="s">
        <v>237</v>
      </c>
    </row>
    <row r="5" spans="1:28" x14ac:dyDescent="0.45">
      <c r="A5">
        <v>4</v>
      </c>
      <c r="B5" t="s">
        <v>271</v>
      </c>
      <c r="C5">
        <v>90</v>
      </c>
      <c r="D5">
        <v>66</v>
      </c>
      <c r="E5">
        <v>0.57699999999999996</v>
      </c>
      <c r="F5" t="s">
        <v>272</v>
      </c>
      <c r="G5">
        <v>4.7</v>
      </c>
      <c r="H5">
        <v>4.0999999999999996</v>
      </c>
      <c r="I5">
        <v>0.6</v>
      </c>
      <c r="J5">
        <v>0</v>
      </c>
      <c r="K5">
        <v>0.6</v>
      </c>
      <c r="L5" t="s">
        <v>273</v>
      </c>
      <c r="M5">
        <v>2</v>
      </c>
      <c r="N5" t="s">
        <v>274</v>
      </c>
      <c r="O5" t="s">
        <v>243</v>
      </c>
      <c r="P5" t="s">
        <v>275</v>
      </c>
      <c r="Q5" t="s">
        <v>276</v>
      </c>
      <c r="R5" t="s">
        <v>277</v>
      </c>
      <c r="S5" t="s">
        <v>278</v>
      </c>
      <c r="T5" t="s">
        <v>279</v>
      </c>
      <c r="U5" t="s">
        <v>280</v>
      </c>
      <c r="V5" t="s">
        <v>281</v>
      </c>
      <c r="W5" t="s">
        <v>282</v>
      </c>
      <c r="X5" t="s">
        <v>283</v>
      </c>
      <c r="Y5" t="s">
        <v>284</v>
      </c>
      <c r="Z5" t="s">
        <v>269</v>
      </c>
      <c r="AA5" t="s">
        <v>285</v>
      </c>
      <c r="AB5" t="s">
        <v>237</v>
      </c>
    </row>
    <row r="6" spans="1:28" x14ac:dyDescent="0.45">
      <c r="A6">
        <v>5</v>
      </c>
      <c r="B6" t="s">
        <v>286</v>
      </c>
      <c r="C6">
        <v>90</v>
      </c>
      <c r="D6">
        <v>67</v>
      </c>
      <c r="E6">
        <v>0.57299999999999995</v>
      </c>
      <c r="F6" t="s">
        <v>239</v>
      </c>
      <c r="G6">
        <v>4.4000000000000004</v>
      </c>
      <c r="H6">
        <v>3.9</v>
      </c>
      <c r="I6">
        <v>0.5</v>
      </c>
      <c r="J6">
        <v>-0.1</v>
      </c>
      <c r="K6">
        <v>0.4</v>
      </c>
      <c r="L6" t="s">
        <v>287</v>
      </c>
      <c r="M6">
        <v>2</v>
      </c>
      <c r="N6" t="s">
        <v>224</v>
      </c>
      <c r="O6" t="s">
        <v>288</v>
      </c>
      <c r="P6" t="s">
        <v>289</v>
      </c>
      <c r="Q6" t="s">
        <v>290</v>
      </c>
      <c r="R6" t="s">
        <v>291</v>
      </c>
      <c r="S6" t="s">
        <v>292</v>
      </c>
      <c r="T6" t="s">
        <v>293</v>
      </c>
      <c r="U6" t="s">
        <v>294</v>
      </c>
      <c r="V6" t="s">
        <v>295</v>
      </c>
      <c r="W6" t="s">
        <v>296</v>
      </c>
      <c r="X6" t="s">
        <v>297</v>
      </c>
      <c r="Y6" t="s">
        <v>298</v>
      </c>
      <c r="Z6" t="s">
        <v>235</v>
      </c>
      <c r="AA6" t="s">
        <v>253</v>
      </c>
      <c r="AB6" t="s">
        <v>299</v>
      </c>
    </row>
    <row r="7" spans="1:28" x14ac:dyDescent="0.45">
      <c r="A7">
        <v>6</v>
      </c>
      <c r="B7" t="s">
        <v>300</v>
      </c>
      <c r="C7">
        <v>89</v>
      </c>
      <c r="D7">
        <v>67</v>
      </c>
      <c r="E7">
        <v>0.57099999999999995</v>
      </c>
      <c r="F7" t="s">
        <v>221</v>
      </c>
      <c r="G7">
        <v>4.8</v>
      </c>
      <c r="H7">
        <v>4</v>
      </c>
      <c r="I7">
        <v>0.8</v>
      </c>
      <c r="J7">
        <v>0</v>
      </c>
      <c r="K7">
        <v>0.8</v>
      </c>
      <c r="L7" t="s">
        <v>222</v>
      </c>
      <c r="M7">
        <v>-2</v>
      </c>
      <c r="N7" t="s">
        <v>301</v>
      </c>
      <c r="O7" t="s">
        <v>302</v>
      </c>
      <c r="P7" t="s">
        <v>303</v>
      </c>
      <c r="Q7" t="s">
        <v>304</v>
      </c>
      <c r="R7" t="s">
        <v>305</v>
      </c>
      <c r="S7" t="s">
        <v>306</v>
      </c>
      <c r="T7" t="s">
        <v>307</v>
      </c>
      <c r="U7" t="s">
        <v>308</v>
      </c>
      <c r="V7" t="s">
        <v>309</v>
      </c>
      <c r="W7" t="s">
        <v>310</v>
      </c>
      <c r="X7" t="s">
        <v>311</v>
      </c>
      <c r="Y7" t="s">
        <v>312</v>
      </c>
      <c r="Z7" t="s">
        <v>313</v>
      </c>
      <c r="AA7" t="s">
        <v>314</v>
      </c>
      <c r="AB7" t="s">
        <v>315</v>
      </c>
    </row>
    <row r="8" spans="1:28" x14ac:dyDescent="0.45">
      <c r="A8">
        <v>7</v>
      </c>
      <c r="B8" t="s">
        <v>316</v>
      </c>
      <c r="C8">
        <v>87</v>
      </c>
      <c r="D8">
        <v>69</v>
      </c>
      <c r="E8">
        <v>0.55800000000000005</v>
      </c>
      <c r="F8" t="s">
        <v>317</v>
      </c>
      <c r="G8">
        <v>4.8</v>
      </c>
      <c r="H8">
        <v>4.3</v>
      </c>
      <c r="I8">
        <v>0.5</v>
      </c>
      <c r="J8">
        <v>0</v>
      </c>
      <c r="K8">
        <v>0.5</v>
      </c>
      <c r="L8" t="s">
        <v>318</v>
      </c>
      <c r="M8">
        <v>1</v>
      </c>
      <c r="N8" t="s">
        <v>319</v>
      </c>
      <c r="O8" t="s">
        <v>320</v>
      </c>
      <c r="P8" t="s">
        <v>274</v>
      </c>
      <c r="Q8" t="s">
        <v>275</v>
      </c>
      <c r="R8" t="s">
        <v>321</v>
      </c>
      <c r="S8" t="s">
        <v>322</v>
      </c>
      <c r="T8" t="s">
        <v>246</v>
      </c>
      <c r="U8" t="s">
        <v>323</v>
      </c>
      <c r="V8" t="s">
        <v>324</v>
      </c>
      <c r="W8" t="s">
        <v>325</v>
      </c>
      <c r="X8" t="s">
        <v>326</v>
      </c>
      <c r="Y8" t="s">
        <v>251</v>
      </c>
      <c r="Z8" t="s">
        <v>327</v>
      </c>
      <c r="AA8" t="s">
        <v>328</v>
      </c>
      <c r="AB8" t="s">
        <v>329</v>
      </c>
    </row>
    <row r="9" spans="1:28" x14ac:dyDescent="0.45">
      <c r="A9">
        <v>8</v>
      </c>
      <c r="B9" t="s">
        <v>330</v>
      </c>
      <c r="C9">
        <v>87</v>
      </c>
      <c r="D9">
        <v>69</v>
      </c>
      <c r="E9">
        <v>0.55800000000000005</v>
      </c>
      <c r="F9" t="s">
        <v>331</v>
      </c>
      <c r="G9">
        <v>5.5</v>
      </c>
      <c r="H9">
        <v>4.9000000000000004</v>
      </c>
      <c r="I9">
        <v>0.7</v>
      </c>
      <c r="J9">
        <v>0</v>
      </c>
      <c r="K9">
        <v>0.7</v>
      </c>
      <c r="L9" t="s">
        <v>332</v>
      </c>
      <c r="M9">
        <v>0</v>
      </c>
      <c r="N9" t="s">
        <v>224</v>
      </c>
      <c r="O9" t="s">
        <v>223</v>
      </c>
      <c r="P9" t="s">
        <v>225</v>
      </c>
      <c r="Q9" t="s">
        <v>275</v>
      </c>
      <c r="R9" t="s">
        <v>262</v>
      </c>
      <c r="S9" t="s">
        <v>277</v>
      </c>
      <c r="T9" t="s">
        <v>333</v>
      </c>
      <c r="U9" t="s">
        <v>225</v>
      </c>
      <c r="V9" t="s">
        <v>334</v>
      </c>
      <c r="W9" t="s">
        <v>335</v>
      </c>
      <c r="X9" t="s">
        <v>336</v>
      </c>
      <c r="Y9" t="s">
        <v>337</v>
      </c>
      <c r="Z9" t="s">
        <v>313</v>
      </c>
      <c r="AA9" t="s">
        <v>236</v>
      </c>
      <c r="AB9" t="s">
        <v>299</v>
      </c>
    </row>
    <row r="10" spans="1:28" x14ac:dyDescent="0.45">
      <c r="A10">
        <v>9</v>
      </c>
      <c r="B10" t="s">
        <v>338</v>
      </c>
      <c r="C10">
        <v>86</v>
      </c>
      <c r="D10">
        <v>70</v>
      </c>
      <c r="E10">
        <v>0.55100000000000005</v>
      </c>
      <c r="F10" t="s">
        <v>239</v>
      </c>
      <c r="G10">
        <v>4.8</v>
      </c>
      <c r="H10">
        <v>4.3</v>
      </c>
      <c r="I10">
        <v>0.5</v>
      </c>
      <c r="J10">
        <v>-0.1</v>
      </c>
      <c r="K10">
        <v>0.4</v>
      </c>
      <c r="L10" t="s">
        <v>318</v>
      </c>
      <c r="M10">
        <v>0</v>
      </c>
      <c r="N10" t="s">
        <v>302</v>
      </c>
      <c r="O10" t="s">
        <v>339</v>
      </c>
      <c r="P10" t="s">
        <v>340</v>
      </c>
      <c r="Q10" t="s">
        <v>341</v>
      </c>
      <c r="R10" t="s">
        <v>342</v>
      </c>
      <c r="S10" t="s">
        <v>262</v>
      </c>
      <c r="T10" t="s">
        <v>343</v>
      </c>
      <c r="U10" t="s">
        <v>344</v>
      </c>
      <c r="V10" t="s">
        <v>345</v>
      </c>
      <c r="W10" t="s">
        <v>247</v>
      </c>
      <c r="X10" t="s">
        <v>346</v>
      </c>
      <c r="Y10" t="s">
        <v>347</v>
      </c>
      <c r="Z10" t="s">
        <v>348</v>
      </c>
      <c r="AA10" t="s">
        <v>349</v>
      </c>
      <c r="AB10" t="s">
        <v>350</v>
      </c>
    </row>
    <row r="11" spans="1:28" x14ac:dyDescent="0.45">
      <c r="A11">
        <v>10</v>
      </c>
      <c r="B11" t="s">
        <v>351</v>
      </c>
      <c r="C11">
        <v>85</v>
      </c>
      <c r="D11">
        <v>71</v>
      </c>
      <c r="E11">
        <v>0.54500000000000004</v>
      </c>
      <c r="F11" t="s">
        <v>331</v>
      </c>
      <c r="G11">
        <v>4.5999999999999996</v>
      </c>
      <c r="H11">
        <v>4</v>
      </c>
      <c r="I11">
        <v>0.6</v>
      </c>
      <c r="J11">
        <v>-0.1</v>
      </c>
      <c r="K11">
        <v>0.5</v>
      </c>
      <c r="L11" t="s">
        <v>273</v>
      </c>
      <c r="M11">
        <v>-3</v>
      </c>
      <c r="N11" t="s">
        <v>352</v>
      </c>
      <c r="O11" t="s">
        <v>353</v>
      </c>
      <c r="P11" t="s">
        <v>241</v>
      </c>
      <c r="Q11" t="s">
        <v>354</v>
      </c>
      <c r="R11" t="s">
        <v>305</v>
      </c>
      <c r="S11" t="s">
        <v>245</v>
      </c>
      <c r="T11" t="s">
        <v>355</v>
      </c>
      <c r="U11" t="s">
        <v>356</v>
      </c>
      <c r="V11" t="s">
        <v>357</v>
      </c>
      <c r="W11" t="s">
        <v>325</v>
      </c>
      <c r="X11" t="s">
        <v>358</v>
      </c>
      <c r="Y11" t="s">
        <v>359</v>
      </c>
      <c r="Z11" t="s">
        <v>327</v>
      </c>
      <c r="AA11" t="s">
        <v>236</v>
      </c>
      <c r="AB11" t="s">
        <v>299</v>
      </c>
    </row>
    <row r="12" spans="1:28" x14ac:dyDescent="0.45">
      <c r="A12">
        <v>11</v>
      </c>
      <c r="B12" t="s">
        <v>360</v>
      </c>
      <c r="C12">
        <v>85</v>
      </c>
      <c r="D12">
        <v>71</v>
      </c>
      <c r="E12">
        <v>0.54500000000000004</v>
      </c>
      <c r="F12" t="s">
        <v>317</v>
      </c>
      <c r="G12">
        <v>4.4000000000000004</v>
      </c>
      <c r="H12">
        <v>3.8</v>
      </c>
      <c r="I12">
        <v>0.6</v>
      </c>
      <c r="J12">
        <v>0</v>
      </c>
      <c r="K12">
        <v>0.5</v>
      </c>
      <c r="L12" t="s">
        <v>273</v>
      </c>
      <c r="M12">
        <v>-3</v>
      </c>
      <c r="N12" t="s">
        <v>361</v>
      </c>
      <c r="O12" t="s">
        <v>350</v>
      </c>
      <c r="P12" t="s">
        <v>362</v>
      </c>
      <c r="Q12" t="s">
        <v>363</v>
      </c>
      <c r="R12" t="s">
        <v>262</v>
      </c>
      <c r="S12" t="s">
        <v>364</v>
      </c>
      <c r="T12" t="s">
        <v>365</v>
      </c>
      <c r="U12" t="s">
        <v>366</v>
      </c>
      <c r="V12" t="s">
        <v>367</v>
      </c>
      <c r="W12" t="s">
        <v>368</v>
      </c>
      <c r="X12" t="s">
        <v>250</v>
      </c>
      <c r="Y12" t="s">
        <v>369</v>
      </c>
      <c r="Z12" t="s">
        <v>235</v>
      </c>
      <c r="AA12" t="s">
        <v>236</v>
      </c>
      <c r="AB12" t="s">
        <v>254</v>
      </c>
    </row>
    <row r="13" spans="1:28" x14ac:dyDescent="0.45">
      <c r="A13">
        <v>12</v>
      </c>
      <c r="B13" t="s">
        <v>370</v>
      </c>
      <c r="C13">
        <v>82</v>
      </c>
      <c r="D13">
        <v>74</v>
      </c>
      <c r="E13">
        <v>0.52600000000000002</v>
      </c>
      <c r="F13" t="s">
        <v>371</v>
      </c>
      <c r="G13">
        <v>4.5999999999999996</v>
      </c>
      <c r="H13">
        <v>4.0999999999999996</v>
      </c>
      <c r="I13">
        <v>0.6</v>
      </c>
      <c r="J13">
        <v>-0.1</v>
      </c>
      <c r="K13">
        <v>0.5</v>
      </c>
      <c r="L13" t="s">
        <v>332</v>
      </c>
      <c r="M13">
        <v>-5</v>
      </c>
      <c r="N13" t="s">
        <v>344</v>
      </c>
      <c r="O13" t="s">
        <v>372</v>
      </c>
      <c r="P13" t="s">
        <v>373</v>
      </c>
      <c r="Q13" t="s">
        <v>374</v>
      </c>
      <c r="R13" t="s">
        <v>277</v>
      </c>
      <c r="S13" t="s">
        <v>375</v>
      </c>
      <c r="T13" t="s">
        <v>376</v>
      </c>
      <c r="U13" t="s">
        <v>377</v>
      </c>
      <c r="V13" t="s">
        <v>378</v>
      </c>
      <c r="W13" t="s">
        <v>379</v>
      </c>
      <c r="X13" t="s">
        <v>380</v>
      </c>
      <c r="Y13" t="s">
        <v>381</v>
      </c>
      <c r="Z13" t="s">
        <v>382</v>
      </c>
      <c r="AA13" t="s">
        <v>383</v>
      </c>
      <c r="AB13" t="s">
        <v>384</v>
      </c>
    </row>
    <row r="14" spans="1:28" x14ac:dyDescent="0.45">
      <c r="A14">
        <v>13</v>
      </c>
      <c r="B14" t="s">
        <v>385</v>
      </c>
      <c r="C14">
        <v>82</v>
      </c>
      <c r="D14">
        <v>74</v>
      </c>
      <c r="E14">
        <v>0.52600000000000002</v>
      </c>
      <c r="F14" t="s">
        <v>317</v>
      </c>
      <c r="G14">
        <v>4.2</v>
      </c>
      <c r="H14">
        <v>4</v>
      </c>
      <c r="I14">
        <v>0.2</v>
      </c>
      <c r="J14">
        <v>0</v>
      </c>
      <c r="K14">
        <v>0.2</v>
      </c>
      <c r="L14" t="s">
        <v>386</v>
      </c>
      <c r="M14">
        <v>0</v>
      </c>
      <c r="N14" t="s">
        <v>320</v>
      </c>
      <c r="O14" t="s">
        <v>387</v>
      </c>
      <c r="P14" t="s">
        <v>373</v>
      </c>
      <c r="Q14" t="s">
        <v>354</v>
      </c>
      <c r="R14" t="s">
        <v>388</v>
      </c>
      <c r="S14" t="s">
        <v>364</v>
      </c>
      <c r="T14" t="s">
        <v>389</v>
      </c>
      <c r="U14" t="s">
        <v>390</v>
      </c>
      <c r="V14" t="s">
        <v>391</v>
      </c>
      <c r="W14" t="s">
        <v>223</v>
      </c>
      <c r="X14" t="s">
        <v>392</v>
      </c>
      <c r="Y14" t="s">
        <v>393</v>
      </c>
      <c r="Z14" t="s">
        <v>327</v>
      </c>
      <c r="AA14" t="s">
        <v>285</v>
      </c>
      <c r="AB14" t="s">
        <v>394</v>
      </c>
    </row>
    <row r="15" spans="1:28" x14ac:dyDescent="0.45">
      <c r="A15">
        <v>14</v>
      </c>
      <c r="B15" t="s">
        <v>395</v>
      </c>
      <c r="C15">
        <v>81</v>
      </c>
      <c r="D15">
        <v>75</v>
      </c>
      <c r="E15">
        <v>0.51900000000000002</v>
      </c>
      <c r="F15" t="s">
        <v>239</v>
      </c>
      <c r="G15">
        <v>4.5999999999999996</v>
      </c>
      <c r="H15">
        <v>4.5</v>
      </c>
      <c r="I15">
        <v>0.1</v>
      </c>
      <c r="J15">
        <v>-0.1</v>
      </c>
      <c r="K15">
        <v>0.1</v>
      </c>
      <c r="L15" t="s">
        <v>396</v>
      </c>
      <c r="M15">
        <v>1</v>
      </c>
      <c r="N15" t="s">
        <v>397</v>
      </c>
      <c r="O15" t="s">
        <v>398</v>
      </c>
      <c r="P15" t="s">
        <v>399</v>
      </c>
      <c r="Q15" t="s">
        <v>400</v>
      </c>
      <c r="R15" t="s">
        <v>262</v>
      </c>
      <c r="S15" t="s">
        <v>401</v>
      </c>
      <c r="T15" t="s">
        <v>333</v>
      </c>
      <c r="U15" t="s">
        <v>402</v>
      </c>
      <c r="V15" t="s">
        <v>403</v>
      </c>
      <c r="W15" t="s">
        <v>310</v>
      </c>
      <c r="X15" t="s">
        <v>404</v>
      </c>
      <c r="Y15" t="s">
        <v>405</v>
      </c>
      <c r="Z15" t="s">
        <v>348</v>
      </c>
      <c r="AA15" t="s">
        <v>383</v>
      </c>
      <c r="AB15" t="s">
        <v>406</v>
      </c>
    </row>
    <row r="16" spans="1:28" x14ac:dyDescent="0.45">
      <c r="A16">
        <v>15</v>
      </c>
      <c r="B16" t="s">
        <v>407</v>
      </c>
      <c r="C16">
        <v>80</v>
      </c>
      <c r="D16">
        <v>76</v>
      </c>
      <c r="E16">
        <v>0.51300000000000001</v>
      </c>
      <c r="F16" t="s">
        <v>221</v>
      </c>
      <c r="G16">
        <v>4.5999999999999996</v>
      </c>
      <c r="H16">
        <v>4.0999999999999996</v>
      </c>
      <c r="I16">
        <v>0.4</v>
      </c>
      <c r="J16">
        <v>0</v>
      </c>
      <c r="K16">
        <v>0.4</v>
      </c>
      <c r="L16" t="s">
        <v>408</v>
      </c>
      <c r="M16">
        <v>-5</v>
      </c>
      <c r="N16" t="s">
        <v>315</v>
      </c>
      <c r="O16" t="s">
        <v>409</v>
      </c>
      <c r="P16" t="s">
        <v>410</v>
      </c>
      <c r="Q16" t="s">
        <v>276</v>
      </c>
      <c r="R16" t="s">
        <v>411</v>
      </c>
      <c r="S16" t="s">
        <v>412</v>
      </c>
      <c r="T16" t="s">
        <v>413</v>
      </c>
      <c r="U16" t="s">
        <v>414</v>
      </c>
      <c r="V16" t="s">
        <v>415</v>
      </c>
      <c r="W16" t="s">
        <v>416</v>
      </c>
      <c r="X16" t="s">
        <v>417</v>
      </c>
      <c r="Y16" t="s">
        <v>418</v>
      </c>
      <c r="Z16" t="s">
        <v>313</v>
      </c>
      <c r="AA16" t="s">
        <v>419</v>
      </c>
      <c r="AB16" t="s">
        <v>254</v>
      </c>
    </row>
    <row r="17" spans="1:28" x14ac:dyDescent="0.45">
      <c r="A17">
        <v>16</v>
      </c>
      <c r="B17" t="s">
        <v>420</v>
      </c>
      <c r="C17">
        <v>80</v>
      </c>
      <c r="D17">
        <v>76</v>
      </c>
      <c r="E17">
        <v>0.51300000000000001</v>
      </c>
      <c r="F17" t="s">
        <v>331</v>
      </c>
      <c r="G17">
        <v>4.0999999999999996</v>
      </c>
      <c r="H17">
        <v>3.8</v>
      </c>
      <c r="I17">
        <v>0.3</v>
      </c>
      <c r="J17">
        <v>-0.1</v>
      </c>
      <c r="K17">
        <v>0.2</v>
      </c>
      <c r="L17" t="s">
        <v>421</v>
      </c>
      <c r="M17">
        <v>-4</v>
      </c>
      <c r="N17" t="s">
        <v>416</v>
      </c>
      <c r="O17" t="s">
        <v>344</v>
      </c>
      <c r="P17" t="s">
        <v>276</v>
      </c>
      <c r="Q17" t="s">
        <v>225</v>
      </c>
      <c r="R17" t="s">
        <v>422</v>
      </c>
      <c r="S17" t="s">
        <v>423</v>
      </c>
      <c r="T17" t="s">
        <v>246</v>
      </c>
      <c r="U17" t="s">
        <v>424</v>
      </c>
      <c r="V17" t="s">
        <v>425</v>
      </c>
      <c r="W17" t="s">
        <v>261</v>
      </c>
      <c r="X17" t="s">
        <v>426</v>
      </c>
      <c r="Y17" t="s">
        <v>427</v>
      </c>
      <c r="Z17" t="s">
        <v>235</v>
      </c>
      <c r="AA17" t="s">
        <v>236</v>
      </c>
      <c r="AB17" t="s">
        <v>315</v>
      </c>
    </row>
    <row r="18" spans="1:28" x14ac:dyDescent="0.45">
      <c r="A18">
        <v>17</v>
      </c>
      <c r="B18" t="s">
        <v>428</v>
      </c>
      <c r="C18">
        <v>79</v>
      </c>
      <c r="D18">
        <v>77</v>
      </c>
      <c r="E18">
        <v>0.50600000000000001</v>
      </c>
      <c r="F18" t="s">
        <v>317</v>
      </c>
      <c r="G18">
        <v>4.0999999999999996</v>
      </c>
      <c r="H18">
        <v>4.4000000000000004</v>
      </c>
      <c r="I18">
        <v>-0.4</v>
      </c>
      <c r="J18">
        <v>0.1</v>
      </c>
      <c r="K18">
        <v>-0.3</v>
      </c>
      <c r="L18" t="s">
        <v>429</v>
      </c>
      <c r="M18">
        <v>7</v>
      </c>
      <c r="N18" t="s">
        <v>430</v>
      </c>
      <c r="O18" t="s">
        <v>431</v>
      </c>
      <c r="P18" t="s">
        <v>432</v>
      </c>
      <c r="Q18" t="s">
        <v>275</v>
      </c>
      <c r="R18" t="s">
        <v>342</v>
      </c>
      <c r="S18" t="s">
        <v>433</v>
      </c>
      <c r="T18" t="s">
        <v>434</v>
      </c>
      <c r="U18" t="s">
        <v>435</v>
      </c>
      <c r="V18" t="s">
        <v>436</v>
      </c>
      <c r="W18" t="s">
        <v>437</v>
      </c>
      <c r="X18" t="s">
        <v>438</v>
      </c>
      <c r="Y18" t="s">
        <v>439</v>
      </c>
      <c r="Z18" t="s">
        <v>313</v>
      </c>
      <c r="AA18" t="s">
        <v>236</v>
      </c>
      <c r="AB18" t="s">
        <v>299</v>
      </c>
    </row>
    <row r="19" spans="1:28" x14ac:dyDescent="0.45">
      <c r="A19">
        <v>18</v>
      </c>
      <c r="B19" t="s">
        <v>440</v>
      </c>
      <c r="C19">
        <v>78</v>
      </c>
      <c r="D19">
        <v>78</v>
      </c>
      <c r="E19">
        <v>0.5</v>
      </c>
      <c r="F19" t="s">
        <v>272</v>
      </c>
      <c r="G19">
        <v>3.8</v>
      </c>
      <c r="H19">
        <v>4.0999999999999996</v>
      </c>
      <c r="I19">
        <v>-0.4</v>
      </c>
      <c r="J19">
        <v>0</v>
      </c>
      <c r="K19">
        <v>-0.3</v>
      </c>
      <c r="L19" t="s">
        <v>429</v>
      </c>
      <c r="M19">
        <v>6</v>
      </c>
      <c r="N19" t="s">
        <v>441</v>
      </c>
      <c r="O19" t="s">
        <v>442</v>
      </c>
      <c r="P19" t="s">
        <v>344</v>
      </c>
      <c r="Q19" t="s">
        <v>225</v>
      </c>
      <c r="R19" t="s">
        <v>292</v>
      </c>
      <c r="S19" t="s">
        <v>443</v>
      </c>
      <c r="T19" t="s">
        <v>444</v>
      </c>
      <c r="U19" t="s">
        <v>319</v>
      </c>
      <c r="V19" t="s">
        <v>445</v>
      </c>
      <c r="W19" t="s">
        <v>230</v>
      </c>
      <c r="X19" t="s">
        <v>446</v>
      </c>
      <c r="Y19" t="s">
        <v>447</v>
      </c>
      <c r="Z19" t="s">
        <v>327</v>
      </c>
      <c r="AA19" t="s">
        <v>236</v>
      </c>
      <c r="AB19" t="s">
        <v>448</v>
      </c>
    </row>
    <row r="20" spans="1:28" x14ac:dyDescent="0.45">
      <c r="A20">
        <v>19</v>
      </c>
      <c r="B20" t="s">
        <v>449</v>
      </c>
      <c r="C20">
        <v>78</v>
      </c>
      <c r="D20">
        <v>78</v>
      </c>
      <c r="E20">
        <v>0.5</v>
      </c>
      <c r="F20" t="s">
        <v>317</v>
      </c>
      <c r="G20">
        <v>4.7</v>
      </c>
      <c r="H20">
        <v>4.5999999999999996</v>
      </c>
      <c r="I20">
        <v>0.1</v>
      </c>
      <c r="J20">
        <v>0</v>
      </c>
      <c r="K20">
        <v>0.1</v>
      </c>
      <c r="L20" t="s">
        <v>450</v>
      </c>
      <c r="M20">
        <v>-1</v>
      </c>
      <c r="N20" t="s">
        <v>354</v>
      </c>
      <c r="O20" t="s">
        <v>451</v>
      </c>
      <c r="P20" t="s">
        <v>223</v>
      </c>
      <c r="Q20" t="s">
        <v>452</v>
      </c>
      <c r="R20" t="s">
        <v>453</v>
      </c>
      <c r="S20" t="s">
        <v>454</v>
      </c>
      <c r="T20" t="s">
        <v>455</v>
      </c>
      <c r="U20" t="s">
        <v>320</v>
      </c>
      <c r="V20" t="s">
        <v>456</v>
      </c>
      <c r="W20" t="s">
        <v>400</v>
      </c>
      <c r="X20" t="s">
        <v>457</v>
      </c>
      <c r="Y20" t="s">
        <v>232</v>
      </c>
      <c r="Z20" t="s">
        <v>252</v>
      </c>
      <c r="AA20" t="s">
        <v>349</v>
      </c>
      <c r="AB20" t="s">
        <v>384</v>
      </c>
    </row>
    <row r="21" spans="1:28" x14ac:dyDescent="0.45">
      <c r="A21">
        <v>20</v>
      </c>
      <c r="B21" t="s">
        <v>458</v>
      </c>
      <c r="C21">
        <v>77</v>
      </c>
      <c r="D21">
        <v>79</v>
      </c>
      <c r="E21">
        <v>0.49399999999999999</v>
      </c>
      <c r="F21" t="s">
        <v>256</v>
      </c>
      <c r="G21">
        <v>4.3</v>
      </c>
      <c r="H21">
        <v>4.3</v>
      </c>
      <c r="I21">
        <v>0</v>
      </c>
      <c r="J21">
        <v>0.1</v>
      </c>
      <c r="K21">
        <v>0</v>
      </c>
      <c r="L21" t="s">
        <v>459</v>
      </c>
      <c r="M21">
        <v>0</v>
      </c>
      <c r="N21" t="s">
        <v>451</v>
      </c>
      <c r="O21" t="s">
        <v>460</v>
      </c>
      <c r="P21" t="s">
        <v>441</v>
      </c>
      <c r="Q21" t="s">
        <v>461</v>
      </c>
      <c r="R21" t="s">
        <v>454</v>
      </c>
      <c r="S21" t="s">
        <v>462</v>
      </c>
      <c r="T21" t="s">
        <v>463</v>
      </c>
      <c r="U21" t="s">
        <v>464</v>
      </c>
      <c r="V21" t="s">
        <v>465</v>
      </c>
      <c r="W21" t="s">
        <v>466</v>
      </c>
      <c r="X21" t="s">
        <v>467</v>
      </c>
      <c r="Y21" t="s">
        <v>468</v>
      </c>
      <c r="Z21" t="s">
        <v>313</v>
      </c>
      <c r="AA21" t="s">
        <v>314</v>
      </c>
      <c r="AB21" t="s">
        <v>448</v>
      </c>
    </row>
    <row r="22" spans="1:28" x14ac:dyDescent="0.45">
      <c r="A22">
        <v>21</v>
      </c>
      <c r="B22" t="s">
        <v>469</v>
      </c>
      <c r="C22">
        <v>76</v>
      </c>
      <c r="D22">
        <v>81</v>
      </c>
      <c r="E22">
        <v>0.48399999999999999</v>
      </c>
      <c r="F22" t="s">
        <v>331</v>
      </c>
      <c r="G22">
        <v>4.4000000000000004</v>
      </c>
      <c r="H22">
        <v>4.3</v>
      </c>
      <c r="I22">
        <v>0.1</v>
      </c>
      <c r="J22">
        <v>0</v>
      </c>
      <c r="K22">
        <v>0.1</v>
      </c>
      <c r="L22" t="s">
        <v>470</v>
      </c>
      <c r="M22">
        <v>-4</v>
      </c>
      <c r="N22" t="s">
        <v>274</v>
      </c>
      <c r="O22" t="s">
        <v>471</v>
      </c>
      <c r="P22" t="s">
        <v>472</v>
      </c>
      <c r="Q22" t="s">
        <v>310</v>
      </c>
      <c r="R22" t="s">
        <v>401</v>
      </c>
      <c r="S22" t="s">
        <v>473</v>
      </c>
      <c r="T22" t="s">
        <v>474</v>
      </c>
      <c r="U22" t="s">
        <v>475</v>
      </c>
      <c r="V22" t="s">
        <v>476</v>
      </c>
      <c r="W22" t="s">
        <v>477</v>
      </c>
      <c r="X22" t="s">
        <v>478</v>
      </c>
      <c r="Y22" t="s">
        <v>479</v>
      </c>
      <c r="Z22" t="s">
        <v>313</v>
      </c>
      <c r="AA22" t="s">
        <v>253</v>
      </c>
      <c r="AB22" t="s">
        <v>448</v>
      </c>
    </row>
    <row r="23" spans="1:28" x14ac:dyDescent="0.45">
      <c r="A23">
        <v>22</v>
      </c>
      <c r="B23" t="s">
        <v>480</v>
      </c>
      <c r="C23">
        <v>74</v>
      </c>
      <c r="D23">
        <v>82</v>
      </c>
      <c r="E23">
        <v>0.47399999999999998</v>
      </c>
      <c r="F23" t="s">
        <v>221</v>
      </c>
      <c r="G23">
        <v>4.2</v>
      </c>
      <c r="H23">
        <v>4.5999999999999996</v>
      </c>
      <c r="I23">
        <v>-0.4</v>
      </c>
      <c r="J23">
        <v>0</v>
      </c>
      <c r="K23">
        <v>-0.5</v>
      </c>
      <c r="L23" t="s">
        <v>481</v>
      </c>
      <c r="M23">
        <v>3</v>
      </c>
      <c r="N23" t="s">
        <v>482</v>
      </c>
      <c r="O23" t="s">
        <v>483</v>
      </c>
      <c r="P23" t="s">
        <v>452</v>
      </c>
      <c r="Q23" t="s">
        <v>484</v>
      </c>
      <c r="R23" t="s">
        <v>342</v>
      </c>
      <c r="S23" t="s">
        <v>485</v>
      </c>
      <c r="T23" t="s">
        <v>486</v>
      </c>
      <c r="U23" t="s">
        <v>487</v>
      </c>
      <c r="V23" t="s">
        <v>488</v>
      </c>
      <c r="W23" t="s">
        <v>489</v>
      </c>
      <c r="X23" t="s">
        <v>490</v>
      </c>
      <c r="Y23" t="s">
        <v>491</v>
      </c>
      <c r="Z23" t="s">
        <v>252</v>
      </c>
      <c r="AA23" t="s">
        <v>419</v>
      </c>
      <c r="AB23" t="s">
        <v>315</v>
      </c>
    </row>
    <row r="24" spans="1:28" x14ac:dyDescent="0.45">
      <c r="A24">
        <v>23</v>
      </c>
      <c r="B24" t="s">
        <v>492</v>
      </c>
      <c r="C24">
        <v>73</v>
      </c>
      <c r="D24">
        <v>83</v>
      </c>
      <c r="E24">
        <v>0.46800000000000003</v>
      </c>
      <c r="F24" t="s">
        <v>493</v>
      </c>
      <c r="G24">
        <v>4.2</v>
      </c>
      <c r="H24">
        <v>4.5</v>
      </c>
      <c r="I24">
        <v>-0.3</v>
      </c>
      <c r="J24">
        <v>0.1</v>
      </c>
      <c r="K24">
        <v>-0.3</v>
      </c>
      <c r="L24" t="s">
        <v>429</v>
      </c>
      <c r="M24">
        <v>1</v>
      </c>
      <c r="N24" t="s">
        <v>494</v>
      </c>
      <c r="O24" t="s">
        <v>416</v>
      </c>
      <c r="P24" t="s">
        <v>495</v>
      </c>
      <c r="Q24" t="s">
        <v>266</v>
      </c>
      <c r="R24" t="s">
        <v>496</v>
      </c>
      <c r="S24" t="s">
        <v>497</v>
      </c>
      <c r="T24" t="s">
        <v>498</v>
      </c>
      <c r="U24" t="s">
        <v>499</v>
      </c>
      <c r="V24" t="s">
        <v>500</v>
      </c>
      <c r="W24" t="s">
        <v>501</v>
      </c>
      <c r="X24" t="s">
        <v>502</v>
      </c>
      <c r="Y24" t="s">
        <v>503</v>
      </c>
      <c r="Z24" t="s">
        <v>252</v>
      </c>
      <c r="AA24" t="s">
        <v>383</v>
      </c>
      <c r="AB24" t="s">
        <v>448</v>
      </c>
    </row>
    <row r="25" spans="1:28" x14ac:dyDescent="0.45">
      <c r="A25">
        <v>24</v>
      </c>
      <c r="B25" t="s">
        <v>504</v>
      </c>
      <c r="C25">
        <v>73</v>
      </c>
      <c r="D25">
        <v>83</v>
      </c>
      <c r="E25">
        <v>0.46800000000000003</v>
      </c>
      <c r="F25" t="s">
        <v>221</v>
      </c>
      <c r="G25">
        <v>4.0999999999999996</v>
      </c>
      <c r="H25">
        <v>4.5999999999999996</v>
      </c>
      <c r="I25">
        <v>-0.5</v>
      </c>
      <c r="J25">
        <v>0.1</v>
      </c>
      <c r="K25">
        <v>-0.4</v>
      </c>
      <c r="L25" t="s">
        <v>505</v>
      </c>
      <c r="M25">
        <v>3</v>
      </c>
      <c r="N25" t="s">
        <v>506</v>
      </c>
      <c r="O25" t="s">
        <v>441</v>
      </c>
      <c r="P25" t="s">
        <v>507</v>
      </c>
      <c r="Q25" t="s">
        <v>508</v>
      </c>
      <c r="R25" t="s">
        <v>412</v>
      </c>
      <c r="S25" t="s">
        <v>509</v>
      </c>
      <c r="T25" t="s">
        <v>510</v>
      </c>
      <c r="U25" t="s">
        <v>511</v>
      </c>
      <c r="V25" t="s">
        <v>512</v>
      </c>
      <c r="W25" t="s">
        <v>461</v>
      </c>
      <c r="X25" t="s">
        <v>404</v>
      </c>
      <c r="Y25" t="s">
        <v>513</v>
      </c>
      <c r="Z25" t="s">
        <v>348</v>
      </c>
      <c r="AA25" t="s">
        <v>419</v>
      </c>
      <c r="AB25" t="s">
        <v>448</v>
      </c>
    </row>
    <row r="26" spans="1:28" x14ac:dyDescent="0.45">
      <c r="A26">
        <v>25</v>
      </c>
      <c r="B26" t="s">
        <v>514</v>
      </c>
      <c r="C26">
        <v>69</v>
      </c>
      <c r="D26">
        <v>87</v>
      </c>
      <c r="E26">
        <v>0.442</v>
      </c>
      <c r="F26" t="s">
        <v>331</v>
      </c>
      <c r="G26">
        <v>4.0999999999999996</v>
      </c>
      <c r="H26">
        <v>4.8</v>
      </c>
      <c r="I26">
        <v>-0.7</v>
      </c>
      <c r="J26">
        <v>0</v>
      </c>
      <c r="K26">
        <v>-0.6</v>
      </c>
      <c r="L26" t="s">
        <v>515</v>
      </c>
      <c r="M26">
        <v>2</v>
      </c>
      <c r="N26" t="s">
        <v>471</v>
      </c>
      <c r="O26" t="s">
        <v>516</v>
      </c>
      <c r="P26" t="s">
        <v>517</v>
      </c>
      <c r="Q26" t="s">
        <v>518</v>
      </c>
      <c r="R26" t="s">
        <v>443</v>
      </c>
      <c r="S26" t="s">
        <v>519</v>
      </c>
      <c r="T26" t="s">
        <v>520</v>
      </c>
      <c r="U26" t="s">
        <v>521</v>
      </c>
      <c r="V26" t="s">
        <v>512</v>
      </c>
      <c r="W26" t="s">
        <v>484</v>
      </c>
      <c r="X26" t="s">
        <v>522</v>
      </c>
      <c r="Y26" t="s">
        <v>523</v>
      </c>
      <c r="Z26" t="s">
        <v>252</v>
      </c>
      <c r="AA26" t="s">
        <v>349</v>
      </c>
      <c r="AB26" t="s">
        <v>350</v>
      </c>
    </row>
    <row r="27" spans="1:28" x14ac:dyDescent="0.45">
      <c r="A27">
        <v>26</v>
      </c>
      <c r="B27" t="s">
        <v>524</v>
      </c>
      <c r="C27">
        <v>67</v>
      </c>
      <c r="D27">
        <v>89</v>
      </c>
      <c r="E27">
        <v>0.42899999999999999</v>
      </c>
      <c r="F27" t="s">
        <v>493</v>
      </c>
      <c r="G27">
        <v>4</v>
      </c>
      <c r="H27">
        <v>4.7</v>
      </c>
      <c r="I27">
        <v>-0.7</v>
      </c>
      <c r="J27">
        <v>0</v>
      </c>
      <c r="K27">
        <v>-0.7</v>
      </c>
      <c r="L27" t="s">
        <v>525</v>
      </c>
      <c r="M27">
        <v>1</v>
      </c>
      <c r="N27" t="s">
        <v>526</v>
      </c>
      <c r="O27" t="s">
        <v>527</v>
      </c>
      <c r="P27" t="s">
        <v>452</v>
      </c>
      <c r="Q27" t="s">
        <v>275</v>
      </c>
      <c r="R27" t="s">
        <v>462</v>
      </c>
      <c r="S27" t="s">
        <v>528</v>
      </c>
      <c r="T27" t="s">
        <v>529</v>
      </c>
      <c r="U27" t="s">
        <v>530</v>
      </c>
      <c r="V27" t="s">
        <v>531</v>
      </c>
      <c r="W27" t="s">
        <v>532</v>
      </c>
      <c r="X27" t="s">
        <v>533</v>
      </c>
      <c r="Y27" t="s">
        <v>513</v>
      </c>
      <c r="Z27" t="s">
        <v>348</v>
      </c>
      <c r="AA27" t="s">
        <v>349</v>
      </c>
      <c r="AB27" t="s">
        <v>350</v>
      </c>
    </row>
    <row r="28" spans="1:28" x14ac:dyDescent="0.45">
      <c r="A28">
        <v>27</v>
      </c>
      <c r="B28" t="s">
        <v>534</v>
      </c>
      <c r="C28">
        <v>63</v>
      </c>
      <c r="D28">
        <v>93</v>
      </c>
      <c r="E28">
        <v>0.40400000000000003</v>
      </c>
      <c r="F28" t="s">
        <v>221</v>
      </c>
      <c r="G28">
        <v>4</v>
      </c>
      <c r="H28">
        <v>4.9000000000000004</v>
      </c>
      <c r="I28">
        <v>-0.9</v>
      </c>
      <c r="J28">
        <v>0</v>
      </c>
      <c r="K28">
        <v>-0.9</v>
      </c>
      <c r="L28" t="s">
        <v>535</v>
      </c>
      <c r="M28">
        <v>-1</v>
      </c>
      <c r="N28" t="s">
        <v>527</v>
      </c>
      <c r="O28" t="s">
        <v>536</v>
      </c>
      <c r="P28" t="s">
        <v>409</v>
      </c>
      <c r="Q28" t="s">
        <v>354</v>
      </c>
      <c r="R28" t="s">
        <v>537</v>
      </c>
      <c r="S28" t="s">
        <v>528</v>
      </c>
      <c r="T28" t="s">
        <v>538</v>
      </c>
      <c r="U28" t="s">
        <v>539</v>
      </c>
      <c r="V28" t="s">
        <v>540</v>
      </c>
      <c r="W28" t="s">
        <v>541</v>
      </c>
      <c r="X28" t="s">
        <v>542</v>
      </c>
      <c r="Y28" t="s">
        <v>543</v>
      </c>
      <c r="Z28" t="s">
        <v>348</v>
      </c>
      <c r="AA28" t="s">
        <v>383</v>
      </c>
      <c r="AB28" t="s">
        <v>544</v>
      </c>
    </row>
    <row r="29" spans="1:28" x14ac:dyDescent="0.45">
      <c r="A29">
        <v>28</v>
      </c>
      <c r="B29" t="s">
        <v>545</v>
      </c>
      <c r="C29">
        <v>60</v>
      </c>
      <c r="D29">
        <v>96</v>
      </c>
      <c r="E29">
        <v>0.38500000000000001</v>
      </c>
      <c r="F29" t="s">
        <v>331</v>
      </c>
      <c r="G29">
        <v>4.2</v>
      </c>
      <c r="H29">
        <v>5.7</v>
      </c>
      <c r="I29">
        <v>-1.4</v>
      </c>
      <c r="J29">
        <v>0.2</v>
      </c>
      <c r="K29">
        <v>-1.3</v>
      </c>
      <c r="L29" t="s">
        <v>546</v>
      </c>
      <c r="M29">
        <v>2</v>
      </c>
      <c r="N29" t="s">
        <v>547</v>
      </c>
      <c r="O29" t="s">
        <v>406</v>
      </c>
      <c r="P29" t="s">
        <v>548</v>
      </c>
      <c r="Q29" t="s">
        <v>341</v>
      </c>
      <c r="R29" t="s">
        <v>443</v>
      </c>
      <c r="S29" t="s">
        <v>549</v>
      </c>
      <c r="T29" t="s">
        <v>550</v>
      </c>
      <c r="U29" t="s">
        <v>225</v>
      </c>
      <c r="V29" t="s">
        <v>551</v>
      </c>
      <c r="W29" t="s">
        <v>552</v>
      </c>
      <c r="X29" t="s">
        <v>404</v>
      </c>
      <c r="Y29" t="s">
        <v>553</v>
      </c>
      <c r="Z29" t="s">
        <v>235</v>
      </c>
      <c r="AA29" t="s">
        <v>419</v>
      </c>
      <c r="AB29" t="s">
        <v>350</v>
      </c>
    </row>
    <row r="30" spans="1:28" x14ac:dyDescent="0.45">
      <c r="A30">
        <v>29</v>
      </c>
      <c r="B30" t="s">
        <v>554</v>
      </c>
      <c r="C30">
        <v>57</v>
      </c>
      <c r="D30">
        <v>99</v>
      </c>
      <c r="E30">
        <v>0.36499999999999999</v>
      </c>
      <c r="F30" t="s">
        <v>239</v>
      </c>
      <c r="G30">
        <v>3.8</v>
      </c>
      <c r="H30">
        <v>5.3</v>
      </c>
      <c r="I30">
        <v>-1.4</v>
      </c>
      <c r="J30">
        <v>0.1</v>
      </c>
      <c r="K30">
        <v>-1.3</v>
      </c>
      <c r="L30" t="s">
        <v>555</v>
      </c>
      <c r="M30">
        <v>1</v>
      </c>
      <c r="N30" t="s">
        <v>556</v>
      </c>
      <c r="O30" t="s">
        <v>557</v>
      </c>
      <c r="P30" t="s">
        <v>558</v>
      </c>
      <c r="Q30" t="s">
        <v>559</v>
      </c>
      <c r="R30" t="s">
        <v>560</v>
      </c>
      <c r="S30" t="s">
        <v>561</v>
      </c>
      <c r="T30" t="s">
        <v>562</v>
      </c>
      <c r="U30" t="s">
        <v>247</v>
      </c>
      <c r="V30" t="s">
        <v>563</v>
      </c>
      <c r="W30" t="s">
        <v>564</v>
      </c>
      <c r="X30" t="s">
        <v>565</v>
      </c>
      <c r="Y30" t="s">
        <v>566</v>
      </c>
      <c r="Z30" t="s">
        <v>348</v>
      </c>
      <c r="AA30" t="s">
        <v>383</v>
      </c>
      <c r="AB30" t="s">
        <v>406</v>
      </c>
    </row>
    <row r="31" spans="1:28" x14ac:dyDescent="0.45">
      <c r="A31">
        <v>30</v>
      </c>
      <c r="B31" t="s">
        <v>567</v>
      </c>
      <c r="C31">
        <v>36</v>
      </c>
      <c r="D31">
        <v>120</v>
      </c>
      <c r="E31">
        <v>0.23100000000000001</v>
      </c>
      <c r="F31" t="s">
        <v>568</v>
      </c>
      <c r="G31">
        <v>3.1</v>
      </c>
      <c r="H31">
        <v>5.0999999999999996</v>
      </c>
      <c r="I31">
        <v>-2.1</v>
      </c>
      <c r="J31">
        <v>0.1</v>
      </c>
      <c r="K31">
        <v>-1.9</v>
      </c>
      <c r="L31" t="s">
        <v>569</v>
      </c>
      <c r="M31">
        <v>-8</v>
      </c>
      <c r="N31" t="s">
        <v>527</v>
      </c>
      <c r="O31" t="s">
        <v>570</v>
      </c>
      <c r="P31" t="s">
        <v>571</v>
      </c>
      <c r="Q31" t="s">
        <v>572</v>
      </c>
      <c r="R31" t="s">
        <v>573</v>
      </c>
      <c r="S31" t="s">
        <v>574</v>
      </c>
      <c r="T31" t="s">
        <v>575</v>
      </c>
      <c r="U31" t="s">
        <v>576</v>
      </c>
      <c r="V31" t="s">
        <v>577</v>
      </c>
      <c r="W31" t="s">
        <v>578</v>
      </c>
      <c r="X31" t="s">
        <v>579</v>
      </c>
      <c r="Y31" t="s">
        <v>576</v>
      </c>
      <c r="Z31" t="s">
        <v>348</v>
      </c>
      <c r="AA31" t="s">
        <v>580</v>
      </c>
      <c r="AB31" t="s">
        <v>581</v>
      </c>
    </row>
    <row r="32" spans="1:28" x14ac:dyDescent="0.45">
      <c r="B32" t="s">
        <v>582</v>
      </c>
      <c r="C32">
        <v>78</v>
      </c>
      <c r="D32">
        <v>78</v>
      </c>
      <c r="E32">
        <v>0.5</v>
      </c>
      <c r="F32" t="s">
        <v>18</v>
      </c>
      <c r="G32">
        <v>4.4000000000000004</v>
      </c>
      <c r="H32">
        <v>4.4000000000000004</v>
      </c>
      <c r="L32" t="s">
        <v>583</v>
      </c>
      <c r="N32" t="s">
        <v>584</v>
      </c>
      <c r="O32" t="s">
        <v>585</v>
      </c>
      <c r="P32" t="s">
        <v>586</v>
      </c>
      <c r="Q32" t="s">
        <v>290</v>
      </c>
      <c r="R32" t="s">
        <v>587</v>
      </c>
      <c r="S32" t="s">
        <v>588</v>
      </c>
      <c r="T32" t="s">
        <v>589</v>
      </c>
      <c r="U32" t="s">
        <v>590</v>
      </c>
      <c r="V32" t="s">
        <v>591</v>
      </c>
      <c r="W32" t="s">
        <v>592</v>
      </c>
      <c r="X32" t="s">
        <v>593</v>
      </c>
      <c r="Y32" t="s">
        <v>594</v>
      </c>
      <c r="Z32" t="s">
        <v>474</v>
      </c>
      <c r="AA32" t="s">
        <v>455</v>
      </c>
      <c r="AB32" t="s">
        <v>595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41BC-E3D7-468C-9CC9-E18CDDA43689}">
  <dimension ref="A1:Q31"/>
  <sheetViews>
    <sheetView workbookViewId="0">
      <selection sqref="A1:Q31"/>
    </sheetView>
  </sheetViews>
  <sheetFormatPr defaultRowHeight="14.25" x14ac:dyDescent="0.45"/>
  <cols>
    <col min="1" max="1" width="12.46484375" bestFit="1" customWidth="1"/>
    <col min="2" max="2" width="4.53125" bestFit="1" customWidth="1"/>
    <col min="3" max="3" width="3.796875" bestFit="1" customWidth="1"/>
    <col min="4" max="4" width="6" bestFit="1" customWidth="1"/>
    <col min="5" max="5" width="5.265625" bestFit="1" customWidth="1"/>
    <col min="6" max="6" width="8.53125" bestFit="1" customWidth="1"/>
    <col min="7" max="7" width="7.796875" bestFit="1" customWidth="1"/>
    <col min="8" max="8" width="10.265625" bestFit="1" customWidth="1"/>
    <col min="9" max="9" width="17.53125" bestFit="1" customWidth="1"/>
    <col min="10" max="10" width="9.33203125" bestFit="1" customWidth="1"/>
    <col min="11" max="11" width="11.796875" bestFit="1" customWidth="1"/>
    <col min="12" max="12" width="16.6640625" bestFit="1" customWidth="1"/>
    <col min="13" max="13" width="14.46484375" bestFit="1" customWidth="1"/>
    <col min="14" max="14" width="11.1328125" bestFit="1" customWidth="1"/>
    <col min="15" max="16" width="9.9296875" bestFit="1" customWidth="1"/>
    <col min="17" max="17" width="17.06640625" bestFit="1" customWidth="1"/>
  </cols>
  <sheetData>
    <row r="1" spans="1:17" x14ac:dyDescent="0.45">
      <c r="A1" t="s">
        <v>596</v>
      </c>
      <c r="B1" t="s">
        <v>9</v>
      </c>
      <c r="C1" t="s">
        <v>16</v>
      </c>
      <c r="D1" t="s">
        <v>780</v>
      </c>
      <c r="E1" t="s">
        <v>781</v>
      </c>
      <c r="F1" t="s">
        <v>782</v>
      </c>
      <c r="G1" t="s">
        <v>783</v>
      </c>
      <c r="H1" t="s">
        <v>784</v>
      </c>
      <c r="I1" t="s">
        <v>785</v>
      </c>
      <c r="J1" t="s">
        <v>786</v>
      </c>
      <c r="K1" t="s">
        <v>787</v>
      </c>
      <c r="L1" t="s">
        <v>788</v>
      </c>
      <c r="M1" t="s">
        <v>789</v>
      </c>
      <c r="N1" t="s">
        <v>790</v>
      </c>
      <c r="O1" t="s">
        <v>791</v>
      </c>
      <c r="P1" t="s">
        <v>792</v>
      </c>
      <c r="Q1" t="s">
        <v>793</v>
      </c>
    </row>
    <row r="2" spans="1:17" x14ac:dyDescent="0.45">
      <c r="A2" s="2" t="s">
        <v>1162</v>
      </c>
      <c r="B2">
        <v>92</v>
      </c>
      <c r="C2">
        <v>66</v>
      </c>
      <c r="D2">
        <v>0.58199999999999996</v>
      </c>
      <c r="E2">
        <v>0</v>
      </c>
      <c r="F2">
        <v>94.3</v>
      </c>
      <c r="G2">
        <v>67.7</v>
      </c>
      <c r="H2">
        <v>0.56699999999999995</v>
      </c>
      <c r="I2">
        <v>0.499</v>
      </c>
      <c r="J2">
        <v>0.996</v>
      </c>
      <c r="K2">
        <v>0.996</v>
      </c>
      <c r="L2">
        <v>4.0000000000000001E-3</v>
      </c>
      <c r="M2">
        <v>1</v>
      </c>
      <c r="N2">
        <v>0.998</v>
      </c>
      <c r="O2">
        <v>0.59399999999999997</v>
      </c>
      <c r="P2">
        <v>0.36599999999999999</v>
      </c>
      <c r="Q2">
        <v>0.19</v>
      </c>
    </row>
    <row r="3" spans="1:17" x14ac:dyDescent="0.45">
      <c r="A3" s="2" t="s">
        <v>1171</v>
      </c>
      <c r="B3">
        <v>86</v>
      </c>
      <c r="C3">
        <v>73</v>
      </c>
      <c r="D3">
        <v>0.54100000000000004</v>
      </c>
      <c r="E3">
        <v>0</v>
      </c>
      <c r="F3">
        <v>87.6</v>
      </c>
      <c r="G3">
        <v>74.400000000000006</v>
      </c>
      <c r="H3">
        <v>0.53300000000000003</v>
      </c>
      <c r="I3">
        <v>0.51300000000000001</v>
      </c>
      <c r="J3">
        <v>1</v>
      </c>
      <c r="K3">
        <v>0</v>
      </c>
      <c r="L3">
        <v>0</v>
      </c>
      <c r="M3">
        <v>1</v>
      </c>
      <c r="N3">
        <v>0.55500000000000005</v>
      </c>
      <c r="O3">
        <v>0.30399999999999999</v>
      </c>
      <c r="P3">
        <v>0.14899999999999999</v>
      </c>
      <c r="Q3">
        <v>6.7000000000000004E-2</v>
      </c>
    </row>
    <row r="4" spans="1:17" x14ac:dyDescent="0.45">
      <c r="A4" s="2" t="s">
        <v>1165</v>
      </c>
      <c r="B4">
        <v>94</v>
      </c>
      <c r="C4">
        <v>65</v>
      </c>
      <c r="D4">
        <v>0.59099999999999997</v>
      </c>
      <c r="E4">
        <v>0</v>
      </c>
      <c r="F4">
        <v>95.9</v>
      </c>
      <c r="G4">
        <v>66.099999999999994</v>
      </c>
      <c r="H4">
        <v>0.624</v>
      </c>
      <c r="I4">
        <v>0.41799999999999998</v>
      </c>
      <c r="J4">
        <v>1</v>
      </c>
      <c r="K4">
        <v>1</v>
      </c>
      <c r="L4">
        <v>0</v>
      </c>
      <c r="M4">
        <v>1</v>
      </c>
      <c r="N4">
        <v>1</v>
      </c>
      <c r="O4">
        <v>0.51700000000000002</v>
      </c>
      <c r="P4">
        <v>0.26600000000000001</v>
      </c>
      <c r="Q4">
        <v>0.14899999999999999</v>
      </c>
    </row>
    <row r="5" spans="1:17" x14ac:dyDescent="0.45">
      <c r="A5" s="2" t="s">
        <v>1166</v>
      </c>
      <c r="B5">
        <v>90</v>
      </c>
      <c r="C5">
        <v>68</v>
      </c>
      <c r="D5">
        <v>0.56999999999999995</v>
      </c>
      <c r="E5">
        <v>0</v>
      </c>
      <c r="F5">
        <v>92</v>
      </c>
      <c r="G5">
        <v>70</v>
      </c>
      <c r="H5">
        <v>0.505</v>
      </c>
      <c r="I5">
        <v>0.505</v>
      </c>
      <c r="J5">
        <v>1</v>
      </c>
      <c r="K5">
        <v>0</v>
      </c>
      <c r="L5">
        <v>0</v>
      </c>
      <c r="M5">
        <v>1</v>
      </c>
      <c r="N5">
        <v>0.441</v>
      </c>
      <c r="O5">
        <v>0.19</v>
      </c>
      <c r="P5">
        <v>7.5999999999999998E-2</v>
      </c>
      <c r="Q5">
        <v>3.5000000000000003E-2</v>
      </c>
    </row>
    <row r="6" spans="1:17" x14ac:dyDescent="0.45">
      <c r="A6" s="2" t="s">
        <v>1168</v>
      </c>
      <c r="B6">
        <v>91</v>
      </c>
      <c r="C6">
        <v>67</v>
      </c>
      <c r="D6">
        <v>0.57599999999999996</v>
      </c>
      <c r="E6">
        <v>3</v>
      </c>
      <c r="F6">
        <v>93.1</v>
      </c>
      <c r="G6">
        <v>68.900000000000006</v>
      </c>
      <c r="H6">
        <v>0.52</v>
      </c>
      <c r="I6">
        <v>0.55000000000000004</v>
      </c>
      <c r="J6">
        <v>2.5999999999999999E-2</v>
      </c>
      <c r="K6">
        <v>2.5999999999999999E-2</v>
      </c>
      <c r="L6">
        <v>0.97399999999999998</v>
      </c>
      <c r="M6">
        <v>1</v>
      </c>
      <c r="N6">
        <v>0.56899999999999995</v>
      </c>
      <c r="O6">
        <v>0.309</v>
      </c>
      <c r="P6">
        <v>0.17399999999999999</v>
      </c>
      <c r="Q6">
        <v>0.105</v>
      </c>
    </row>
    <row r="7" spans="1:17" x14ac:dyDescent="0.45">
      <c r="A7" s="2" t="s">
        <v>1164</v>
      </c>
      <c r="B7">
        <v>88</v>
      </c>
      <c r="C7">
        <v>70</v>
      </c>
      <c r="D7">
        <v>0.55700000000000005</v>
      </c>
      <c r="E7">
        <v>4</v>
      </c>
      <c r="F7">
        <v>90</v>
      </c>
      <c r="G7">
        <v>72</v>
      </c>
      <c r="H7">
        <v>0.51100000000000001</v>
      </c>
      <c r="I7">
        <v>0.53600000000000003</v>
      </c>
      <c r="J7">
        <v>4.0000000000000001E-3</v>
      </c>
      <c r="K7">
        <v>4.0000000000000001E-3</v>
      </c>
      <c r="L7">
        <v>0.996</v>
      </c>
      <c r="M7">
        <v>1</v>
      </c>
      <c r="N7">
        <v>0.55700000000000005</v>
      </c>
      <c r="O7">
        <v>0.252</v>
      </c>
      <c r="P7">
        <v>0.13600000000000001</v>
      </c>
      <c r="Q7">
        <v>6.0999999999999999E-2</v>
      </c>
    </row>
    <row r="8" spans="1:17" x14ac:dyDescent="0.45">
      <c r="A8" s="2" t="s">
        <v>1167</v>
      </c>
      <c r="B8">
        <v>92</v>
      </c>
      <c r="C8">
        <v>67</v>
      </c>
      <c r="D8">
        <v>0.57899999999999996</v>
      </c>
      <c r="E8">
        <v>0</v>
      </c>
      <c r="F8">
        <v>93.4</v>
      </c>
      <c r="G8">
        <v>68.599999999999994</v>
      </c>
      <c r="H8">
        <v>0.46700000000000003</v>
      </c>
      <c r="I8">
        <v>0.54500000000000004</v>
      </c>
      <c r="J8">
        <v>1</v>
      </c>
      <c r="K8">
        <v>1</v>
      </c>
      <c r="L8">
        <v>0</v>
      </c>
      <c r="M8">
        <v>1</v>
      </c>
      <c r="N8">
        <v>1</v>
      </c>
      <c r="O8">
        <v>0.47099999999999997</v>
      </c>
      <c r="P8">
        <v>0.19</v>
      </c>
      <c r="Q8">
        <v>7.4999999999999997E-2</v>
      </c>
    </row>
    <row r="9" spans="1:17" x14ac:dyDescent="0.45">
      <c r="A9" s="2" t="s">
        <v>1163</v>
      </c>
      <c r="B9">
        <v>94</v>
      </c>
      <c r="C9">
        <v>64</v>
      </c>
      <c r="D9">
        <v>0.59499999999999997</v>
      </c>
      <c r="E9">
        <v>0</v>
      </c>
      <c r="F9">
        <v>96.5</v>
      </c>
      <c r="G9">
        <v>65.5</v>
      </c>
      <c r="H9">
        <v>0.61699999999999999</v>
      </c>
      <c r="I9">
        <v>0.434</v>
      </c>
      <c r="J9">
        <v>0.97399999999999998</v>
      </c>
      <c r="K9">
        <v>0.97399999999999998</v>
      </c>
      <c r="L9">
        <v>2.5999999999999999E-2</v>
      </c>
      <c r="M9">
        <v>1</v>
      </c>
      <c r="N9">
        <v>0.98699999999999999</v>
      </c>
      <c r="O9">
        <v>0.49299999999999999</v>
      </c>
      <c r="P9">
        <v>0.24399999999999999</v>
      </c>
      <c r="Q9">
        <v>0.13100000000000001</v>
      </c>
    </row>
    <row r="10" spans="1:17" x14ac:dyDescent="0.45">
      <c r="A10" s="2" t="s">
        <v>1185</v>
      </c>
      <c r="B10">
        <v>84</v>
      </c>
      <c r="C10">
        <v>74</v>
      </c>
      <c r="D10">
        <v>0.53200000000000003</v>
      </c>
      <c r="E10">
        <v>7.5</v>
      </c>
      <c r="F10">
        <v>86.3</v>
      </c>
      <c r="G10">
        <v>75.7</v>
      </c>
      <c r="H10">
        <v>0.57599999999999996</v>
      </c>
      <c r="I10">
        <v>0.42799999999999999</v>
      </c>
      <c r="J10">
        <v>0</v>
      </c>
      <c r="K10">
        <v>0</v>
      </c>
      <c r="L10">
        <v>0.90700000000000003</v>
      </c>
      <c r="M10">
        <v>0.90700000000000003</v>
      </c>
      <c r="N10">
        <v>0.39900000000000002</v>
      </c>
      <c r="O10">
        <v>0.16700000000000001</v>
      </c>
      <c r="P10">
        <v>6.8000000000000005E-2</v>
      </c>
      <c r="Q10">
        <v>2.4E-2</v>
      </c>
    </row>
    <row r="11" spans="1:17" x14ac:dyDescent="0.45">
      <c r="A11" s="2" t="s">
        <v>1173</v>
      </c>
      <c r="B11">
        <v>84</v>
      </c>
      <c r="C11">
        <v>74</v>
      </c>
      <c r="D11">
        <v>0.53200000000000003</v>
      </c>
      <c r="E11">
        <v>7.5</v>
      </c>
      <c r="F11">
        <v>85.8</v>
      </c>
      <c r="G11">
        <v>76.2</v>
      </c>
      <c r="H11">
        <v>0.45600000000000002</v>
      </c>
      <c r="I11">
        <v>0.53</v>
      </c>
      <c r="J11">
        <v>0</v>
      </c>
      <c r="K11">
        <v>0</v>
      </c>
      <c r="L11">
        <v>0.85099999999999998</v>
      </c>
      <c r="M11">
        <v>0.85099999999999998</v>
      </c>
      <c r="N11">
        <v>0.376</v>
      </c>
      <c r="O11">
        <v>0.156</v>
      </c>
      <c r="P11">
        <v>6.7000000000000004E-2</v>
      </c>
      <c r="Q11">
        <v>2.3E-2</v>
      </c>
    </row>
    <row r="12" spans="1:17" x14ac:dyDescent="0.45">
      <c r="A12" s="2" t="s">
        <v>1176</v>
      </c>
      <c r="B12">
        <v>87</v>
      </c>
      <c r="C12">
        <v>70</v>
      </c>
      <c r="D12">
        <v>0.55400000000000005</v>
      </c>
      <c r="E12">
        <v>6</v>
      </c>
      <c r="F12">
        <v>88.5</v>
      </c>
      <c r="G12">
        <v>71.5</v>
      </c>
      <c r="H12">
        <v>0.502</v>
      </c>
      <c r="I12">
        <v>0.50900000000000001</v>
      </c>
      <c r="J12">
        <v>0</v>
      </c>
      <c r="K12">
        <v>0</v>
      </c>
      <c r="L12">
        <v>0.78300000000000003</v>
      </c>
      <c r="M12">
        <v>0.78300000000000003</v>
      </c>
      <c r="N12">
        <v>0.35099999999999998</v>
      </c>
      <c r="O12">
        <v>0.153</v>
      </c>
      <c r="P12">
        <v>6.3E-2</v>
      </c>
      <c r="Q12">
        <v>2.8000000000000001E-2</v>
      </c>
    </row>
    <row r="13" spans="1:17" x14ac:dyDescent="0.45">
      <c r="A13" s="2" t="s">
        <v>1170</v>
      </c>
      <c r="B13">
        <v>88</v>
      </c>
      <c r="C13">
        <v>71</v>
      </c>
      <c r="D13">
        <v>0.55300000000000005</v>
      </c>
      <c r="E13">
        <v>6.5</v>
      </c>
      <c r="F13">
        <v>89.5</v>
      </c>
      <c r="G13">
        <v>72.5</v>
      </c>
      <c r="H13">
        <v>0.48399999999999999</v>
      </c>
      <c r="I13">
        <v>0.57399999999999995</v>
      </c>
      <c r="J13">
        <v>0</v>
      </c>
      <c r="K13">
        <v>0</v>
      </c>
      <c r="L13">
        <v>0.624</v>
      </c>
      <c r="M13">
        <v>0.624</v>
      </c>
      <c r="N13">
        <v>0.33</v>
      </c>
      <c r="O13">
        <v>0.16800000000000001</v>
      </c>
      <c r="P13">
        <v>8.4000000000000005E-2</v>
      </c>
      <c r="Q13">
        <v>4.7E-2</v>
      </c>
    </row>
    <row r="14" spans="1:17" x14ac:dyDescent="0.45">
      <c r="A14" s="2" t="s">
        <v>1172</v>
      </c>
      <c r="B14">
        <v>86</v>
      </c>
      <c r="C14">
        <v>71</v>
      </c>
      <c r="D14">
        <v>0.54800000000000004</v>
      </c>
      <c r="E14">
        <v>7</v>
      </c>
      <c r="F14">
        <v>87.7</v>
      </c>
      <c r="G14">
        <v>72.3</v>
      </c>
      <c r="H14">
        <v>0.58299999999999996</v>
      </c>
      <c r="I14">
        <v>0.505</v>
      </c>
      <c r="J14">
        <v>0</v>
      </c>
      <c r="K14">
        <v>0</v>
      </c>
      <c r="L14">
        <v>0.59199999999999997</v>
      </c>
      <c r="M14">
        <v>0.59199999999999997</v>
      </c>
      <c r="N14">
        <v>0.32200000000000001</v>
      </c>
      <c r="O14">
        <v>0.17100000000000001</v>
      </c>
      <c r="P14">
        <v>9.4E-2</v>
      </c>
      <c r="Q14">
        <v>5.5E-2</v>
      </c>
    </row>
    <row r="15" spans="1:17" x14ac:dyDescent="0.45">
      <c r="A15" s="2" t="s">
        <v>1169</v>
      </c>
      <c r="B15">
        <v>82</v>
      </c>
      <c r="C15">
        <v>76</v>
      </c>
      <c r="D15">
        <v>0.51900000000000002</v>
      </c>
      <c r="E15">
        <v>9.5</v>
      </c>
      <c r="F15">
        <v>84</v>
      </c>
      <c r="G15">
        <v>78</v>
      </c>
      <c r="H15">
        <v>0.50600000000000001</v>
      </c>
      <c r="I15">
        <v>0.51200000000000001</v>
      </c>
      <c r="J15">
        <v>0</v>
      </c>
      <c r="K15">
        <v>0</v>
      </c>
      <c r="L15">
        <v>0.22700000000000001</v>
      </c>
      <c r="M15">
        <v>0.22700000000000001</v>
      </c>
      <c r="N15">
        <v>0.107</v>
      </c>
      <c r="O15">
        <v>5.0999999999999997E-2</v>
      </c>
      <c r="P15">
        <v>2.3E-2</v>
      </c>
      <c r="Q15">
        <v>8.9999999999999993E-3</v>
      </c>
    </row>
    <row r="16" spans="1:17" x14ac:dyDescent="0.45">
      <c r="A16" s="2" t="s">
        <v>1174</v>
      </c>
      <c r="B16">
        <v>82</v>
      </c>
      <c r="C16">
        <v>77</v>
      </c>
      <c r="D16">
        <v>0.51600000000000001</v>
      </c>
      <c r="E16">
        <v>4</v>
      </c>
      <c r="F16">
        <v>83.7</v>
      </c>
      <c r="G16">
        <v>78.3</v>
      </c>
      <c r="H16">
        <v>0.56899999999999995</v>
      </c>
      <c r="I16">
        <v>0.47099999999999997</v>
      </c>
      <c r="J16">
        <v>0</v>
      </c>
      <c r="K16">
        <v>0</v>
      </c>
      <c r="L16">
        <v>1.4E-2</v>
      </c>
      <c r="M16">
        <v>1.4E-2</v>
      </c>
      <c r="N16">
        <v>8.0000000000000002E-3</v>
      </c>
      <c r="O16">
        <v>4.0000000000000001E-3</v>
      </c>
      <c r="P16">
        <v>2E-3</v>
      </c>
      <c r="Q16">
        <v>1E-3</v>
      </c>
    </row>
    <row r="17" spans="1:17" x14ac:dyDescent="0.45">
      <c r="A17" s="2" t="s">
        <v>1189</v>
      </c>
      <c r="B17">
        <v>68</v>
      </c>
      <c r="C17">
        <v>90</v>
      </c>
      <c r="D17">
        <v>0.43</v>
      </c>
      <c r="E17">
        <v>17.5</v>
      </c>
      <c r="F17">
        <v>69.8</v>
      </c>
      <c r="G17">
        <v>92.2</v>
      </c>
      <c r="H17">
        <v>0.439</v>
      </c>
      <c r="I17">
        <v>0.53300000000000003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5">
      <c r="A18" s="2" t="s">
        <v>1184</v>
      </c>
      <c r="B18">
        <v>74</v>
      </c>
      <c r="C18">
        <v>85</v>
      </c>
      <c r="D18">
        <v>0.46500000000000002</v>
      </c>
      <c r="E18">
        <v>18.5</v>
      </c>
      <c r="F18">
        <v>75.7</v>
      </c>
      <c r="G18">
        <v>86.3</v>
      </c>
      <c r="H18">
        <v>0.55500000000000005</v>
      </c>
      <c r="I18">
        <v>0.41099999999999998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45">
      <c r="A19" s="2" t="s">
        <v>1188</v>
      </c>
      <c r="B19">
        <v>60</v>
      </c>
      <c r="C19">
        <v>98</v>
      </c>
      <c r="D19">
        <v>0.38</v>
      </c>
      <c r="E19">
        <v>34</v>
      </c>
      <c r="F19">
        <v>61.4</v>
      </c>
      <c r="G19">
        <v>100.6</v>
      </c>
      <c r="H19">
        <v>0.35099999999999998</v>
      </c>
      <c r="I19">
        <v>0.53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45">
      <c r="A20" s="2" t="s">
        <v>1183</v>
      </c>
      <c r="B20">
        <v>76</v>
      </c>
      <c r="C20">
        <v>83</v>
      </c>
      <c r="D20">
        <v>0.47799999999999998</v>
      </c>
      <c r="E20">
        <v>14.5</v>
      </c>
      <c r="F20">
        <v>77.400000000000006</v>
      </c>
      <c r="G20">
        <v>84.6</v>
      </c>
      <c r="H20">
        <v>0.48</v>
      </c>
      <c r="I20">
        <v>0.51100000000000001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45">
      <c r="A21" s="2" t="s">
        <v>1175</v>
      </c>
      <c r="B21">
        <v>80</v>
      </c>
      <c r="C21">
        <v>79</v>
      </c>
      <c r="D21">
        <v>0.503</v>
      </c>
      <c r="E21">
        <v>12.5</v>
      </c>
      <c r="F21">
        <v>81.5</v>
      </c>
      <c r="G21">
        <v>80.5</v>
      </c>
      <c r="H21">
        <v>0.51300000000000001</v>
      </c>
      <c r="I21">
        <v>0.495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5">
      <c r="A22" s="2" t="s">
        <v>1180</v>
      </c>
      <c r="B22">
        <v>78</v>
      </c>
      <c r="C22">
        <v>80</v>
      </c>
      <c r="D22">
        <v>0.49399999999999999</v>
      </c>
      <c r="E22">
        <v>14</v>
      </c>
      <c r="F22">
        <v>79.900000000000006</v>
      </c>
      <c r="G22">
        <v>82.1</v>
      </c>
      <c r="H22">
        <v>0.48699999999999999</v>
      </c>
      <c r="I22">
        <v>0.505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45">
      <c r="A23" s="2" t="s">
        <v>1181</v>
      </c>
      <c r="B23">
        <v>75</v>
      </c>
      <c r="C23">
        <v>83</v>
      </c>
      <c r="D23">
        <v>0.47499999999999998</v>
      </c>
      <c r="E23">
        <v>10.5</v>
      </c>
      <c r="F23">
        <v>77.3</v>
      </c>
      <c r="G23">
        <v>84.7</v>
      </c>
      <c r="H23">
        <v>0.57799999999999996</v>
      </c>
      <c r="I23">
        <v>0.43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45">
      <c r="A24" s="2" t="s">
        <v>1182</v>
      </c>
      <c r="B24">
        <v>74</v>
      </c>
      <c r="C24">
        <v>84</v>
      </c>
      <c r="D24">
        <v>0.46800000000000003</v>
      </c>
      <c r="E24">
        <v>16</v>
      </c>
      <c r="F24">
        <v>75.7</v>
      </c>
      <c r="G24">
        <v>86.3</v>
      </c>
      <c r="H24">
        <v>0.434</v>
      </c>
      <c r="I24">
        <v>0.56200000000000006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5">
      <c r="A25" s="2" t="s">
        <v>1178</v>
      </c>
      <c r="B25">
        <v>81</v>
      </c>
      <c r="C25">
        <v>77</v>
      </c>
      <c r="D25">
        <v>0.51300000000000001</v>
      </c>
      <c r="E25">
        <v>9</v>
      </c>
      <c r="F25">
        <v>83</v>
      </c>
      <c r="G25">
        <v>79</v>
      </c>
      <c r="H25">
        <v>0.496</v>
      </c>
      <c r="I25">
        <v>0.48099999999999998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5">
      <c r="A26" s="2" t="s">
        <v>1179</v>
      </c>
      <c r="B26">
        <v>81</v>
      </c>
      <c r="C26">
        <v>78</v>
      </c>
      <c r="D26">
        <v>0.50900000000000001</v>
      </c>
      <c r="E26">
        <v>9.5</v>
      </c>
      <c r="F26">
        <v>82.6</v>
      </c>
      <c r="G26">
        <v>79.400000000000006</v>
      </c>
      <c r="H26">
        <v>0.52</v>
      </c>
      <c r="I26">
        <v>0.49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5">
      <c r="A27" s="2" t="s">
        <v>1186</v>
      </c>
      <c r="B27">
        <v>69</v>
      </c>
      <c r="C27">
        <v>89</v>
      </c>
      <c r="D27">
        <v>0.437</v>
      </c>
      <c r="E27">
        <v>24.5</v>
      </c>
      <c r="F27">
        <v>70.599999999999994</v>
      </c>
      <c r="G27">
        <v>91.4</v>
      </c>
      <c r="H27">
        <v>0.38900000000000001</v>
      </c>
      <c r="I27">
        <v>0.53900000000000003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5">
      <c r="A28" s="2" t="s">
        <v>1190</v>
      </c>
      <c r="B28">
        <v>38</v>
      </c>
      <c r="C28">
        <v>120</v>
      </c>
      <c r="D28">
        <v>0.24099999999999999</v>
      </c>
      <c r="E28">
        <v>53.5</v>
      </c>
      <c r="F28">
        <v>39.700000000000003</v>
      </c>
      <c r="G28">
        <v>122.3</v>
      </c>
      <c r="H28">
        <v>0.42299999999999999</v>
      </c>
      <c r="I28">
        <v>0.48199999999999998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5">
      <c r="A29" s="2" t="s">
        <v>1187</v>
      </c>
      <c r="B29">
        <v>58</v>
      </c>
      <c r="C29">
        <v>100</v>
      </c>
      <c r="D29">
        <v>0.36699999999999999</v>
      </c>
      <c r="E29">
        <v>35.5</v>
      </c>
      <c r="F29">
        <v>59.7</v>
      </c>
      <c r="G29">
        <v>102.3</v>
      </c>
      <c r="H29">
        <v>0.435</v>
      </c>
      <c r="I29">
        <v>0.498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5">
      <c r="A30" s="2" t="s">
        <v>1177</v>
      </c>
      <c r="B30">
        <v>79</v>
      </c>
      <c r="C30">
        <v>80</v>
      </c>
      <c r="D30">
        <v>0.497</v>
      </c>
      <c r="E30">
        <v>15.5</v>
      </c>
      <c r="F30">
        <v>80.599999999999994</v>
      </c>
      <c r="G30">
        <v>81.400000000000006</v>
      </c>
      <c r="H30">
        <v>0.53800000000000003</v>
      </c>
      <c r="I30">
        <v>0.47599999999999998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5">
      <c r="A31" s="2" t="s">
        <v>1191</v>
      </c>
      <c r="B31">
        <v>63</v>
      </c>
      <c r="C31">
        <v>95</v>
      </c>
      <c r="D31">
        <v>0.39900000000000002</v>
      </c>
      <c r="E31">
        <v>22.5</v>
      </c>
      <c r="F31">
        <v>64.7</v>
      </c>
      <c r="G31">
        <v>97.3</v>
      </c>
      <c r="H31">
        <v>0.435</v>
      </c>
      <c r="I31">
        <v>0.48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F931-4F14-4A1A-8040-11ACD63CAB59}">
  <dimension ref="A1:DI9"/>
  <sheetViews>
    <sheetView workbookViewId="0"/>
  </sheetViews>
  <sheetFormatPr defaultRowHeight="14.25" x14ac:dyDescent="0.45"/>
  <cols>
    <col min="1" max="1" width="23.6640625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1007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1008</v>
      </c>
      <c r="B5" s="2" t="s">
        <v>959</v>
      </c>
      <c r="C5" s="2" t="s">
        <v>1009</v>
      </c>
      <c r="D5" s="2" t="s">
        <v>1010</v>
      </c>
      <c r="E5" s="2" t="s">
        <v>814</v>
      </c>
      <c r="F5" s="2" t="s">
        <v>1011</v>
      </c>
      <c r="G5" s="2" t="s">
        <v>1012</v>
      </c>
      <c r="H5" s="2" t="s">
        <v>1013</v>
      </c>
      <c r="I5" s="2" t="s">
        <v>1014</v>
      </c>
      <c r="J5" s="2" t="s">
        <v>1015</v>
      </c>
      <c r="K5" s="2" t="s">
        <v>1016</v>
      </c>
      <c r="L5" s="2" t="s">
        <v>1017</v>
      </c>
      <c r="M5" s="2" t="s">
        <v>805</v>
      </c>
      <c r="N5" s="2" t="s">
        <v>1018</v>
      </c>
      <c r="O5" s="2" t="s">
        <v>1019</v>
      </c>
      <c r="P5" s="2" t="s">
        <v>1020</v>
      </c>
      <c r="Q5" s="2" t="s">
        <v>1021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1022</v>
      </c>
      <c r="B6" s="2" t="s">
        <v>854</v>
      </c>
      <c r="C6" s="2" t="s">
        <v>1023</v>
      </c>
      <c r="D6" s="2" t="s">
        <v>1024</v>
      </c>
      <c r="E6" s="2" t="s">
        <v>1025</v>
      </c>
      <c r="F6" s="2" t="s">
        <v>1026</v>
      </c>
      <c r="G6" s="2" t="s">
        <v>1027</v>
      </c>
      <c r="H6" s="2" t="s">
        <v>1028</v>
      </c>
      <c r="I6" s="2" t="s">
        <v>1029</v>
      </c>
      <c r="J6" s="2" t="s">
        <v>1017</v>
      </c>
      <c r="K6" s="2" t="s">
        <v>862</v>
      </c>
      <c r="L6" s="2" t="s">
        <v>1015</v>
      </c>
      <c r="M6" s="2" t="s">
        <v>805</v>
      </c>
      <c r="N6" s="2" t="s">
        <v>1030</v>
      </c>
      <c r="O6" s="2" t="s">
        <v>1031</v>
      </c>
      <c r="P6" s="2" t="s">
        <v>1032</v>
      </c>
      <c r="Q6" s="2" t="s">
        <v>1033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1034</v>
      </c>
      <c r="B7" s="2" t="s">
        <v>795</v>
      </c>
      <c r="C7" s="2" t="s">
        <v>981</v>
      </c>
      <c r="D7" s="2" t="s">
        <v>1035</v>
      </c>
      <c r="E7" s="2" t="s">
        <v>982</v>
      </c>
      <c r="F7" s="2" t="s">
        <v>1036</v>
      </c>
      <c r="G7" s="2" t="s">
        <v>1037</v>
      </c>
      <c r="H7" s="2" t="s">
        <v>1038</v>
      </c>
      <c r="I7" s="2" t="s">
        <v>1039</v>
      </c>
      <c r="J7" s="2" t="s">
        <v>832</v>
      </c>
      <c r="K7" s="2" t="s">
        <v>832</v>
      </c>
      <c r="L7" s="2" t="s">
        <v>1040</v>
      </c>
      <c r="M7" s="2" t="s">
        <v>1040</v>
      </c>
      <c r="N7" s="2" t="s">
        <v>1041</v>
      </c>
      <c r="O7" s="2" t="s">
        <v>1042</v>
      </c>
      <c r="P7" s="2" t="s">
        <v>1043</v>
      </c>
      <c r="Q7" s="2" t="s">
        <v>1044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1045</v>
      </c>
      <c r="B8" s="2" t="s">
        <v>1046</v>
      </c>
      <c r="C8" s="2" t="s">
        <v>1047</v>
      </c>
      <c r="D8" s="2" t="s">
        <v>1048</v>
      </c>
      <c r="E8" s="2" t="s">
        <v>1049</v>
      </c>
      <c r="F8" s="2" t="s">
        <v>1050</v>
      </c>
      <c r="G8" s="2" t="s">
        <v>1051</v>
      </c>
      <c r="H8" s="2" t="s">
        <v>1052</v>
      </c>
      <c r="I8" s="2" t="s">
        <v>1053</v>
      </c>
      <c r="J8" s="2" t="s">
        <v>832</v>
      </c>
      <c r="K8" s="2" t="s">
        <v>832</v>
      </c>
      <c r="L8" s="2" t="s">
        <v>832</v>
      </c>
      <c r="M8" s="2" t="s">
        <v>832</v>
      </c>
      <c r="N8" s="2" t="s">
        <v>832</v>
      </c>
      <c r="O8" s="2" t="s">
        <v>832</v>
      </c>
      <c r="P8" s="2" t="s">
        <v>832</v>
      </c>
      <c r="Q8" s="2" t="s">
        <v>832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1054</v>
      </c>
      <c r="B9" s="2" t="s">
        <v>836</v>
      </c>
      <c r="C9" s="2" t="s">
        <v>836</v>
      </c>
      <c r="D9" s="2" t="s">
        <v>801</v>
      </c>
      <c r="E9" s="2" t="s">
        <v>1055</v>
      </c>
      <c r="F9" s="2" t="s">
        <v>1056</v>
      </c>
      <c r="G9" s="2" t="s">
        <v>1057</v>
      </c>
      <c r="H9" s="2" t="s">
        <v>891</v>
      </c>
      <c r="I9" s="2" t="s">
        <v>1058</v>
      </c>
      <c r="J9" s="2" t="s">
        <v>832</v>
      </c>
      <c r="K9" s="2" t="s">
        <v>832</v>
      </c>
      <c r="L9" s="2" t="s">
        <v>832</v>
      </c>
      <c r="M9" s="2" t="s">
        <v>832</v>
      </c>
      <c r="N9" s="2" t="s">
        <v>832</v>
      </c>
      <c r="O9" s="2" t="s">
        <v>832</v>
      </c>
      <c r="P9" s="2" t="s">
        <v>832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005D-C8FE-45D1-A1DE-B8EE64A3DC4A}">
  <dimension ref="A1:DI9"/>
  <sheetViews>
    <sheetView workbookViewId="0"/>
  </sheetViews>
  <sheetFormatPr defaultRowHeight="14.25" x14ac:dyDescent="0.45"/>
  <cols>
    <col min="1" max="1" width="20.3984375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1059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1192</v>
      </c>
      <c r="B5" s="2" t="s">
        <v>1193</v>
      </c>
      <c r="C5" s="2" t="s">
        <v>855</v>
      </c>
      <c r="D5" s="2" t="s">
        <v>1194</v>
      </c>
      <c r="E5" s="2" t="s">
        <v>814</v>
      </c>
      <c r="F5" s="2" t="s">
        <v>1195</v>
      </c>
      <c r="G5" s="2" t="s">
        <v>1196</v>
      </c>
      <c r="H5" s="2" t="s">
        <v>818</v>
      </c>
      <c r="I5" s="2" t="s">
        <v>801</v>
      </c>
      <c r="J5" s="2" t="s">
        <v>805</v>
      </c>
      <c r="K5" s="2" t="s">
        <v>1088</v>
      </c>
      <c r="L5" s="2" t="s">
        <v>832</v>
      </c>
      <c r="M5" s="2" t="s">
        <v>805</v>
      </c>
      <c r="N5" s="2" t="s">
        <v>1019</v>
      </c>
      <c r="O5" s="2" t="s">
        <v>1197</v>
      </c>
      <c r="P5" s="2" t="s">
        <v>1043</v>
      </c>
      <c r="Q5" s="2" t="s">
        <v>1198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1199</v>
      </c>
      <c r="B6" s="2" t="s">
        <v>889</v>
      </c>
      <c r="C6" s="2" t="s">
        <v>925</v>
      </c>
      <c r="D6" s="2" t="s">
        <v>926</v>
      </c>
      <c r="E6" s="2" t="s">
        <v>892</v>
      </c>
      <c r="F6" s="2" t="s">
        <v>1200</v>
      </c>
      <c r="G6" s="2" t="s">
        <v>1201</v>
      </c>
      <c r="H6" s="2" t="s">
        <v>818</v>
      </c>
      <c r="I6" s="2" t="s">
        <v>842</v>
      </c>
      <c r="J6" s="2" t="s">
        <v>832</v>
      </c>
      <c r="K6" s="2" t="s">
        <v>832</v>
      </c>
      <c r="L6" s="2" t="s">
        <v>832</v>
      </c>
      <c r="M6" s="2" t="s">
        <v>832</v>
      </c>
      <c r="N6" s="2" t="s">
        <v>832</v>
      </c>
      <c r="O6" s="2" t="s">
        <v>832</v>
      </c>
      <c r="P6" s="2" t="s">
        <v>832</v>
      </c>
      <c r="Q6" s="2" t="s">
        <v>832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1202</v>
      </c>
      <c r="B7" s="2" t="s">
        <v>890</v>
      </c>
      <c r="C7" s="2" t="s">
        <v>1203</v>
      </c>
      <c r="D7" s="2" t="s">
        <v>1204</v>
      </c>
      <c r="E7" s="2" t="s">
        <v>1055</v>
      </c>
      <c r="F7" s="2" t="s">
        <v>1205</v>
      </c>
      <c r="G7" s="2" t="s">
        <v>1206</v>
      </c>
      <c r="H7" s="2" t="s">
        <v>1207</v>
      </c>
      <c r="I7" s="2" t="s">
        <v>830</v>
      </c>
      <c r="J7" s="2" t="s">
        <v>832</v>
      </c>
      <c r="K7" s="2" t="s">
        <v>832</v>
      </c>
      <c r="L7" s="2" t="s">
        <v>832</v>
      </c>
      <c r="M7" s="2" t="s">
        <v>832</v>
      </c>
      <c r="N7" s="2" t="s">
        <v>832</v>
      </c>
      <c r="O7" s="2" t="s">
        <v>832</v>
      </c>
      <c r="P7" s="2" t="s">
        <v>832</v>
      </c>
      <c r="Q7" s="2" t="s">
        <v>832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1208</v>
      </c>
      <c r="B8" s="2" t="s">
        <v>844</v>
      </c>
      <c r="C8" s="2" t="s">
        <v>1209</v>
      </c>
      <c r="D8" s="2" t="s">
        <v>941</v>
      </c>
      <c r="E8" s="2" t="s">
        <v>1210</v>
      </c>
      <c r="F8" s="2" t="s">
        <v>848</v>
      </c>
      <c r="G8" s="2" t="s">
        <v>849</v>
      </c>
      <c r="H8" s="2" t="s">
        <v>964</v>
      </c>
      <c r="I8" s="2" t="s">
        <v>1211</v>
      </c>
      <c r="J8" s="2" t="s">
        <v>832</v>
      </c>
      <c r="K8" s="2" t="s">
        <v>832</v>
      </c>
      <c r="L8" s="2" t="s">
        <v>832</v>
      </c>
      <c r="M8" s="2" t="s">
        <v>832</v>
      </c>
      <c r="N8" s="2" t="s">
        <v>832</v>
      </c>
      <c r="O8" s="2" t="s">
        <v>832</v>
      </c>
      <c r="P8" s="2" t="s">
        <v>832</v>
      </c>
      <c r="Q8" s="2" t="s">
        <v>832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1212</v>
      </c>
      <c r="B9" s="2" t="s">
        <v>824</v>
      </c>
      <c r="C9" s="2" t="s">
        <v>925</v>
      </c>
      <c r="D9" s="2" t="s">
        <v>1213</v>
      </c>
      <c r="E9" s="2" t="s">
        <v>1214</v>
      </c>
      <c r="F9" s="2" t="s">
        <v>1215</v>
      </c>
      <c r="G9" s="2" t="s">
        <v>1216</v>
      </c>
      <c r="H9" s="2" t="s">
        <v>1217</v>
      </c>
      <c r="I9" s="2" t="s">
        <v>846</v>
      </c>
      <c r="J9" s="2" t="s">
        <v>832</v>
      </c>
      <c r="K9" s="2" t="s">
        <v>832</v>
      </c>
      <c r="L9" s="2" t="s">
        <v>832</v>
      </c>
      <c r="M9" s="2" t="s">
        <v>832</v>
      </c>
      <c r="N9" s="2" t="s">
        <v>832</v>
      </c>
      <c r="O9" s="2" t="s">
        <v>832</v>
      </c>
      <c r="P9" s="2" t="s">
        <v>832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FB46-3FF9-473F-9179-A43EE56B58E5}">
  <dimension ref="A1:DI9"/>
  <sheetViews>
    <sheetView workbookViewId="0"/>
  </sheetViews>
  <sheetFormatPr defaultRowHeight="14.25" x14ac:dyDescent="0.45"/>
  <cols>
    <col min="1" max="1" width="20.53125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957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958</v>
      </c>
      <c r="B5" s="2" t="s">
        <v>959</v>
      </c>
      <c r="C5" s="2" t="s">
        <v>812</v>
      </c>
      <c r="D5" s="2" t="s">
        <v>960</v>
      </c>
      <c r="E5" s="2" t="s">
        <v>814</v>
      </c>
      <c r="F5" s="2" t="s">
        <v>961</v>
      </c>
      <c r="G5" s="2" t="s">
        <v>962</v>
      </c>
      <c r="H5" s="2" t="s">
        <v>963</v>
      </c>
      <c r="I5" s="2" t="s">
        <v>964</v>
      </c>
      <c r="J5" s="2" t="s">
        <v>805</v>
      </c>
      <c r="K5" s="2" t="s">
        <v>965</v>
      </c>
      <c r="L5" s="2" t="s">
        <v>832</v>
      </c>
      <c r="M5" s="2" t="s">
        <v>805</v>
      </c>
      <c r="N5" s="2" t="s">
        <v>966</v>
      </c>
      <c r="O5" s="2" t="s">
        <v>967</v>
      </c>
      <c r="P5" s="2" t="s">
        <v>968</v>
      </c>
      <c r="Q5" s="2" t="s">
        <v>969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970</v>
      </c>
      <c r="B6" s="2" t="s">
        <v>795</v>
      </c>
      <c r="C6" s="2" t="s">
        <v>796</v>
      </c>
      <c r="D6" s="2" t="s">
        <v>797</v>
      </c>
      <c r="E6" s="2" t="s">
        <v>971</v>
      </c>
      <c r="F6" s="2" t="s">
        <v>972</v>
      </c>
      <c r="G6" s="2" t="s">
        <v>973</v>
      </c>
      <c r="H6" s="2" t="s">
        <v>974</v>
      </c>
      <c r="I6" s="2" t="s">
        <v>975</v>
      </c>
      <c r="J6" s="2" t="s">
        <v>832</v>
      </c>
      <c r="K6" s="2" t="s">
        <v>832</v>
      </c>
      <c r="L6" s="2" t="s">
        <v>976</v>
      </c>
      <c r="M6" s="2" t="s">
        <v>976</v>
      </c>
      <c r="N6" s="2" t="s">
        <v>977</v>
      </c>
      <c r="O6" s="2" t="s">
        <v>978</v>
      </c>
      <c r="P6" s="2" t="s">
        <v>899</v>
      </c>
      <c r="Q6" s="2" t="s">
        <v>979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980</v>
      </c>
      <c r="B7" s="2" t="s">
        <v>913</v>
      </c>
      <c r="C7" s="2" t="s">
        <v>981</v>
      </c>
      <c r="D7" s="2" t="s">
        <v>802</v>
      </c>
      <c r="E7" s="2" t="s">
        <v>982</v>
      </c>
      <c r="F7" s="2" t="s">
        <v>983</v>
      </c>
      <c r="G7" s="2" t="s">
        <v>984</v>
      </c>
      <c r="H7" s="2" t="s">
        <v>985</v>
      </c>
      <c r="I7" s="2" t="s">
        <v>882</v>
      </c>
      <c r="J7" s="2" t="s">
        <v>832</v>
      </c>
      <c r="K7" s="2" t="s">
        <v>832</v>
      </c>
      <c r="L7" s="2" t="s">
        <v>986</v>
      </c>
      <c r="M7" s="2" t="s">
        <v>986</v>
      </c>
      <c r="N7" s="2" t="s">
        <v>821</v>
      </c>
      <c r="O7" s="2" t="s">
        <v>987</v>
      </c>
      <c r="P7" s="2" t="s">
        <v>988</v>
      </c>
      <c r="Q7" s="2" t="s">
        <v>809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989</v>
      </c>
      <c r="B8" s="2" t="s">
        <v>990</v>
      </c>
      <c r="C8" s="2" t="s">
        <v>991</v>
      </c>
      <c r="D8" s="2" t="s">
        <v>992</v>
      </c>
      <c r="E8" s="2" t="s">
        <v>993</v>
      </c>
      <c r="F8" s="2" t="s">
        <v>994</v>
      </c>
      <c r="G8" s="2" t="s">
        <v>995</v>
      </c>
      <c r="H8" s="2" t="s">
        <v>996</v>
      </c>
      <c r="I8" s="2" t="s">
        <v>997</v>
      </c>
      <c r="J8" s="2" t="s">
        <v>832</v>
      </c>
      <c r="K8" s="2" t="s">
        <v>832</v>
      </c>
      <c r="L8" s="2" t="s">
        <v>832</v>
      </c>
      <c r="M8" s="2" t="s">
        <v>832</v>
      </c>
      <c r="N8" s="2" t="s">
        <v>832</v>
      </c>
      <c r="O8" s="2" t="s">
        <v>832</v>
      </c>
      <c r="P8" s="2" t="s">
        <v>832</v>
      </c>
      <c r="Q8" s="2" t="s">
        <v>832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998</v>
      </c>
      <c r="B9" s="2" t="s">
        <v>999</v>
      </c>
      <c r="C9" s="2" t="s">
        <v>1000</v>
      </c>
      <c r="D9" s="2" t="s">
        <v>1001</v>
      </c>
      <c r="E9" s="2" t="s">
        <v>1002</v>
      </c>
      <c r="F9" s="2" t="s">
        <v>1003</v>
      </c>
      <c r="G9" s="2" t="s">
        <v>1004</v>
      </c>
      <c r="H9" s="2" t="s">
        <v>1005</v>
      </c>
      <c r="I9" s="2" t="s">
        <v>975</v>
      </c>
      <c r="J9" s="2" t="s">
        <v>832</v>
      </c>
      <c r="K9" s="2" t="s">
        <v>832</v>
      </c>
      <c r="L9" s="2" t="s">
        <v>832</v>
      </c>
      <c r="M9" s="2" t="s">
        <v>832</v>
      </c>
      <c r="N9" s="2" t="s">
        <v>832</v>
      </c>
      <c r="O9" s="2" t="s">
        <v>832</v>
      </c>
      <c r="P9" s="2" t="s">
        <v>832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B56D-DD65-4E8F-8ADC-EDFD58B56BB9}">
  <dimension ref="A1:DI9"/>
  <sheetViews>
    <sheetView workbookViewId="0"/>
  </sheetViews>
  <sheetFormatPr defaultRowHeight="14.25" x14ac:dyDescent="0.45"/>
  <cols>
    <col min="1" max="1" width="19.19921875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911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912</v>
      </c>
      <c r="B5" s="2" t="s">
        <v>913</v>
      </c>
      <c r="C5" s="2" t="s">
        <v>914</v>
      </c>
      <c r="D5" s="2" t="s">
        <v>915</v>
      </c>
      <c r="E5" s="2" t="s">
        <v>814</v>
      </c>
      <c r="F5" s="2" t="s">
        <v>916</v>
      </c>
      <c r="G5" s="2" t="s">
        <v>917</v>
      </c>
      <c r="H5" s="2" t="s">
        <v>918</v>
      </c>
      <c r="I5" s="2" t="s">
        <v>919</v>
      </c>
      <c r="J5" s="2" t="s">
        <v>805</v>
      </c>
      <c r="K5" s="2" t="s">
        <v>832</v>
      </c>
      <c r="L5" s="2" t="s">
        <v>832</v>
      </c>
      <c r="M5" s="2" t="s">
        <v>805</v>
      </c>
      <c r="N5" s="2" t="s">
        <v>920</v>
      </c>
      <c r="O5" s="2" t="s">
        <v>921</v>
      </c>
      <c r="P5" s="2" t="s">
        <v>922</v>
      </c>
      <c r="Q5" s="2" t="s">
        <v>923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924</v>
      </c>
      <c r="B6" s="2" t="s">
        <v>889</v>
      </c>
      <c r="C6" s="2" t="s">
        <v>925</v>
      </c>
      <c r="D6" s="2" t="s">
        <v>926</v>
      </c>
      <c r="E6" s="2" t="s">
        <v>798</v>
      </c>
      <c r="F6" s="2" t="s">
        <v>927</v>
      </c>
      <c r="G6" s="2" t="s">
        <v>928</v>
      </c>
      <c r="H6" s="2" t="s">
        <v>929</v>
      </c>
      <c r="I6" s="2" t="s">
        <v>896</v>
      </c>
      <c r="J6" s="2" t="s">
        <v>832</v>
      </c>
      <c r="K6" s="2" t="s">
        <v>832</v>
      </c>
      <c r="L6" s="2" t="s">
        <v>930</v>
      </c>
      <c r="M6" s="2" t="s">
        <v>930</v>
      </c>
      <c r="N6" s="2" t="s">
        <v>931</v>
      </c>
      <c r="O6" s="2" t="s">
        <v>932</v>
      </c>
      <c r="P6" s="2" t="s">
        <v>803</v>
      </c>
      <c r="Q6" s="2" t="s">
        <v>834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933</v>
      </c>
      <c r="B7" s="2" t="s">
        <v>934</v>
      </c>
      <c r="C7" s="2" t="s">
        <v>935</v>
      </c>
      <c r="D7" s="2" t="s">
        <v>936</v>
      </c>
      <c r="E7" s="2" t="s">
        <v>937</v>
      </c>
      <c r="F7" s="2" t="s">
        <v>938</v>
      </c>
      <c r="G7" s="2" t="s">
        <v>939</v>
      </c>
      <c r="H7" s="2" t="s">
        <v>940</v>
      </c>
      <c r="I7" s="2" t="s">
        <v>941</v>
      </c>
      <c r="J7" s="2" t="s">
        <v>832</v>
      </c>
      <c r="K7" s="2" t="s">
        <v>832</v>
      </c>
      <c r="L7" s="2" t="s">
        <v>832</v>
      </c>
      <c r="M7" s="2" t="s">
        <v>832</v>
      </c>
      <c r="N7" s="2" t="s">
        <v>832</v>
      </c>
      <c r="O7" s="2" t="s">
        <v>832</v>
      </c>
      <c r="P7" s="2" t="s">
        <v>832</v>
      </c>
      <c r="Q7" s="2" t="s">
        <v>832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942</v>
      </c>
      <c r="B8" s="2" t="s">
        <v>943</v>
      </c>
      <c r="C8" s="2" t="s">
        <v>944</v>
      </c>
      <c r="D8" s="2" t="s">
        <v>909</v>
      </c>
      <c r="E8" s="2" t="s">
        <v>945</v>
      </c>
      <c r="F8" s="2" t="s">
        <v>946</v>
      </c>
      <c r="G8" s="2" t="s">
        <v>947</v>
      </c>
      <c r="H8" s="2" t="s">
        <v>948</v>
      </c>
      <c r="I8" s="2" t="s">
        <v>949</v>
      </c>
      <c r="J8" s="2" t="s">
        <v>832</v>
      </c>
      <c r="K8" s="2" t="s">
        <v>832</v>
      </c>
      <c r="L8" s="2" t="s">
        <v>832</v>
      </c>
      <c r="M8" s="2" t="s">
        <v>832</v>
      </c>
      <c r="N8" s="2" t="s">
        <v>832</v>
      </c>
      <c r="O8" s="2" t="s">
        <v>832</v>
      </c>
      <c r="P8" s="2" t="s">
        <v>832</v>
      </c>
      <c r="Q8" s="2" t="s">
        <v>832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950</v>
      </c>
      <c r="B9" s="2" t="s">
        <v>866</v>
      </c>
      <c r="C9" s="2" t="s">
        <v>865</v>
      </c>
      <c r="D9" s="2" t="s">
        <v>951</v>
      </c>
      <c r="E9" s="2" t="s">
        <v>952</v>
      </c>
      <c r="F9" s="2" t="s">
        <v>953</v>
      </c>
      <c r="G9" s="2" t="s">
        <v>954</v>
      </c>
      <c r="H9" s="2" t="s">
        <v>955</v>
      </c>
      <c r="I9" s="2" t="s">
        <v>956</v>
      </c>
      <c r="J9" s="2" t="s">
        <v>832</v>
      </c>
      <c r="K9" s="2" t="s">
        <v>832</v>
      </c>
      <c r="L9" s="2" t="s">
        <v>832</v>
      </c>
      <c r="M9" s="2" t="s">
        <v>832</v>
      </c>
      <c r="N9" s="2" t="s">
        <v>832</v>
      </c>
      <c r="O9" s="2" t="s">
        <v>832</v>
      </c>
      <c r="P9" s="2" t="s">
        <v>832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FA2C-A323-4662-B409-5F05D08C9858}">
  <dimension ref="A1:K31"/>
  <sheetViews>
    <sheetView workbookViewId="0">
      <selection sqref="A1:K31"/>
    </sheetView>
  </sheetViews>
  <sheetFormatPr defaultRowHeight="14.25" x14ac:dyDescent="0.45"/>
  <cols>
    <col min="1" max="1" width="5.33203125" bestFit="1" customWidth="1"/>
    <col min="2" max="2" width="4.53125" bestFit="1" customWidth="1"/>
    <col min="3" max="3" width="3.796875" bestFit="1" customWidth="1"/>
    <col min="4" max="4" width="7.46484375" bestFit="1" customWidth="1"/>
    <col min="5" max="5" width="5.265625" bestFit="1" customWidth="1"/>
    <col min="6" max="7" width="5.1328125" bestFit="1" customWidth="1"/>
    <col min="8" max="8" width="10.9296875" bestFit="1" customWidth="1"/>
    <col min="9" max="9" width="17.19921875" bestFit="1" customWidth="1"/>
    <col min="10" max="10" width="18.73046875" bestFit="1" customWidth="1"/>
    <col min="11" max="11" width="6.6640625" bestFit="1" customWidth="1"/>
  </cols>
  <sheetData>
    <row r="1" spans="1:11" x14ac:dyDescent="0.45">
      <c r="A1" t="s">
        <v>196</v>
      </c>
      <c r="B1" t="s">
        <v>9</v>
      </c>
      <c r="C1" t="s">
        <v>16</v>
      </c>
      <c r="D1" t="s">
        <v>197</v>
      </c>
      <c r="E1" t="s">
        <v>781</v>
      </c>
      <c r="F1" t="s">
        <v>4</v>
      </c>
      <c r="G1" t="s">
        <v>5</v>
      </c>
      <c r="H1" t="s">
        <v>1368</v>
      </c>
      <c r="I1" t="s">
        <v>1379</v>
      </c>
      <c r="J1" t="s">
        <v>1380</v>
      </c>
      <c r="K1" t="s">
        <v>204</v>
      </c>
    </row>
    <row r="2" spans="1:11" x14ac:dyDescent="0.45">
      <c r="A2" s="2" t="s">
        <v>47</v>
      </c>
      <c r="B2">
        <v>60</v>
      </c>
      <c r="C2">
        <v>58</v>
      </c>
      <c r="D2">
        <v>0.50800000000000001</v>
      </c>
      <c r="E2" s="2" t="s">
        <v>892</v>
      </c>
      <c r="F2">
        <v>492</v>
      </c>
      <c r="G2">
        <v>540</v>
      </c>
      <c r="H2">
        <v>0.45800000000000002</v>
      </c>
      <c r="I2">
        <v>54</v>
      </c>
      <c r="J2">
        <v>64</v>
      </c>
      <c r="K2">
        <v>6</v>
      </c>
    </row>
    <row r="3" spans="1:11" x14ac:dyDescent="0.45">
      <c r="A3" s="2" t="s">
        <v>39</v>
      </c>
      <c r="B3">
        <v>58</v>
      </c>
      <c r="C3">
        <v>58</v>
      </c>
      <c r="D3">
        <v>0.5</v>
      </c>
      <c r="E3" s="2" t="s">
        <v>1093</v>
      </c>
      <c r="F3">
        <v>458</v>
      </c>
      <c r="G3">
        <v>508</v>
      </c>
      <c r="H3">
        <v>0.45300000000000001</v>
      </c>
      <c r="I3">
        <v>53</v>
      </c>
      <c r="J3">
        <v>63</v>
      </c>
      <c r="K3">
        <v>5</v>
      </c>
    </row>
    <row r="4" spans="1:11" x14ac:dyDescent="0.45">
      <c r="A4" s="2" t="s">
        <v>74</v>
      </c>
      <c r="B4">
        <v>55</v>
      </c>
      <c r="C4">
        <v>63</v>
      </c>
      <c r="D4">
        <v>0.46600000000000003</v>
      </c>
      <c r="E4" s="2" t="s">
        <v>1250</v>
      </c>
      <c r="F4">
        <v>485</v>
      </c>
      <c r="G4">
        <v>569</v>
      </c>
      <c r="H4">
        <v>0.42699999999999999</v>
      </c>
      <c r="I4">
        <v>50</v>
      </c>
      <c r="J4">
        <v>68</v>
      </c>
      <c r="K4">
        <v>5</v>
      </c>
    </row>
    <row r="5" spans="1:11" x14ac:dyDescent="0.45">
      <c r="A5" s="2" t="s">
        <v>186</v>
      </c>
      <c r="B5">
        <v>70</v>
      </c>
      <c r="C5">
        <v>48</v>
      </c>
      <c r="D5">
        <v>0.59299999999999997</v>
      </c>
      <c r="E5" s="2" t="s">
        <v>1369</v>
      </c>
      <c r="F5">
        <v>602</v>
      </c>
      <c r="G5">
        <v>508</v>
      </c>
      <c r="H5">
        <v>0.57699999999999996</v>
      </c>
      <c r="I5">
        <v>68</v>
      </c>
      <c r="J5">
        <v>50</v>
      </c>
      <c r="K5">
        <v>2</v>
      </c>
    </row>
    <row r="6" spans="1:11" x14ac:dyDescent="0.45">
      <c r="A6" s="2" t="s">
        <v>55</v>
      </c>
      <c r="B6">
        <v>68</v>
      </c>
      <c r="C6">
        <v>49</v>
      </c>
      <c r="D6">
        <v>0.58099999999999996</v>
      </c>
      <c r="E6" s="2" t="s">
        <v>1376</v>
      </c>
      <c r="F6">
        <v>537</v>
      </c>
      <c r="G6">
        <v>463</v>
      </c>
      <c r="H6">
        <v>0.56699999999999995</v>
      </c>
      <c r="I6">
        <v>66</v>
      </c>
      <c r="J6">
        <v>51</v>
      </c>
      <c r="K6">
        <v>2</v>
      </c>
    </row>
    <row r="7" spans="1:11" x14ac:dyDescent="0.45">
      <c r="A7" s="2" t="s">
        <v>111</v>
      </c>
      <c r="B7">
        <v>51</v>
      </c>
      <c r="C7">
        <v>66</v>
      </c>
      <c r="D7">
        <v>0.436</v>
      </c>
      <c r="E7" s="2" t="s">
        <v>1374</v>
      </c>
      <c r="F7">
        <v>475</v>
      </c>
      <c r="G7">
        <v>565</v>
      </c>
      <c r="H7">
        <v>0.42099999999999999</v>
      </c>
      <c r="I7">
        <v>49</v>
      </c>
      <c r="J7">
        <v>68</v>
      </c>
      <c r="K7">
        <v>2</v>
      </c>
    </row>
    <row r="8" spans="1:11" x14ac:dyDescent="0.45">
      <c r="A8" s="2" t="s">
        <v>151</v>
      </c>
      <c r="B8">
        <v>61</v>
      </c>
      <c r="C8">
        <v>58</v>
      </c>
      <c r="D8">
        <v>0.51300000000000001</v>
      </c>
      <c r="E8" s="2" t="s">
        <v>1372</v>
      </c>
      <c r="F8">
        <v>526</v>
      </c>
      <c r="G8">
        <v>530</v>
      </c>
      <c r="H8">
        <v>0.497</v>
      </c>
      <c r="I8">
        <v>59</v>
      </c>
      <c r="J8">
        <v>60</v>
      </c>
      <c r="K8">
        <v>2</v>
      </c>
    </row>
    <row r="9" spans="1:11" x14ac:dyDescent="0.45">
      <c r="A9" s="2" t="s">
        <v>26</v>
      </c>
      <c r="B9">
        <v>65</v>
      </c>
      <c r="C9">
        <v>51</v>
      </c>
      <c r="D9">
        <v>0.56000000000000005</v>
      </c>
      <c r="E9" s="2" t="s">
        <v>1377</v>
      </c>
      <c r="F9">
        <v>563</v>
      </c>
      <c r="G9">
        <v>507</v>
      </c>
      <c r="H9">
        <v>0.54800000000000004</v>
      </c>
      <c r="I9">
        <v>64</v>
      </c>
      <c r="J9">
        <v>52</v>
      </c>
      <c r="K9">
        <v>1</v>
      </c>
    </row>
    <row r="10" spans="1:11" x14ac:dyDescent="0.45">
      <c r="A10" s="2" t="s">
        <v>81</v>
      </c>
      <c r="B10">
        <v>61</v>
      </c>
      <c r="C10">
        <v>55</v>
      </c>
      <c r="D10">
        <v>0.52600000000000002</v>
      </c>
      <c r="E10" s="2" t="s">
        <v>1075</v>
      </c>
      <c r="F10">
        <v>572</v>
      </c>
      <c r="G10">
        <v>546</v>
      </c>
      <c r="H10">
        <v>0.52100000000000002</v>
      </c>
      <c r="I10">
        <v>60</v>
      </c>
      <c r="J10">
        <v>56</v>
      </c>
      <c r="K10">
        <v>1</v>
      </c>
    </row>
    <row r="11" spans="1:11" x14ac:dyDescent="0.45">
      <c r="A11" s="2" t="s">
        <v>107</v>
      </c>
      <c r="B11">
        <v>69</v>
      </c>
      <c r="C11">
        <v>48</v>
      </c>
      <c r="D11">
        <v>0.59</v>
      </c>
      <c r="E11" s="2" t="s">
        <v>1369</v>
      </c>
      <c r="F11">
        <v>567</v>
      </c>
      <c r="G11">
        <v>470</v>
      </c>
      <c r="H11">
        <v>0.58499999999999996</v>
      </c>
      <c r="I11">
        <v>68</v>
      </c>
      <c r="J11">
        <v>49</v>
      </c>
      <c r="K11">
        <v>1</v>
      </c>
    </row>
    <row r="12" spans="1:11" x14ac:dyDescent="0.45">
      <c r="A12" s="2" t="s">
        <v>175</v>
      </c>
      <c r="B12">
        <v>66</v>
      </c>
      <c r="C12">
        <v>52</v>
      </c>
      <c r="D12">
        <v>0.55900000000000005</v>
      </c>
      <c r="E12" s="2" t="s">
        <v>1136</v>
      </c>
      <c r="F12">
        <v>563</v>
      </c>
      <c r="G12">
        <v>502</v>
      </c>
      <c r="H12">
        <v>0.55200000000000005</v>
      </c>
      <c r="I12">
        <v>65</v>
      </c>
      <c r="J12">
        <v>53</v>
      </c>
      <c r="K12">
        <v>1</v>
      </c>
    </row>
    <row r="13" spans="1:11" x14ac:dyDescent="0.45">
      <c r="A13" s="2" t="s">
        <v>93</v>
      </c>
      <c r="B13">
        <v>54</v>
      </c>
      <c r="C13">
        <v>64</v>
      </c>
      <c r="D13">
        <v>0.45800000000000002</v>
      </c>
      <c r="E13" s="2" t="s">
        <v>1364</v>
      </c>
      <c r="F13">
        <v>504</v>
      </c>
      <c r="G13">
        <v>562</v>
      </c>
      <c r="H13">
        <v>0.45</v>
      </c>
      <c r="I13">
        <v>53</v>
      </c>
      <c r="J13">
        <v>65</v>
      </c>
      <c r="K13">
        <v>1</v>
      </c>
    </row>
    <row r="14" spans="1:11" x14ac:dyDescent="0.45">
      <c r="A14" s="2" t="s">
        <v>63</v>
      </c>
      <c r="B14">
        <v>43</v>
      </c>
      <c r="C14">
        <v>75</v>
      </c>
      <c r="D14">
        <v>0.36399999999999999</v>
      </c>
      <c r="E14" s="2" t="s">
        <v>1357</v>
      </c>
      <c r="F14">
        <v>433</v>
      </c>
      <c r="G14">
        <v>595</v>
      </c>
      <c r="H14">
        <v>0.35899999999999999</v>
      </c>
      <c r="I14">
        <v>42</v>
      </c>
      <c r="J14">
        <v>76</v>
      </c>
      <c r="K14">
        <v>1</v>
      </c>
    </row>
    <row r="15" spans="1:11" x14ac:dyDescent="0.45">
      <c r="A15" s="2" t="s">
        <v>182</v>
      </c>
      <c r="B15">
        <v>43</v>
      </c>
      <c r="C15">
        <v>75</v>
      </c>
      <c r="D15">
        <v>0.36399999999999999</v>
      </c>
      <c r="E15" s="2" t="s">
        <v>1357</v>
      </c>
      <c r="F15">
        <v>501</v>
      </c>
      <c r="G15">
        <v>690</v>
      </c>
      <c r="H15">
        <v>0.35799999999999998</v>
      </c>
      <c r="I15">
        <v>42</v>
      </c>
      <c r="J15">
        <v>76</v>
      </c>
      <c r="K15">
        <v>1</v>
      </c>
    </row>
    <row r="16" spans="1:11" x14ac:dyDescent="0.45">
      <c r="A16" s="2" t="s">
        <v>147</v>
      </c>
      <c r="B16">
        <v>62</v>
      </c>
      <c r="C16">
        <v>56</v>
      </c>
      <c r="D16">
        <v>0.52500000000000002</v>
      </c>
      <c r="E16" s="2" t="s">
        <v>1075</v>
      </c>
      <c r="F16">
        <v>465</v>
      </c>
      <c r="G16">
        <v>436</v>
      </c>
      <c r="H16">
        <v>0.52900000000000003</v>
      </c>
      <c r="I16">
        <v>62</v>
      </c>
      <c r="J16">
        <v>56</v>
      </c>
      <c r="K16">
        <v>0</v>
      </c>
    </row>
    <row r="17" spans="1:11" x14ac:dyDescent="0.45">
      <c r="A17" s="2" t="s">
        <v>127</v>
      </c>
      <c r="B17">
        <v>68</v>
      </c>
      <c r="C17">
        <v>49</v>
      </c>
      <c r="D17">
        <v>0.58099999999999996</v>
      </c>
      <c r="E17" s="2" t="s">
        <v>1219</v>
      </c>
      <c r="F17">
        <v>576</v>
      </c>
      <c r="G17">
        <v>480</v>
      </c>
      <c r="H17">
        <v>0.58299999999999996</v>
      </c>
      <c r="I17">
        <v>68</v>
      </c>
      <c r="J17">
        <v>49</v>
      </c>
      <c r="K17">
        <v>0</v>
      </c>
    </row>
    <row r="18" spans="1:11" x14ac:dyDescent="0.45">
      <c r="A18" s="2" t="s">
        <v>67</v>
      </c>
      <c r="B18">
        <v>65</v>
      </c>
      <c r="C18">
        <v>53</v>
      </c>
      <c r="D18">
        <v>0.55100000000000005</v>
      </c>
      <c r="E18" s="2" t="s">
        <v>1370</v>
      </c>
      <c r="F18">
        <v>612</v>
      </c>
      <c r="G18">
        <v>551</v>
      </c>
      <c r="H18">
        <v>0.54800000000000004</v>
      </c>
      <c r="I18">
        <v>65</v>
      </c>
      <c r="J18">
        <v>53</v>
      </c>
      <c r="K18">
        <v>0</v>
      </c>
    </row>
    <row r="19" spans="1:11" x14ac:dyDescent="0.45">
      <c r="A19" s="2" t="s">
        <v>23</v>
      </c>
      <c r="B19">
        <v>56</v>
      </c>
      <c r="C19">
        <v>60</v>
      </c>
      <c r="D19">
        <v>0.48299999999999998</v>
      </c>
      <c r="E19" s="2" t="s">
        <v>827</v>
      </c>
      <c r="F19">
        <v>488</v>
      </c>
      <c r="G19">
        <v>508</v>
      </c>
      <c r="H19">
        <v>0.48199999999999998</v>
      </c>
      <c r="I19">
        <v>56</v>
      </c>
      <c r="J19">
        <v>60</v>
      </c>
      <c r="K19">
        <v>0</v>
      </c>
    </row>
    <row r="20" spans="1:11" x14ac:dyDescent="0.45">
      <c r="A20" s="2" t="s">
        <v>51</v>
      </c>
      <c r="B20">
        <v>69</v>
      </c>
      <c r="C20">
        <v>49</v>
      </c>
      <c r="D20">
        <v>0.58499999999999996</v>
      </c>
      <c r="E20" s="2" t="s">
        <v>1219</v>
      </c>
      <c r="F20">
        <v>606</v>
      </c>
      <c r="G20">
        <v>490</v>
      </c>
      <c r="H20">
        <v>0.59599999999999997</v>
      </c>
      <c r="I20">
        <v>70</v>
      </c>
      <c r="J20">
        <v>48</v>
      </c>
      <c r="K20">
        <v>-1</v>
      </c>
    </row>
    <row r="21" spans="1:11" x14ac:dyDescent="0.45">
      <c r="A21" s="2" t="s">
        <v>31</v>
      </c>
      <c r="B21">
        <v>55</v>
      </c>
      <c r="C21">
        <v>62</v>
      </c>
      <c r="D21">
        <v>0.47</v>
      </c>
      <c r="E21" s="2" t="s">
        <v>1055</v>
      </c>
      <c r="F21">
        <v>494</v>
      </c>
      <c r="G21">
        <v>520</v>
      </c>
      <c r="H21">
        <v>0.47699999999999998</v>
      </c>
      <c r="I21">
        <v>56</v>
      </c>
      <c r="J21">
        <v>61</v>
      </c>
      <c r="K21">
        <v>-1</v>
      </c>
    </row>
    <row r="22" spans="1:11" x14ac:dyDescent="0.45">
      <c r="A22" s="2" t="s">
        <v>100</v>
      </c>
      <c r="B22">
        <v>61</v>
      </c>
      <c r="C22">
        <v>55</v>
      </c>
      <c r="D22">
        <v>0.52600000000000002</v>
      </c>
      <c r="E22" s="2" t="s">
        <v>868</v>
      </c>
      <c r="F22">
        <v>495</v>
      </c>
      <c r="G22">
        <v>460</v>
      </c>
      <c r="H22">
        <v>0.53300000000000003</v>
      </c>
      <c r="I22">
        <v>62</v>
      </c>
      <c r="J22">
        <v>54</v>
      </c>
      <c r="K22">
        <v>-1</v>
      </c>
    </row>
    <row r="23" spans="1:11" x14ac:dyDescent="0.45">
      <c r="A23" s="2" t="s">
        <v>13</v>
      </c>
      <c r="B23">
        <v>61</v>
      </c>
      <c r="C23">
        <v>56</v>
      </c>
      <c r="D23">
        <v>0.52100000000000002</v>
      </c>
      <c r="E23" s="2" t="s">
        <v>1075</v>
      </c>
      <c r="F23">
        <v>560</v>
      </c>
      <c r="G23">
        <v>529</v>
      </c>
      <c r="H23">
        <v>0.52600000000000002</v>
      </c>
      <c r="I23">
        <v>62</v>
      </c>
      <c r="J23">
        <v>55</v>
      </c>
      <c r="K23">
        <v>-1</v>
      </c>
    </row>
    <row r="24" spans="1:11" x14ac:dyDescent="0.45">
      <c r="A24" s="2" t="s">
        <v>59</v>
      </c>
      <c r="B24">
        <v>61</v>
      </c>
      <c r="C24">
        <v>55</v>
      </c>
      <c r="D24">
        <v>0.52600000000000002</v>
      </c>
      <c r="E24" s="2" t="s">
        <v>1075</v>
      </c>
      <c r="F24">
        <v>532</v>
      </c>
      <c r="G24">
        <v>483</v>
      </c>
      <c r="H24">
        <v>0.54400000000000004</v>
      </c>
      <c r="I24">
        <v>63</v>
      </c>
      <c r="J24">
        <v>53</v>
      </c>
      <c r="K24">
        <v>-2</v>
      </c>
    </row>
    <row r="25" spans="1:11" x14ac:dyDescent="0.45">
      <c r="A25" s="2" t="s">
        <v>598</v>
      </c>
      <c r="B25">
        <v>55</v>
      </c>
      <c r="C25">
        <v>63</v>
      </c>
      <c r="D25">
        <v>0.46600000000000003</v>
      </c>
      <c r="E25" s="2" t="s">
        <v>1250</v>
      </c>
      <c r="F25">
        <v>486</v>
      </c>
      <c r="G25">
        <v>508</v>
      </c>
      <c r="H25">
        <v>0.48</v>
      </c>
      <c r="I25">
        <v>57</v>
      </c>
      <c r="J25">
        <v>61</v>
      </c>
      <c r="K25">
        <v>-2</v>
      </c>
    </row>
    <row r="26" spans="1:11" x14ac:dyDescent="0.45">
      <c r="A26" s="2" t="s">
        <v>19</v>
      </c>
      <c r="B26">
        <v>49</v>
      </c>
      <c r="C26">
        <v>69</v>
      </c>
      <c r="D26">
        <v>0.41499999999999998</v>
      </c>
      <c r="E26" s="2" t="s">
        <v>1381</v>
      </c>
      <c r="F26">
        <v>473</v>
      </c>
      <c r="G26">
        <v>546</v>
      </c>
      <c r="H26">
        <v>0.435</v>
      </c>
      <c r="I26">
        <v>51</v>
      </c>
      <c r="J26">
        <v>67</v>
      </c>
      <c r="K26">
        <v>-2</v>
      </c>
    </row>
    <row r="27" spans="1:11" x14ac:dyDescent="0.45">
      <c r="A27" s="2" t="s">
        <v>89</v>
      </c>
      <c r="B27">
        <v>67</v>
      </c>
      <c r="C27">
        <v>49</v>
      </c>
      <c r="D27">
        <v>0.57799999999999996</v>
      </c>
      <c r="E27" s="2" t="s">
        <v>1376</v>
      </c>
      <c r="F27">
        <v>567</v>
      </c>
      <c r="G27">
        <v>460</v>
      </c>
      <c r="H27">
        <v>0.59499999999999997</v>
      </c>
      <c r="I27">
        <v>69</v>
      </c>
      <c r="J27">
        <v>47</v>
      </c>
      <c r="K27">
        <v>-2</v>
      </c>
    </row>
    <row r="28" spans="1:11" x14ac:dyDescent="0.45">
      <c r="A28" s="2" t="s">
        <v>161</v>
      </c>
      <c r="B28">
        <v>59</v>
      </c>
      <c r="C28">
        <v>60</v>
      </c>
      <c r="D28">
        <v>0.496</v>
      </c>
      <c r="E28" s="2" t="s">
        <v>1093</v>
      </c>
      <c r="F28">
        <v>503</v>
      </c>
      <c r="G28">
        <v>493</v>
      </c>
      <c r="H28">
        <v>0.50900000000000001</v>
      </c>
      <c r="I28">
        <v>61</v>
      </c>
      <c r="J28">
        <v>58</v>
      </c>
      <c r="K28">
        <v>-2</v>
      </c>
    </row>
    <row r="29" spans="1:11" x14ac:dyDescent="0.45">
      <c r="A29" s="2" t="s">
        <v>43</v>
      </c>
      <c r="B29">
        <v>65</v>
      </c>
      <c r="C29">
        <v>53</v>
      </c>
      <c r="D29">
        <v>0.55100000000000005</v>
      </c>
      <c r="E29" s="2" t="s">
        <v>798</v>
      </c>
      <c r="F29">
        <v>567</v>
      </c>
      <c r="G29">
        <v>471</v>
      </c>
      <c r="H29">
        <v>0.58399999999999996</v>
      </c>
      <c r="I29">
        <v>69</v>
      </c>
      <c r="J29">
        <v>49</v>
      </c>
      <c r="K29">
        <v>-4</v>
      </c>
    </row>
    <row r="30" spans="1:11" x14ac:dyDescent="0.45">
      <c r="A30" s="2" t="s">
        <v>8</v>
      </c>
      <c r="B30">
        <v>28</v>
      </c>
      <c r="C30">
        <v>91</v>
      </c>
      <c r="D30">
        <v>0.23499999999999999</v>
      </c>
      <c r="E30" s="2" t="s">
        <v>1382</v>
      </c>
      <c r="F30">
        <v>367</v>
      </c>
      <c r="G30">
        <v>618</v>
      </c>
      <c r="H30">
        <v>0.27800000000000002</v>
      </c>
      <c r="I30">
        <v>33</v>
      </c>
      <c r="J30">
        <v>86</v>
      </c>
      <c r="K30">
        <v>-5</v>
      </c>
    </row>
    <row r="31" spans="1:11" x14ac:dyDescent="0.45">
      <c r="A31" s="2" t="s">
        <v>119</v>
      </c>
      <c r="B31">
        <v>56</v>
      </c>
      <c r="C31">
        <v>61</v>
      </c>
      <c r="D31">
        <v>0.47899999999999998</v>
      </c>
      <c r="E31" s="2" t="s">
        <v>1326</v>
      </c>
      <c r="F31">
        <v>520</v>
      </c>
      <c r="G31">
        <v>481</v>
      </c>
      <c r="H31">
        <v>0.53600000000000003</v>
      </c>
      <c r="I31">
        <v>63</v>
      </c>
      <c r="J31">
        <v>54</v>
      </c>
      <c r="K31">
        <v>-7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D37B-13ED-4EB4-942C-970DCB43C674}">
  <dimension ref="A1:H16"/>
  <sheetViews>
    <sheetView workbookViewId="0">
      <selection activeCell="S28" sqref="S28"/>
    </sheetView>
  </sheetViews>
  <sheetFormatPr defaultRowHeight="14.25" x14ac:dyDescent="0.45"/>
  <cols>
    <col min="1" max="1" width="5.33203125" bestFit="1" customWidth="1"/>
    <col min="2" max="2" width="4.53125" bestFit="1" customWidth="1"/>
    <col min="3" max="3" width="3.796875" bestFit="1" customWidth="1"/>
    <col min="4" max="4" width="7.46484375" bestFit="1" customWidth="1"/>
    <col min="5" max="5" width="5.265625" bestFit="1" customWidth="1"/>
    <col min="6" max="7" width="5.1328125" bestFit="1" customWidth="1"/>
    <col min="8" max="8" width="10.9296875" bestFit="1" customWidth="1"/>
  </cols>
  <sheetData>
    <row r="1" spans="1:8" x14ac:dyDescent="0.45">
      <c r="A1" t="s">
        <v>196</v>
      </c>
      <c r="B1" t="s">
        <v>9</v>
      </c>
      <c r="C1" t="s">
        <v>16</v>
      </c>
      <c r="D1" t="s">
        <v>197</v>
      </c>
      <c r="E1" t="s">
        <v>781</v>
      </c>
      <c r="F1" t="s">
        <v>4</v>
      </c>
      <c r="G1" t="s">
        <v>5</v>
      </c>
      <c r="H1" t="s">
        <v>1368</v>
      </c>
    </row>
    <row r="2" spans="1:8" x14ac:dyDescent="0.45">
      <c r="A2" s="2" t="s">
        <v>107</v>
      </c>
      <c r="B2">
        <v>69</v>
      </c>
      <c r="C2">
        <v>48</v>
      </c>
      <c r="D2">
        <v>0.59</v>
      </c>
      <c r="E2" s="2" t="s">
        <v>1369</v>
      </c>
      <c r="F2">
        <v>567</v>
      </c>
      <c r="G2">
        <v>470</v>
      </c>
      <c r="H2">
        <v>0.58499999999999996</v>
      </c>
    </row>
    <row r="3" spans="1:8" x14ac:dyDescent="0.45">
      <c r="A3" s="2" t="s">
        <v>127</v>
      </c>
      <c r="B3">
        <v>68</v>
      </c>
      <c r="C3">
        <v>49</v>
      </c>
      <c r="D3">
        <v>0.58099999999999996</v>
      </c>
      <c r="E3" s="2" t="s">
        <v>1219</v>
      </c>
      <c r="F3">
        <v>576</v>
      </c>
      <c r="G3">
        <v>480</v>
      </c>
      <c r="H3">
        <v>0.58299999999999996</v>
      </c>
    </row>
    <row r="4" spans="1:8" x14ac:dyDescent="0.45">
      <c r="A4" s="2" t="s">
        <v>89</v>
      </c>
      <c r="B4">
        <v>67</v>
      </c>
      <c r="C4">
        <v>49</v>
      </c>
      <c r="D4">
        <v>0.57799999999999996</v>
      </c>
      <c r="E4" s="2" t="s">
        <v>1376</v>
      </c>
      <c r="F4">
        <v>567</v>
      </c>
      <c r="G4">
        <v>460</v>
      </c>
      <c r="H4">
        <v>0.59499999999999997</v>
      </c>
    </row>
    <row r="5" spans="1:8" x14ac:dyDescent="0.45">
      <c r="A5" s="2" t="s">
        <v>175</v>
      </c>
      <c r="B5">
        <v>66</v>
      </c>
      <c r="C5">
        <v>52</v>
      </c>
      <c r="D5">
        <v>0.55900000000000005</v>
      </c>
      <c r="E5" s="2" t="s">
        <v>1136</v>
      </c>
      <c r="F5">
        <v>563</v>
      </c>
      <c r="G5">
        <v>502</v>
      </c>
      <c r="H5">
        <v>0.55200000000000005</v>
      </c>
    </row>
    <row r="6" spans="1:8" x14ac:dyDescent="0.45">
      <c r="A6" s="2" t="s">
        <v>67</v>
      </c>
      <c r="B6">
        <v>65</v>
      </c>
      <c r="C6">
        <v>53</v>
      </c>
      <c r="D6">
        <v>0.55100000000000005</v>
      </c>
      <c r="E6" s="2" t="s">
        <v>1370</v>
      </c>
      <c r="F6">
        <v>612</v>
      </c>
      <c r="G6">
        <v>551</v>
      </c>
      <c r="H6">
        <v>0.54800000000000004</v>
      </c>
    </row>
    <row r="7" spans="1:8" x14ac:dyDescent="0.45">
      <c r="A7" s="2" t="s">
        <v>100</v>
      </c>
      <c r="B7">
        <v>61</v>
      </c>
      <c r="C7">
        <v>55</v>
      </c>
      <c r="D7">
        <v>0.52600000000000002</v>
      </c>
      <c r="E7" s="2" t="s">
        <v>868</v>
      </c>
      <c r="F7">
        <v>495</v>
      </c>
      <c r="G7">
        <v>460</v>
      </c>
      <c r="H7">
        <v>0.53300000000000003</v>
      </c>
    </row>
    <row r="8" spans="1:8" x14ac:dyDescent="0.45">
      <c r="A8" s="2" t="s">
        <v>13</v>
      </c>
      <c r="B8">
        <v>61</v>
      </c>
      <c r="C8">
        <v>56</v>
      </c>
      <c r="D8">
        <v>0.52100000000000002</v>
      </c>
      <c r="E8" s="2" t="s">
        <v>1075</v>
      </c>
      <c r="F8">
        <v>560</v>
      </c>
      <c r="G8">
        <v>529</v>
      </c>
      <c r="H8">
        <v>0.52600000000000002</v>
      </c>
    </row>
    <row r="9" spans="1:8" x14ac:dyDescent="0.45">
      <c r="A9" s="2" t="s">
        <v>151</v>
      </c>
      <c r="B9">
        <v>61</v>
      </c>
      <c r="C9">
        <v>58</v>
      </c>
      <c r="D9">
        <v>0.51300000000000001</v>
      </c>
      <c r="E9" s="2" t="s">
        <v>1372</v>
      </c>
      <c r="F9">
        <v>526</v>
      </c>
      <c r="G9">
        <v>530</v>
      </c>
      <c r="H9">
        <v>0.497</v>
      </c>
    </row>
    <row r="10" spans="1:8" x14ac:dyDescent="0.45">
      <c r="A10" s="2" t="s">
        <v>47</v>
      </c>
      <c r="B10">
        <v>60</v>
      </c>
      <c r="C10">
        <v>58</v>
      </c>
      <c r="D10">
        <v>0.50800000000000001</v>
      </c>
      <c r="E10" s="2" t="s">
        <v>892</v>
      </c>
      <c r="F10">
        <v>492</v>
      </c>
      <c r="G10">
        <v>540</v>
      </c>
      <c r="H10">
        <v>0.45800000000000002</v>
      </c>
    </row>
    <row r="11" spans="1:8" x14ac:dyDescent="0.45">
      <c r="A11" s="2" t="s">
        <v>161</v>
      </c>
      <c r="B11">
        <v>59</v>
      </c>
      <c r="C11">
        <v>60</v>
      </c>
      <c r="D11">
        <v>0.496</v>
      </c>
      <c r="E11" s="2" t="s">
        <v>1093</v>
      </c>
      <c r="F11">
        <v>503</v>
      </c>
      <c r="G11">
        <v>493</v>
      </c>
      <c r="H11">
        <v>0.50900000000000001</v>
      </c>
    </row>
    <row r="12" spans="1:8" x14ac:dyDescent="0.45">
      <c r="A12" s="2" t="s">
        <v>23</v>
      </c>
      <c r="B12">
        <v>56</v>
      </c>
      <c r="C12">
        <v>60</v>
      </c>
      <c r="D12">
        <v>0.48299999999999998</v>
      </c>
      <c r="E12" s="2" t="s">
        <v>827</v>
      </c>
      <c r="F12">
        <v>488</v>
      </c>
      <c r="G12">
        <v>508</v>
      </c>
      <c r="H12">
        <v>0.48199999999999998</v>
      </c>
    </row>
    <row r="13" spans="1:8" x14ac:dyDescent="0.45">
      <c r="A13" s="2" t="s">
        <v>119</v>
      </c>
      <c r="B13">
        <v>56</v>
      </c>
      <c r="C13">
        <v>61</v>
      </c>
      <c r="D13">
        <v>0.47899999999999998</v>
      </c>
      <c r="E13" s="2" t="s">
        <v>1326</v>
      </c>
      <c r="F13">
        <v>520</v>
      </c>
      <c r="G13">
        <v>481</v>
      </c>
      <c r="H13">
        <v>0.53600000000000003</v>
      </c>
    </row>
    <row r="14" spans="1:8" x14ac:dyDescent="0.45">
      <c r="A14" s="2" t="s">
        <v>93</v>
      </c>
      <c r="B14">
        <v>54</v>
      </c>
      <c r="C14">
        <v>64</v>
      </c>
      <c r="D14">
        <v>0.45800000000000002</v>
      </c>
      <c r="E14" s="2" t="s">
        <v>1364</v>
      </c>
      <c r="F14">
        <v>504</v>
      </c>
      <c r="G14">
        <v>562</v>
      </c>
      <c r="H14">
        <v>0.45</v>
      </c>
    </row>
    <row r="15" spans="1:8" x14ac:dyDescent="0.45">
      <c r="A15" s="2" t="s">
        <v>63</v>
      </c>
      <c r="B15">
        <v>43</v>
      </c>
      <c r="C15">
        <v>75</v>
      </c>
      <c r="D15">
        <v>0.36399999999999999</v>
      </c>
      <c r="E15" s="2" t="s">
        <v>1357</v>
      </c>
      <c r="F15">
        <v>433</v>
      </c>
      <c r="G15">
        <v>595</v>
      </c>
      <c r="H15">
        <v>0.35899999999999999</v>
      </c>
    </row>
    <row r="16" spans="1:8" x14ac:dyDescent="0.45">
      <c r="A16" s="2" t="s">
        <v>182</v>
      </c>
      <c r="B16">
        <v>43</v>
      </c>
      <c r="C16">
        <v>75</v>
      </c>
      <c r="D16">
        <v>0.36399999999999999</v>
      </c>
      <c r="E16" s="2" t="s">
        <v>1357</v>
      </c>
      <c r="F16">
        <v>501</v>
      </c>
      <c r="G16">
        <v>690</v>
      </c>
      <c r="H16">
        <v>0.35799999999999998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06BA-4F5E-4CA3-9AA0-21E311740C95}">
  <dimension ref="A1:H16"/>
  <sheetViews>
    <sheetView workbookViewId="0"/>
  </sheetViews>
  <sheetFormatPr defaultRowHeight="14.25" x14ac:dyDescent="0.45"/>
  <cols>
    <col min="1" max="1" width="5.33203125" bestFit="1" customWidth="1"/>
    <col min="2" max="2" width="4.53125" bestFit="1" customWidth="1"/>
    <col min="3" max="3" width="3.796875" bestFit="1" customWidth="1"/>
    <col min="4" max="4" width="7.46484375" bestFit="1" customWidth="1"/>
    <col min="5" max="5" width="5.265625" bestFit="1" customWidth="1"/>
    <col min="6" max="7" width="5.1328125" bestFit="1" customWidth="1"/>
    <col min="8" max="8" width="10.9296875" bestFit="1" customWidth="1"/>
  </cols>
  <sheetData>
    <row r="1" spans="1:8" x14ac:dyDescent="0.45">
      <c r="A1" t="s">
        <v>196</v>
      </c>
      <c r="B1" t="s">
        <v>9</v>
      </c>
      <c r="C1" t="s">
        <v>16</v>
      </c>
      <c r="D1" t="s">
        <v>197</v>
      </c>
      <c r="E1" t="s">
        <v>781</v>
      </c>
      <c r="F1" t="s">
        <v>4</v>
      </c>
      <c r="G1" t="s">
        <v>5</v>
      </c>
      <c r="H1" t="s">
        <v>1368</v>
      </c>
    </row>
    <row r="2" spans="1:8" x14ac:dyDescent="0.45">
      <c r="A2" s="2" t="s">
        <v>186</v>
      </c>
      <c r="B2">
        <v>70</v>
      </c>
      <c r="C2">
        <v>48</v>
      </c>
      <c r="D2">
        <v>0.59299999999999997</v>
      </c>
      <c r="E2" s="2" t="s">
        <v>1369</v>
      </c>
      <c r="F2">
        <v>602</v>
      </c>
      <c r="G2">
        <v>508</v>
      </c>
      <c r="H2">
        <v>0.57699999999999996</v>
      </c>
    </row>
    <row r="3" spans="1:8" x14ac:dyDescent="0.45">
      <c r="A3" s="2" t="s">
        <v>51</v>
      </c>
      <c r="B3">
        <v>69</v>
      </c>
      <c r="C3">
        <v>49</v>
      </c>
      <c r="D3">
        <v>0.58499999999999996</v>
      </c>
      <c r="E3" s="2" t="s">
        <v>1219</v>
      </c>
      <c r="F3">
        <v>606</v>
      </c>
      <c r="G3">
        <v>490</v>
      </c>
      <c r="H3">
        <v>0.59599999999999997</v>
      </c>
    </row>
    <row r="4" spans="1:8" x14ac:dyDescent="0.45">
      <c r="A4" s="2" t="s">
        <v>55</v>
      </c>
      <c r="B4">
        <v>68</v>
      </c>
      <c r="C4">
        <v>49</v>
      </c>
      <c r="D4">
        <v>0.58099999999999996</v>
      </c>
      <c r="E4" s="2" t="s">
        <v>1376</v>
      </c>
      <c r="F4">
        <v>537</v>
      </c>
      <c r="G4">
        <v>463</v>
      </c>
      <c r="H4">
        <v>0.56699999999999995</v>
      </c>
    </row>
    <row r="5" spans="1:8" x14ac:dyDescent="0.45">
      <c r="A5" s="2" t="s">
        <v>26</v>
      </c>
      <c r="B5">
        <v>65</v>
      </c>
      <c r="C5">
        <v>51</v>
      </c>
      <c r="D5">
        <v>0.56000000000000005</v>
      </c>
      <c r="E5" s="2" t="s">
        <v>1377</v>
      </c>
      <c r="F5">
        <v>563</v>
      </c>
      <c r="G5">
        <v>507</v>
      </c>
      <c r="H5">
        <v>0.54800000000000004</v>
      </c>
    </row>
    <row r="6" spans="1:8" x14ac:dyDescent="0.45">
      <c r="A6" s="2" t="s">
        <v>43</v>
      </c>
      <c r="B6">
        <v>65</v>
      </c>
      <c r="C6">
        <v>53</v>
      </c>
      <c r="D6">
        <v>0.55100000000000005</v>
      </c>
      <c r="E6" s="2" t="s">
        <v>798</v>
      </c>
      <c r="F6">
        <v>567</v>
      </c>
      <c r="G6">
        <v>471</v>
      </c>
      <c r="H6">
        <v>0.58399999999999996</v>
      </c>
    </row>
    <row r="7" spans="1:8" x14ac:dyDescent="0.45">
      <c r="A7" s="2" t="s">
        <v>81</v>
      </c>
      <c r="B7">
        <v>61</v>
      </c>
      <c r="C7">
        <v>55</v>
      </c>
      <c r="D7">
        <v>0.52600000000000002</v>
      </c>
      <c r="E7" s="2" t="s">
        <v>1075</v>
      </c>
      <c r="F7">
        <v>572</v>
      </c>
      <c r="G7">
        <v>546</v>
      </c>
      <c r="H7">
        <v>0.52100000000000002</v>
      </c>
    </row>
    <row r="8" spans="1:8" x14ac:dyDescent="0.45">
      <c r="A8" s="2" t="s">
        <v>59</v>
      </c>
      <c r="B8">
        <v>61</v>
      </c>
      <c r="C8">
        <v>55</v>
      </c>
      <c r="D8">
        <v>0.52600000000000002</v>
      </c>
      <c r="E8" s="2" t="s">
        <v>1075</v>
      </c>
      <c r="F8">
        <v>532</v>
      </c>
      <c r="G8">
        <v>483</v>
      </c>
      <c r="H8">
        <v>0.54400000000000004</v>
      </c>
    </row>
    <row r="9" spans="1:8" x14ac:dyDescent="0.45">
      <c r="A9" s="2" t="s">
        <v>147</v>
      </c>
      <c r="B9">
        <v>62</v>
      </c>
      <c r="C9">
        <v>56</v>
      </c>
      <c r="D9">
        <v>0.52500000000000002</v>
      </c>
      <c r="E9" s="2" t="s">
        <v>1075</v>
      </c>
      <c r="F9">
        <v>465</v>
      </c>
      <c r="G9">
        <v>436</v>
      </c>
      <c r="H9">
        <v>0.52900000000000003</v>
      </c>
    </row>
    <row r="10" spans="1:8" x14ac:dyDescent="0.45">
      <c r="A10" s="2" t="s">
        <v>39</v>
      </c>
      <c r="B10">
        <v>58</v>
      </c>
      <c r="C10">
        <v>58</v>
      </c>
      <c r="D10">
        <v>0.5</v>
      </c>
      <c r="E10" s="2" t="s">
        <v>1093</v>
      </c>
      <c r="F10">
        <v>458</v>
      </c>
      <c r="G10">
        <v>508</v>
      </c>
      <c r="H10">
        <v>0.45300000000000001</v>
      </c>
    </row>
    <row r="11" spans="1:8" x14ac:dyDescent="0.45">
      <c r="A11" s="2" t="s">
        <v>31</v>
      </c>
      <c r="B11">
        <v>55</v>
      </c>
      <c r="C11">
        <v>62</v>
      </c>
      <c r="D11">
        <v>0.47</v>
      </c>
      <c r="E11" s="2" t="s">
        <v>1055</v>
      </c>
      <c r="F11">
        <v>494</v>
      </c>
      <c r="G11">
        <v>520</v>
      </c>
      <c r="H11">
        <v>0.47699999999999998</v>
      </c>
    </row>
    <row r="12" spans="1:8" x14ac:dyDescent="0.45">
      <c r="A12" s="2" t="s">
        <v>74</v>
      </c>
      <c r="B12">
        <v>55</v>
      </c>
      <c r="C12">
        <v>63</v>
      </c>
      <c r="D12">
        <v>0.46600000000000003</v>
      </c>
      <c r="E12" s="2" t="s">
        <v>1250</v>
      </c>
      <c r="F12">
        <v>485</v>
      </c>
      <c r="G12">
        <v>569</v>
      </c>
      <c r="H12">
        <v>0.42699999999999999</v>
      </c>
    </row>
    <row r="13" spans="1:8" x14ac:dyDescent="0.45">
      <c r="A13" s="2" t="s">
        <v>598</v>
      </c>
      <c r="B13">
        <v>55</v>
      </c>
      <c r="C13">
        <v>63</v>
      </c>
      <c r="D13">
        <v>0.46600000000000003</v>
      </c>
      <c r="E13" s="2" t="s">
        <v>1250</v>
      </c>
      <c r="F13">
        <v>486</v>
      </c>
      <c r="G13">
        <v>508</v>
      </c>
      <c r="H13">
        <v>0.48</v>
      </c>
    </row>
    <row r="14" spans="1:8" x14ac:dyDescent="0.45">
      <c r="A14" s="2" t="s">
        <v>111</v>
      </c>
      <c r="B14">
        <v>51</v>
      </c>
      <c r="C14">
        <v>66</v>
      </c>
      <c r="D14">
        <v>0.436</v>
      </c>
      <c r="E14" s="2" t="s">
        <v>1374</v>
      </c>
      <c r="F14">
        <v>475</v>
      </c>
      <c r="G14">
        <v>565</v>
      </c>
      <c r="H14">
        <v>0.42099999999999999</v>
      </c>
    </row>
    <row r="15" spans="1:8" x14ac:dyDescent="0.45">
      <c r="A15" s="2" t="s">
        <v>19</v>
      </c>
      <c r="B15">
        <v>49</v>
      </c>
      <c r="C15">
        <v>69</v>
      </c>
      <c r="D15">
        <v>0.41499999999999998</v>
      </c>
      <c r="E15" s="2" t="s">
        <v>1381</v>
      </c>
      <c r="F15">
        <v>473</v>
      </c>
      <c r="G15">
        <v>546</v>
      </c>
      <c r="H15">
        <v>0.435</v>
      </c>
    </row>
    <row r="16" spans="1:8" x14ac:dyDescent="0.45">
      <c r="A16" s="2" t="s">
        <v>8</v>
      </c>
      <c r="B16">
        <v>28</v>
      </c>
      <c r="C16">
        <v>91</v>
      </c>
      <c r="D16">
        <v>0.23499999999999999</v>
      </c>
      <c r="E16" s="2" t="s">
        <v>1382</v>
      </c>
      <c r="F16">
        <v>367</v>
      </c>
      <c r="G16">
        <v>618</v>
      </c>
      <c r="H16">
        <v>0.27800000000000002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DAD2-19F0-4E77-8B28-306B2EB5F3A4}">
  <dimension ref="A1:K31"/>
  <sheetViews>
    <sheetView workbookViewId="0">
      <selection sqref="A1:K31"/>
    </sheetView>
  </sheetViews>
  <sheetFormatPr defaultRowHeight="14.25" x14ac:dyDescent="0.45"/>
  <cols>
    <col min="1" max="1" width="5.33203125" bestFit="1" customWidth="1"/>
    <col min="2" max="2" width="4.53125" bestFit="1" customWidth="1"/>
    <col min="3" max="3" width="3.796875" bestFit="1" customWidth="1"/>
    <col min="4" max="4" width="7.46484375" bestFit="1" customWidth="1"/>
    <col min="5" max="5" width="5.265625" bestFit="1" customWidth="1"/>
    <col min="6" max="7" width="5.1328125" bestFit="1" customWidth="1"/>
    <col min="8" max="8" width="10.9296875" bestFit="1" customWidth="1"/>
    <col min="9" max="9" width="17.19921875" bestFit="1" customWidth="1"/>
    <col min="10" max="10" width="18.73046875" bestFit="1" customWidth="1"/>
    <col min="11" max="11" width="6.6640625" bestFit="1" customWidth="1"/>
  </cols>
  <sheetData>
    <row r="1" spans="1:11" x14ac:dyDescent="0.45">
      <c r="A1" t="s">
        <v>196</v>
      </c>
      <c r="B1" t="s">
        <v>9</v>
      </c>
      <c r="C1" t="s">
        <v>16</v>
      </c>
      <c r="D1" t="s">
        <v>197</v>
      </c>
      <c r="E1" t="s">
        <v>781</v>
      </c>
      <c r="F1" t="s">
        <v>4</v>
      </c>
      <c r="G1" t="s">
        <v>5</v>
      </c>
      <c r="H1" t="s">
        <v>1368</v>
      </c>
      <c r="I1" t="s">
        <v>1379</v>
      </c>
      <c r="J1" t="s">
        <v>1380</v>
      </c>
      <c r="K1" t="s">
        <v>204</v>
      </c>
    </row>
    <row r="2" spans="1:11" x14ac:dyDescent="0.45">
      <c r="A2" s="2" t="s">
        <v>19</v>
      </c>
      <c r="B2">
        <v>19</v>
      </c>
      <c r="C2">
        <v>20</v>
      </c>
      <c r="D2">
        <v>0.48699999999999999</v>
      </c>
      <c r="E2" s="2" t="s">
        <v>1372</v>
      </c>
      <c r="F2">
        <v>156</v>
      </c>
      <c r="G2">
        <v>196</v>
      </c>
      <c r="H2">
        <v>0.39700000000000002</v>
      </c>
      <c r="I2">
        <v>15</v>
      </c>
      <c r="J2">
        <v>24</v>
      </c>
      <c r="K2">
        <v>4</v>
      </c>
    </row>
    <row r="3" spans="1:11" x14ac:dyDescent="0.45">
      <c r="A3" s="2" t="s">
        <v>31</v>
      </c>
      <c r="B3">
        <v>19</v>
      </c>
      <c r="C3">
        <v>21</v>
      </c>
      <c r="D3">
        <v>0.47499999999999998</v>
      </c>
      <c r="E3" s="2" t="s">
        <v>892</v>
      </c>
      <c r="F3">
        <v>160</v>
      </c>
      <c r="G3">
        <v>204</v>
      </c>
      <c r="H3">
        <v>0.39100000000000001</v>
      </c>
      <c r="I3">
        <v>16</v>
      </c>
      <c r="J3">
        <v>24</v>
      </c>
      <c r="K3">
        <v>3</v>
      </c>
    </row>
    <row r="4" spans="1:11" x14ac:dyDescent="0.45">
      <c r="A4" s="2" t="s">
        <v>127</v>
      </c>
      <c r="B4">
        <v>25</v>
      </c>
      <c r="C4">
        <v>15</v>
      </c>
      <c r="D4">
        <v>0.625</v>
      </c>
      <c r="E4" s="2" t="s">
        <v>1219</v>
      </c>
      <c r="F4">
        <v>229</v>
      </c>
      <c r="G4">
        <v>194</v>
      </c>
      <c r="H4">
        <v>0.57499999999999996</v>
      </c>
      <c r="I4">
        <v>23</v>
      </c>
      <c r="J4">
        <v>17</v>
      </c>
      <c r="K4">
        <v>2</v>
      </c>
    </row>
    <row r="5" spans="1:11" x14ac:dyDescent="0.45">
      <c r="A5" s="2" t="s">
        <v>119</v>
      </c>
      <c r="B5">
        <v>20</v>
      </c>
      <c r="C5">
        <v>21</v>
      </c>
      <c r="D5">
        <v>0.48799999999999999</v>
      </c>
      <c r="E5" s="2" t="s">
        <v>982</v>
      </c>
      <c r="F5">
        <v>174</v>
      </c>
      <c r="G5">
        <v>204</v>
      </c>
      <c r="H5">
        <v>0.42799999999999999</v>
      </c>
      <c r="I5">
        <v>18</v>
      </c>
      <c r="J5">
        <v>23</v>
      </c>
      <c r="K5">
        <v>2</v>
      </c>
    </row>
    <row r="6" spans="1:11" x14ac:dyDescent="0.45">
      <c r="A6" s="2" t="s">
        <v>23</v>
      </c>
      <c r="B6">
        <v>17</v>
      </c>
      <c r="C6">
        <v>24</v>
      </c>
      <c r="D6">
        <v>0.41499999999999998</v>
      </c>
      <c r="E6" s="2" t="s">
        <v>892</v>
      </c>
      <c r="F6">
        <v>156</v>
      </c>
      <c r="G6">
        <v>213</v>
      </c>
      <c r="H6">
        <v>0.36099999999999999</v>
      </c>
      <c r="I6">
        <v>15</v>
      </c>
      <c r="J6">
        <v>26</v>
      </c>
      <c r="K6">
        <v>2</v>
      </c>
    </row>
    <row r="7" spans="1:11" x14ac:dyDescent="0.45">
      <c r="A7" s="2" t="s">
        <v>598</v>
      </c>
      <c r="B7">
        <v>28</v>
      </c>
      <c r="C7">
        <v>11</v>
      </c>
      <c r="D7">
        <v>0.71799999999999997</v>
      </c>
      <c r="E7" s="2" t="s">
        <v>1369</v>
      </c>
      <c r="F7">
        <v>176</v>
      </c>
      <c r="G7">
        <v>116</v>
      </c>
      <c r="H7">
        <v>0.68200000000000005</v>
      </c>
      <c r="I7">
        <v>27</v>
      </c>
      <c r="J7">
        <v>12</v>
      </c>
      <c r="K7">
        <v>1</v>
      </c>
    </row>
    <row r="8" spans="1:11" x14ac:dyDescent="0.45">
      <c r="A8" s="2" t="s">
        <v>55</v>
      </c>
      <c r="B8">
        <v>23</v>
      </c>
      <c r="C8">
        <v>18</v>
      </c>
      <c r="D8">
        <v>0.56100000000000005</v>
      </c>
      <c r="E8" s="2" t="s">
        <v>1371</v>
      </c>
      <c r="F8">
        <v>161</v>
      </c>
      <c r="G8">
        <v>147</v>
      </c>
      <c r="H8">
        <v>0.54200000000000004</v>
      </c>
      <c r="I8">
        <v>22</v>
      </c>
      <c r="J8">
        <v>19</v>
      </c>
      <c r="K8">
        <v>1</v>
      </c>
    </row>
    <row r="9" spans="1:11" x14ac:dyDescent="0.45">
      <c r="A9" s="2" t="s">
        <v>13</v>
      </c>
      <c r="B9">
        <v>26</v>
      </c>
      <c r="C9">
        <v>14</v>
      </c>
      <c r="D9">
        <v>0.65</v>
      </c>
      <c r="E9" s="2" t="s">
        <v>1369</v>
      </c>
      <c r="F9">
        <v>191</v>
      </c>
      <c r="G9">
        <v>144</v>
      </c>
      <c r="H9">
        <v>0.626</v>
      </c>
      <c r="I9">
        <v>25</v>
      </c>
      <c r="J9">
        <v>15</v>
      </c>
      <c r="K9">
        <v>1</v>
      </c>
    </row>
    <row r="10" spans="1:11" x14ac:dyDescent="0.45">
      <c r="A10" s="2" t="s">
        <v>175</v>
      </c>
      <c r="B10">
        <v>25</v>
      </c>
      <c r="C10">
        <v>14</v>
      </c>
      <c r="D10">
        <v>0.64100000000000001</v>
      </c>
      <c r="E10" s="2" t="s">
        <v>1375</v>
      </c>
      <c r="F10">
        <v>180</v>
      </c>
      <c r="G10">
        <v>142</v>
      </c>
      <c r="H10">
        <v>0.60699999999999998</v>
      </c>
      <c r="I10">
        <v>24</v>
      </c>
      <c r="J10">
        <v>15</v>
      </c>
      <c r="K10">
        <v>1</v>
      </c>
    </row>
    <row r="11" spans="1:11" x14ac:dyDescent="0.45">
      <c r="A11" s="2" t="s">
        <v>107</v>
      </c>
      <c r="B11">
        <v>24</v>
      </c>
      <c r="C11">
        <v>17</v>
      </c>
      <c r="D11">
        <v>0.58499999999999996</v>
      </c>
      <c r="E11" s="2" t="s">
        <v>1123</v>
      </c>
      <c r="F11">
        <v>198</v>
      </c>
      <c r="G11">
        <v>177</v>
      </c>
      <c r="H11">
        <v>0.55100000000000005</v>
      </c>
      <c r="I11">
        <v>23</v>
      </c>
      <c r="J11">
        <v>18</v>
      </c>
      <c r="K11">
        <v>1</v>
      </c>
    </row>
    <row r="12" spans="1:11" x14ac:dyDescent="0.45">
      <c r="A12" s="2" t="s">
        <v>47</v>
      </c>
      <c r="B12">
        <v>20</v>
      </c>
      <c r="C12">
        <v>19</v>
      </c>
      <c r="D12">
        <v>0.51300000000000001</v>
      </c>
      <c r="E12" s="2" t="s">
        <v>971</v>
      </c>
      <c r="F12">
        <v>150</v>
      </c>
      <c r="G12">
        <v>157</v>
      </c>
      <c r="H12">
        <v>0.47899999999999998</v>
      </c>
      <c r="I12">
        <v>19</v>
      </c>
      <c r="J12">
        <v>20</v>
      </c>
      <c r="K12">
        <v>1</v>
      </c>
    </row>
    <row r="13" spans="1:11" x14ac:dyDescent="0.45">
      <c r="A13" s="2" t="s">
        <v>182</v>
      </c>
      <c r="B13">
        <v>17</v>
      </c>
      <c r="C13">
        <v>22</v>
      </c>
      <c r="D13">
        <v>0.436</v>
      </c>
      <c r="E13" s="2" t="s">
        <v>1378</v>
      </c>
      <c r="F13">
        <v>162</v>
      </c>
      <c r="G13">
        <v>200</v>
      </c>
      <c r="H13">
        <v>0.40500000000000003</v>
      </c>
      <c r="I13">
        <v>16</v>
      </c>
      <c r="J13">
        <v>23</v>
      </c>
      <c r="K13">
        <v>1</v>
      </c>
    </row>
    <row r="14" spans="1:11" x14ac:dyDescent="0.45">
      <c r="A14" s="2" t="s">
        <v>63</v>
      </c>
      <c r="B14">
        <v>15</v>
      </c>
      <c r="C14">
        <v>24</v>
      </c>
      <c r="D14">
        <v>0.38500000000000001</v>
      </c>
      <c r="E14" s="2" t="s">
        <v>1321</v>
      </c>
      <c r="F14">
        <v>167</v>
      </c>
      <c r="G14">
        <v>225</v>
      </c>
      <c r="H14">
        <v>0.36699999999999999</v>
      </c>
      <c r="I14">
        <v>14</v>
      </c>
      <c r="J14">
        <v>25</v>
      </c>
      <c r="K14">
        <v>1</v>
      </c>
    </row>
    <row r="15" spans="1:11" x14ac:dyDescent="0.45">
      <c r="A15" s="2" t="s">
        <v>93</v>
      </c>
      <c r="B15">
        <v>15</v>
      </c>
      <c r="C15">
        <v>24</v>
      </c>
      <c r="D15">
        <v>0.38500000000000001</v>
      </c>
      <c r="E15" s="2" t="s">
        <v>1321</v>
      </c>
      <c r="F15">
        <v>134</v>
      </c>
      <c r="G15">
        <v>182</v>
      </c>
      <c r="H15">
        <v>0.36299999999999999</v>
      </c>
      <c r="I15">
        <v>14</v>
      </c>
      <c r="J15">
        <v>25</v>
      </c>
      <c r="K15">
        <v>1</v>
      </c>
    </row>
    <row r="16" spans="1:11" x14ac:dyDescent="0.45">
      <c r="A16" s="2" t="s">
        <v>51</v>
      </c>
      <c r="B16">
        <v>23</v>
      </c>
      <c r="C16">
        <v>16</v>
      </c>
      <c r="D16">
        <v>0.59</v>
      </c>
      <c r="E16" s="2" t="s">
        <v>798</v>
      </c>
      <c r="F16">
        <v>180</v>
      </c>
      <c r="G16">
        <v>151</v>
      </c>
      <c r="H16">
        <v>0.57999999999999996</v>
      </c>
      <c r="I16">
        <v>23</v>
      </c>
      <c r="J16">
        <v>16</v>
      </c>
      <c r="K16">
        <v>0</v>
      </c>
    </row>
    <row r="17" spans="1:11" x14ac:dyDescent="0.45">
      <c r="A17" s="2" t="s">
        <v>39</v>
      </c>
      <c r="B17">
        <v>20</v>
      </c>
      <c r="C17">
        <v>21</v>
      </c>
      <c r="D17">
        <v>0.48799999999999999</v>
      </c>
      <c r="E17" s="2" t="s">
        <v>1372</v>
      </c>
      <c r="F17">
        <v>132</v>
      </c>
      <c r="G17">
        <v>138</v>
      </c>
      <c r="H17">
        <v>0.48</v>
      </c>
      <c r="I17">
        <v>20</v>
      </c>
      <c r="J17">
        <v>21</v>
      </c>
      <c r="K17">
        <v>0</v>
      </c>
    </row>
    <row r="18" spans="1:11" x14ac:dyDescent="0.45">
      <c r="A18" s="2" t="s">
        <v>43</v>
      </c>
      <c r="B18">
        <v>18</v>
      </c>
      <c r="C18">
        <v>21</v>
      </c>
      <c r="D18">
        <v>0.46200000000000002</v>
      </c>
      <c r="E18" s="2" t="s">
        <v>1214</v>
      </c>
      <c r="F18">
        <v>153</v>
      </c>
      <c r="G18">
        <v>162</v>
      </c>
      <c r="H18">
        <v>0.47399999999999998</v>
      </c>
      <c r="I18">
        <v>18</v>
      </c>
      <c r="J18">
        <v>21</v>
      </c>
      <c r="K18">
        <v>0</v>
      </c>
    </row>
    <row r="19" spans="1:11" x14ac:dyDescent="0.45">
      <c r="A19" s="2" t="s">
        <v>89</v>
      </c>
      <c r="B19">
        <v>23</v>
      </c>
      <c r="C19">
        <v>18</v>
      </c>
      <c r="D19">
        <v>0.56100000000000005</v>
      </c>
      <c r="E19" s="2" t="s">
        <v>1136</v>
      </c>
      <c r="F19">
        <v>190</v>
      </c>
      <c r="G19">
        <v>168</v>
      </c>
      <c r="H19">
        <v>0.55600000000000005</v>
      </c>
      <c r="I19">
        <v>23</v>
      </c>
      <c r="J19">
        <v>18</v>
      </c>
      <c r="K19">
        <v>0</v>
      </c>
    </row>
    <row r="20" spans="1:11" x14ac:dyDescent="0.45">
      <c r="A20" s="2" t="s">
        <v>67</v>
      </c>
      <c r="B20">
        <v>22</v>
      </c>
      <c r="C20">
        <v>18</v>
      </c>
      <c r="D20">
        <v>0.55000000000000004</v>
      </c>
      <c r="E20" s="2" t="s">
        <v>1377</v>
      </c>
      <c r="F20">
        <v>252</v>
      </c>
      <c r="G20">
        <v>223</v>
      </c>
      <c r="H20">
        <v>0.55600000000000005</v>
      </c>
      <c r="I20">
        <v>22</v>
      </c>
      <c r="J20">
        <v>18</v>
      </c>
      <c r="K20">
        <v>0</v>
      </c>
    </row>
    <row r="21" spans="1:11" x14ac:dyDescent="0.45">
      <c r="A21" s="2" t="s">
        <v>59</v>
      </c>
      <c r="B21">
        <v>25</v>
      </c>
      <c r="C21">
        <v>17</v>
      </c>
      <c r="D21">
        <v>0.59499999999999997</v>
      </c>
      <c r="E21" s="2" t="s">
        <v>1370</v>
      </c>
      <c r="F21">
        <v>198</v>
      </c>
      <c r="G21">
        <v>153</v>
      </c>
      <c r="H21">
        <v>0.61599999999999999</v>
      </c>
      <c r="I21">
        <v>26</v>
      </c>
      <c r="J21">
        <v>16</v>
      </c>
      <c r="K21">
        <v>-1</v>
      </c>
    </row>
    <row r="22" spans="1:11" x14ac:dyDescent="0.45">
      <c r="A22" s="2" t="s">
        <v>81</v>
      </c>
      <c r="B22">
        <v>19</v>
      </c>
      <c r="C22">
        <v>23</v>
      </c>
      <c r="D22">
        <v>0.45200000000000001</v>
      </c>
      <c r="E22" s="2" t="s">
        <v>1321</v>
      </c>
      <c r="F22">
        <v>172</v>
      </c>
      <c r="G22">
        <v>185</v>
      </c>
      <c r="H22">
        <v>0.46700000000000003</v>
      </c>
      <c r="I22">
        <v>20</v>
      </c>
      <c r="J22">
        <v>22</v>
      </c>
      <c r="K22">
        <v>-1</v>
      </c>
    </row>
    <row r="23" spans="1:11" x14ac:dyDescent="0.45">
      <c r="A23" s="2" t="s">
        <v>186</v>
      </c>
      <c r="B23">
        <v>17</v>
      </c>
      <c r="C23">
        <v>22</v>
      </c>
      <c r="D23">
        <v>0.436</v>
      </c>
      <c r="E23" s="2" t="s">
        <v>1093</v>
      </c>
      <c r="F23">
        <v>152</v>
      </c>
      <c r="G23">
        <v>168</v>
      </c>
      <c r="H23">
        <v>0.45400000000000001</v>
      </c>
      <c r="I23">
        <v>18</v>
      </c>
      <c r="J23">
        <v>21</v>
      </c>
      <c r="K23">
        <v>-1</v>
      </c>
    </row>
    <row r="24" spans="1:11" x14ac:dyDescent="0.45">
      <c r="A24" s="2" t="s">
        <v>26</v>
      </c>
      <c r="B24">
        <v>16</v>
      </c>
      <c r="C24">
        <v>25</v>
      </c>
      <c r="D24">
        <v>0.39</v>
      </c>
      <c r="E24" s="2" t="s">
        <v>1326</v>
      </c>
      <c r="F24">
        <v>159</v>
      </c>
      <c r="G24">
        <v>195</v>
      </c>
      <c r="H24">
        <v>0.40799999999999997</v>
      </c>
      <c r="I24">
        <v>17</v>
      </c>
      <c r="J24">
        <v>24</v>
      </c>
      <c r="K24">
        <v>-1</v>
      </c>
    </row>
    <row r="25" spans="1:11" x14ac:dyDescent="0.45">
      <c r="A25" s="2" t="s">
        <v>8</v>
      </c>
      <c r="B25">
        <v>9</v>
      </c>
      <c r="C25">
        <v>29</v>
      </c>
      <c r="D25">
        <v>0.23699999999999999</v>
      </c>
      <c r="E25" s="2" t="s">
        <v>1374</v>
      </c>
      <c r="F25">
        <v>115</v>
      </c>
      <c r="G25">
        <v>183</v>
      </c>
      <c r="H25">
        <v>0.29899999999999999</v>
      </c>
      <c r="I25">
        <v>11</v>
      </c>
      <c r="J25">
        <v>27</v>
      </c>
      <c r="K25">
        <v>-2</v>
      </c>
    </row>
    <row r="26" spans="1:11" x14ac:dyDescent="0.45">
      <c r="A26" s="2" t="s">
        <v>100</v>
      </c>
      <c r="B26">
        <v>25</v>
      </c>
      <c r="C26">
        <v>16</v>
      </c>
      <c r="D26">
        <v>0.61</v>
      </c>
      <c r="E26" s="2" t="s">
        <v>1376</v>
      </c>
      <c r="F26">
        <v>192</v>
      </c>
      <c r="G26">
        <v>134</v>
      </c>
      <c r="H26">
        <v>0.65900000000000003</v>
      </c>
      <c r="I26">
        <v>27</v>
      </c>
      <c r="J26">
        <v>14</v>
      </c>
      <c r="K26">
        <v>-2</v>
      </c>
    </row>
    <row r="27" spans="1:11" x14ac:dyDescent="0.45">
      <c r="A27" s="2" t="s">
        <v>111</v>
      </c>
      <c r="B27">
        <v>12</v>
      </c>
      <c r="C27">
        <v>28</v>
      </c>
      <c r="D27">
        <v>0.3</v>
      </c>
      <c r="E27" s="2" t="s">
        <v>1373</v>
      </c>
      <c r="F27">
        <v>147</v>
      </c>
      <c r="G27">
        <v>199</v>
      </c>
      <c r="H27">
        <v>0.36499999999999999</v>
      </c>
      <c r="I27">
        <v>15</v>
      </c>
      <c r="J27">
        <v>25</v>
      </c>
      <c r="K27">
        <v>-3</v>
      </c>
    </row>
    <row r="28" spans="1:11" x14ac:dyDescent="0.45">
      <c r="A28" s="2" t="s">
        <v>161</v>
      </c>
      <c r="B28">
        <v>22</v>
      </c>
      <c r="C28">
        <v>17</v>
      </c>
      <c r="D28">
        <v>0.56399999999999995</v>
      </c>
      <c r="E28" s="2" t="s">
        <v>1136</v>
      </c>
      <c r="F28">
        <v>223</v>
      </c>
      <c r="G28">
        <v>164</v>
      </c>
      <c r="H28">
        <v>0.63700000000000001</v>
      </c>
      <c r="I28">
        <v>25</v>
      </c>
      <c r="J28">
        <v>14</v>
      </c>
      <c r="K28">
        <v>-3</v>
      </c>
    </row>
    <row r="29" spans="1:11" x14ac:dyDescent="0.45">
      <c r="A29" s="2" t="s">
        <v>151</v>
      </c>
      <c r="B29">
        <v>18</v>
      </c>
      <c r="C29">
        <v>21</v>
      </c>
      <c r="D29">
        <v>0.46200000000000002</v>
      </c>
      <c r="E29" s="2" t="s">
        <v>868</v>
      </c>
      <c r="F29">
        <v>155</v>
      </c>
      <c r="G29">
        <v>144</v>
      </c>
      <c r="H29">
        <v>0.53400000000000003</v>
      </c>
      <c r="I29">
        <v>21</v>
      </c>
      <c r="J29">
        <v>18</v>
      </c>
      <c r="K29">
        <v>-3</v>
      </c>
    </row>
    <row r="30" spans="1:11" x14ac:dyDescent="0.45">
      <c r="A30" s="2" t="s">
        <v>147</v>
      </c>
      <c r="B30">
        <v>19</v>
      </c>
      <c r="C30">
        <v>21</v>
      </c>
      <c r="D30">
        <v>0.47499999999999998</v>
      </c>
      <c r="E30" s="2" t="s">
        <v>892</v>
      </c>
      <c r="F30">
        <v>188</v>
      </c>
      <c r="G30">
        <v>160</v>
      </c>
      <c r="H30">
        <v>0.57299999999999995</v>
      </c>
      <c r="I30">
        <v>23</v>
      </c>
      <c r="J30">
        <v>17</v>
      </c>
      <c r="K30">
        <v>-4</v>
      </c>
    </row>
    <row r="31" spans="1:11" x14ac:dyDescent="0.45">
      <c r="A31" s="2" t="s">
        <v>74</v>
      </c>
      <c r="B31">
        <v>18</v>
      </c>
      <c r="C31">
        <v>22</v>
      </c>
      <c r="D31">
        <v>0.45</v>
      </c>
      <c r="E31" s="2" t="s">
        <v>1321</v>
      </c>
      <c r="F31">
        <v>173</v>
      </c>
      <c r="G31">
        <v>147</v>
      </c>
      <c r="H31">
        <v>0.57399999999999995</v>
      </c>
      <c r="I31">
        <v>23</v>
      </c>
      <c r="J31">
        <v>17</v>
      </c>
      <c r="K31">
        <v>-5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FB8B-175C-40EB-8473-4A5EDD321F38}">
  <dimension ref="A1:H16"/>
  <sheetViews>
    <sheetView workbookViewId="0"/>
  </sheetViews>
  <sheetFormatPr defaultRowHeight="14.25" x14ac:dyDescent="0.45"/>
  <cols>
    <col min="1" max="1" width="5.33203125" bestFit="1" customWidth="1"/>
    <col min="2" max="2" width="4.53125" bestFit="1" customWidth="1"/>
    <col min="3" max="3" width="3.796875" bestFit="1" customWidth="1"/>
    <col min="4" max="4" width="7.46484375" bestFit="1" customWidth="1"/>
    <col min="5" max="5" width="5.265625" bestFit="1" customWidth="1"/>
    <col min="6" max="7" width="5.1328125" bestFit="1" customWidth="1"/>
    <col min="8" max="8" width="10.9296875" bestFit="1" customWidth="1"/>
  </cols>
  <sheetData>
    <row r="1" spans="1:8" x14ac:dyDescent="0.45">
      <c r="A1" t="s">
        <v>196</v>
      </c>
      <c r="B1" t="s">
        <v>9</v>
      </c>
      <c r="C1" t="s">
        <v>16</v>
      </c>
      <c r="D1" t="s">
        <v>197</v>
      </c>
      <c r="E1" t="s">
        <v>781</v>
      </c>
      <c r="F1" t="s">
        <v>4</v>
      </c>
      <c r="G1" t="s">
        <v>5</v>
      </c>
      <c r="H1" t="s">
        <v>1368</v>
      </c>
    </row>
    <row r="2" spans="1:8" x14ac:dyDescent="0.45">
      <c r="A2" s="2" t="s">
        <v>13</v>
      </c>
      <c r="B2">
        <v>26</v>
      </c>
      <c r="C2">
        <v>14</v>
      </c>
      <c r="D2">
        <v>0.65</v>
      </c>
      <c r="E2" s="2" t="s">
        <v>1369</v>
      </c>
      <c r="F2">
        <v>191</v>
      </c>
      <c r="G2">
        <v>144</v>
      </c>
      <c r="H2">
        <v>0.626</v>
      </c>
    </row>
    <row r="3" spans="1:8" x14ac:dyDescent="0.45">
      <c r="A3" s="2" t="s">
        <v>175</v>
      </c>
      <c r="B3">
        <v>25</v>
      </c>
      <c r="C3">
        <v>14</v>
      </c>
      <c r="D3">
        <v>0.64100000000000001</v>
      </c>
      <c r="E3" s="2" t="s">
        <v>1375</v>
      </c>
      <c r="F3">
        <v>180</v>
      </c>
      <c r="G3">
        <v>142</v>
      </c>
      <c r="H3">
        <v>0.60699999999999998</v>
      </c>
    </row>
    <row r="4" spans="1:8" x14ac:dyDescent="0.45">
      <c r="A4" s="2" t="s">
        <v>127</v>
      </c>
      <c r="B4">
        <v>25</v>
      </c>
      <c r="C4">
        <v>15</v>
      </c>
      <c r="D4">
        <v>0.625</v>
      </c>
      <c r="E4" s="2" t="s">
        <v>1219</v>
      </c>
      <c r="F4">
        <v>229</v>
      </c>
      <c r="G4">
        <v>194</v>
      </c>
      <c r="H4">
        <v>0.57499999999999996</v>
      </c>
    </row>
    <row r="5" spans="1:8" x14ac:dyDescent="0.45">
      <c r="A5" s="2" t="s">
        <v>100</v>
      </c>
      <c r="B5">
        <v>25</v>
      </c>
      <c r="C5">
        <v>16</v>
      </c>
      <c r="D5">
        <v>0.61</v>
      </c>
      <c r="E5" s="2" t="s">
        <v>1376</v>
      </c>
      <c r="F5">
        <v>192</v>
      </c>
      <c r="G5">
        <v>134</v>
      </c>
      <c r="H5">
        <v>0.65900000000000003</v>
      </c>
    </row>
    <row r="6" spans="1:8" x14ac:dyDescent="0.45">
      <c r="A6" s="2" t="s">
        <v>107</v>
      </c>
      <c r="B6">
        <v>24</v>
      </c>
      <c r="C6">
        <v>17</v>
      </c>
      <c r="D6">
        <v>0.58499999999999996</v>
      </c>
      <c r="E6" s="2" t="s">
        <v>1123</v>
      </c>
      <c r="F6">
        <v>198</v>
      </c>
      <c r="G6">
        <v>177</v>
      </c>
      <c r="H6">
        <v>0.55100000000000005</v>
      </c>
    </row>
    <row r="7" spans="1:8" x14ac:dyDescent="0.45">
      <c r="A7" s="2" t="s">
        <v>161</v>
      </c>
      <c r="B7">
        <v>22</v>
      </c>
      <c r="C7">
        <v>17</v>
      </c>
      <c r="D7">
        <v>0.56399999999999995</v>
      </c>
      <c r="E7" s="2" t="s">
        <v>1136</v>
      </c>
      <c r="F7">
        <v>223</v>
      </c>
      <c r="G7">
        <v>164</v>
      </c>
      <c r="H7">
        <v>0.63700000000000001</v>
      </c>
    </row>
    <row r="8" spans="1:8" x14ac:dyDescent="0.45">
      <c r="A8" s="2" t="s">
        <v>89</v>
      </c>
      <c r="B8">
        <v>23</v>
      </c>
      <c r="C8">
        <v>18</v>
      </c>
      <c r="D8">
        <v>0.56100000000000005</v>
      </c>
      <c r="E8" s="2" t="s">
        <v>1136</v>
      </c>
      <c r="F8">
        <v>190</v>
      </c>
      <c r="G8">
        <v>168</v>
      </c>
      <c r="H8">
        <v>0.55600000000000005</v>
      </c>
    </row>
    <row r="9" spans="1:8" x14ac:dyDescent="0.45">
      <c r="A9" s="2" t="s">
        <v>67</v>
      </c>
      <c r="B9">
        <v>22</v>
      </c>
      <c r="C9">
        <v>18</v>
      </c>
      <c r="D9">
        <v>0.55000000000000004</v>
      </c>
      <c r="E9" s="2" t="s">
        <v>1377</v>
      </c>
      <c r="F9">
        <v>252</v>
      </c>
      <c r="G9">
        <v>223</v>
      </c>
      <c r="H9">
        <v>0.55600000000000005</v>
      </c>
    </row>
    <row r="10" spans="1:8" x14ac:dyDescent="0.45">
      <c r="A10" s="2" t="s">
        <v>47</v>
      </c>
      <c r="B10">
        <v>20</v>
      </c>
      <c r="C10">
        <v>19</v>
      </c>
      <c r="D10">
        <v>0.51300000000000001</v>
      </c>
      <c r="E10" s="2" t="s">
        <v>971</v>
      </c>
      <c r="F10">
        <v>150</v>
      </c>
      <c r="G10">
        <v>157</v>
      </c>
      <c r="H10">
        <v>0.47899999999999998</v>
      </c>
    </row>
    <row r="11" spans="1:8" x14ac:dyDescent="0.45">
      <c r="A11" s="2" t="s">
        <v>119</v>
      </c>
      <c r="B11">
        <v>20</v>
      </c>
      <c r="C11">
        <v>21</v>
      </c>
      <c r="D11">
        <v>0.48799999999999999</v>
      </c>
      <c r="E11" s="2" t="s">
        <v>982</v>
      </c>
      <c r="F11">
        <v>174</v>
      </c>
      <c r="G11">
        <v>204</v>
      </c>
      <c r="H11">
        <v>0.42799999999999999</v>
      </c>
    </row>
    <row r="12" spans="1:8" x14ac:dyDescent="0.45">
      <c r="A12" s="2" t="s">
        <v>151</v>
      </c>
      <c r="B12">
        <v>18</v>
      </c>
      <c r="C12">
        <v>21</v>
      </c>
      <c r="D12">
        <v>0.46200000000000002</v>
      </c>
      <c r="E12" s="2" t="s">
        <v>868</v>
      </c>
      <c r="F12">
        <v>155</v>
      </c>
      <c r="G12">
        <v>144</v>
      </c>
      <c r="H12">
        <v>0.53400000000000003</v>
      </c>
    </row>
    <row r="13" spans="1:8" x14ac:dyDescent="0.45">
      <c r="A13" s="2" t="s">
        <v>182</v>
      </c>
      <c r="B13">
        <v>17</v>
      </c>
      <c r="C13">
        <v>22</v>
      </c>
      <c r="D13">
        <v>0.436</v>
      </c>
      <c r="E13" s="2" t="s">
        <v>1378</v>
      </c>
      <c r="F13">
        <v>162</v>
      </c>
      <c r="G13">
        <v>200</v>
      </c>
      <c r="H13">
        <v>0.40500000000000003</v>
      </c>
    </row>
    <row r="14" spans="1:8" x14ac:dyDescent="0.45">
      <c r="A14" s="2" t="s">
        <v>23</v>
      </c>
      <c r="B14">
        <v>17</v>
      </c>
      <c r="C14">
        <v>24</v>
      </c>
      <c r="D14">
        <v>0.41499999999999998</v>
      </c>
      <c r="E14" s="2" t="s">
        <v>892</v>
      </c>
      <c r="F14">
        <v>156</v>
      </c>
      <c r="G14">
        <v>213</v>
      </c>
      <c r="H14">
        <v>0.36099999999999999</v>
      </c>
    </row>
    <row r="15" spans="1:8" x14ac:dyDescent="0.45">
      <c r="A15" s="2" t="s">
        <v>63</v>
      </c>
      <c r="B15">
        <v>15</v>
      </c>
      <c r="C15">
        <v>24</v>
      </c>
      <c r="D15">
        <v>0.38500000000000001</v>
      </c>
      <c r="E15" s="2" t="s">
        <v>1321</v>
      </c>
      <c r="F15">
        <v>167</v>
      </c>
      <c r="G15">
        <v>225</v>
      </c>
      <c r="H15">
        <v>0.36699999999999999</v>
      </c>
    </row>
    <row r="16" spans="1:8" x14ac:dyDescent="0.45">
      <c r="A16" s="2" t="s">
        <v>93</v>
      </c>
      <c r="B16">
        <v>15</v>
      </c>
      <c r="C16">
        <v>24</v>
      </c>
      <c r="D16">
        <v>0.38500000000000001</v>
      </c>
      <c r="E16" s="2" t="s">
        <v>1321</v>
      </c>
      <c r="F16">
        <v>134</v>
      </c>
      <c r="G16">
        <v>182</v>
      </c>
      <c r="H16">
        <v>0.36299999999999999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1AF9-7AB3-4471-B13F-C59BDC4C2C2B}">
  <dimension ref="A1:Q31"/>
  <sheetViews>
    <sheetView workbookViewId="0">
      <selection sqref="A1:XFD1048576"/>
    </sheetView>
  </sheetViews>
  <sheetFormatPr defaultRowHeight="14.25" x14ac:dyDescent="0.45"/>
  <cols>
    <col min="1" max="1" width="12.46484375" bestFit="1" customWidth="1"/>
    <col min="2" max="2" width="4.53125" bestFit="1" customWidth="1"/>
    <col min="3" max="3" width="3.796875" bestFit="1" customWidth="1"/>
    <col min="4" max="4" width="6" bestFit="1" customWidth="1"/>
    <col min="5" max="5" width="5.265625" bestFit="1" customWidth="1"/>
    <col min="6" max="6" width="8.53125" bestFit="1" customWidth="1"/>
    <col min="7" max="7" width="7.796875" bestFit="1" customWidth="1"/>
    <col min="8" max="8" width="10.265625" bestFit="1" customWidth="1"/>
    <col min="9" max="9" width="17.53125" bestFit="1" customWidth="1"/>
    <col min="10" max="10" width="9.33203125" bestFit="1" customWidth="1"/>
    <col min="11" max="11" width="11.796875" bestFit="1" customWidth="1"/>
    <col min="12" max="12" width="16.6640625" bestFit="1" customWidth="1"/>
    <col min="13" max="13" width="14.46484375" bestFit="1" customWidth="1"/>
    <col min="14" max="14" width="11.1328125" bestFit="1" customWidth="1"/>
    <col min="15" max="16" width="9.9296875" bestFit="1" customWidth="1"/>
    <col min="17" max="17" width="17.06640625" bestFit="1" customWidth="1"/>
  </cols>
  <sheetData>
    <row r="1" spans="1:17" x14ac:dyDescent="0.45">
      <c r="A1" t="s">
        <v>596</v>
      </c>
      <c r="B1" t="s">
        <v>9</v>
      </c>
      <c r="C1" t="s">
        <v>16</v>
      </c>
      <c r="D1" t="s">
        <v>780</v>
      </c>
      <c r="E1" t="s">
        <v>781</v>
      </c>
      <c r="F1" t="s">
        <v>782</v>
      </c>
      <c r="G1" t="s">
        <v>783</v>
      </c>
      <c r="H1" t="s">
        <v>784</v>
      </c>
      <c r="I1" t="s">
        <v>785</v>
      </c>
      <c r="J1" t="s">
        <v>786</v>
      </c>
      <c r="K1" t="s">
        <v>787</v>
      </c>
      <c r="L1" t="s">
        <v>788</v>
      </c>
      <c r="M1" t="s">
        <v>789</v>
      </c>
      <c r="N1" t="s">
        <v>790</v>
      </c>
      <c r="O1" t="s">
        <v>791</v>
      </c>
      <c r="P1" t="s">
        <v>792</v>
      </c>
      <c r="Q1" t="s">
        <v>793</v>
      </c>
    </row>
    <row r="2" spans="1:17" x14ac:dyDescent="0.45">
      <c r="A2" s="2" t="s">
        <v>1162</v>
      </c>
      <c r="B2">
        <v>69</v>
      </c>
      <c r="C2">
        <v>49</v>
      </c>
      <c r="D2">
        <v>0.58499999999999996</v>
      </c>
      <c r="E2">
        <v>1</v>
      </c>
      <c r="F2">
        <v>94.6</v>
      </c>
      <c r="G2">
        <v>67.400000000000006</v>
      </c>
      <c r="H2">
        <v>0.58099999999999996</v>
      </c>
      <c r="I2">
        <v>0.48399999999999999</v>
      </c>
      <c r="J2">
        <v>0.51</v>
      </c>
      <c r="K2">
        <v>0.50600000000000001</v>
      </c>
      <c r="L2">
        <v>0.48499999999999999</v>
      </c>
      <c r="M2">
        <v>0.995</v>
      </c>
      <c r="N2">
        <v>0.78900000000000003</v>
      </c>
      <c r="O2">
        <v>0.442</v>
      </c>
      <c r="P2">
        <v>0.26200000000000001</v>
      </c>
      <c r="Q2">
        <v>0.14199999999999999</v>
      </c>
    </row>
    <row r="3" spans="1:17" x14ac:dyDescent="0.45">
      <c r="A3" s="2" t="s">
        <v>1163</v>
      </c>
      <c r="B3">
        <v>68</v>
      </c>
      <c r="C3">
        <v>49</v>
      </c>
      <c r="D3">
        <v>0.58099999999999996</v>
      </c>
      <c r="E3">
        <v>0</v>
      </c>
      <c r="F3">
        <v>94</v>
      </c>
      <c r="G3">
        <v>68</v>
      </c>
      <c r="H3">
        <v>0.57899999999999996</v>
      </c>
      <c r="I3">
        <v>0.495</v>
      </c>
      <c r="J3">
        <v>0.69799999999999995</v>
      </c>
      <c r="K3">
        <v>0.64800000000000002</v>
      </c>
      <c r="L3">
        <v>0.29499999999999998</v>
      </c>
      <c r="M3">
        <v>0.99199999999999999</v>
      </c>
      <c r="N3">
        <v>0.83799999999999997</v>
      </c>
      <c r="O3">
        <v>0.48299999999999998</v>
      </c>
      <c r="P3">
        <v>0.28699999999999998</v>
      </c>
      <c r="Q3">
        <v>0.16800000000000001</v>
      </c>
    </row>
    <row r="4" spans="1:17" x14ac:dyDescent="0.45">
      <c r="A4" s="2" t="s">
        <v>1164</v>
      </c>
      <c r="B4">
        <v>70</v>
      </c>
      <c r="C4">
        <v>48</v>
      </c>
      <c r="D4">
        <v>0.59299999999999997</v>
      </c>
      <c r="E4">
        <v>0</v>
      </c>
      <c r="F4">
        <v>94</v>
      </c>
      <c r="G4">
        <v>68</v>
      </c>
      <c r="H4">
        <v>0.54600000000000004</v>
      </c>
      <c r="I4">
        <v>0.497</v>
      </c>
      <c r="J4">
        <v>0.48499999999999999</v>
      </c>
      <c r="K4">
        <v>0.48</v>
      </c>
      <c r="L4">
        <v>0.50700000000000001</v>
      </c>
      <c r="M4">
        <v>0.99199999999999999</v>
      </c>
      <c r="N4">
        <v>0.75700000000000001</v>
      </c>
      <c r="O4">
        <v>0.377</v>
      </c>
      <c r="P4">
        <v>0.20599999999999999</v>
      </c>
      <c r="Q4">
        <v>9.8000000000000004E-2</v>
      </c>
    </row>
    <row r="5" spans="1:17" x14ac:dyDescent="0.45">
      <c r="A5" s="2" t="s">
        <v>1165</v>
      </c>
      <c r="B5">
        <v>69</v>
      </c>
      <c r="C5">
        <v>48</v>
      </c>
      <c r="D5">
        <v>0.59</v>
      </c>
      <c r="E5">
        <v>0</v>
      </c>
      <c r="F5">
        <v>93.9</v>
      </c>
      <c r="G5">
        <v>68.099999999999994</v>
      </c>
      <c r="H5">
        <v>0.55400000000000005</v>
      </c>
      <c r="I5">
        <v>0.49199999999999999</v>
      </c>
      <c r="J5">
        <v>0.88500000000000001</v>
      </c>
      <c r="K5">
        <v>0.78600000000000003</v>
      </c>
      <c r="L5">
        <v>0.104</v>
      </c>
      <c r="M5">
        <v>0.98899999999999999</v>
      </c>
      <c r="N5">
        <v>0.89</v>
      </c>
      <c r="O5">
        <v>0.46600000000000003</v>
      </c>
      <c r="P5">
        <v>0.22700000000000001</v>
      </c>
      <c r="Q5">
        <v>0.11899999999999999</v>
      </c>
    </row>
    <row r="6" spans="1:17" x14ac:dyDescent="0.45">
      <c r="A6" s="2" t="s">
        <v>1166</v>
      </c>
      <c r="B6">
        <v>67</v>
      </c>
      <c r="C6">
        <v>49</v>
      </c>
      <c r="D6">
        <v>0.57799999999999996</v>
      </c>
      <c r="E6">
        <v>0</v>
      </c>
      <c r="F6">
        <v>89.9</v>
      </c>
      <c r="G6">
        <v>72.099999999999994</v>
      </c>
      <c r="H6">
        <v>0.498</v>
      </c>
      <c r="I6">
        <v>0.505</v>
      </c>
      <c r="J6">
        <v>0.92500000000000004</v>
      </c>
      <c r="K6">
        <v>0.23799999999999999</v>
      </c>
      <c r="L6">
        <v>1.9E-2</v>
      </c>
      <c r="M6">
        <v>0.94499999999999995</v>
      </c>
      <c r="N6">
        <v>0.56200000000000006</v>
      </c>
      <c r="O6">
        <v>0.23</v>
      </c>
      <c r="P6">
        <v>0.09</v>
      </c>
      <c r="Q6">
        <v>3.9E-2</v>
      </c>
    </row>
    <row r="7" spans="1:17" x14ac:dyDescent="0.45">
      <c r="A7" s="2" t="s">
        <v>1167</v>
      </c>
      <c r="B7">
        <v>68</v>
      </c>
      <c r="C7">
        <v>49</v>
      </c>
      <c r="D7">
        <v>0.58099999999999996</v>
      </c>
      <c r="E7">
        <v>0</v>
      </c>
      <c r="F7">
        <v>90.3</v>
      </c>
      <c r="G7">
        <v>71.7</v>
      </c>
      <c r="H7">
        <v>0.496</v>
      </c>
      <c r="I7">
        <v>0.51</v>
      </c>
      <c r="J7">
        <v>0.52300000000000002</v>
      </c>
      <c r="K7">
        <v>0.46500000000000002</v>
      </c>
      <c r="L7">
        <v>0.38800000000000001</v>
      </c>
      <c r="M7">
        <v>0.91100000000000003</v>
      </c>
      <c r="N7">
        <v>0.66100000000000003</v>
      </c>
      <c r="O7">
        <v>0.29599999999999999</v>
      </c>
      <c r="P7">
        <v>0.124</v>
      </c>
      <c r="Q7">
        <v>0.05</v>
      </c>
    </row>
    <row r="8" spans="1:17" x14ac:dyDescent="0.45">
      <c r="A8" s="2" t="s">
        <v>1168</v>
      </c>
      <c r="B8">
        <v>66</v>
      </c>
      <c r="C8">
        <v>52</v>
      </c>
      <c r="D8">
        <v>0.55900000000000005</v>
      </c>
      <c r="E8">
        <v>2.5</v>
      </c>
      <c r="F8">
        <v>90.1</v>
      </c>
      <c r="G8">
        <v>71.900000000000006</v>
      </c>
      <c r="H8">
        <v>0.54700000000000004</v>
      </c>
      <c r="I8">
        <v>0.497</v>
      </c>
      <c r="J8">
        <v>0.20399999999999999</v>
      </c>
      <c r="K8">
        <v>0.17499999999999999</v>
      </c>
      <c r="L8">
        <v>0.69899999999999995</v>
      </c>
      <c r="M8">
        <v>0.90300000000000002</v>
      </c>
      <c r="N8">
        <v>0.55000000000000004</v>
      </c>
      <c r="O8">
        <v>0.27400000000000002</v>
      </c>
      <c r="P8">
        <v>0.14099999999999999</v>
      </c>
      <c r="Q8">
        <v>7.2999999999999995E-2</v>
      </c>
    </row>
    <row r="9" spans="1:17" x14ac:dyDescent="0.45">
      <c r="A9" s="2" t="s">
        <v>1169</v>
      </c>
      <c r="B9">
        <v>65</v>
      </c>
      <c r="C9">
        <v>51</v>
      </c>
      <c r="D9">
        <v>0.56000000000000005</v>
      </c>
      <c r="E9">
        <v>2.5</v>
      </c>
      <c r="F9">
        <v>89.2</v>
      </c>
      <c r="G9">
        <v>72.8</v>
      </c>
      <c r="H9">
        <v>0.52600000000000002</v>
      </c>
      <c r="I9">
        <v>0.502</v>
      </c>
      <c r="J9">
        <v>0.33700000000000002</v>
      </c>
      <c r="K9">
        <v>0.30299999999999999</v>
      </c>
      <c r="L9">
        <v>0.52</v>
      </c>
      <c r="M9">
        <v>0.85599999999999998</v>
      </c>
      <c r="N9">
        <v>0.56799999999999995</v>
      </c>
      <c r="O9">
        <v>0.28299999999999997</v>
      </c>
      <c r="P9">
        <v>0.13300000000000001</v>
      </c>
      <c r="Q9">
        <v>0.06</v>
      </c>
    </row>
    <row r="10" spans="1:17" x14ac:dyDescent="0.45">
      <c r="A10" s="2" t="s">
        <v>1170</v>
      </c>
      <c r="B10">
        <v>65</v>
      </c>
      <c r="C10">
        <v>53</v>
      </c>
      <c r="D10">
        <v>0.55100000000000005</v>
      </c>
      <c r="E10">
        <v>3.5</v>
      </c>
      <c r="F10">
        <v>88.4</v>
      </c>
      <c r="G10">
        <v>73.599999999999994</v>
      </c>
      <c r="H10">
        <v>0.53200000000000003</v>
      </c>
      <c r="I10">
        <v>0.499</v>
      </c>
      <c r="J10">
        <v>9.6000000000000002E-2</v>
      </c>
      <c r="K10">
        <v>0.08</v>
      </c>
      <c r="L10">
        <v>0.69899999999999995</v>
      </c>
      <c r="M10">
        <v>0.79400000000000004</v>
      </c>
      <c r="N10">
        <v>0.432</v>
      </c>
      <c r="O10">
        <v>0.2</v>
      </c>
      <c r="P10">
        <v>9.2999999999999999E-2</v>
      </c>
      <c r="Q10">
        <v>4.4999999999999998E-2</v>
      </c>
    </row>
    <row r="11" spans="1:17" x14ac:dyDescent="0.45">
      <c r="A11" s="2" t="s">
        <v>1171</v>
      </c>
      <c r="B11">
        <v>61</v>
      </c>
      <c r="C11">
        <v>55</v>
      </c>
      <c r="D11">
        <v>0.52600000000000002</v>
      </c>
      <c r="E11">
        <v>0</v>
      </c>
      <c r="F11">
        <v>86.3</v>
      </c>
      <c r="G11">
        <v>75.7</v>
      </c>
      <c r="H11">
        <v>0.55000000000000004</v>
      </c>
      <c r="I11">
        <v>0.496</v>
      </c>
      <c r="J11">
        <v>0.55200000000000005</v>
      </c>
      <c r="K11">
        <v>8.6999999999999994E-2</v>
      </c>
      <c r="L11">
        <v>9.8000000000000004E-2</v>
      </c>
      <c r="M11">
        <v>0.65</v>
      </c>
      <c r="N11">
        <v>0.39300000000000002</v>
      </c>
      <c r="O11">
        <v>0.21199999999999999</v>
      </c>
      <c r="P11">
        <v>0.106</v>
      </c>
      <c r="Q11">
        <v>5.1999999999999998E-2</v>
      </c>
    </row>
    <row r="12" spans="1:17" x14ac:dyDescent="0.45">
      <c r="A12" s="2" t="s">
        <v>1172</v>
      </c>
      <c r="B12">
        <v>61</v>
      </c>
      <c r="C12">
        <v>55</v>
      </c>
      <c r="D12">
        <v>0.52600000000000002</v>
      </c>
      <c r="E12">
        <v>7.5</v>
      </c>
      <c r="F12">
        <v>86.9</v>
      </c>
      <c r="G12">
        <v>75.099999999999994</v>
      </c>
      <c r="H12">
        <v>0.56399999999999995</v>
      </c>
      <c r="I12">
        <v>0.48899999999999999</v>
      </c>
      <c r="J12">
        <v>9.2999999999999999E-2</v>
      </c>
      <c r="K12">
        <v>5.6000000000000001E-2</v>
      </c>
      <c r="L12">
        <v>0.55400000000000005</v>
      </c>
      <c r="M12">
        <v>0.64700000000000002</v>
      </c>
      <c r="N12">
        <v>0.371</v>
      </c>
      <c r="O12">
        <v>0.19400000000000001</v>
      </c>
      <c r="P12">
        <v>0.1</v>
      </c>
      <c r="Q12">
        <v>5.2999999999999999E-2</v>
      </c>
    </row>
    <row r="13" spans="1:17" x14ac:dyDescent="0.45">
      <c r="A13" s="2" t="s">
        <v>1173</v>
      </c>
      <c r="B13">
        <v>65</v>
      </c>
      <c r="C13">
        <v>53</v>
      </c>
      <c r="D13">
        <v>0.55100000000000005</v>
      </c>
      <c r="E13">
        <v>3.5</v>
      </c>
      <c r="F13">
        <v>86.7</v>
      </c>
      <c r="G13">
        <v>75.3</v>
      </c>
      <c r="H13">
        <v>0.49299999999999999</v>
      </c>
      <c r="I13">
        <v>0.50900000000000001</v>
      </c>
      <c r="J13">
        <v>0.14000000000000001</v>
      </c>
      <c r="K13">
        <v>0.11799999999999999</v>
      </c>
      <c r="L13">
        <v>0.49099999999999999</v>
      </c>
      <c r="M13">
        <v>0.63100000000000001</v>
      </c>
      <c r="N13">
        <v>0.34300000000000003</v>
      </c>
      <c r="O13">
        <v>0.15</v>
      </c>
      <c r="P13">
        <v>0.06</v>
      </c>
      <c r="Q13">
        <v>2.4E-2</v>
      </c>
    </row>
    <row r="14" spans="1:17" x14ac:dyDescent="0.45">
      <c r="A14" s="2" t="s">
        <v>1174</v>
      </c>
      <c r="B14">
        <v>62</v>
      </c>
      <c r="C14">
        <v>56</v>
      </c>
      <c r="D14">
        <v>0.52500000000000002</v>
      </c>
      <c r="E14">
        <v>0</v>
      </c>
      <c r="F14">
        <v>85.1</v>
      </c>
      <c r="G14">
        <v>76.900000000000006</v>
      </c>
      <c r="H14">
        <v>0.52600000000000002</v>
      </c>
      <c r="I14">
        <v>0.505</v>
      </c>
      <c r="J14">
        <v>0.432</v>
      </c>
      <c r="K14">
        <v>3.5000000000000003E-2</v>
      </c>
      <c r="L14">
        <v>9.9000000000000005E-2</v>
      </c>
      <c r="M14">
        <v>0.53100000000000003</v>
      </c>
      <c r="N14">
        <v>0.28599999999999998</v>
      </c>
      <c r="O14">
        <v>0.14799999999999999</v>
      </c>
      <c r="P14">
        <v>7.0000000000000007E-2</v>
      </c>
      <c r="Q14">
        <v>3.1E-2</v>
      </c>
    </row>
    <row r="15" spans="1:17" x14ac:dyDescent="0.45">
      <c r="A15" s="2" t="s">
        <v>1175</v>
      </c>
      <c r="B15">
        <v>61</v>
      </c>
      <c r="C15">
        <v>55</v>
      </c>
      <c r="D15">
        <v>0.52600000000000002</v>
      </c>
      <c r="E15">
        <v>8</v>
      </c>
      <c r="F15">
        <v>84.1</v>
      </c>
      <c r="G15">
        <v>76.900000000000006</v>
      </c>
      <c r="H15">
        <v>0.51400000000000001</v>
      </c>
      <c r="I15">
        <v>0.51</v>
      </c>
      <c r="J15">
        <v>5.0000000000000001E-3</v>
      </c>
      <c r="K15">
        <v>5.0000000000000001E-3</v>
      </c>
      <c r="L15">
        <v>0.34499999999999997</v>
      </c>
      <c r="M15">
        <v>0.35</v>
      </c>
      <c r="N15">
        <v>0.16400000000000001</v>
      </c>
      <c r="O15">
        <v>7.3999999999999996E-2</v>
      </c>
      <c r="P15">
        <v>3.2000000000000001E-2</v>
      </c>
      <c r="Q15">
        <v>1.2E-2</v>
      </c>
    </row>
    <row r="16" spans="1:17" x14ac:dyDescent="0.45">
      <c r="A16" s="2" t="s">
        <v>1176</v>
      </c>
      <c r="B16">
        <v>61</v>
      </c>
      <c r="C16">
        <v>56</v>
      </c>
      <c r="D16">
        <v>0.52100000000000002</v>
      </c>
      <c r="E16">
        <v>8</v>
      </c>
      <c r="F16">
        <v>84.1</v>
      </c>
      <c r="G16">
        <v>77.900000000000006</v>
      </c>
      <c r="H16">
        <v>0.51400000000000001</v>
      </c>
      <c r="I16">
        <v>0.499</v>
      </c>
      <c r="J16">
        <v>2.1000000000000001E-2</v>
      </c>
      <c r="K16">
        <v>1.0999999999999999E-2</v>
      </c>
      <c r="L16">
        <v>0.28599999999999998</v>
      </c>
      <c r="M16">
        <v>0.308</v>
      </c>
      <c r="N16">
        <v>0.155</v>
      </c>
      <c r="O16">
        <v>6.6000000000000003E-2</v>
      </c>
      <c r="P16">
        <v>2.8000000000000001E-2</v>
      </c>
      <c r="Q16">
        <v>1.2999999999999999E-2</v>
      </c>
    </row>
    <row r="17" spans="1:17" x14ac:dyDescent="0.45">
      <c r="A17" s="2" t="s">
        <v>1177</v>
      </c>
      <c r="B17">
        <v>61</v>
      </c>
      <c r="C17">
        <v>58</v>
      </c>
      <c r="D17">
        <v>0.51300000000000001</v>
      </c>
      <c r="E17">
        <v>8</v>
      </c>
      <c r="F17">
        <v>82.7</v>
      </c>
      <c r="G17">
        <v>79.3</v>
      </c>
      <c r="H17">
        <v>0.50600000000000001</v>
      </c>
      <c r="I17">
        <v>0.50600000000000001</v>
      </c>
      <c r="J17">
        <v>2E-3</v>
      </c>
      <c r="K17">
        <v>2E-3</v>
      </c>
      <c r="L17">
        <v>0.183</v>
      </c>
      <c r="M17">
        <v>0.186</v>
      </c>
      <c r="N17">
        <v>9.0999999999999998E-2</v>
      </c>
      <c r="O17">
        <v>3.7999999999999999E-2</v>
      </c>
      <c r="P17">
        <v>1.4999999999999999E-2</v>
      </c>
      <c r="Q17">
        <v>7.0000000000000001E-3</v>
      </c>
    </row>
    <row r="18" spans="1:17" x14ac:dyDescent="0.45">
      <c r="A18" s="2" t="s">
        <v>1178</v>
      </c>
      <c r="B18">
        <v>60</v>
      </c>
      <c r="C18">
        <v>58</v>
      </c>
      <c r="D18">
        <v>0.50800000000000001</v>
      </c>
      <c r="E18">
        <v>8</v>
      </c>
      <c r="F18">
        <v>81.8</v>
      </c>
      <c r="G18">
        <v>80.2</v>
      </c>
      <c r="H18">
        <v>0.496</v>
      </c>
      <c r="I18">
        <v>0.50800000000000001</v>
      </c>
      <c r="J18">
        <v>4.2000000000000003E-2</v>
      </c>
      <c r="K18">
        <v>1E-3</v>
      </c>
      <c r="L18">
        <v>8.3000000000000004E-2</v>
      </c>
      <c r="M18">
        <v>0.125</v>
      </c>
      <c r="N18">
        <v>5.8999999999999997E-2</v>
      </c>
      <c r="O18">
        <v>2.7E-2</v>
      </c>
      <c r="P18">
        <v>0.01</v>
      </c>
      <c r="Q18">
        <v>5.0000000000000001E-3</v>
      </c>
    </row>
    <row r="19" spans="1:17" x14ac:dyDescent="0.45">
      <c r="A19" s="2" t="s">
        <v>1179</v>
      </c>
      <c r="B19">
        <v>59</v>
      </c>
      <c r="C19">
        <v>60</v>
      </c>
      <c r="D19">
        <v>0.496</v>
      </c>
      <c r="E19">
        <v>9.5</v>
      </c>
      <c r="F19">
        <v>81.7</v>
      </c>
      <c r="G19">
        <v>80.3</v>
      </c>
      <c r="H19">
        <v>0.52700000000000002</v>
      </c>
      <c r="I19">
        <v>0.48</v>
      </c>
      <c r="J19">
        <v>2.1999999999999999E-2</v>
      </c>
      <c r="K19">
        <v>1E-3</v>
      </c>
      <c r="L19">
        <v>5.8999999999999997E-2</v>
      </c>
      <c r="M19">
        <v>8.1000000000000003E-2</v>
      </c>
      <c r="N19">
        <v>3.7999999999999999E-2</v>
      </c>
      <c r="O19">
        <v>1.6E-2</v>
      </c>
      <c r="P19">
        <v>7.0000000000000001E-3</v>
      </c>
      <c r="Q19">
        <v>4.0000000000000001E-3</v>
      </c>
    </row>
    <row r="20" spans="1:17" x14ac:dyDescent="0.45">
      <c r="A20" s="2" t="s">
        <v>1180</v>
      </c>
      <c r="B20">
        <v>58</v>
      </c>
      <c r="C20">
        <v>58</v>
      </c>
      <c r="D20">
        <v>0.5</v>
      </c>
      <c r="E20">
        <v>11</v>
      </c>
      <c r="F20">
        <v>80.099999999999994</v>
      </c>
      <c r="G20">
        <v>81.900000000000006</v>
      </c>
      <c r="H20">
        <v>0.48099999999999998</v>
      </c>
      <c r="I20">
        <v>0.51900000000000002</v>
      </c>
      <c r="J20">
        <v>0</v>
      </c>
      <c r="K20">
        <v>0</v>
      </c>
      <c r="L20">
        <v>5.0999999999999997E-2</v>
      </c>
      <c r="M20">
        <v>5.0999999999999997E-2</v>
      </c>
      <c r="N20">
        <v>2.3E-2</v>
      </c>
      <c r="O20">
        <v>0.01</v>
      </c>
      <c r="P20">
        <v>5.0000000000000001E-3</v>
      </c>
      <c r="Q20">
        <v>2E-3</v>
      </c>
    </row>
    <row r="21" spans="1:17" x14ac:dyDescent="0.45">
      <c r="A21" s="2" t="s">
        <v>1181</v>
      </c>
      <c r="B21">
        <v>55</v>
      </c>
      <c r="C21">
        <v>62</v>
      </c>
      <c r="D21">
        <v>0.47</v>
      </c>
      <c r="E21">
        <v>6.5</v>
      </c>
      <c r="F21">
        <v>78.599999999999994</v>
      </c>
      <c r="G21">
        <v>83.4</v>
      </c>
      <c r="H21">
        <v>0.52500000000000002</v>
      </c>
      <c r="I21">
        <v>0.49199999999999999</v>
      </c>
      <c r="J21">
        <v>1.6E-2</v>
      </c>
      <c r="K21">
        <v>1E-3</v>
      </c>
      <c r="L21">
        <v>1.4999999999999999E-2</v>
      </c>
      <c r="M21">
        <v>3.1E-2</v>
      </c>
      <c r="N21">
        <v>1.4999999999999999E-2</v>
      </c>
      <c r="O21">
        <v>8.0000000000000002E-3</v>
      </c>
      <c r="P21">
        <v>3.0000000000000001E-3</v>
      </c>
      <c r="Q21">
        <v>1E-3</v>
      </c>
    </row>
    <row r="22" spans="1:17" x14ac:dyDescent="0.45">
      <c r="A22" s="2" t="s">
        <v>1182</v>
      </c>
      <c r="B22">
        <v>56</v>
      </c>
      <c r="C22">
        <v>60</v>
      </c>
      <c r="D22">
        <v>0.48299999999999998</v>
      </c>
      <c r="E22">
        <v>11</v>
      </c>
      <c r="F22">
        <v>78.400000000000006</v>
      </c>
      <c r="G22">
        <v>83.6</v>
      </c>
      <c r="H22">
        <v>0.48799999999999999</v>
      </c>
      <c r="I22">
        <v>0.501</v>
      </c>
      <c r="J22">
        <v>7.0000000000000001E-3</v>
      </c>
      <c r="K22">
        <v>0</v>
      </c>
      <c r="L22">
        <v>1.0999999999999999E-2</v>
      </c>
      <c r="M22">
        <v>1.7999999999999999E-2</v>
      </c>
      <c r="N22">
        <v>8.9999999999999993E-3</v>
      </c>
      <c r="O22">
        <v>3.0000000000000001E-3</v>
      </c>
      <c r="P22">
        <v>1E-3</v>
      </c>
      <c r="Q22">
        <v>0</v>
      </c>
    </row>
    <row r="23" spans="1:17" x14ac:dyDescent="0.45">
      <c r="A23" s="2" t="s">
        <v>1183</v>
      </c>
      <c r="B23">
        <v>56</v>
      </c>
      <c r="C23">
        <v>61</v>
      </c>
      <c r="D23">
        <v>0.47899999999999998</v>
      </c>
      <c r="E23">
        <v>11.5</v>
      </c>
      <c r="F23">
        <v>77.8</v>
      </c>
      <c r="G23">
        <v>84.2</v>
      </c>
      <c r="H23">
        <v>0.48399999999999999</v>
      </c>
      <c r="I23">
        <v>0.50600000000000001</v>
      </c>
      <c r="J23">
        <v>4.0000000000000001E-3</v>
      </c>
      <c r="K23">
        <v>0</v>
      </c>
      <c r="L23">
        <v>8.9999999999999993E-3</v>
      </c>
      <c r="M23">
        <v>1.2999999999999999E-2</v>
      </c>
      <c r="N23">
        <v>6.0000000000000001E-3</v>
      </c>
      <c r="O23">
        <v>2E-3</v>
      </c>
      <c r="P23">
        <v>1E-3</v>
      </c>
      <c r="Q23">
        <v>0</v>
      </c>
    </row>
    <row r="24" spans="1:17" x14ac:dyDescent="0.45">
      <c r="A24" s="2" t="s">
        <v>1184</v>
      </c>
      <c r="B24">
        <v>55</v>
      </c>
      <c r="C24">
        <v>63</v>
      </c>
      <c r="D24">
        <v>0.46600000000000003</v>
      </c>
      <c r="E24">
        <v>15</v>
      </c>
      <c r="F24">
        <v>75.2</v>
      </c>
      <c r="G24">
        <v>85.8</v>
      </c>
      <c r="H24">
        <v>0.46899999999999997</v>
      </c>
      <c r="I24">
        <v>0.496</v>
      </c>
      <c r="J24">
        <v>0</v>
      </c>
      <c r="K24">
        <v>0</v>
      </c>
      <c r="L24">
        <v>2E-3</v>
      </c>
      <c r="M24">
        <v>2E-3</v>
      </c>
      <c r="N24">
        <v>1E-3</v>
      </c>
      <c r="O24">
        <v>0</v>
      </c>
      <c r="P24">
        <v>0</v>
      </c>
      <c r="Q24">
        <v>0</v>
      </c>
    </row>
    <row r="25" spans="1:17" x14ac:dyDescent="0.45">
      <c r="A25" s="2" t="s">
        <v>1185</v>
      </c>
      <c r="B25">
        <v>55</v>
      </c>
      <c r="C25">
        <v>63</v>
      </c>
      <c r="D25">
        <v>0.46600000000000003</v>
      </c>
      <c r="E25">
        <v>13.5</v>
      </c>
      <c r="F25">
        <v>76</v>
      </c>
      <c r="G25">
        <v>86</v>
      </c>
      <c r="H25">
        <v>0.47699999999999998</v>
      </c>
      <c r="I25">
        <v>0.48699999999999999</v>
      </c>
      <c r="J25">
        <v>0</v>
      </c>
      <c r="K25">
        <v>0</v>
      </c>
      <c r="L25">
        <v>2E-3</v>
      </c>
      <c r="M25">
        <v>2E-3</v>
      </c>
      <c r="N25">
        <v>1E-3</v>
      </c>
      <c r="O25">
        <v>0</v>
      </c>
      <c r="P25">
        <v>0</v>
      </c>
      <c r="Q25">
        <v>0</v>
      </c>
    </row>
    <row r="26" spans="1:17" x14ac:dyDescent="0.45">
      <c r="A26" s="2" t="s">
        <v>1186</v>
      </c>
      <c r="B26">
        <v>54</v>
      </c>
      <c r="C26">
        <v>64</v>
      </c>
      <c r="D26">
        <v>0.45800000000000002</v>
      </c>
      <c r="E26">
        <v>15.5</v>
      </c>
      <c r="F26">
        <v>72.900000000000006</v>
      </c>
      <c r="G26">
        <v>89.1</v>
      </c>
      <c r="H26">
        <v>0.43099999999999999</v>
      </c>
      <c r="I26">
        <v>0.502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5">
      <c r="A27" s="2" t="s">
        <v>1187</v>
      </c>
      <c r="B27">
        <v>43</v>
      </c>
      <c r="C27">
        <v>75</v>
      </c>
      <c r="D27">
        <v>0.36399999999999999</v>
      </c>
      <c r="E27">
        <v>26.5</v>
      </c>
      <c r="F27">
        <v>61.5</v>
      </c>
      <c r="G27">
        <v>100.5</v>
      </c>
      <c r="H27">
        <v>0.42099999999999999</v>
      </c>
      <c r="I27">
        <v>0.501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5">
      <c r="A28" s="2" t="s">
        <v>1188</v>
      </c>
      <c r="B28">
        <v>43</v>
      </c>
      <c r="C28">
        <v>75</v>
      </c>
      <c r="D28">
        <v>0.36399999999999999</v>
      </c>
      <c r="E28">
        <v>25.5</v>
      </c>
      <c r="F28">
        <v>59.9</v>
      </c>
      <c r="G28">
        <v>102.1</v>
      </c>
      <c r="H28">
        <v>0.38300000000000001</v>
      </c>
      <c r="I28">
        <v>0.51600000000000001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5">
      <c r="A29" s="2" t="s">
        <v>1189</v>
      </c>
      <c r="B29">
        <v>49</v>
      </c>
      <c r="C29">
        <v>69</v>
      </c>
      <c r="D29">
        <v>0.41499999999999998</v>
      </c>
      <c r="E29">
        <v>13</v>
      </c>
      <c r="F29">
        <v>68.8</v>
      </c>
      <c r="G29">
        <v>93.2</v>
      </c>
      <c r="H29">
        <v>0.45</v>
      </c>
      <c r="I29">
        <v>0.50600000000000001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5">
      <c r="A30" s="2" t="s">
        <v>1190</v>
      </c>
      <c r="B30">
        <v>28</v>
      </c>
      <c r="C30">
        <v>91</v>
      </c>
      <c r="D30">
        <v>0.23499999999999999</v>
      </c>
      <c r="E30">
        <v>41</v>
      </c>
      <c r="F30">
        <v>44.9</v>
      </c>
      <c r="G30">
        <v>117.1</v>
      </c>
      <c r="H30">
        <v>0.39300000000000002</v>
      </c>
      <c r="I30">
        <v>0.501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5">
      <c r="A31" s="2" t="s">
        <v>1191</v>
      </c>
      <c r="B31">
        <v>51</v>
      </c>
      <c r="C31">
        <v>66</v>
      </c>
      <c r="D31">
        <v>0.436</v>
      </c>
      <c r="E31">
        <v>10.5</v>
      </c>
      <c r="F31">
        <v>70.900000000000006</v>
      </c>
      <c r="G31">
        <v>91.1</v>
      </c>
      <c r="H31">
        <v>0.441</v>
      </c>
      <c r="I31">
        <v>0.5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6EA7-33ED-45EE-8F20-D1E5FC63A192}">
  <dimension ref="A1:H16"/>
  <sheetViews>
    <sheetView workbookViewId="0"/>
  </sheetViews>
  <sheetFormatPr defaultRowHeight="14.25" x14ac:dyDescent="0.45"/>
  <cols>
    <col min="1" max="1" width="5.33203125" bestFit="1" customWidth="1"/>
    <col min="2" max="2" width="4.53125" bestFit="1" customWidth="1"/>
    <col min="3" max="3" width="3.796875" bestFit="1" customWidth="1"/>
    <col min="4" max="4" width="7.46484375" bestFit="1" customWidth="1"/>
    <col min="5" max="5" width="5.265625" bestFit="1" customWidth="1"/>
    <col min="6" max="7" width="5.1328125" bestFit="1" customWidth="1"/>
    <col min="8" max="8" width="10.9296875" bestFit="1" customWidth="1"/>
  </cols>
  <sheetData>
    <row r="1" spans="1:8" x14ac:dyDescent="0.45">
      <c r="A1" t="s">
        <v>196</v>
      </c>
      <c r="B1" t="s">
        <v>9</v>
      </c>
      <c r="C1" t="s">
        <v>16</v>
      </c>
      <c r="D1" t="s">
        <v>197</v>
      </c>
      <c r="E1" t="s">
        <v>781</v>
      </c>
      <c r="F1" t="s">
        <v>4</v>
      </c>
      <c r="G1" t="s">
        <v>5</v>
      </c>
      <c r="H1" t="s">
        <v>1368</v>
      </c>
    </row>
    <row r="2" spans="1:8" x14ac:dyDescent="0.45">
      <c r="A2" s="2" t="s">
        <v>598</v>
      </c>
      <c r="B2">
        <v>28</v>
      </c>
      <c r="C2">
        <v>11</v>
      </c>
      <c r="D2">
        <v>0.71799999999999997</v>
      </c>
      <c r="E2" s="2" t="s">
        <v>1369</v>
      </c>
      <c r="F2">
        <v>176</v>
      </c>
      <c r="G2">
        <v>116</v>
      </c>
      <c r="H2">
        <v>0.68200000000000005</v>
      </c>
    </row>
    <row r="3" spans="1:8" x14ac:dyDescent="0.45">
      <c r="A3" s="2" t="s">
        <v>59</v>
      </c>
      <c r="B3">
        <v>25</v>
      </c>
      <c r="C3">
        <v>17</v>
      </c>
      <c r="D3">
        <v>0.59499999999999997</v>
      </c>
      <c r="E3" s="2" t="s">
        <v>1370</v>
      </c>
      <c r="F3">
        <v>198</v>
      </c>
      <c r="G3">
        <v>153</v>
      </c>
      <c r="H3">
        <v>0.61599999999999999</v>
      </c>
    </row>
    <row r="4" spans="1:8" x14ac:dyDescent="0.45">
      <c r="A4" s="2" t="s">
        <v>51</v>
      </c>
      <c r="B4">
        <v>23</v>
      </c>
      <c r="C4">
        <v>16</v>
      </c>
      <c r="D4">
        <v>0.59</v>
      </c>
      <c r="E4" s="2" t="s">
        <v>798</v>
      </c>
      <c r="F4">
        <v>180</v>
      </c>
      <c r="G4">
        <v>151</v>
      </c>
      <c r="H4">
        <v>0.57999999999999996</v>
      </c>
    </row>
    <row r="5" spans="1:8" x14ac:dyDescent="0.45">
      <c r="A5" s="2" t="s">
        <v>55</v>
      </c>
      <c r="B5">
        <v>23</v>
      </c>
      <c r="C5">
        <v>18</v>
      </c>
      <c r="D5">
        <v>0.56100000000000005</v>
      </c>
      <c r="E5" s="2" t="s">
        <v>1371</v>
      </c>
      <c r="F5">
        <v>161</v>
      </c>
      <c r="G5">
        <v>147</v>
      </c>
      <c r="H5">
        <v>0.54200000000000004</v>
      </c>
    </row>
    <row r="6" spans="1:8" x14ac:dyDescent="0.45">
      <c r="A6" s="2" t="s">
        <v>39</v>
      </c>
      <c r="B6">
        <v>20</v>
      </c>
      <c r="C6">
        <v>21</v>
      </c>
      <c r="D6">
        <v>0.48799999999999999</v>
      </c>
      <c r="E6" s="2" t="s">
        <v>1372</v>
      </c>
      <c r="F6">
        <v>132</v>
      </c>
      <c r="G6">
        <v>138</v>
      </c>
      <c r="H6">
        <v>0.48</v>
      </c>
    </row>
    <row r="7" spans="1:8" x14ac:dyDescent="0.45">
      <c r="A7" s="2" t="s">
        <v>19</v>
      </c>
      <c r="B7">
        <v>19</v>
      </c>
      <c r="C7">
        <v>20</v>
      </c>
      <c r="D7">
        <v>0.48699999999999999</v>
      </c>
      <c r="E7" s="2" t="s">
        <v>1372</v>
      </c>
      <c r="F7">
        <v>156</v>
      </c>
      <c r="G7">
        <v>196</v>
      </c>
      <c r="H7">
        <v>0.39700000000000002</v>
      </c>
    </row>
    <row r="8" spans="1:8" x14ac:dyDescent="0.45">
      <c r="A8" s="2" t="s">
        <v>31</v>
      </c>
      <c r="B8">
        <v>19</v>
      </c>
      <c r="C8">
        <v>21</v>
      </c>
      <c r="D8">
        <v>0.47499999999999998</v>
      </c>
      <c r="E8" s="2" t="s">
        <v>892</v>
      </c>
      <c r="F8">
        <v>160</v>
      </c>
      <c r="G8">
        <v>204</v>
      </c>
      <c r="H8">
        <v>0.39100000000000001</v>
      </c>
    </row>
    <row r="9" spans="1:8" x14ac:dyDescent="0.45">
      <c r="A9" s="2" t="s">
        <v>147</v>
      </c>
      <c r="B9">
        <v>19</v>
      </c>
      <c r="C9">
        <v>21</v>
      </c>
      <c r="D9">
        <v>0.47499999999999998</v>
      </c>
      <c r="E9" s="2" t="s">
        <v>892</v>
      </c>
      <c r="F9">
        <v>188</v>
      </c>
      <c r="G9">
        <v>160</v>
      </c>
      <c r="H9">
        <v>0.57299999999999995</v>
      </c>
    </row>
    <row r="10" spans="1:8" x14ac:dyDescent="0.45">
      <c r="A10" s="2" t="s">
        <v>43</v>
      </c>
      <c r="B10">
        <v>18</v>
      </c>
      <c r="C10">
        <v>21</v>
      </c>
      <c r="D10">
        <v>0.46200000000000002</v>
      </c>
      <c r="E10" s="2" t="s">
        <v>1214</v>
      </c>
      <c r="F10">
        <v>153</v>
      </c>
      <c r="G10">
        <v>162</v>
      </c>
      <c r="H10">
        <v>0.47399999999999998</v>
      </c>
    </row>
    <row r="11" spans="1:8" x14ac:dyDescent="0.45">
      <c r="A11" s="2" t="s">
        <v>81</v>
      </c>
      <c r="B11">
        <v>19</v>
      </c>
      <c r="C11">
        <v>23</v>
      </c>
      <c r="D11">
        <v>0.45200000000000001</v>
      </c>
      <c r="E11" s="2" t="s">
        <v>1321</v>
      </c>
      <c r="F11">
        <v>172</v>
      </c>
      <c r="G11">
        <v>185</v>
      </c>
      <c r="H11">
        <v>0.46700000000000003</v>
      </c>
    </row>
    <row r="12" spans="1:8" x14ac:dyDescent="0.45">
      <c r="A12" s="2" t="s">
        <v>74</v>
      </c>
      <c r="B12">
        <v>18</v>
      </c>
      <c r="C12">
        <v>22</v>
      </c>
      <c r="D12">
        <v>0.45</v>
      </c>
      <c r="E12" s="2" t="s">
        <v>1321</v>
      </c>
      <c r="F12">
        <v>173</v>
      </c>
      <c r="G12">
        <v>147</v>
      </c>
      <c r="H12">
        <v>0.57399999999999995</v>
      </c>
    </row>
    <row r="13" spans="1:8" x14ac:dyDescent="0.45">
      <c r="A13" s="2" t="s">
        <v>186</v>
      </c>
      <c r="B13">
        <v>17</v>
      </c>
      <c r="C13">
        <v>22</v>
      </c>
      <c r="D13">
        <v>0.436</v>
      </c>
      <c r="E13" s="2" t="s">
        <v>1093</v>
      </c>
      <c r="F13">
        <v>152</v>
      </c>
      <c r="G13">
        <v>168</v>
      </c>
      <c r="H13">
        <v>0.45400000000000001</v>
      </c>
    </row>
    <row r="14" spans="1:8" x14ac:dyDescent="0.45">
      <c r="A14" s="2" t="s">
        <v>26</v>
      </c>
      <c r="B14">
        <v>16</v>
      </c>
      <c r="C14">
        <v>25</v>
      </c>
      <c r="D14">
        <v>0.39</v>
      </c>
      <c r="E14" s="2" t="s">
        <v>1326</v>
      </c>
      <c r="F14">
        <v>159</v>
      </c>
      <c r="G14">
        <v>195</v>
      </c>
      <c r="H14">
        <v>0.40799999999999997</v>
      </c>
    </row>
    <row r="15" spans="1:8" x14ac:dyDescent="0.45">
      <c r="A15" s="2" t="s">
        <v>111</v>
      </c>
      <c r="B15">
        <v>12</v>
      </c>
      <c r="C15">
        <v>28</v>
      </c>
      <c r="D15">
        <v>0.3</v>
      </c>
      <c r="E15" s="2" t="s">
        <v>1373</v>
      </c>
      <c r="F15">
        <v>147</v>
      </c>
      <c r="G15">
        <v>199</v>
      </c>
      <c r="H15">
        <v>0.36499999999999999</v>
      </c>
    </row>
    <row r="16" spans="1:8" x14ac:dyDescent="0.45">
      <c r="A16" s="2" t="s">
        <v>8</v>
      </c>
      <c r="B16">
        <v>9</v>
      </c>
      <c r="C16">
        <v>29</v>
      </c>
      <c r="D16">
        <v>0.23699999999999999</v>
      </c>
      <c r="E16" s="2" t="s">
        <v>1374</v>
      </c>
      <c r="F16">
        <v>115</v>
      </c>
      <c r="G16">
        <v>183</v>
      </c>
      <c r="H16">
        <v>0.29899999999999999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876C-4C90-4955-96D9-E24400D2A5BF}">
  <dimension ref="A1:DI9"/>
  <sheetViews>
    <sheetView workbookViewId="0">
      <selection activeCell="A19" sqref="A19"/>
    </sheetView>
  </sheetViews>
  <sheetFormatPr defaultRowHeight="14.25" x14ac:dyDescent="0.45"/>
  <cols>
    <col min="1" max="1" width="22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852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853</v>
      </c>
      <c r="B5" s="2" t="s">
        <v>854</v>
      </c>
      <c r="C5" s="2" t="s">
        <v>855</v>
      </c>
      <c r="D5" s="2" t="s">
        <v>856</v>
      </c>
      <c r="E5" s="2" t="s">
        <v>814</v>
      </c>
      <c r="F5" s="2" t="s">
        <v>857</v>
      </c>
      <c r="G5" s="2" t="s">
        <v>858</v>
      </c>
      <c r="H5" s="2" t="s">
        <v>859</v>
      </c>
      <c r="I5" s="2" t="s">
        <v>860</v>
      </c>
      <c r="J5" s="2" t="s">
        <v>805</v>
      </c>
      <c r="K5" s="2" t="s">
        <v>805</v>
      </c>
      <c r="L5" s="2" t="s">
        <v>832</v>
      </c>
      <c r="M5" s="2" t="s">
        <v>805</v>
      </c>
      <c r="N5" s="2" t="s">
        <v>805</v>
      </c>
      <c r="O5" s="2" t="s">
        <v>861</v>
      </c>
      <c r="P5" s="2" t="s">
        <v>862</v>
      </c>
      <c r="Q5" s="2" t="s">
        <v>863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864</v>
      </c>
      <c r="B6" s="2" t="s">
        <v>865</v>
      </c>
      <c r="C6" s="2" t="s">
        <v>866</v>
      </c>
      <c r="D6" s="2" t="s">
        <v>867</v>
      </c>
      <c r="E6" s="2" t="s">
        <v>868</v>
      </c>
      <c r="F6" s="2" t="s">
        <v>869</v>
      </c>
      <c r="G6" s="2" t="s">
        <v>870</v>
      </c>
      <c r="H6" s="2" t="s">
        <v>871</v>
      </c>
      <c r="I6" s="2" t="s">
        <v>872</v>
      </c>
      <c r="J6" s="2" t="s">
        <v>832</v>
      </c>
      <c r="K6" s="2" t="s">
        <v>832</v>
      </c>
      <c r="L6" s="2" t="s">
        <v>873</v>
      </c>
      <c r="M6" s="2" t="s">
        <v>873</v>
      </c>
      <c r="N6" s="2" t="s">
        <v>874</v>
      </c>
      <c r="O6" s="2" t="s">
        <v>875</v>
      </c>
      <c r="P6" s="2" t="s">
        <v>876</v>
      </c>
      <c r="Q6" s="2" t="s">
        <v>877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878</v>
      </c>
      <c r="B7" s="2" t="s">
        <v>865</v>
      </c>
      <c r="C7" s="2" t="s">
        <v>866</v>
      </c>
      <c r="D7" s="2" t="s">
        <v>867</v>
      </c>
      <c r="E7" s="2" t="s">
        <v>868</v>
      </c>
      <c r="F7" s="2" t="s">
        <v>879</v>
      </c>
      <c r="G7" s="2" t="s">
        <v>880</v>
      </c>
      <c r="H7" s="2" t="s">
        <v>881</v>
      </c>
      <c r="I7" s="2" t="s">
        <v>882</v>
      </c>
      <c r="J7" s="2" t="s">
        <v>832</v>
      </c>
      <c r="K7" s="2" t="s">
        <v>832</v>
      </c>
      <c r="L7" s="2" t="s">
        <v>883</v>
      </c>
      <c r="M7" s="2" t="s">
        <v>883</v>
      </c>
      <c r="N7" s="2" t="s">
        <v>884</v>
      </c>
      <c r="O7" s="2" t="s">
        <v>885</v>
      </c>
      <c r="P7" s="2" t="s">
        <v>886</v>
      </c>
      <c r="Q7" s="2" t="s">
        <v>887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888</v>
      </c>
      <c r="B8" s="2" t="s">
        <v>889</v>
      </c>
      <c r="C8" s="2" t="s">
        <v>890</v>
      </c>
      <c r="D8" s="2" t="s">
        <v>891</v>
      </c>
      <c r="E8" s="2" t="s">
        <v>892</v>
      </c>
      <c r="F8" s="2" t="s">
        <v>893</v>
      </c>
      <c r="G8" s="2" t="s">
        <v>894</v>
      </c>
      <c r="H8" s="2" t="s">
        <v>895</v>
      </c>
      <c r="I8" s="2" t="s">
        <v>896</v>
      </c>
      <c r="J8" s="2" t="s">
        <v>832</v>
      </c>
      <c r="K8" s="2" t="s">
        <v>832</v>
      </c>
      <c r="L8" s="2" t="s">
        <v>897</v>
      </c>
      <c r="M8" s="2" t="s">
        <v>897</v>
      </c>
      <c r="N8" s="2" t="s">
        <v>898</v>
      </c>
      <c r="O8" s="2" t="s">
        <v>899</v>
      </c>
      <c r="P8" s="2" t="s">
        <v>900</v>
      </c>
      <c r="Q8" s="2" t="s">
        <v>901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902</v>
      </c>
      <c r="B9" s="2" t="s">
        <v>903</v>
      </c>
      <c r="C9" s="2" t="s">
        <v>904</v>
      </c>
      <c r="D9" s="2" t="s">
        <v>905</v>
      </c>
      <c r="E9" s="2" t="s">
        <v>906</v>
      </c>
      <c r="F9" s="2" t="s">
        <v>907</v>
      </c>
      <c r="G9" s="2" t="s">
        <v>908</v>
      </c>
      <c r="H9" s="2" t="s">
        <v>909</v>
      </c>
      <c r="I9" s="2" t="s">
        <v>910</v>
      </c>
      <c r="J9" s="2" t="s">
        <v>832</v>
      </c>
      <c r="K9" s="2" t="s">
        <v>832</v>
      </c>
      <c r="L9" s="2" t="s">
        <v>832</v>
      </c>
      <c r="M9" s="2" t="s">
        <v>832</v>
      </c>
      <c r="N9" s="2" t="s">
        <v>832</v>
      </c>
      <c r="O9" s="2" t="s">
        <v>832</v>
      </c>
      <c r="P9" s="2" t="s">
        <v>832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38EC-AA68-44C7-9B94-81457F7806FF}">
  <dimension ref="A1:DI9"/>
  <sheetViews>
    <sheetView workbookViewId="0">
      <selection sqref="A1:DI9"/>
    </sheetView>
  </sheetViews>
  <sheetFormatPr defaultRowHeight="14.25" x14ac:dyDescent="0.45"/>
  <cols>
    <col min="1" max="1" width="19.46484375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779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794</v>
      </c>
      <c r="B5" s="2" t="s">
        <v>795</v>
      </c>
      <c r="C5" s="2" t="s">
        <v>796</v>
      </c>
      <c r="D5" s="2" t="s">
        <v>797</v>
      </c>
      <c r="E5" s="2" t="s">
        <v>798</v>
      </c>
      <c r="F5" s="2" t="s">
        <v>799</v>
      </c>
      <c r="G5" s="2" t="s">
        <v>800</v>
      </c>
      <c r="H5" s="2" t="s">
        <v>801</v>
      </c>
      <c r="I5" s="2" t="s">
        <v>802</v>
      </c>
      <c r="J5" s="2" t="s">
        <v>803</v>
      </c>
      <c r="K5" s="2" t="s">
        <v>803</v>
      </c>
      <c r="L5" s="2" t="s">
        <v>804</v>
      </c>
      <c r="M5" s="2" t="s">
        <v>805</v>
      </c>
      <c r="N5" s="2" t="s">
        <v>806</v>
      </c>
      <c r="O5" s="2" t="s">
        <v>807</v>
      </c>
      <c r="P5" s="2" t="s">
        <v>808</v>
      </c>
      <c r="Q5" s="2" t="s">
        <v>809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810</v>
      </c>
      <c r="B6" s="2" t="s">
        <v>811</v>
      </c>
      <c r="C6" s="2" t="s">
        <v>812</v>
      </c>
      <c r="D6" s="2" t="s">
        <v>813</v>
      </c>
      <c r="E6" s="2" t="s">
        <v>814</v>
      </c>
      <c r="F6" s="2" t="s">
        <v>815</v>
      </c>
      <c r="G6" s="2" t="s">
        <v>816</v>
      </c>
      <c r="H6" s="2" t="s">
        <v>817</v>
      </c>
      <c r="I6" s="2" t="s">
        <v>818</v>
      </c>
      <c r="J6" s="2" t="s">
        <v>804</v>
      </c>
      <c r="K6" s="2" t="s">
        <v>804</v>
      </c>
      <c r="L6" s="2" t="s">
        <v>803</v>
      </c>
      <c r="M6" s="2" t="s">
        <v>805</v>
      </c>
      <c r="N6" s="2" t="s">
        <v>819</v>
      </c>
      <c r="O6" s="2" t="s">
        <v>820</v>
      </c>
      <c r="P6" s="2" t="s">
        <v>821</v>
      </c>
      <c r="Q6" s="2" t="s">
        <v>822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823</v>
      </c>
      <c r="B7" s="2" t="s">
        <v>824</v>
      </c>
      <c r="C7" s="2" t="s">
        <v>825</v>
      </c>
      <c r="D7" s="2" t="s">
        <v>826</v>
      </c>
      <c r="E7" s="2" t="s">
        <v>827</v>
      </c>
      <c r="F7" s="2" t="s">
        <v>828</v>
      </c>
      <c r="G7" s="2" t="s">
        <v>829</v>
      </c>
      <c r="H7" s="2" t="s">
        <v>830</v>
      </c>
      <c r="I7" s="2" t="s">
        <v>831</v>
      </c>
      <c r="J7" s="2" t="s">
        <v>832</v>
      </c>
      <c r="K7" s="2" t="s">
        <v>832</v>
      </c>
      <c r="L7" s="2" t="s">
        <v>833</v>
      </c>
      <c r="M7" s="2" t="s">
        <v>833</v>
      </c>
      <c r="N7" s="2" t="s">
        <v>803</v>
      </c>
      <c r="O7" s="2" t="s">
        <v>834</v>
      </c>
      <c r="P7" s="2" t="s">
        <v>832</v>
      </c>
      <c r="Q7" s="2" t="s">
        <v>832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835</v>
      </c>
      <c r="B8" s="2" t="s">
        <v>825</v>
      </c>
      <c r="C8" s="2" t="s">
        <v>836</v>
      </c>
      <c r="D8" s="2" t="s">
        <v>837</v>
      </c>
      <c r="E8" s="2" t="s">
        <v>838</v>
      </c>
      <c r="F8" s="2" t="s">
        <v>839</v>
      </c>
      <c r="G8" s="2" t="s">
        <v>840</v>
      </c>
      <c r="H8" s="2" t="s">
        <v>841</v>
      </c>
      <c r="I8" s="2" t="s">
        <v>842</v>
      </c>
      <c r="J8" s="2" t="s">
        <v>832</v>
      </c>
      <c r="K8" s="2" t="s">
        <v>832</v>
      </c>
      <c r="L8" s="2" t="s">
        <v>832</v>
      </c>
      <c r="M8" s="2" t="s">
        <v>832</v>
      </c>
      <c r="N8" s="2" t="s">
        <v>832</v>
      </c>
      <c r="O8" s="2" t="s">
        <v>832</v>
      </c>
      <c r="P8" s="2" t="s">
        <v>832</v>
      </c>
      <c r="Q8" s="2" t="s">
        <v>832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843</v>
      </c>
      <c r="B9" s="2" t="s">
        <v>844</v>
      </c>
      <c r="C9" s="2" t="s">
        <v>845</v>
      </c>
      <c r="D9" s="2" t="s">
        <v>846</v>
      </c>
      <c r="E9" s="2" t="s">
        <v>847</v>
      </c>
      <c r="F9" s="2" t="s">
        <v>848</v>
      </c>
      <c r="G9" s="2" t="s">
        <v>849</v>
      </c>
      <c r="H9" s="2" t="s">
        <v>850</v>
      </c>
      <c r="I9" s="2" t="s">
        <v>851</v>
      </c>
      <c r="J9" s="2" t="s">
        <v>832</v>
      </c>
      <c r="K9" s="2" t="s">
        <v>832</v>
      </c>
      <c r="L9" s="2" t="s">
        <v>832</v>
      </c>
      <c r="M9" s="2" t="s">
        <v>832</v>
      </c>
      <c r="N9" s="2" t="s">
        <v>832</v>
      </c>
      <c r="O9" s="2" t="s">
        <v>832</v>
      </c>
      <c r="P9" s="2" t="s">
        <v>832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EE63-B10C-48C8-B364-2BDEFBA855BB}">
  <dimension ref="A1:Y31"/>
  <sheetViews>
    <sheetView tabSelected="1" topLeftCell="M1" workbookViewId="0">
      <selection activeCell="Q4" sqref="Q4"/>
    </sheetView>
  </sheetViews>
  <sheetFormatPr defaultRowHeight="14.25" x14ac:dyDescent="0.45"/>
  <cols>
    <col min="1" max="1" width="7.33203125" bestFit="1" customWidth="1"/>
    <col min="2" max="2" width="5.1328125" bestFit="1" customWidth="1"/>
    <col min="3" max="3" width="11.3984375" bestFit="1" customWidth="1"/>
    <col min="4" max="4" width="11.46484375" bestFit="1" customWidth="1"/>
    <col min="5" max="5" width="13.265625" bestFit="1" customWidth="1"/>
    <col min="6" max="6" width="18.86328125" bestFit="1" customWidth="1"/>
    <col min="7" max="7" width="20.86328125" bestFit="1" customWidth="1"/>
    <col min="8" max="8" width="19.73046875" bestFit="1" customWidth="1"/>
    <col min="9" max="9" width="14.33203125" bestFit="1" customWidth="1"/>
    <col min="10" max="10" width="38" bestFit="1" customWidth="1"/>
    <col min="11" max="11" width="36.59765625" bestFit="1" customWidth="1"/>
    <col min="12" max="12" width="41.73046875" bestFit="1" customWidth="1"/>
    <col min="13" max="13" width="38.6640625" bestFit="1" customWidth="1"/>
    <col min="14" max="14" width="32.9296875" bestFit="1" customWidth="1"/>
    <col min="15" max="15" width="38.19921875" bestFit="1" customWidth="1"/>
    <col min="16" max="16" width="35.53125" bestFit="1" customWidth="1"/>
    <col min="17" max="17" width="16.19921875" bestFit="1" customWidth="1"/>
    <col min="18" max="18" width="43.796875" bestFit="1" customWidth="1"/>
    <col min="19" max="19" width="16.19921875" bestFit="1" customWidth="1"/>
    <col min="20" max="20" width="35.9296875" bestFit="1" customWidth="1"/>
    <col min="21" max="21" width="23.53125" bestFit="1" customWidth="1"/>
    <col min="22" max="22" width="45.3984375" bestFit="1" customWidth="1"/>
    <col min="23" max="23" width="80.53125" bestFit="1" customWidth="1"/>
    <col min="24" max="24" width="16.19921875" bestFit="1" customWidth="1"/>
    <col min="25" max="25" width="32.3984375" bestFit="1" customWidth="1"/>
  </cols>
  <sheetData>
    <row r="1" spans="1:25" x14ac:dyDescent="0.45">
      <c r="A1" t="s">
        <v>596</v>
      </c>
      <c r="B1" t="s">
        <v>610</v>
      </c>
      <c r="C1" t="s">
        <v>611</v>
      </c>
      <c r="D1" t="s">
        <v>612</v>
      </c>
      <c r="E1" t="s">
        <v>613</v>
      </c>
      <c r="F1" t="s">
        <v>614</v>
      </c>
      <c r="G1" t="s">
        <v>615</v>
      </c>
      <c r="H1" t="s">
        <v>616</v>
      </c>
      <c r="I1" t="s">
        <v>617</v>
      </c>
      <c r="J1" t="s">
        <v>618</v>
      </c>
      <c r="K1" t="s">
        <v>619</v>
      </c>
      <c r="L1" t="s">
        <v>620</v>
      </c>
      <c r="M1" t="s">
        <v>621</v>
      </c>
      <c r="N1" t="s">
        <v>622</v>
      </c>
      <c r="O1" t="s">
        <v>623</v>
      </c>
      <c r="P1" t="s">
        <v>624</v>
      </c>
      <c r="Q1" t="s">
        <v>625</v>
      </c>
      <c r="R1" t="s">
        <v>626</v>
      </c>
      <c r="S1" t="s">
        <v>627</v>
      </c>
      <c r="T1" t="s">
        <v>628</v>
      </c>
      <c r="U1" t="s">
        <v>629</v>
      </c>
      <c r="V1" t="s">
        <v>630</v>
      </c>
      <c r="W1" t="s">
        <v>631</v>
      </c>
      <c r="X1" t="s">
        <v>632</v>
      </c>
      <c r="Y1" t="s">
        <v>633</v>
      </c>
    </row>
    <row r="2" spans="1:25" x14ac:dyDescent="0.45">
      <c r="A2" t="s">
        <v>147</v>
      </c>
      <c r="B2">
        <v>41</v>
      </c>
      <c r="C2">
        <v>20</v>
      </c>
      <c r="D2">
        <v>21</v>
      </c>
      <c r="E2">
        <v>4</v>
      </c>
      <c r="F2">
        <v>171</v>
      </c>
      <c r="G2">
        <v>41</v>
      </c>
      <c r="H2">
        <v>359</v>
      </c>
      <c r="I2" t="s">
        <v>18</v>
      </c>
      <c r="J2">
        <v>9.35</v>
      </c>
      <c r="K2">
        <v>2.2599999999999998</v>
      </c>
      <c r="L2">
        <v>1.58</v>
      </c>
      <c r="M2">
        <v>0.246</v>
      </c>
      <c r="N2">
        <v>0.75900000000000001</v>
      </c>
      <c r="O2">
        <v>0.38700000000000001</v>
      </c>
      <c r="P2">
        <v>0.14499999999999999</v>
      </c>
      <c r="Q2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-4.4068985496583279E-2</v>
      </c>
      <c r="R2">
        <v>95.4</v>
      </c>
      <c r="S2" t="s">
        <v>18</v>
      </c>
      <c r="T2">
        <v>3.66</v>
      </c>
      <c r="U2" t="s">
        <v>18</v>
      </c>
      <c r="V2">
        <v>4.21</v>
      </c>
      <c r="W2">
        <v>3.76</v>
      </c>
      <c r="X2" t="s">
        <v>18</v>
      </c>
      <c r="Y2">
        <v>1.7</v>
      </c>
    </row>
    <row r="3" spans="1:25" x14ac:dyDescent="0.45">
      <c r="A3" t="s">
        <v>74</v>
      </c>
      <c r="B3">
        <v>41</v>
      </c>
      <c r="C3">
        <v>19</v>
      </c>
      <c r="D3">
        <v>22</v>
      </c>
      <c r="E3">
        <v>6</v>
      </c>
      <c r="F3">
        <v>174</v>
      </c>
      <c r="G3">
        <v>41</v>
      </c>
      <c r="H3">
        <v>362</v>
      </c>
      <c r="I3" t="s">
        <v>18</v>
      </c>
      <c r="J3">
        <v>8.3000000000000007</v>
      </c>
      <c r="K3">
        <v>2.91</v>
      </c>
      <c r="L3">
        <v>1.04</v>
      </c>
      <c r="M3">
        <v>0.249</v>
      </c>
      <c r="N3">
        <v>0.751</v>
      </c>
      <c r="O3">
        <v>0.42599999999999999</v>
      </c>
      <c r="P3">
        <v>0.112</v>
      </c>
      <c r="Q3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-4.1068985496583277E-2</v>
      </c>
      <c r="R3">
        <v>93.4</v>
      </c>
      <c r="S3" t="s">
        <v>18</v>
      </c>
      <c r="T3">
        <v>3.23</v>
      </c>
      <c r="U3" t="s">
        <v>18</v>
      </c>
      <c r="V3">
        <v>3.98</v>
      </c>
      <c r="W3">
        <v>4.04</v>
      </c>
      <c r="X3" t="s">
        <v>18</v>
      </c>
      <c r="Y3">
        <v>3.8</v>
      </c>
    </row>
    <row r="4" spans="1:25" x14ac:dyDescent="0.45">
      <c r="A4" t="s">
        <v>598</v>
      </c>
      <c r="B4">
        <v>40</v>
      </c>
      <c r="C4">
        <v>29</v>
      </c>
      <c r="D4">
        <v>11</v>
      </c>
      <c r="E4">
        <v>19</v>
      </c>
      <c r="F4">
        <v>171</v>
      </c>
      <c r="G4">
        <v>40</v>
      </c>
      <c r="H4">
        <v>365</v>
      </c>
      <c r="I4" t="s">
        <v>18</v>
      </c>
      <c r="J4">
        <v>8.01</v>
      </c>
      <c r="K4">
        <v>2.54</v>
      </c>
      <c r="L4">
        <v>0.74</v>
      </c>
      <c r="M4">
        <v>0.252</v>
      </c>
      <c r="N4">
        <v>0.78400000000000003</v>
      </c>
      <c r="O4">
        <v>0.45700000000000002</v>
      </c>
      <c r="P4">
        <v>8.3000000000000004E-2</v>
      </c>
      <c r="Q4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-3.8068985496583274E-2</v>
      </c>
      <c r="R4">
        <v>94.7</v>
      </c>
      <c r="S4" t="s">
        <v>18</v>
      </c>
      <c r="T4">
        <v>2.59</v>
      </c>
      <c r="U4" t="s">
        <v>18</v>
      </c>
      <c r="V4">
        <v>3.38</v>
      </c>
      <c r="W4">
        <v>3.81</v>
      </c>
      <c r="X4" t="s">
        <v>18</v>
      </c>
      <c r="Y4">
        <v>5.9</v>
      </c>
    </row>
    <row r="5" spans="1:25" x14ac:dyDescent="0.45">
      <c r="A5" t="s">
        <v>39</v>
      </c>
      <c r="B5">
        <v>42</v>
      </c>
      <c r="C5">
        <v>20</v>
      </c>
      <c r="D5">
        <v>22</v>
      </c>
      <c r="E5">
        <v>14</v>
      </c>
      <c r="F5">
        <v>178</v>
      </c>
      <c r="G5">
        <v>42</v>
      </c>
      <c r="H5">
        <v>370.1</v>
      </c>
      <c r="I5" t="s">
        <v>18</v>
      </c>
      <c r="J5">
        <v>9.06</v>
      </c>
      <c r="K5">
        <v>2.89</v>
      </c>
      <c r="L5">
        <v>1.19</v>
      </c>
      <c r="M5">
        <v>0.25800000000000001</v>
      </c>
      <c r="N5">
        <v>0.78800000000000003</v>
      </c>
      <c r="O5">
        <v>0.38900000000000001</v>
      </c>
      <c r="P5">
        <v>0.114</v>
      </c>
      <c r="Q5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-3.2068985496583269E-2</v>
      </c>
      <c r="R5">
        <v>94.6</v>
      </c>
      <c r="S5" t="s">
        <v>18</v>
      </c>
      <c r="T5">
        <v>3.21</v>
      </c>
      <c r="U5" t="s">
        <v>18</v>
      </c>
      <c r="V5">
        <v>3.94</v>
      </c>
      <c r="W5">
        <v>3.98</v>
      </c>
      <c r="X5" t="s">
        <v>18</v>
      </c>
      <c r="Y5">
        <v>3.7</v>
      </c>
    </row>
    <row r="6" spans="1:25" x14ac:dyDescent="0.45">
      <c r="A6" t="s">
        <v>55</v>
      </c>
      <c r="B6">
        <v>42</v>
      </c>
      <c r="C6">
        <v>24</v>
      </c>
      <c r="D6">
        <v>18</v>
      </c>
      <c r="E6">
        <v>14</v>
      </c>
      <c r="F6">
        <v>196</v>
      </c>
      <c r="G6">
        <v>42</v>
      </c>
      <c r="H6">
        <v>373</v>
      </c>
      <c r="I6" t="s">
        <v>18</v>
      </c>
      <c r="J6">
        <v>8.86</v>
      </c>
      <c r="K6">
        <v>2.87</v>
      </c>
      <c r="L6">
        <v>0.92</v>
      </c>
      <c r="M6">
        <v>0.26300000000000001</v>
      </c>
      <c r="N6">
        <v>0.748</v>
      </c>
      <c r="O6">
        <v>0.39800000000000002</v>
      </c>
      <c r="P6">
        <v>0.09</v>
      </c>
      <c r="Q6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-2.7068985496583264E-2</v>
      </c>
      <c r="R6">
        <v>93.9</v>
      </c>
      <c r="S6" t="s">
        <v>18</v>
      </c>
      <c r="T6">
        <v>3.16</v>
      </c>
      <c r="U6" t="s">
        <v>18</v>
      </c>
      <c r="V6">
        <v>3.62</v>
      </c>
      <c r="W6">
        <v>4.01</v>
      </c>
      <c r="X6" t="s">
        <v>18</v>
      </c>
      <c r="Y6">
        <v>5.0999999999999996</v>
      </c>
    </row>
    <row r="7" spans="1:25" x14ac:dyDescent="0.45">
      <c r="A7" t="s">
        <v>127</v>
      </c>
      <c r="B7">
        <v>41</v>
      </c>
      <c r="C7">
        <v>26</v>
      </c>
      <c r="D7">
        <v>15</v>
      </c>
      <c r="E7">
        <v>13</v>
      </c>
      <c r="F7">
        <v>198</v>
      </c>
      <c r="G7">
        <v>41</v>
      </c>
      <c r="H7">
        <v>364</v>
      </c>
      <c r="I7" t="s">
        <v>18</v>
      </c>
      <c r="J7">
        <v>8.5299999999999994</v>
      </c>
      <c r="K7">
        <v>3.29</v>
      </c>
      <c r="L7">
        <v>1.38</v>
      </c>
      <c r="M7">
        <v>0.27500000000000002</v>
      </c>
      <c r="N7">
        <v>0.70099999999999996</v>
      </c>
      <c r="O7">
        <v>0.39900000000000002</v>
      </c>
      <c r="P7">
        <v>0.13200000000000001</v>
      </c>
      <c r="Q7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-1.5068985496583254E-2</v>
      </c>
      <c r="R7">
        <v>94.4</v>
      </c>
      <c r="S7" t="s">
        <v>18</v>
      </c>
      <c r="T7">
        <v>4.43</v>
      </c>
      <c r="U7" t="s">
        <v>18</v>
      </c>
      <c r="V7">
        <v>4.4800000000000004</v>
      </c>
      <c r="W7">
        <v>4.25</v>
      </c>
      <c r="X7" t="s">
        <v>18</v>
      </c>
      <c r="Y7">
        <v>2.2999999999999998</v>
      </c>
    </row>
    <row r="8" spans="1:25" x14ac:dyDescent="0.45">
      <c r="A8" t="s">
        <v>89</v>
      </c>
      <c r="B8">
        <v>42</v>
      </c>
      <c r="C8">
        <v>23</v>
      </c>
      <c r="D8">
        <v>19</v>
      </c>
      <c r="E8">
        <v>15</v>
      </c>
      <c r="F8">
        <v>174</v>
      </c>
      <c r="G8">
        <v>42</v>
      </c>
      <c r="H8">
        <v>380.2</v>
      </c>
      <c r="I8" t="s">
        <v>18</v>
      </c>
      <c r="J8">
        <v>9.34</v>
      </c>
      <c r="K8">
        <v>3.03</v>
      </c>
      <c r="L8">
        <v>1.1599999999999999</v>
      </c>
      <c r="M8">
        <v>0.27600000000000002</v>
      </c>
      <c r="N8">
        <v>0.746</v>
      </c>
      <c r="O8">
        <v>0.375</v>
      </c>
      <c r="P8">
        <v>0.108</v>
      </c>
      <c r="Q8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-1.4068985496583253E-2</v>
      </c>
      <c r="R8">
        <v>94</v>
      </c>
      <c r="S8" t="s">
        <v>18</v>
      </c>
      <c r="T8">
        <v>3.52</v>
      </c>
      <c r="U8" t="s">
        <v>18</v>
      </c>
      <c r="V8">
        <v>3.87</v>
      </c>
      <c r="W8">
        <v>4.01</v>
      </c>
      <c r="X8" t="s">
        <v>18</v>
      </c>
      <c r="Y8">
        <v>5.4</v>
      </c>
    </row>
    <row r="9" spans="1:25" x14ac:dyDescent="0.45">
      <c r="A9" t="s">
        <v>13</v>
      </c>
      <c r="B9">
        <v>40</v>
      </c>
      <c r="C9">
        <v>26</v>
      </c>
      <c r="D9">
        <v>14</v>
      </c>
      <c r="E9">
        <v>8</v>
      </c>
      <c r="F9">
        <v>163</v>
      </c>
      <c r="G9">
        <v>40</v>
      </c>
      <c r="H9">
        <v>355</v>
      </c>
      <c r="I9" t="s">
        <v>18</v>
      </c>
      <c r="J9">
        <v>8.9700000000000006</v>
      </c>
      <c r="K9">
        <v>3.14</v>
      </c>
      <c r="L9">
        <v>0.81</v>
      </c>
      <c r="M9">
        <v>0.27600000000000002</v>
      </c>
      <c r="N9">
        <v>0.74199999999999999</v>
      </c>
      <c r="O9">
        <v>0.438</v>
      </c>
      <c r="P9">
        <v>9.2999999999999999E-2</v>
      </c>
      <c r="Q9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-1.4068985496583253E-2</v>
      </c>
      <c r="R9">
        <v>94.2</v>
      </c>
      <c r="S9" t="s">
        <v>18</v>
      </c>
      <c r="T9">
        <v>3.45</v>
      </c>
      <c r="U9" t="s">
        <v>18</v>
      </c>
      <c r="V9">
        <v>3.54</v>
      </c>
      <c r="W9">
        <v>3.84</v>
      </c>
      <c r="X9" t="s">
        <v>18</v>
      </c>
      <c r="Y9">
        <v>6</v>
      </c>
    </row>
    <row r="10" spans="1:25" x14ac:dyDescent="0.45">
      <c r="A10" t="s">
        <v>47</v>
      </c>
      <c r="B10">
        <v>40</v>
      </c>
      <c r="C10">
        <v>21</v>
      </c>
      <c r="D10">
        <v>19</v>
      </c>
      <c r="E10">
        <v>13</v>
      </c>
      <c r="F10">
        <v>164</v>
      </c>
      <c r="G10">
        <v>40</v>
      </c>
      <c r="H10">
        <v>358.1</v>
      </c>
      <c r="I10" t="s">
        <v>18</v>
      </c>
      <c r="J10">
        <v>8.61</v>
      </c>
      <c r="K10">
        <v>2.91</v>
      </c>
      <c r="L10">
        <v>1.18</v>
      </c>
      <c r="M10">
        <v>0.27600000000000002</v>
      </c>
      <c r="N10">
        <v>0.751</v>
      </c>
      <c r="O10">
        <v>0.44700000000000001</v>
      </c>
      <c r="P10">
        <v>0.13500000000000001</v>
      </c>
      <c r="Q10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-1.4068985496583253E-2</v>
      </c>
      <c r="R10">
        <v>94.2</v>
      </c>
      <c r="S10" t="s">
        <v>18</v>
      </c>
      <c r="T10">
        <v>3.74</v>
      </c>
      <c r="U10" t="s">
        <v>18</v>
      </c>
      <c r="V10">
        <v>4.03</v>
      </c>
      <c r="W10">
        <v>3.8</v>
      </c>
      <c r="X10" t="s">
        <v>18</v>
      </c>
      <c r="Y10">
        <v>3.7</v>
      </c>
    </row>
    <row r="11" spans="1:25" x14ac:dyDescent="0.45">
      <c r="A11" t="s">
        <v>59</v>
      </c>
      <c r="B11">
        <v>43</v>
      </c>
      <c r="C11">
        <v>25</v>
      </c>
      <c r="D11">
        <v>18</v>
      </c>
      <c r="E11">
        <v>12</v>
      </c>
      <c r="F11">
        <v>177</v>
      </c>
      <c r="G11">
        <v>43</v>
      </c>
      <c r="H11">
        <v>384</v>
      </c>
      <c r="I11" t="s">
        <v>18</v>
      </c>
      <c r="J11">
        <v>9.59</v>
      </c>
      <c r="K11">
        <v>2.74</v>
      </c>
      <c r="L11">
        <v>1.03</v>
      </c>
      <c r="M11">
        <v>0.27800000000000002</v>
      </c>
      <c r="N11">
        <v>0.74399999999999999</v>
      </c>
      <c r="O11">
        <v>0.439</v>
      </c>
      <c r="P11">
        <v>0.115</v>
      </c>
      <c r="Q11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-1.2068985496583251E-2</v>
      </c>
      <c r="R11">
        <v>94.7</v>
      </c>
      <c r="S11" t="s">
        <v>18</v>
      </c>
      <c r="T11">
        <v>3.26</v>
      </c>
      <c r="U11" t="s">
        <v>18</v>
      </c>
      <c r="V11">
        <v>3.52</v>
      </c>
      <c r="W11">
        <v>3.53</v>
      </c>
      <c r="X11" t="s">
        <v>18</v>
      </c>
      <c r="Y11">
        <v>6.1</v>
      </c>
    </row>
    <row r="12" spans="1:25" x14ac:dyDescent="0.45">
      <c r="A12" t="s">
        <v>151</v>
      </c>
      <c r="B12">
        <v>40</v>
      </c>
      <c r="C12">
        <v>18</v>
      </c>
      <c r="D12">
        <v>22</v>
      </c>
      <c r="E12">
        <v>11</v>
      </c>
      <c r="F12">
        <v>179</v>
      </c>
      <c r="G12">
        <v>40</v>
      </c>
      <c r="H12">
        <v>358</v>
      </c>
      <c r="I12" t="s">
        <v>18</v>
      </c>
      <c r="J12">
        <v>9.48</v>
      </c>
      <c r="K12">
        <v>3.62</v>
      </c>
      <c r="L12">
        <v>0.78</v>
      </c>
      <c r="M12">
        <v>0.28399999999999997</v>
      </c>
      <c r="N12">
        <v>0.73699999999999999</v>
      </c>
      <c r="O12">
        <v>0.47399999999999998</v>
      </c>
      <c r="P12">
        <v>9.2999999999999999E-2</v>
      </c>
      <c r="Q12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-6.0689854965833012E-3</v>
      </c>
      <c r="R12">
        <v>95.1</v>
      </c>
      <c r="S12" t="s">
        <v>18</v>
      </c>
      <c r="T12">
        <v>3.52</v>
      </c>
      <c r="U12" t="s">
        <v>18</v>
      </c>
      <c r="V12">
        <v>3.5</v>
      </c>
      <c r="W12">
        <v>3.78</v>
      </c>
      <c r="X12" t="s">
        <v>18</v>
      </c>
      <c r="Y12">
        <v>4.8</v>
      </c>
    </row>
    <row r="13" spans="1:25" x14ac:dyDescent="0.45">
      <c r="A13" t="s">
        <v>81</v>
      </c>
      <c r="B13">
        <v>43</v>
      </c>
      <c r="C13">
        <v>19</v>
      </c>
      <c r="D13">
        <v>24</v>
      </c>
      <c r="E13">
        <v>11</v>
      </c>
      <c r="F13">
        <v>204</v>
      </c>
      <c r="G13">
        <v>43</v>
      </c>
      <c r="H13">
        <v>382.1</v>
      </c>
      <c r="I13" t="s">
        <v>18</v>
      </c>
      <c r="J13">
        <v>7.82</v>
      </c>
      <c r="K13">
        <v>3.25</v>
      </c>
      <c r="L13">
        <v>1.1100000000000001</v>
      </c>
      <c r="M13">
        <v>0.28499999999999998</v>
      </c>
      <c r="N13">
        <v>0.72299999999999998</v>
      </c>
      <c r="O13">
        <v>0.45900000000000002</v>
      </c>
      <c r="P13">
        <v>0.11600000000000001</v>
      </c>
      <c r="Q13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-5.0689854965833003E-3</v>
      </c>
      <c r="R13">
        <v>94.2</v>
      </c>
      <c r="S13" t="s">
        <v>18</v>
      </c>
      <c r="T13">
        <v>4.07</v>
      </c>
      <c r="U13" t="s">
        <v>18</v>
      </c>
      <c r="V13">
        <v>4.29</v>
      </c>
      <c r="W13">
        <v>4.3</v>
      </c>
      <c r="X13" t="s">
        <v>18</v>
      </c>
      <c r="Y13">
        <v>3</v>
      </c>
    </row>
    <row r="14" spans="1:25" x14ac:dyDescent="0.45">
      <c r="A14" t="s">
        <v>161</v>
      </c>
      <c r="B14">
        <v>40</v>
      </c>
      <c r="C14">
        <v>22</v>
      </c>
      <c r="D14">
        <v>18</v>
      </c>
      <c r="E14">
        <v>10</v>
      </c>
      <c r="F14">
        <v>169</v>
      </c>
      <c r="G14">
        <v>40</v>
      </c>
      <c r="H14">
        <v>353.1</v>
      </c>
      <c r="I14" t="s">
        <v>18</v>
      </c>
      <c r="J14">
        <v>8.1</v>
      </c>
      <c r="K14">
        <v>3.18</v>
      </c>
      <c r="L14">
        <v>1.4</v>
      </c>
      <c r="M14">
        <v>0.28799999999999998</v>
      </c>
      <c r="N14">
        <v>0.75600000000000001</v>
      </c>
      <c r="O14">
        <v>0.43099999999999999</v>
      </c>
      <c r="P14">
        <v>0.14499999999999999</v>
      </c>
      <c r="Q14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-2.0689854965832977E-3</v>
      </c>
      <c r="R14">
        <v>93.3</v>
      </c>
      <c r="S14" t="s">
        <v>18</v>
      </c>
      <c r="T14">
        <v>4.18</v>
      </c>
      <c r="U14" t="s">
        <v>18</v>
      </c>
      <c r="V14">
        <v>4.49</v>
      </c>
      <c r="W14">
        <v>4.0999999999999996</v>
      </c>
      <c r="X14" t="s">
        <v>18</v>
      </c>
      <c r="Y14">
        <v>1.6</v>
      </c>
    </row>
    <row r="15" spans="1:25" x14ac:dyDescent="0.45">
      <c r="A15" t="s">
        <v>119</v>
      </c>
      <c r="B15">
        <v>42</v>
      </c>
      <c r="C15">
        <v>20</v>
      </c>
      <c r="D15">
        <v>22</v>
      </c>
      <c r="E15">
        <v>11</v>
      </c>
      <c r="F15">
        <v>188</v>
      </c>
      <c r="G15">
        <v>42</v>
      </c>
      <c r="H15">
        <v>371.1</v>
      </c>
      <c r="I15" t="s">
        <v>18</v>
      </c>
      <c r="J15">
        <v>8.65</v>
      </c>
      <c r="K15">
        <v>2.79</v>
      </c>
      <c r="L15">
        <v>1.65</v>
      </c>
      <c r="M15">
        <v>0.28899999999999998</v>
      </c>
      <c r="N15">
        <v>0.72</v>
      </c>
      <c r="O15">
        <v>0.36499999999999999</v>
      </c>
      <c r="P15">
        <v>0.14499999999999999</v>
      </c>
      <c r="Q15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-1.0689854965832968E-3</v>
      </c>
      <c r="R15">
        <v>93.4</v>
      </c>
      <c r="S15" t="s">
        <v>18</v>
      </c>
      <c r="T15">
        <v>4.7699999999999996</v>
      </c>
      <c r="U15" t="s">
        <v>18</v>
      </c>
      <c r="V15">
        <v>4.7300000000000004</v>
      </c>
      <c r="W15">
        <v>4.26</v>
      </c>
      <c r="X15" t="s">
        <v>18</v>
      </c>
      <c r="Y15">
        <v>2.6</v>
      </c>
    </row>
    <row r="16" spans="1:25" x14ac:dyDescent="0.45">
      <c r="A16" t="s">
        <v>111</v>
      </c>
      <c r="B16">
        <v>41</v>
      </c>
      <c r="C16">
        <v>12</v>
      </c>
      <c r="D16">
        <v>29</v>
      </c>
      <c r="E16">
        <v>5</v>
      </c>
      <c r="F16">
        <v>170</v>
      </c>
      <c r="G16">
        <v>41</v>
      </c>
      <c r="H16">
        <v>357.1</v>
      </c>
      <c r="I16" t="s">
        <v>18</v>
      </c>
      <c r="J16">
        <v>7.76</v>
      </c>
      <c r="K16">
        <v>4.1100000000000003</v>
      </c>
      <c r="L16">
        <v>1.44</v>
      </c>
      <c r="M16">
        <v>0.29299999999999998</v>
      </c>
      <c r="N16">
        <v>0.72899999999999998</v>
      </c>
      <c r="O16">
        <v>0.42799999999999999</v>
      </c>
      <c r="P16">
        <v>0.14099999999999999</v>
      </c>
      <c r="Q16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2.9310145034167068E-3</v>
      </c>
      <c r="R16">
        <v>93.7</v>
      </c>
      <c r="S16" t="s">
        <v>18</v>
      </c>
      <c r="T16">
        <v>4.58</v>
      </c>
      <c r="U16" t="s">
        <v>18</v>
      </c>
      <c r="V16">
        <v>5.04</v>
      </c>
      <c r="W16">
        <v>4.6900000000000004</v>
      </c>
      <c r="X16" t="s">
        <v>18</v>
      </c>
      <c r="Y16">
        <v>0.5</v>
      </c>
    </row>
    <row r="17" spans="1:25" x14ac:dyDescent="0.45">
      <c r="A17" t="s">
        <v>175</v>
      </c>
      <c r="B17">
        <v>40</v>
      </c>
      <c r="C17">
        <v>25</v>
      </c>
      <c r="D17">
        <v>15</v>
      </c>
      <c r="E17">
        <v>14</v>
      </c>
      <c r="F17">
        <v>175</v>
      </c>
      <c r="G17">
        <v>40</v>
      </c>
      <c r="H17">
        <v>356.2</v>
      </c>
      <c r="I17" t="s">
        <v>18</v>
      </c>
      <c r="J17">
        <v>9.2899999999999991</v>
      </c>
      <c r="K17">
        <v>2.8</v>
      </c>
      <c r="L17">
        <v>0.86</v>
      </c>
      <c r="M17">
        <v>0.29299999999999998</v>
      </c>
      <c r="N17">
        <v>0.75</v>
      </c>
      <c r="O17">
        <v>0.436</v>
      </c>
      <c r="P17">
        <v>9.8000000000000004E-2</v>
      </c>
      <c r="Q17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2.9310145034167068E-3</v>
      </c>
      <c r="R17">
        <v>95.9</v>
      </c>
      <c r="S17" t="s">
        <v>18</v>
      </c>
      <c r="T17">
        <v>3.33</v>
      </c>
      <c r="U17" t="s">
        <v>18</v>
      </c>
      <c r="V17">
        <v>3.41</v>
      </c>
      <c r="W17">
        <v>3.64</v>
      </c>
      <c r="X17" t="s">
        <v>18</v>
      </c>
      <c r="Y17">
        <v>6.2</v>
      </c>
    </row>
    <row r="18" spans="1:25" x14ac:dyDescent="0.45">
      <c r="A18" t="s">
        <v>51</v>
      </c>
      <c r="B18">
        <v>40</v>
      </c>
      <c r="C18">
        <v>23</v>
      </c>
      <c r="D18">
        <v>17</v>
      </c>
      <c r="E18">
        <v>14</v>
      </c>
      <c r="F18">
        <v>171</v>
      </c>
      <c r="G18">
        <v>40</v>
      </c>
      <c r="H18">
        <v>360.1</v>
      </c>
      <c r="I18" t="s">
        <v>18</v>
      </c>
      <c r="J18">
        <v>9.2899999999999991</v>
      </c>
      <c r="K18">
        <v>3.25</v>
      </c>
      <c r="L18">
        <v>0.9</v>
      </c>
      <c r="M18">
        <v>0.29599999999999999</v>
      </c>
      <c r="N18">
        <v>0.73199999999999998</v>
      </c>
      <c r="O18">
        <v>0.44900000000000001</v>
      </c>
      <c r="P18">
        <v>0.1</v>
      </c>
      <c r="Q18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5.9310145034167094E-3</v>
      </c>
      <c r="R18">
        <v>94.7</v>
      </c>
      <c r="S18" t="s">
        <v>18</v>
      </c>
      <c r="T18">
        <v>3.57</v>
      </c>
      <c r="U18" t="s">
        <v>18</v>
      </c>
      <c r="V18">
        <v>3.56</v>
      </c>
      <c r="W18">
        <v>3.78</v>
      </c>
      <c r="X18" t="s">
        <v>18</v>
      </c>
      <c r="Y18">
        <v>5.9</v>
      </c>
    </row>
    <row r="19" spans="1:25" x14ac:dyDescent="0.45">
      <c r="A19" t="s">
        <v>186</v>
      </c>
      <c r="B19">
        <v>40</v>
      </c>
      <c r="C19">
        <v>18</v>
      </c>
      <c r="D19">
        <v>22</v>
      </c>
      <c r="E19">
        <v>11</v>
      </c>
      <c r="F19">
        <v>177</v>
      </c>
      <c r="G19">
        <v>40</v>
      </c>
      <c r="H19">
        <v>352.2</v>
      </c>
      <c r="I19" t="s">
        <v>18</v>
      </c>
      <c r="J19">
        <v>8.75</v>
      </c>
      <c r="K19">
        <v>2.88</v>
      </c>
      <c r="L19">
        <v>1.2</v>
      </c>
      <c r="M19">
        <v>0.29799999999999999</v>
      </c>
      <c r="N19">
        <v>0.72299999999999998</v>
      </c>
      <c r="O19">
        <v>0.43</v>
      </c>
      <c r="P19">
        <v>0.122</v>
      </c>
      <c r="Q19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7.9310145034167112E-3</v>
      </c>
      <c r="R19">
        <v>94.2</v>
      </c>
      <c r="S19" t="s">
        <v>18</v>
      </c>
      <c r="T19">
        <v>4.08</v>
      </c>
      <c r="U19" t="s">
        <v>18</v>
      </c>
      <c r="V19">
        <v>3.99</v>
      </c>
      <c r="W19">
        <v>3.92</v>
      </c>
      <c r="X19" t="s">
        <v>18</v>
      </c>
      <c r="Y19">
        <v>3.9</v>
      </c>
    </row>
    <row r="20" spans="1:25" x14ac:dyDescent="0.45">
      <c r="A20" t="s">
        <v>63</v>
      </c>
      <c r="B20">
        <v>40</v>
      </c>
      <c r="C20">
        <v>15</v>
      </c>
      <c r="D20">
        <v>25</v>
      </c>
      <c r="E20">
        <v>8</v>
      </c>
      <c r="F20">
        <v>174</v>
      </c>
      <c r="G20">
        <v>40</v>
      </c>
      <c r="H20">
        <v>348</v>
      </c>
      <c r="I20" t="s">
        <v>18</v>
      </c>
      <c r="J20">
        <v>8.02</v>
      </c>
      <c r="K20">
        <v>3.39</v>
      </c>
      <c r="L20">
        <v>1.6</v>
      </c>
      <c r="M20">
        <v>0.3</v>
      </c>
      <c r="N20">
        <v>0.66200000000000003</v>
      </c>
      <c r="O20">
        <v>0.41099999999999998</v>
      </c>
      <c r="P20">
        <v>0.14299999999999999</v>
      </c>
      <c r="Q20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9.931014503416713E-3</v>
      </c>
      <c r="R20">
        <v>93</v>
      </c>
      <c r="S20" t="s">
        <v>18</v>
      </c>
      <c r="T20">
        <v>5.46</v>
      </c>
      <c r="U20" t="s">
        <v>18</v>
      </c>
      <c r="V20">
        <v>5.03</v>
      </c>
      <c r="W20">
        <v>4.5999999999999996</v>
      </c>
      <c r="X20" t="s">
        <v>18</v>
      </c>
      <c r="Y20">
        <v>0.1</v>
      </c>
    </row>
    <row r="21" spans="1:25" x14ac:dyDescent="0.45">
      <c r="A21" t="s">
        <v>100</v>
      </c>
      <c r="B21">
        <v>41</v>
      </c>
      <c r="C21">
        <v>25</v>
      </c>
      <c r="D21">
        <v>16</v>
      </c>
      <c r="E21">
        <v>9</v>
      </c>
      <c r="F21">
        <v>164</v>
      </c>
      <c r="G21">
        <v>41</v>
      </c>
      <c r="H21">
        <v>368.2</v>
      </c>
      <c r="I21" t="s">
        <v>18</v>
      </c>
      <c r="J21">
        <v>10.33</v>
      </c>
      <c r="K21">
        <v>2.42</v>
      </c>
      <c r="L21">
        <v>0.81</v>
      </c>
      <c r="M21">
        <v>0.30099999999999999</v>
      </c>
      <c r="N21">
        <v>0.77100000000000002</v>
      </c>
      <c r="O21">
        <v>0.433</v>
      </c>
      <c r="P21">
        <v>9.7000000000000003E-2</v>
      </c>
      <c r="Q21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1.0931014503416714E-2</v>
      </c>
      <c r="R21">
        <v>95</v>
      </c>
      <c r="S21" t="s">
        <v>18</v>
      </c>
      <c r="T21">
        <v>2.91</v>
      </c>
      <c r="U21" t="s">
        <v>18</v>
      </c>
      <c r="V21">
        <v>2.98</v>
      </c>
      <c r="W21">
        <v>3.22</v>
      </c>
      <c r="X21" t="s">
        <v>18</v>
      </c>
      <c r="Y21">
        <v>8</v>
      </c>
    </row>
    <row r="22" spans="1:25" x14ac:dyDescent="0.45">
      <c r="A22" t="s">
        <v>182</v>
      </c>
      <c r="B22">
        <v>40</v>
      </c>
      <c r="C22">
        <v>17</v>
      </c>
      <c r="D22">
        <v>23</v>
      </c>
      <c r="E22">
        <v>10</v>
      </c>
      <c r="F22">
        <v>169</v>
      </c>
      <c r="G22">
        <v>40</v>
      </c>
      <c r="H22">
        <v>347.2</v>
      </c>
      <c r="I22" t="s">
        <v>18</v>
      </c>
      <c r="J22">
        <v>7.07</v>
      </c>
      <c r="K22">
        <v>3.81</v>
      </c>
      <c r="L22">
        <v>1.45</v>
      </c>
      <c r="M22">
        <v>0.30099999999999999</v>
      </c>
      <c r="N22">
        <v>0.72199999999999998</v>
      </c>
      <c r="O22">
        <v>0.41299999999999998</v>
      </c>
      <c r="P22">
        <v>0.13600000000000001</v>
      </c>
      <c r="Q22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1.0931014503416714E-2</v>
      </c>
      <c r="R22">
        <v>94.2</v>
      </c>
      <c r="S22" t="s">
        <v>18</v>
      </c>
      <c r="T22">
        <v>4.9400000000000004</v>
      </c>
      <c r="U22" t="s">
        <v>18</v>
      </c>
      <c r="V22">
        <v>5.12</v>
      </c>
      <c r="W22">
        <v>4.82</v>
      </c>
      <c r="X22" t="s">
        <v>18</v>
      </c>
      <c r="Y22">
        <v>0.8</v>
      </c>
    </row>
    <row r="23" spans="1:25" x14ac:dyDescent="0.45">
      <c r="A23" t="s">
        <v>31</v>
      </c>
      <c r="B23">
        <v>41</v>
      </c>
      <c r="C23">
        <v>20</v>
      </c>
      <c r="D23">
        <v>21</v>
      </c>
      <c r="E23">
        <v>12</v>
      </c>
      <c r="F23">
        <v>171</v>
      </c>
      <c r="G23">
        <v>41</v>
      </c>
      <c r="H23">
        <v>363.1</v>
      </c>
      <c r="I23" t="s">
        <v>18</v>
      </c>
      <c r="J23">
        <v>8.9700000000000006</v>
      </c>
      <c r="K23">
        <v>3.05</v>
      </c>
      <c r="L23">
        <v>1.31</v>
      </c>
      <c r="M23">
        <v>0.30199999999999999</v>
      </c>
      <c r="N23">
        <v>0.69699999999999995</v>
      </c>
      <c r="O23">
        <v>0.379</v>
      </c>
      <c r="P23">
        <v>0.12</v>
      </c>
      <c r="Q23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1.1931014503416715E-2</v>
      </c>
      <c r="R23">
        <v>93.3</v>
      </c>
      <c r="S23" t="s">
        <v>18</v>
      </c>
      <c r="T23">
        <v>4.71</v>
      </c>
      <c r="U23" t="s">
        <v>18</v>
      </c>
      <c r="V23">
        <v>4.2699999999999996</v>
      </c>
      <c r="W23">
        <v>4.22</v>
      </c>
      <c r="X23" t="s">
        <v>18</v>
      </c>
      <c r="Y23">
        <v>3</v>
      </c>
    </row>
    <row r="24" spans="1:25" x14ac:dyDescent="0.45">
      <c r="A24" t="s">
        <v>43</v>
      </c>
      <c r="B24">
        <v>40</v>
      </c>
      <c r="C24">
        <v>19</v>
      </c>
      <c r="D24">
        <v>21</v>
      </c>
      <c r="E24">
        <v>11</v>
      </c>
      <c r="F24">
        <v>167</v>
      </c>
      <c r="G24">
        <v>40</v>
      </c>
      <c r="H24">
        <v>355</v>
      </c>
      <c r="I24" t="s">
        <v>18</v>
      </c>
      <c r="J24">
        <v>9.4600000000000009</v>
      </c>
      <c r="K24">
        <v>2.79</v>
      </c>
      <c r="L24">
        <v>0.79</v>
      </c>
      <c r="M24">
        <v>0.30299999999999999</v>
      </c>
      <c r="N24">
        <v>0.71</v>
      </c>
      <c r="O24">
        <v>0.40899999999999997</v>
      </c>
      <c r="P24">
        <v>8.2000000000000003E-2</v>
      </c>
      <c r="Q24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1.2931014503416716E-2</v>
      </c>
      <c r="R24">
        <v>94.1</v>
      </c>
      <c r="S24" t="s">
        <v>18</v>
      </c>
      <c r="T24">
        <v>3.83</v>
      </c>
      <c r="U24" t="s">
        <v>18</v>
      </c>
      <c r="V24">
        <v>3.32</v>
      </c>
      <c r="W24">
        <v>3.8</v>
      </c>
      <c r="X24" t="s">
        <v>18</v>
      </c>
      <c r="Y24">
        <v>7</v>
      </c>
    </row>
    <row r="25" spans="1:25" x14ac:dyDescent="0.45">
      <c r="A25" t="s">
        <v>23</v>
      </c>
      <c r="B25">
        <v>42</v>
      </c>
      <c r="C25">
        <v>18</v>
      </c>
      <c r="D25">
        <v>24</v>
      </c>
      <c r="E25">
        <v>13</v>
      </c>
      <c r="F25">
        <v>181</v>
      </c>
      <c r="G25">
        <v>42</v>
      </c>
      <c r="H25">
        <v>366.1</v>
      </c>
      <c r="I25" t="s">
        <v>18</v>
      </c>
      <c r="J25">
        <v>8.6</v>
      </c>
      <c r="K25">
        <v>3.44</v>
      </c>
      <c r="L25">
        <v>1.03</v>
      </c>
      <c r="M25">
        <v>0.30499999999999999</v>
      </c>
      <c r="N25">
        <v>0.66400000000000003</v>
      </c>
      <c r="O25">
        <v>0.4</v>
      </c>
      <c r="P25">
        <v>0.106</v>
      </c>
      <c r="Q25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1.4931014503416717E-2</v>
      </c>
      <c r="R25">
        <v>94.6</v>
      </c>
      <c r="S25" t="s">
        <v>18</v>
      </c>
      <c r="T25">
        <v>4.7699999999999996</v>
      </c>
      <c r="U25" t="s">
        <v>18</v>
      </c>
      <c r="V25">
        <v>4.09</v>
      </c>
      <c r="W25">
        <v>4.25</v>
      </c>
      <c r="X25" t="s">
        <v>18</v>
      </c>
      <c r="Y25">
        <v>4.2</v>
      </c>
    </row>
    <row r="26" spans="1:25" x14ac:dyDescent="0.45">
      <c r="A26" t="s">
        <v>19</v>
      </c>
      <c r="B26">
        <v>40</v>
      </c>
      <c r="C26">
        <v>19</v>
      </c>
      <c r="D26">
        <v>21</v>
      </c>
      <c r="E26">
        <v>11</v>
      </c>
      <c r="F26">
        <v>180</v>
      </c>
      <c r="G26">
        <v>40</v>
      </c>
      <c r="H26">
        <v>363</v>
      </c>
      <c r="I26" t="s">
        <v>18</v>
      </c>
      <c r="J26">
        <v>8.48</v>
      </c>
      <c r="K26">
        <v>3.3</v>
      </c>
      <c r="L26">
        <v>1.1200000000000001</v>
      </c>
      <c r="M26">
        <v>0.307</v>
      </c>
      <c r="N26">
        <v>0.69399999999999995</v>
      </c>
      <c r="O26">
        <v>0.40699999999999997</v>
      </c>
      <c r="P26">
        <v>0.10199999999999999</v>
      </c>
      <c r="Q26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1.6931014503416719E-2</v>
      </c>
      <c r="R26">
        <v>94.8</v>
      </c>
      <c r="S26" t="s">
        <v>18</v>
      </c>
      <c r="T26">
        <v>4.6100000000000003</v>
      </c>
      <c r="U26" t="s">
        <v>18</v>
      </c>
      <c r="V26">
        <v>4.1500000000000004</v>
      </c>
      <c r="W26">
        <v>4.38</v>
      </c>
      <c r="X26" t="s">
        <v>18</v>
      </c>
      <c r="Y26">
        <v>3.8</v>
      </c>
    </row>
    <row r="27" spans="1:25" x14ac:dyDescent="0.45">
      <c r="A27" t="s">
        <v>107</v>
      </c>
      <c r="B27">
        <v>42</v>
      </c>
      <c r="C27">
        <v>25</v>
      </c>
      <c r="D27">
        <v>17</v>
      </c>
      <c r="E27">
        <v>8</v>
      </c>
      <c r="F27">
        <v>180</v>
      </c>
      <c r="G27">
        <v>42</v>
      </c>
      <c r="H27">
        <v>370.1</v>
      </c>
      <c r="I27" t="s">
        <v>18</v>
      </c>
      <c r="J27">
        <v>8.75</v>
      </c>
      <c r="K27">
        <v>2.82</v>
      </c>
      <c r="L27">
        <v>1.34</v>
      </c>
      <c r="M27">
        <v>0.307</v>
      </c>
      <c r="N27">
        <v>0.753</v>
      </c>
      <c r="O27">
        <v>0.45100000000000001</v>
      </c>
      <c r="P27">
        <v>0.14399999999999999</v>
      </c>
      <c r="Q27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1.6931014503416719E-2</v>
      </c>
      <c r="R27">
        <v>93.4</v>
      </c>
      <c r="S27" t="s">
        <v>18</v>
      </c>
      <c r="T27">
        <v>4.25</v>
      </c>
      <c r="U27" t="s">
        <v>18</v>
      </c>
      <c r="V27">
        <v>4.1900000000000004</v>
      </c>
      <c r="W27">
        <v>3.82</v>
      </c>
      <c r="X27" t="s">
        <v>18</v>
      </c>
      <c r="Y27">
        <v>4.4000000000000004</v>
      </c>
    </row>
    <row r="28" spans="1:25" x14ac:dyDescent="0.45">
      <c r="A28" t="s">
        <v>93</v>
      </c>
      <c r="B28">
        <v>40</v>
      </c>
      <c r="C28">
        <v>15</v>
      </c>
      <c r="D28">
        <v>25</v>
      </c>
      <c r="E28">
        <v>9</v>
      </c>
      <c r="F28">
        <v>184</v>
      </c>
      <c r="G28">
        <v>40</v>
      </c>
      <c r="H28">
        <v>350.1</v>
      </c>
      <c r="I28" t="s">
        <v>18</v>
      </c>
      <c r="J28">
        <v>8.58</v>
      </c>
      <c r="K28">
        <v>3.21</v>
      </c>
      <c r="L28">
        <v>1.03</v>
      </c>
      <c r="M28">
        <v>0.313</v>
      </c>
      <c r="N28">
        <v>0.70099999999999996</v>
      </c>
      <c r="O28">
        <v>0.441</v>
      </c>
      <c r="P28">
        <v>0.112</v>
      </c>
      <c r="Q28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2.2931014503416725E-2</v>
      </c>
      <c r="R28">
        <v>94.5</v>
      </c>
      <c r="S28" t="s">
        <v>18</v>
      </c>
      <c r="T28">
        <v>4.16</v>
      </c>
      <c r="U28" t="s">
        <v>18</v>
      </c>
      <c r="V28">
        <v>3.91</v>
      </c>
      <c r="W28">
        <v>3.96</v>
      </c>
      <c r="X28" t="s">
        <v>18</v>
      </c>
      <c r="Y28">
        <v>4.8</v>
      </c>
    </row>
    <row r="29" spans="1:25" x14ac:dyDescent="0.45">
      <c r="A29" t="s">
        <v>26</v>
      </c>
      <c r="B29">
        <v>42</v>
      </c>
      <c r="C29">
        <v>17</v>
      </c>
      <c r="D29">
        <v>25</v>
      </c>
      <c r="E29">
        <v>10</v>
      </c>
      <c r="F29">
        <v>188</v>
      </c>
      <c r="G29">
        <v>42</v>
      </c>
      <c r="H29">
        <v>373</v>
      </c>
      <c r="I29" t="s">
        <v>18</v>
      </c>
      <c r="J29">
        <v>9.39</v>
      </c>
      <c r="K29">
        <v>2.9</v>
      </c>
      <c r="L29">
        <v>1.18</v>
      </c>
      <c r="M29">
        <v>0.32200000000000001</v>
      </c>
      <c r="N29">
        <v>0.71499999999999997</v>
      </c>
      <c r="O29">
        <v>0.42499999999999999</v>
      </c>
      <c r="P29">
        <v>0.12</v>
      </c>
      <c r="Q29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3.1931014503416733E-2</v>
      </c>
      <c r="R29">
        <v>94.1</v>
      </c>
      <c r="S29" t="s">
        <v>18</v>
      </c>
      <c r="T29">
        <v>4.42</v>
      </c>
      <c r="U29" t="s">
        <v>18</v>
      </c>
      <c r="V29">
        <v>3.92</v>
      </c>
      <c r="W29">
        <v>3.88</v>
      </c>
      <c r="X29" t="s">
        <v>18</v>
      </c>
      <c r="Y29">
        <v>4.4000000000000004</v>
      </c>
    </row>
    <row r="30" spans="1:25" x14ac:dyDescent="0.45">
      <c r="A30" t="s">
        <v>8</v>
      </c>
      <c r="B30">
        <v>39</v>
      </c>
      <c r="C30">
        <v>10</v>
      </c>
      <c r="D30">
        <v>29</v>
      </c>
      <c r="E30">
        <v>3</v>
      </c>
      <c r="F30">
        <v>178</v>
      </c>
      <c r="G30">
        <v>39</v>
      </c>
      <c r="H30">
        <v>344.1</v>
      </c>
      <c r="I30" t="s">
        <v>18</v>
      </c>
      <c r="J30">
        <v>9.49</v>
      </c>
      <c r="K30">
        <v>4.21</v>
      </c>
      <c r="L30">
        <v>1.2</v>
      </c>
      <c r="M30">
        <v>0.33400000000000002</v>
      </c>
      <c r="N30">
        <v>0.74099999999999999</v>
      </c>
      <c r="O30">
        <v>0.40799999999999997</v>
      </c>
      <c r="P30">
        <v>0.123</v>
      </c>
      <c r="Q30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4.3931014503416743E-2</v>
      </c>
      <c r="R30">
        <v>94.5</v>
      </c>
      <c r="S30" t="s">
        <v>18</v>
      </c>
      <c r="T30">
        <v>4.4400000000000004</v>
      </c>
      <c r="U30" t="s">
        <v>18</v>
      </c>
      <c r="V30">
        <v>4.3099999999999996</v>
      </c>
      <c r="W30">
        <v>4.22</v>
      </c>
      <c r="X30" t="s">
        <v>18</v>
      </c>
      <c r="Y30">
        <v>3.5</v>
      </c>
    </row>
    <row r="31" spans="1:25" x14ac:dyDescent="0.45">
      <c r="A31" t="s">
        <v>67</v>
      </c>
      <c r="B31">
        <v>41</v>
      </c>
      <c r="C31">
        <v>23</v>
      </c>
      <c r="D31">
        <v>18</v>
      </c>
      <c r="E31">
        <v>8</v>
      </c>
      <c r="F31">
        <v>175</v>
      </c>
      <c r="G31">
        <v>41</v>
      </c>
      <c r="H31">
        <v>365.1</v>
      </c>
      <c r="I31" t="s">
        <v>18</v>
      </c>
      <c r="J31">
        <v>10</v>
      </c>
      <c r="K31">
        <v>3.05</v>
      </c>
      <c r="L31">
        <v>1.35</v>
      </c>
      <c r="M31">
        <v>0.33700000000000002</v>
      </c>
      <c r="N31">
        <v>0.67100000000000004</v>
      </c>
      <c r="O31">
        <v>0.40500000000000003</v>
      </c>
      <c r="P31">
        <v>0.14599999999999999</v>
      </c>
      <c r="Q31" s="3">
        <f>Pitching_Dashboard_Since[[#This Row],[BABIPBABIP - Batting Average on Balls in Play]]-(SUMPRODUCT(Pitching_Dashboard_Since[BABIPBABIP - Batting Average on Balls in Play], Pitching_Dashboard_Since[IPIP - Innings Pitched])/SUM(Pitching_Dashboard_Since[IPIP - Innings Pitched]))</f>
        <v>4.6931014503416746E-2</v>
      </c>
      <c r="R31">
        <v>94</v>
      </c>
      <c r="S31" t="s">
        <v>18</v>
      </c>
      <c r="T31">
        <v>5.15</v>
      </c>
      <c r="U31" t="s">
        <v>18</v>
      </c>
      <c r="V31">
        <v>4.01</v>
      </c>
      <c r="W31">
        <v>3.62</v>
      </c>
      <c r="X31" t="s">
        <v>18</v>
      </c>
      <c r="Y31">
        <v>3.3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1F07-9305-4EAA-91FA-966019220E8B}">
  <dimension ref="A1:J31"/>
  <sheetViews>
    <sheetView topLeftCell="A4" workbookViewId="0">
      <selection activeCell="B1" sqref="B1:H31"/>
    </sheetView>
  </sheetViews>
  <sheetFormatPr defaultRowHeight="14.25" x14ac:dyDescent="0.45"/>
  <sheetData>
    <row r="1" spans="1:10" x14ac:dyDescent="0.45">
      <c r="A1" t="s">
        <v>1416</v>
      </c>
      <c r="B1" t="s">
        <v>596</v>
      </c>
      <c r="C1" t="s">
        <v>1413</v>
      </c>
      <c r="D1" t="s">
        <v>1414</v>
      </c>
      <c r="E1" t="s">
        <v>1415</v>
      </c>
      <c r="F1" t="s">
        <v>1417</v>
      </c>
      <c r="G1" t="s">
        <v>1418</v>
      </c>
      <c r="H1" t="s">
        <v>1383</v>
      </c>
    </row>
    <row r="2" spans="1:10" x14ac:dyDescent="0.45">
      <c r="A2" t="s">
        <v>67</v>
      </c>
      <c r="B2" t="str">
        <f>VLOOKUP(A2, Index!$B$2:$D$31, 2, FALSE)</f>
        <v>Arizona Diamondbacks</v>
      </c>
      <c r="C2">
        <v>4.47</v>
      </c>
      <c r="D2">
        <v>5.15</v>
      </c>
      <c r="E2">
        <f>D2-C2</f>
        <v>0.6800000000000006</v>
      </c>
      <c r="F2" s="6">
        <f>VLOOKUP($A2,Statcast_Batting_0810[[Team]:[Barrel%Barrel% - Percentage of batted balls that are classified as barrels]], 9, FALSE)</f>
        <v>7.8E-2</v>
      </c>
      <c r="G2" s="6">
        <f>VLOOKUP($A2,Statcast_Batting_Since[[Team]:[Barrel%Barrel% - Percentage of batted balls that are classified as barrels]], 9, FALSE)</f>
        <v>8.1000000000000003E-2</v>
      </c>
      <c r="H2" s="7">
        <f>G2-F2</f>
        <v>3.0000000000000027E-3</v>
      </c>
      <c r="J2" s="8"/>
    </row>
    <row r="3" spans="1:10" x14ac:dyDescent="0.45">
      <c r="A3" t="s">
        <v>100</v>
      </c>
      <c r="B3" t="str">
        <f>VLOOKUP(A3, Index!$B$2:$D$31, 2, FALSE)</f>
        <v>Atlanta Braves</v>
      </c>
      <c r="C3">
        <v>3.73</v>
      </c>
      <c r="D3">
        <v>2.91</v>
      </c>
      <c r="E3">
        <f t="shared" ref="E3:E31" si="0">D3-C3</f>
        <v>-0.81999999999999984</v>
      </c>
      <c r="F3" s="6">
        <f>VLOOKUP($A3,Statcast_Batting_0810[[Team]:[Barrel%Barrel% - Percentage of batted balls that are classified as barrels]], 9, FALSE)</f>
        <v>0.1</v>
      </c>
      <c r="G3" s="6">
        <f>VLOOKUP($A3,Statcast_Batting_Since[[Team]:[Barrel%Barrel% - Percentage of batted balls that are classified as barrels]], 9, FALSE)</f>
        <v>0.105</v>
      </c>
      <c r="H3" s="7">
        <f t="shared" ref="H3:H31" si="1">G3-F3</f>
        <v>4.9999999999999906E-3</v>
      </c>
    </row>
    <row r="4" spans="1:10" x14ac:dyDescent="0.45">
      <c r="A4" t="s">
        <v>186</v>
      </c>
      <c r="B4" t="str">
        <f>VLOOKUP(A4, Index!$B$2:$D$31, 2, FALSE)</f>
        <v>Baltimore Orioles</v>
      </c>
      <c r="C4">
        <v>3.9</v>
      </c>
      <c r="D4">
        <v>4.08</v>
      </c>
      <c r="E4">
        <f t="shared" si="0"/>
        <v>0.18000000000000016</v>
      </c>
      <c r="F4" s="6">
        <f>VLOOKUP($A4,Statcast_Batting_0810[[Team]:[Barrel%Barrel% - Percentage of batted balls that are classified as barrels]], 9, FALSE)</f>
        <v>9.6000000000000002E-2</v>
      </c>
      <c r="G4" s="6">
        <f>VLOOKUP($A4,Statcast_Batting_Since[[Team]:[Barrel%Barrel% - Percentage of batted balls that are classified as barrels]], 9, FALSE)</f>
        <v>7.0999999999999994E-2</v>
      </c>
      <c r="H4" s="7">
        <f t="shared" si="1"/>
        <v>-2.5000000000000008E-2</v>
      </c>
    </row>
    <row r="5" spans="1:10" x14ac:dyDescent="0.45">
      <c r="A5" t="s">
        <v>81</v>
      </c>
      <c r="B5" t="str">
        <f>VLOOKUP(A5, Index!$B$2:$D$31, 2, FALSE)</f>
        <v>Boston Red Sox</v>
      </c>
      <c r="C5">
        <v>4.0599999999999996</v>
      </c>
      <c r="D5">
        <v>4.07</v>
      </c>
      <c r="E5">
        <f t="shared" si="0"/>
        <v>1.0000000000000675E-2</v>
      </c>
      <c r="F5" s="6">
        <f>VLOOKUP($A5,Statcast_Batting_0810[[Team]:[Barrel%Barrel% - Percentage of batted balls that are classified as barrels]], 9, FALSE)</f>
        <v>0.09</v>
      </c>
      <c r="G5" s="6">
        <f>VLOOKUP($A5,Statcast_Batting_Since[[Team]:[Barrel%Barrel% - Percentage of batted balls that are classified as barrels]], 9, FALSE)</f>
        <v>8.6999999999999994E-2</v>
      </c>
      <c r="H5" s="7">
        <f t="shared" si="1"/>
        <v>-3.0000000000000027E-3</v>
      </c>
    </row>
    <row r="6" spans="1:10" x14ac:dyDescent="0.45">
      <c r="A6" t="s">
        <v>161</v>
      </c>
      <c r="B6" t="str">
        <f>VLOOKUP(A6, Index!$B$2:$D$31, 2, FALSE)</f>
        <v>Chicago Cubs</v>
      </c>
      <c r="C6">
        <v>3.73</v>
      </c>
      <c r="D6">
        <v>4.18</v>
      </c>
      <c r="E6">
        <f t="shared" si="0"/>
        <v>0.44999999999999973</v>
      </c>
      <c r="F6" s="6">
        <f>VLOOKUP($A6,Statcast_Batting_0810[[Team]:[Barrel%Barrel% - Percentage of batted balls that are classified as barrels]], 9, FALSE)</f>
        <v>7.9000000000000001E-2</v>
      </c>
      <c r="G6" s="6">
        <f>VLOOKUP($A6,Statcast_Batting_Since[[Team]:[Barrel%Barrel% - Percentage of batted balls that are classified as barrels]], 9, FALSE)</f>
        <v>7.6999999999999999E-2</v>
      </c>
      <c r="H6" s="7">
        <f t="shared" si="1"/>
        <v>-2.0000000000000018E-3</v>
      </c>
    </row>
    <row r="7" spans="1:10" x14ac:dyDescent="0.45">
      <c r="A7" t="s">
        <v>8</v>
      </c>
      <c r="B7" t="str">
        <f>VLOOKUP(A7, Index!$B$2:$D$31, 2, FALSE)</f>
        <v>Chicago White Sox</v>
      </c>
      <c r="C7">
        <v>4.83</v>
      </c>
      <c r="D7">
        <v>4.4400000000000004</v>
      </c>
      <c r="E7">
        <f t="shared" si="0"/>
        <v>-0.38999999999999968</v>
      </c>
      <c r="F7" s="6">
        <f>VLOOKUP($A7,Statcast_Batting_0810[[Team]:[Barrel%Barrel% - Percentage of batted balls that are classified as barrels]], 9, FALSE)</f>
        <v>6.7000000000000004E-2</v>
      </c>
      <c r="G7" s="6">
        <f>VLOOKUP($A7,Statcast_Batting_Since[[Team]:[Barrel%Barrel% - Percentage of batted balls that are classified as barrels]], 9, FALSE)</f>
        <v>4.8000000000000001E-2</v>
      </c>
      <c r="H7" s="7">
        <f t="shared" si="1"/>
        <v>-1.9000000000000003E-2</v>
      </c>
    </row>
    <row r="8" spans="1:10" x14ac:dyDescent="0.45">
      <c r="A8" t="s">
        <v>119</v>
      </c>
      <c r="B8" t="str">
        <f>VLOOKUP(A8, Index!$B$2:$D$31, 2, FALSE)</f>
        <v>Cincinnati Reds</v>
      </c>
      <c r="C8">
        <v>3.91</v>
      </c>
      <c r="D8">
        <v>4.7699999999999996</v>
      </c>
      <c r="E8">
        <f t="shared" si="0"/>
        <v>0.85999999999999943</v>
      </c>
      <c r="F8" s="6">
        <f>VLOOKUP($A8,Statcast_Batting_0810[[Team]:[Barrel%Barrel% - Percentage of batted balls that are classified as barrels]], 9, FALSE)</f>
        <v>7.3999999999999996E-2</v>
      </c>
      <c r="G8" s="6">
        <f>VLOOKUP($A8,Statcast_Batting_Since[[Team]:[Barrel%Barrel% - Percentage of batted balls that are classified as barrels]], 9, FALSE)</f>
        <v>0.06</v>
      </c>
      <c r="H8" s="7">
        <f t="shared" si="1"/>
        <v>-1.3999999999999999E-2</v>
      </c>
    </row>
    <row r="9" spans="1:10" x14ac:dyDescent="0.45">
      <c r="A9" t="s">
        <v>55</v>
      </c>
      <c r="B9" t="str">
        <f>VLOOKUP(A9, Index!$B$2:$D$31, 2, FALSE)</f>
        <v>Cleveland Guardians</v>
      </c>
      <c r="C9">
        <v>3.77</v>
      </c>
      <c r="D9">
        <v>3.16</v>
      </c>
      <c r="E9">
        <f t="shared" si="0"/>
        <v>-0.60999999999999988</v>
      </c>
      <c r="F9" s="6">
        <f>VLOOKUP($A9,Statcast_Batting_0810[[Team]:[Barrel%Barrel% - Percentage of batted balls that are classified as barrels]], 9, FALSE)</f>
        <v>5.8000000000000003E-2</v>
      </c>
      <c r="G9" s="6">
        <f>VLOOKUP($A9,Statcast_Batting_Since[[Team]:[Barrel%Barrel% - Percentage of batted balls that are classified as barrels]], 9, FALSE)</f>
        <v>5.6000000000000001E-2</v>
      </c>
      <c r="H9" s="7">
        <f t="shared" si="1"/>
        <v>-2.0000000000000018E-3</v>
      </c>
    </row>
    <row r="10" spans="1:10" x14ac:dyDescent="0.45">
      <c r="A10" t="s">
        <v>182</v>
      </c>
      <c r="B10" t="str">
        <f>VLOOKUP(A10, Index!$B$2:$D$31, 2, FALSE)</f>
        <v>Colorado Rockies</v>
      </c>
      <c r="C10">
        <v>5.57</v>
      </c>
      <c r="D10">
        <v>4.9400000000000004</v>
      </c>
      <c r="E10">
        <f t="shared" si="0"/>
        <v>-0.62999999999999989</v>
      </c>
      <c r="F10" s="6">
        <f>VLOOKUP($A10,Statcast_Batting_0810[[Team]:[Barrel%Barrel% - Percentage of batted balls that are classified as barrels]], 9, FALSE)</f>
        <v>8.1000000000000003E-2</v>
      </c>
      <c r="G10" s="6">
        <f>VLOOKUP($A10,Statcast_Batting_Since[[Team]:[Barrel%Barrel% - Percentage of batted balls that are classified as barrels]], 9, FALSE)</f>
        <v>8.6999999999999994E-2</v>
      </c>
      <c r="H10" s="7">
        <f t="shared" si="1"/>
        <v>5.9999999999999915E-3</v>
      </c>
    </row>
    <row r="11" spans="1:10" x14ac:dyDescent="0.45">
      <c r="A11" t="s">
        <v>598</v>
      </c>
      <c r="B11" t="str">
        <f>VLOOKUP(A11, Index!$B$2:$D$31, 2, FALSE)</f>
        <v>Detroit Tigers</v>
      </c>
      <c r="C11">
        <v>3.98</v>
      </c>
      <c r="D11">
        <v>2.59</v>
      </c>
      <c r="E11">
        <f t="shared" si="0"/>
        <v>-1.3900000000000001</v>
      </c>
      <c r="F11" s="6">
        <f>VLOOKUP($A11,Statcast_Batting_0810[[Team]:[Barrel%Barrel% - Percentage of batted balls that are classified as barrels]], 9, FALSE)</f>
        <v>7.3999999999999996E-2</v>
      </c>
      <c r="G11" s="6">
        <f>VLOOKUP($A11,Statcast_Batting_Since[[Team]:[Barrel%Barrel% - Percentage of batted balls that are classified as barrels]], 9, FALSE)</f>
        <v>0.08</v>
      </c>
      <c r="H11" s="7">
        <f t="shared" si="1"/>
        <v>6.0000000000000053E-3</v>
      </c>
    </row>
    <row r="12" spans="1:10" x14ac:dyDescent="0.45">
      <c r="A12" t="s">
        <v>59</v>
      </c>
      <c r="B12" t="str">
        <f>VLOOKUP(A12, Index!$B$2:$D$31, 2, FALSE)</f>
        <v>Houston Astros</v>
      </c>
      <c r="C12">
        <v>3.96</v>
      </c>
      <c r="D12">
        <v>3.26</v>
      </c>
      <c r="E12">
        <f t="shared" si="0"/>
        <v>-0.70000000000000018</v>
      </c>
      <c r="F12" s="6">
        <f>VLOOKUP($A12,Statcast_Batting_0810[[Team]:[Barrel%Barrel% - Percentage of batted balls that are classified as barrels]], 9, FALSE)</f>
        <v>7.5999999999999998E-2</v>
      </c>
      <c r="G12" s="6">
        <f>VLOOKUP($A12,Statcast_Batting_Since[[Team]:[Barrel%Barrel% - Percentage of batted balls that are classified as barrels]], 9, FALSE)</f>
        <v>7.5999999999999998E-2</v>
      </c>
      <c r="H12" s="7">
        <f t="shared" si="1"/>
        <v>0</v>
      </c>
    </row>
    <row r="13" spans="1:10" x14ac:dyDescent="0.45">
      <c r="A13" t="s">
        <v>43</v>
      </c>
      <c r="B13" t="str">
        <f>VLOOKUP(A13, Index!$B$2:$D$31, 2, FALSE)</f>
        <v>Kansas City Royals</v>
      </c>
      <c r="C13">
        <v>3.8</v>
      </c>
      <c r="D13">
        <v>3.83</v>
      </c>
      <c r="E13">
        <f t="shared" si="0"/>
        <v>3.0000000000000249E-2</v>
      </c>
      <c r="F13" s="6">
        <f>VLOOKUP($A13,Statcast_Batting_0810[[Team]:[Barrel%Barrel% - Percentage of batted balls that are classified as barrels]], 9, FALSE)</f>
        <v>7.5999999999999998E-2</v>
      </c>
      <c r="G13" s="6">
        <f>VLOOKUP($A13,Statcast_Batting_Since[[Team]:[Barrel%Barrel% - Percentage of batted balls that are classified as barrels]], 9, FALSE)</f>
        <v>7.0999999999999994E-2</v>
      </c>
      <c r="H13" s="7">
        <f t="shared" si="1"/>
        <v>-5.0000000000000044E-3</v>
      </c>
    </row>
    <row r="14" spans="1:10" x14ac:dyDescent="0.45">
      <c r="A14" t="s">
        <v>111</v>
      </c>
      <c r="B14" t="str">
        <f>VLOOKUP(A14, Index!$B$2:$D$31, 2, FALSE)</f>
        <v>Los Angeles Angels</v>
      </c>
      <c r="C14">
        <v>4.5</v>
      </c>
      <c r="D14">
        <v>4.58</v>
      </c>
      <c r="E14">
        <f t="shared" si="0"/>
        <v>8.0000000000000071E-2</v>
      </c>
      <c r="F14" s="6">
        <f>VLOOKUP($A14,Statcast_Batting_0810[[Team]:[Barrel%Barrel% - Percentage of batted balls that are classified as barrels]], 9, FALSE)</f>
        <v>7.0999999999999994E-2</v>
      </c>
      <c r="G14" s="6">
        <f>VLOOKUP($A14,Statcast_Batting_Since[[Team]:[Barrel%Barrel% - Percentage of batted balls that are classified as barrels]], 9, FALSE)</f>
        <v>7.1999999999999995E-2</v>
      </c>
      <c r="H14" s="7">
        <f t="shared" si="1"/>
        <v>1.0000000000000009E-3</v>
      </c>
    </row>
    <row r="15" spans="1:10" x14ac:dyDescent="0.45">
      <c r="A15" t="s">
        <v>127</v>
      </c>
      <c r="B15" t="str">
        <f>VLOOKUP(A15, Index!$B$2:$D$31, 2, FALSE)</f>
        <v>Los Angeles Dodgers</v>
      </c>
      <c r="C15">
        <v>3.8</v>
      </c>
      <c r="D15">
        <v>4.43</v>
      </c>
      <c r="E15">
        <f t="shared" si="0"/>
        <v>0.62999999999999989</v>
      </c>
      <c r="F15" s="6">
        <f>VLOOKUP($A15,Statcast_Batting_0810[[Team]:[Barrel%Barrel% - Percentage of batted balls that are classified as barrels]], 9, FALSE)</f>
        <v>9.0999999999999998E-2</v>
      </c>
      <c r="G15" s="6">
        <f>VLOOKUP($A15,Statcast_Batting_Since[[Team]:[Barrel%Barrel% - Percentage of batted balls that are classified as barrels]], 9, FALSE)</f>
        <v>9.0999999999999998E-2</v>
      </c>
      <c r="H15" s="7">
        <f t="shared" si="1"/>
        <v>0</v>
      </c>
    </row>
    <row r="16" spans="1:10" x14ac:dyDescent="0.45">
      <c r="A16" t="s">
        <v>63</v>
      </c>
      <c r="B16" t="str">
        <f>VLOOKUP(A16, Index!$B$2:$D$31, 2, FALSE)</f>
        <v>Miami Marlins</v>
      </c>
      <c r="C16">
        <v>4.6100000000000003</v>
      </c>
      <c r="D16">
        <v>5.46</v>
      </c>
      <c r="E16">
        <f t="shared" si="0"/>
        <v>0.84999999999999964</v>
      </c>
      <c r="F16" s="6">
        <f>VLOOKUP($A16,Statcast_Batting_0810[[Team]:[Barrel%Barrel% - Percentage of batted balls that are classified as barrels]], 9, FALSE)</f>
        <v>7.0000000000000007E-2</v>
      </c>
      <c r="G16" s="6">
        <f>VLOOKUP($A16,Statcast_Batting_Since[[Team]:[Barrel%Barrel% - Percentage of batted balls that are classified as barrels]], 9, FALSE)</f>
        <v>7.3999999999999996E-2</v>
      </c>
      <c r="H16" s="7">
        <f t="shared" si="1"/>
        <v>3.9999999999999897E-3</v>
      </c>
    </row>
    <row r="17" spans="1:8" x14ac:dyDescent="0.45">
      <c r="A17" t="s">
        <v>89</v>
      </c>
      <c r="B17" t="str">
        <f>VLOOKUP(A17, Index!$B$2:$D$31, 2, FALSE)</f>
        <v>Milwaukee Brewers</v>
      </c>
      <c r="C17">
        <v>3.73</v>
      </c>
      <c r="D17">
        <v>3.52</v>
      </c>
      <c r="E17">
        <f t="shared" si="0"/>
        <v>-0.20999999999999996</v>
      </c>
      <c r="F17" s="6">
        <f>VLOOKUP($A17,Statcast_Batting_0810[[Team]:[Barrel%Barrel% - Percentage of batted balls that are classified as barrels]], 9, FALSE)</f>
        <v>7.0999999999999994E-2</v>
      </c>
      <c r="G17" s="6">
        <f>VLOOKUP($A17,Statcast_Batting_Since[[Team]:[Barrel%Barrel% - Percentage of batted balls that are classified as barrels]], 9, FALSE)</f>
        <v>7.8E-2</v>
      </c>
      <c r="H17" s="7">
        <f t="shared" si="1"/>
        <v>7.0000000000000062E-3</v>
      </c>
    </row>
    <row r="18" spans="1:8" x14ac:dyDescent="0.45">
      <c r="A18" t="s">
        <v>26</v>
      </c>
      <c r="B18" t="str">
        <f>VLOOKUP(A18, Index!$B$2:$D$31, 2, FALSE)</f>
        <v>Minnesota Twins</v>
      </c>
      <c r="C18">
        <v>4.13</v>
      </c>
      <c r="D18">
        <v>4.42</v>
      </c>
      <c r="E18">
        <f t="shared" si="0"/>
        <v>0.29000000000000004</v>
      </c>
      <c r="F18" s="6">
        <f>VLOOKUP($A18,Statcast_Batting_0810[[Team]:[Barrel%Barrel% - Percentage of batted balls that are classified as barrels]], 9, FALSE)</f>
        <v>8.2000000000000003E-2</v>
      </c>
      <c r="G18" s="6">
        <f>VLOOKUP($A18,Statcast_Batting_Since[[Team]:[Barrel%Barrel% - Percentage of batted balls that are classified as barrels]], 9, FALSE)</f>
        <v>6.4000000000000001E-2</v>
      </c>
      <c r="H18" s="7">
        <f t="shared" si="1"/>
        <v>-1.8000000000000002E-2</v>
      </c>
    </row>
    <row r="19" spans="1:8" x14ac:dyDescent="0.45">
      <c r="A19" t="s">
        <v>13</v>
      </c>
      <c r="B19" t="str">
        <f>VLOOKUP(A19, Index!$B$2:$D$31, 2, FALSE)</f>
        <v>New York Mets</v>
      </c>
      <c r="C19">
        <v>4.0999999999999996</v>
      </c>
      <c r="D19">
        <v>3.45</v>
      </c>
      <c r="E19">
        <f t="shared" si="0"/>
        <v>-0.64999999999999947</v>
      </c>
      <c r="F19" s="6">
        <f>VLOOKUP($A19,Statcast_Batting_0810[[Team]:[Barrel%Barrel% - Percentage of batted balls that are classified as barrels]], 9, FALSE)</f>
        <v>0.09</v>
      </c>
      <c r="G19" s="6">
        <f>VLOOKUP($A19,Statcast_Batting_Since[[Team]:[Barrel%Barrel% - Percentage of batted balls that are classified as barrels]], 9, FALSE)</f>
        <v>0.09</v>
      </c>
      <c r="H19" s="7">
        <f t="shared" si="1"/>
        <v>0</v>
      </c>
    </row>
    <row r="20" spans="1:8" x14ac:dyDescent="0.45">
      <c r="A20" t="s">
        <v>51</v>
      </c>
      <c r="B20" t="str">
        <f>VLOOKUP(A20, Index!$B$2:$D$31, 2, FALSE)</f>
        <v>New York Yankees</v>
      </c>
      <c r="C20">
        <v>3.8</v>
      </c>
      <c r="D20">
        <v>3.57</v>
      </c>
      <c r="E20">
        <f t="shared" si="0"/>
        <v>-0.22999999999999998</v>
      </c>
      <c r="F20" s="6">
        <f>VLOOKUP($A20,Statcast_Batting_0810[[Team]:[Barrel%Barrel% - Percentage of batted balls that are classified as barrels]], 9, FALSE)</f>
        <v>0.106</v>
      </c>
      <c r="G20" s="6">
        <f>VLOOKUP($A20,Statcast_Batting_Since[[Team]:[Barrel%Barrel% - Percentage of batted balls that are classified as barrels]], 9, FALSE)</f>
        <v>0.10299999999999999</v>
      </c>
      <c r="H20" s="7">
        <f t="shared" si="1"/>
        <v>-3.0000000000000027E-3</v>
      </c>
    </row>
    <row r="21" spans="1:8" x14ac:dyDescent="0.45">
      <c r="A21" t="s">
        <v>19</v>
      </c>
      <c r="B21" t="str">
        <f>VLOOKUP(A21, Index!$B$2:$D$31, 2, FALSE)</f>
        <v>Oakland Athletics</v>
      </c>
      <c r="C21">
        <v>4.3</v>
      </c>
      <c r="D21">
        <v>4.6100000000000003</v>
      </c>
      <c r="E21">
        <f t="shared" si="0"/>
        <v>0.3100000000000005</v>
      </c>
      <c r="F21" s="6">
        <f>VLOOKUP($A21,Statcast_Batting_0810[[Team]:[Barrel%Barrel% - Percentage of batted balls that are classified as barrels]], 9, FALSE)</f>
        <v>9.0999999999999998E-2</v>
      </c>
      <c r="G21" s="6">
        <f>VLOOKUP($A21,Statcast_Batting_Since[[Team]:[Barrel%Barrel% - Percentage of batted balls that are classified as barrels]], 9, FALSE)</f>
        <v>7.2999999999999995E-2</v>
      </c>
      <c r="H21" s="7">
        <f t="shared" si="1"/>
        <v>-1.8000000000000002E-2</v>
      </c>
    </row>
    <row r="22" spans="1:8" x14ac:dyDescent="0.45">
      <c r="A22" t="s">
        <v>107</v>
      </c>
      <c r="B22" t="str">
        <f>VLOOKUP(A22, Index!$B$2:$D$31, 2, FALSE)</f>
        <v>Philadelphia Phillies</v>
      </c>
      <c r="C22">
        <v>3.66</v>
      </c>
      <c r="D22">
        <v>4.25</v>
      </c>
      <c r="E22">
        <f t="shared" si="0"/>
        <v>0.58999999999999986</v>
      </c>
      <c r="F22" s="6">
        <f>VLOOKUP($A22,Statcast_Batting_0810[[Team]:[Barrel%Barrel% - Percentage of batted balls that are classified as barrels]], 9, FALSE)</f>
        <v>7.4999999999999997E-2</v>
      </c>
      <c r="G22" s="6">
        <f>VLOOKUP($A22,Statcast_Batting_Since[[Team]:[Barrel%Barrel% - Percentage of batted balls that are classified as barrels]], 9, FALSE)</f>
        <v>8.4000000000000005E-2</v>
      </c>
      <c r="H22" s="7">
        <f>G22-F22</f>
        <v>9.000000000000008E-3</v>
      </c>
    </row>
    <row r="23" spans="1:8" x14ac:dyDescent="0.45">
      <c r="A23" t="s">
        <v>23</v>
      </c>
      <c r="B23" t="str">
        <f>VLOOKUP(A23, Index!$B$2:$D$31, 2, FALSE)</f>
        <v>Pittsburgh Pirates</v>
      </c>
      <c r="C23">
        <v>3.96</v>
      </c>
      <c r="D23">
        <v>4.7699999999999996</v>
      </c>
      <c r="E23">
        <f t="shared" si="0"/>
        <v>0.80999999999999961</v>
      </c>
      <c r="F23" s="6">
        <f>VLOOKUP($A23,Statcast_Batting_0810[[Team]:[Barrel%Barrel% - Percentage of batted balls that are classified as barrels]], 9, FALSE)</f>
        <v>8.5000000000000006E-2</v>
      </c>
      <c r="G23" s="6">
        <f>VLOOKUP($A23,Statcast_Batting_Since[[Team]:[Barrel%Barrel% - Percentage of batted balls that are classified as barrels]], 9, FALSE)</f>
        <v>7.0000000000000007E-2</v>
      </c>
      <c r="H23" s="7">
        <f t="shared" si="1"/>
        <v>-1.4999999999999999E-2</v>
      </c>
    </row>
    <row r="24" spans="1:8" x14ac:dyDescent="0.45">
      <c r="A24" t="s">
        <v>175</v>
      </c>
      <c r="B24" t="str">
        <f>VLOOKUP(A24, Index!$B$2:$D$31, 2, FALSE)</f>
        <v>San Diego Padres</v>
      </c>
      <c r="C24">
        <v>4</v>
      </c>
      <c r="D24">
        <v>3.33</v>
      </c>
      <c r="E24">
        <f t="shared" si="0"/>
        <v>-0.66999999999999993</v>
      </c>
      <c r="F24" s="6">
        <f>VLOOKUP($A24,Statcast_Batting_0810[[Team]:[Barrel%Barrel% - Percentage of batted balls that are classified as barrels]], 9, FALSE)</f>
        <v>7.0999999999999994E-2</v>
      </c>
      <c r="G24" s="6">
        <f>VLOOKUP($A24,Statcast_Batting_Since[[Team]:[Barrel%Barrel% - Percentage of batted balls that are classified as barrels]], 9, FALSE)</f>
        <v>7.4999999999999997E-2</v>
      </c>
      <c r="H24" s="7">
        <f t="shared" si="1"/>
        <v>4.0000000000000036E-3</v>
      </c>
    </row>
    <row r="25" spans="1:8" x14ac:dyDescent="0.45">
      <c r="A25" t="s">
        <v>147</v>
      </c>
      <c r="B25" t="str">
        <f>VLOOKUP(A25, Index!$B$2:$D$31, 2, FALSE)</f>
        <v>Seattle Mariners</v>
      </c>
      <c r="C25">
        <v>3.44</v>
      </c>
      <c r="D25">
        <v>3.66</v>
      </c>
      <c r="E25">
        <f t="shared" si="0"/>
        <v>0.2200000000000002</v>
      </c>
      <c r="F25" s="6">
        <f>VLOOKUP($A25,Statcast_Batting_0810[[Team]:[Barrel%Barrel% - Percentage of batted balls that are classified as barrels]], 9, FALSE)</f>
        <v>9.1999999999999998E-2</v>
      </c>
      <c r="G25" s="6">
        <f>VLOOKUP($A25,Statcast_Batting_Since[[Team]:[Barrel%Barrel% - Percentage of batted balls that are classified as barrels]], 9, FALSE)</f>
        <v>8.4000000000000005E-2</v>
      </c>
      <c r="H25" s="7">
        <f t="shared" si="1"/>
        <v>-7.9999999999999932E-3</v>
      </c>
    </row>
    <row r="26" spans="1:8" x14ac:dyDescent="0.45">
      <c r="A26" t="s">
        <v>151</v>
      </c>
      <c r="B26" t="str">
        <f>VLOOKUP(A26, Index!$B$2:$D$31, 2, FALSE)</f>
        <v>San Francisco Giants</v>
      </c>
      <c r="C26">
        <v>4.26</v>
      </c>
      <c r="D26">
        <v>3.52</v>
      </c>
      <c r="E26">
        <f t="shared" si="0"/>
        <v>-0.73999999999999977</v>
      </c>
      <c r="F26" s="6">
        <f>VLOOKUP($A26,Statcast_Batting_0810[[Team]:[Barrel%Barrel% - Percentage of batted balls that are classified as barrels]], 9, FALSE)</f>
        <v>8.4000000000000005E-2</v>
      </c>
      <c r="G26" s="6">
        <f>VLOOKUP($A26,Statcast_Batting_Since[[Team]:[Barrel%Barrel% - Percentage of batted balls that are classified as barrels]], 9, FALSE)</f>
        <v>9.6000000000000002E-2</v>
      </c>
      <c r="H26" s="7">
        <f t="shared" si="1"/>
        <v>1.1999999999999997E-2</v>
      </c>
    </row>
    <row r="27" spans="1:8" x14ac:dyDescent="0.45">
      <c r="A27" t="s">
        <v>47</v>
      </c>
      <c r="B27" t="str">
        <f>VLOOKUP(A27, Index!$B$2:$D$31, 2, FALSE)</f>
        <v>St. Louis Cardinals</v>
      </c>
      <c r="C27">
        <v>4.16</v>
      </c>
      <c r="D27">
        <v>3.74</v>
      </c>
      <c r="E27">
        <f t="shared" si="0"/>
        <v>-0.41999999999999993</v>
      </c>
      <c r="F27" s="6">
        <f>VLOOKUP($A27,Statcast_Batting_0810[[Team]:[Barrel%Barrel% - Percentage of batted balls that are classified as barrels]], 9, FALSE)</f>
        <v>6.7000000000000004E-2</v>
      </c>
      <c r="G27" s="6">
        <f>VLOOKUP($A27,Statcast_Batting_Since[[Team]:[Barrel%Barrel% - Percentage of batted balls that are classified as barrels]], 9, FALSE)</f>
        <v>6.5000000000000002E-2</v>
      </c>
      <c r="H27" s="7">
        <f t="shared" si="1"/>
        <v>-2.0000000000000018E-3</v>
      </c>
    </row>
    <row r="28" spans="1:8" x14ac:dyDescent="0.45">
      <c r="A28" t="s">
        <v>39</v>
      </c>
      <c r="B28" t="str">
        <f>VLOOKUP(A28, Index!$B$2:$D$31, 2, FALSE)</f>
        <v>Tampa Bay Rays</v>
      </c>
      <c r="C28">
        <v>4.03</v>
      </c>
      <c r="D28">
        <v>3.21</v>
      </c>
      <c r="E28">
        <f t="shared" si="0"/>
        <v>-0.82000000000000028</v>
      </c>
      <c r="F28" s="6">
        <f>VLOOKUP($A28,Statcast_Batting_0810[[Team]:[Barrel%Barrel% - Percentage of batted balls that are classified as barrels]], 9, FALSE)</f>
        <v>7.5999999999999998E-2</v>
      </c>
      <c r="G28" s="6">
        <f>VLOOKUP($A28,Statcast_Batting_Since[[Team]:[Barrel%Barrel% - Percentage of batted balls that are classified as barrels]], 9, FALSE)</f>
        <v>7.3999999999999996E-2</v>
      </c>
      <c r="H28" s="7">
        <f t="shared" si="1"/>
        <v>-2.0000000000000018E-3</v>
      </c>
    </row>
    <row r="29" spans="1:8" x14ac:dyDescent="0.45">
      <c r="A29" t="s">
        <v>31</v>
      </c>
      <c r="B29" t="str">
        <f>VLOOKUP(A29, Index!$B$2:$D$31, 2, FALSE)</f>
        <v>Texas Rangers</v>
      </c>
      <c r="C29">
        <v>4.29</v>
      </c>
      <c r="D29">
        <v>4.71</v>
      </c>
      <c r="E29">
        <f t="shared" si="0"/>
        <v>0.41999999999999993</v>
      </c>
      <c r="F29" s="6">
        <f>VLOOKUP($A29,Statcast_Batting_0810[[Team]:[Barrel%Barrel% - Percentage of batted balls that are classified as barrels]], 9, FALSE)</f>
        <v>7.1999999999999995E-2</v>
      </c>
      <c r="G29" s="6">
        <f>VLOOKUP($A29,Statcast_Batting_Since[[Team]:[Barrel%Barrel% - Percentage of batted balls that are classified as barrels]], 9, FALSE)</f>
        <v>7.9000000000000001E-2</v>
      </c>
      <c r="H29" s="7">
        <f t="shared" si="1"/>
        <v>7.0000000000000062E-3</v>
      </c>
    </row>
    <row r="30" spans="1:8" x14ac:dyDescent="0.45">
      <c r="A30" t="s">
        <v>74</v>
      </c>
      <c r="B30" t="str">
        <f>VLOOKUP(A30, Index!$B$2:$D$31, 2, FALSE)</f>
        <v>Toronto Blue Jays</v>
      </c>
      <c r="C30">
        <v>4.55</v>
      </c>
      <c r="D30">
        <v>3.23</v>
      </c>
      <c r="E30">
        <f t="shared" si="0"/>
        <v>-1.3199999999999998</v>
      </c>
      <c r="F30" s="6">
        <f>VLOOKUP($A30,Statcast_Batting_0810[[Team]:[Barrel%Barrel% - Percentage of batted balls that are classified as barrels]], 9, FALSE)</f>
        <v>6.9000000000000006E-2</v>
      </c>
      <c r="G30" s="6">
        <f>VLOOKUP($A30,Statcast_Batting_Since[[Team]:[Barrel%Barrel% - Percentage of batted balls that are classified as barrels]], 9, FALSE)</f>
        <v>8.2000000000000003E-2</v>
      </c>
      <c r="H30" s="7">
        <f t="shared" si="1"/>
        <v>1.2999999999999998E-2</v>
      </c>
    </row>
    <row r="31" spans="1:8" x14ac:dyDescent="0.45">
      <c r="A31" t="s">
        <v>93</v>
      </c>
      <c r="B31" t="str">
        <f>VLOOKUP(A31, Index!$B$2:$D$31, 2, FALSE)</f>
        <v>Washington Nationals</v>
      </c>
      <c r="C31">
        <v>4.3499999999999996</v>
      </c>
      <c r="D31">
        <v>4.16</v>
      </c>
      <c r="E31">
        <f t="shared" si="0"/>
        <v>-0.1899999999999995</v>
      </c>
      <c r="F31" s="6">
        <f>VLOOKUP($A31,Statcast_Batting_0810[[Team]:[Barrel%Barrel% - Percentage of batted balls that are classified as barrels]], 9, FALSE)</f>
        <v>5.5E-2</v>
      </c>
      <c r="G31" s="6">
        <f>VLOOKUP($A31,Statcast_Batting_Since[[Team]:[Barrel%Barrel% - Percentage of batted balls that are classified as barrels]], 9, FALSE)</f>
        <v>5.7000000000000002E-2</v>
      </c>
      <c r="H31" s="7">
        <f t="shared" si="1"/>
        <v>2.0000000000000018E-3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EE06-E0B7-4DF1-9437-E17FF5D2DB5A}">
  <dimension ref="A1:Z31"/>
  <sheetViews>
    <sheetView topLeftCell="L1" workbookViewId="0">
      <selection activeCell="N3" sqref="N3"/>
    </sheetView>
  </sheetViews>
  <sheetFormatPr defaultRowHeight="14.25" x14ac:dyDescent="0.45"/>
  <cols>
    <col min="1" max="1" width="7.265625" bestFit="1" customWidth="1"/>
    <col min="2" max="2" width="5.06640625" bestFit="1" customWidth="1"/>
    <col min="3" max="3" width="18.1328125" bestFit="1" customWidth="1"/>
    <col min="4" max="4" width="23.53125" bestFit="1" customWidth="1"/>
    <col min="5" max="5" width="18.19921875" bestFit="1" customWidth="1"/>
    <col min="6" max="6" width="10.46484375" bestFit="1" customWidth="1"/>
    <col min="7" max="7" width="21.19921875" bestFit="1" customWidth="1"/>
    <col min="8" max="8" width="18.796875" bestFit="1" customWidth="1"/>
    <col min="9" max="9" width="14.265625" bestFit="1" customWidth="1"/>
    <col min="10" max="10" width="31.59765625" bestFit="1" customWidth="1"/>
    <col min="11" max="11" width="33" bestFit="1" customWidth="1"/>
    <col min="12" max="12" width="30.796875" bestFit="1" customWidth="1"/>
    <col min="13" max="13" width="38.59765625" bestFit="1" customWidth="1"/>
    <col min="14" max="14" width="16.1328125" bestFit="1" customWidth="1"/>
    <col min="15" max="15" width="29.1328125" bestFit="1" customWidth="1"/>
    <col min="16" max="16" width="27.06640625" bestFit="1" customWidth="1"/>
    <col min="17" max="17" width="26.86328125" bestFit="1" customWidth="1"/>
    <col min="18" max="18" width="48.53125" bestFit="1" customWidth="1"/>
    <col min="19" max="19" width="44.265625" bestFit="1" customWidth="1"/>
    <col min="20" max="20" width="80.53125" bestFit="1" customWidth="1"/>
    <col min="21" max="21" width="16.1328125" bestFit="1" customWidth="1"/>
    <col min="22" max="22" width="59.19921875" bestFit="1" customWidth="1"/>
    <col min="23" max="23" width="16.1328125" bestFit="1" customWidth="1"/>
    <col min="24" max="24" width="54.6640625" bestFit="1" customWidth="1"/>
    <col min="25" max="25" width="62.9296875" bestFit="1" customWidth="1"/>
    <col min="26" max="26" width="32.33203125" bestFit="1" customWidth="1"/>
  </cols>
  <sheetData>
    <row r="1" spans="1:26" x14ac:dyDescent="0.45">
      <c r="A1" t="s">
        <v>596</v>
      </c>
      <c r="B1" t="s">
        <v>610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617</v>
      </c>
      <c r="J1" t="s">
        <v>640</v>
      </c>
      <c r="K1" t="s">
        <v>641</v>
      </c>
      <c r="L1" t="s">
        <v>642</v>
      </c>
      <c r="M1" t="s">
        <v>621</v>
      </c>
      <c r="N1" t="s">
        <v>625</v>
      </c>
      <c r="O1" t="s">
        <v>643</v>
      </c>
      <c r="P1" t="s">
        <v>644</v>
      </c>
      <c r="Q1" t="s">
        <v>645</v>
      </c>
      <c r="R1" t="s">
        <v>646</v>
      </c>
      <c r="S1" t="s">
        <v>647</v>
      </c>
      <c r="T1" t="s">
        <v>648</v>
      </c>
      <c r="U1" t="s">
        <v>627</v>
      </c>
      <c r="V1" t="s">
        <v>649</v>
      </c>
      <c r="W1" t="s">
        <v>632</v>
      </c>
      <c r="X1" t="s">
        <v>650</v>
      </c>
      <c r="Y1" t="s">
        <v>651</v>
      </c>
      <c r="Z1" t="s">
        <v>633</v>
      </c>
    </row>
    <row r="2" spans="1:26" x14ac:dyDescent="0.45">
      <c r="A2" t="s">
        <v>107</v>
      </c>
      <c r="B2">
        <v>40</v>
      </c>
      <c r="C2">
        <v>588</v>
      </c>
      <c r="D2">
        <v>1494</v>
      </c>
      <c r="E2">
        <v>46</v>
      </c>
      <c r="F2">
        <v>194</v>
      </c>
      <c r="G2">
        <v>185</v>
      </c>
      <c r="H2">
        <v>33</v>
      </c>
      <c r="I2" t="s">
        <v>18</v>
      </c>
      <c r="J2">
        <v>7.2999999999999995E-2</v>
      </c>
      <c r="K2">
        <v>0.22800000000000001</v>
      </c>
      <c r="L2">
        <v>0.17100000000000001</v>
      </c>
      <c r="M2">
        <v>0.32100000000000001</v>
      </c>
      <c r="N2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2.9170830288637151E-2</v>
      </c>
      <c r="O2">
        <v>0.26500000000000001</v>
      </c>
      <c r="P2">
        <v>0.32500000000000001</v>
      </c>
      <c r="Q2">
        <v>0.437</v>
      </c>
      <c r="R2">
        <v>0.33</v>
      </c>
      <c r="S2" t="s">
        <v>18</v>
      </c>
      <c r="T2">
        <v>111</v>
      </c>
      <c r="U2" t="s">
        <v>18</v>
      </c>
      <c r="V2">
        <v>3.5</v>
      </c>
      <c r="W2" t="s">
        <v>18</v>
      </c>
      <c r="X2">
        <v>23.7</v>
      </c>
      <c r="Y2">
        <v>-4.9000000000000004</v>
      </c>
      <c r="Z2">
        <v>7.1</v>
      </c>
    </row>
    <row r="3" spans="1:26" x14ac:dyDescent="0.45">
      <c r="A3" t="s">
        <v>598</v>
      </c>
      <c r="B3">
        <v>38</v>
      </c>
      <c r="C3">
        <v>592</v>
      </c>
      <c r="D3">
        <v>1443</v>
      </c>
      <c r="E3">
        <v>42</v>
      </c>
      <c r="F3">
        <v>174</v>
      </c>
      <c r="G3">
        <v>171</v>
      </c>
      <c r="H3">
        <v>20</v>
      </c>
      <c r="I3" t="s">
        <v>18</v>
      </c>
      <c r="J3">
        <v>8.1000000000000003E-2</v>
      </c>
      <c r="K3">
        <v>0.26300000000000001</v>
      </c>
      <c r="L3">
        <v>0.16</v>
      </c>
      <c r="M3">
        <v>0.318</v>
      </c>
      <c r="N3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2.6170830288637148E-2</v>
      </c>
      <c r="O3">
        <v>0.249</v>
      </c>
      <c r="P3">
        <v>0.314</v>
      </c>
      <c r="Q3">
        <v>0.40899999999999997</v>
      </c>
      <c r="R3">
        <v>0.315</v>
      </c>
      <c r="S3" t="s">
        <v>18</v>
      </c>
      <c r="T3">
        <v>106</v>
      </c>
      <c r="U3" t="s">
        <v>18</v>
      </c>
      <c r="V3">
        <v>1.3</v>
      </c>
      <c r="W3" t="s">
        <v>18</v>
      </c>
      <c r="X3">
        <v>11.9</v>
      </c>
      <c r="Y3">
        <v>4.8</v>
      </c>
      <c r="Z3">
        <v>6.7</v>
      </c>
    </row>
    <row r="4" spans="1:26" x14ac:dyDescent="0.45">
      <c r="A4" t="s">
        <v>67</v>
      </c>
      <c r="B4">
        <v>39</v>
      </c>
      <c r="C4">
        <v>601</v>
      </c>
      <c r="D4">
        <v>1561</v>
      </c>
      <c r="E4">
        <v>61</v>
      </c>
      <c r="F4">
        <v>252</v>
      </c>
      <c r="G4">
        <v>237</v>
      </c>
      <c r="H4">
        <v>37</v>
      </c>
      <c r="I4" t="s">
        <v>18</v>
      </c>
      <c r="J4">
        <v>9.9000000000000005E-2</v>
      </c>
      <c r="K4">
        <v>0.20300000000000001</v>
      </c>
      <c r="L4">
        <v>0.192</v>
      </c>
      <c r="M4">
        <v>0.313</v>
      </c>
      <c r="N4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2.1170830288637144E-2</v>
      </c>
      <c r="O4">
        <v>0.27400000000000002</v>
      </c>
      <c r="P4">
        <v>0.35399999999999998</v>
      </c>
      <c r="Q4">
        <v>0.46600000000000003</v>
      </c>
      <c r="R4">
        <v>0.35499999999999998</v>
      </c>
      <c r="S4" t="s">
        <v>18</v>
      </c>
      <c r="T4">
        <v>127</v>
      </c>
      <c r="U4" t="s">
        <v>18</v>
      </c>
      <c r="V4">
        <v>2.5</v>
      </c>
      <c r="W4" t="s">
        <v>18</v>
      </c>
      <c r="X4">
        <v>52.3</v>
      </c>
      <c r="Y4">
        <v>-3.2</v>
      </c>
      <c r="Z4">
        <v>10.5</v>
      </c>
    </row>
    <row r="5" spans="1:26" x14ac:dyDescent="0.45">
      <c r="A5" t="s">
        <v>63</v>
      </c>
      <c r="B5">
        <v>38</v>
      </c>
      <c r="C5">
        <v>575</v>
      </c>
      <c r="D5">
        <v>1419</v>
      </c>
      <c r="E5">
        <v>37</v>
      </c>
      <c r="F5">
        <v>163</v>
      </c>
      <c r="G5">
        <v>151</v>
      </c>
      <c r="H5">
        <v>37</v>
      </c>
      <c r="I5" t="s">
        <v>18</v>
      </c>
      <c r="J5">
        <v>7.0000000000000007E-2</v>
      </c>
      <c r="K5">
        <v>0.23300000000000001</v>
      </c>
      <c r="L5">
        <v>0.14899999999999999</v>
      </c>
      <c r="M5">
        <v>0.312</v>
      </c>
      <c r="N5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2.0170830288637143E-2</v>
      </c>
      <c r="O5">
        <v>0.255</v>
      </c>
      <c r="P5">
        <v>0.31</v>
      </c>
      <c r="Q5">
        <v>0.40400000000000003</v>
      </c>
      <c r="R5">
        <v>0.31</v>
      </c>
      <c r="S5" t="s">
        <v>18</v>
      </c>
      <c r="T5">
        <v>95</v>
      </c>
      <c r="U5" t="s">
        <v>18</v>
      </c>
      <c r="V5">
        <v>2.7</v>
      </c>
      <c r="W5" t="s">
        <v>18</v>
      </c>
      <c r="X5">
        <v>-5.4</v>
      </c>
      <c r="Y5">
        <v>-7.3</v>
      </c>
      <c r="Z5">
        <v>3.6</v>
      </c>
    </row>
    <row r="6" spans="1:26" x14ac:dyDescent="0.45">
      <c r="A6" t="s">
        <v>59</v>
      </c>
      <c r="B6">
        <v>41</v>
      </c>
      <c r="C6">
        <v>610</v>
      </c>
      <c r="D6">
        <v>1568</v>
      </c>
      <c r="E6">
        <v>51</v>
      </c>
      <c r="F6">
        <v>194</v>
      </c>
      <c r="G6">
        <v>181</v>
      </c>
      <c r="H6">
        <v>23</v>
      </c>
      <c r="I6" t="s">
        <v>18</v>
      </c>
      <c r="J6">
        <v>7.6999999999999999E-2</v>
      </c>
      <c r="K6">
        <v>0.20200000000000001</v>
      </c>
      <c r="L6">
        <v>0.157</v>
      </c>
      <c r="M6">
        <v>0.308</v>
      </c>
      <c r="N6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1.6170830288637139E-2</v>
      </c>
      <c r="O6">
        <v>0.26700000000000002</v>
      </c>
      <c r="P6">
        <v>0.32800000000000001</v>
      </c>
      <c r="Q6">
        <v>0.42299999999999999</v>
      </c>
      <c r="R6">
        <v>0.32400000000000001</v>
      </c>
      <c r="S6" t="s">
        <v>18</v>
      </c>
      <c r="T6">
        <v>113</v>
      </c>
      <c r="U6" t="s">
        <v>18</v>
      </c>
      <c r="V6">
        <v>-2.9</v>
      </c>
      <c r="W6" t="s">
        <v>18</v>
      </c>
      <c r="X6">
        <v>20.8</v>
      </c>
      <c r="Y6">
        <v>-5.0999999999999996</v>
      </c>
      <c r="Z6">
        <v>7</v>
      </c>
    </row>
    <row r="7" spans="1:26" x14ac:dyDescent="0.45">
      <c r="A7" t="s">
        <v>147</v>
      </c>
      <c r="B7">
        <v>39</v>
      </c>
      <c r="C7">
        <v>568</v>
      </c>
      <c r="D7">
        <v>1526</v>
      </c>
      <c r="E7">
        <v>43</v>
      </c>
      <c r="F7">
        <v>185</v>
      </c>
      <c r="G7">
        <v>175</v>
      </c>
      <c r="H7">
        <v>45</v>
      </c>
      <c r="I7" t="s">
        <v>18</v>
      </c>
      <c r="J7">
        <v>0.104</v>
      </c>
      <c r="K7">
        <v>0.247</v>
      </c>
      <c r="L7">
        <v>0.14799999999999999</v>
      </c>
      <c r="M7">
        <v>0.307</v>
      </c>
      <c r="N7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1.5170830288637138E-2</v>
      </c>
      <c r="O7">
        <v>0.245</v>
      </c>
      <c r="P7">
        <v>0.34100000000000003</v>
      </c>
      <c r="Q7">
        <v>0.39300000000000002</v>
      </c>
      <c r="R7">
        <v>0.32400000000000001</v>
      </c>
      <c r="S7" t="s">
        <v>18</v>
      </c>
      <c r="T7">
        <v>118</v>
      </c>
      <c r="U7" t="s">
        <v>18</v>
      </c>
      <c r="V7">
        <v>2.1</v>
      </c>
      <c r="W7" t="s">
        <v>18</v>
      </c>
      <c r="X7">
        <v>33.4</v>
      </c>
      <c r="Y7">
        <v>-4.5999999999999996</v>
      </c>
      <c r="Z7">
        <v>8.1999999999999993</v>
      </c>
    </row>
    <row r="8" spans="1:26" x14ac:dyDescent="0.45">
      <c r="A8" t="s">
        <v>182</v>
      </c>
      <c r="B8">
        <v>38</v>
      </c>
      <c r="C8">
        <v>525</v>
      </c>
      <c r="D8">
        <v>1388</v>
      </c>
      <c r="E8">
        <v>43</v>
      </c>
      <c r="F8">
        <v>159</v>
      </c>
      <c r="G8">
        <v>154</v>
      </c>
      <c r="H8">
        <v>23</v>
      </c>
      <c r="I8" t="s">
        <v>18</v>
      </c>
      <c r="J8">
        <v>7.5999999999999998E-2</v>
      </c>
      <c r="K8">
        <v>0.28799999999999998</v>
      </c>
      <c r="L8">
        <v>0.16</v>
      </c>
      <c r="M8">
        <v>0.30599999999999999</v>
      </c>
      <c r="N8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1.4170830288637137E-2</v>
      </c>
      <c r="O8">
        <v>0.23499999999999999</v>
      </c>
      <c r="P8">
        <v>0.29599999999999999</v>
      </c>
      <c r="Q8">
        <v>0.39500000000000002</v>
      </c>
      <c r="R8">
        <v>0.3</v>
      </c>
      <c r="S8" t="s">
        <v>18</v>
      </c>
      <c r="T8">
        <v>79</v>
      </c>
      <c r="U8" t="s">
        <v>18</v>
      </c>
      <c r="V8">
        <v>1</v>
      </c>
      <c r="W8" t="s">
        <v>18</v>
      </c>
      <c r="X8">
        <v>-34.700000000000003</v>
      </c>
      <c r="Y8">
        <v>-5</v>
      </c>
      <c r="Z8">
        <v>0.7</v>
      </c>
    </row>
    <row r="9" spans="1:26" x14ac:dyDescent="0.45">
      <c r="A9" t="s">
        <v>161</v>
      </c>
      <c r="B9">
        <v>38</v>
      </c>
      <c r="C9">
        <v>563</v>
      </c>
      <c r="D9">
        <v>1469</v>
      </c>
      <c r="E9">
        <v>46</v>
      </c>
      <c r="F9">
        <v>213</v>
      </c>
      <c r="G9">
        <v>203</v>
      </c>
      <c r="H9">
        <v>41</v>
      </c>
      <c r="I9" t="s">
        <v>18</v>
      </c>
      <c r="J9">
        <v>9.5000000000000001E-2</v>
      </c>
      <c r="K9">
        <v>0.20799999999999999</v>
      </c>
      <c r="L9">
        <v>0.16500000000000001</v>
      </c>
      <c r="M9">
        <v>0.30499999999999999</v>
      </c>
      <c r="N9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1.3170830288637136E-2</v>
      </c>
      <c r="O9">
        <v>0.26100000000000001</v>
      </c>
      <c r="P9">
        <v>0.33500000000000002</v>
      </c>
      <c r="Q9">
        <v>0.42499999999999999</v>
      </c>
      <c r="R9">
        <v>0.33</v>
      </c>
      <c r="S9" t="s">
        <v>18</v>
      </c>
      <c r="T9">
        <v>114</v>
      </c>
      <c r="U9" t="s">
        <v>18</v>
      </c>
      <c r="V9">
        <v>4.5999999999999996</v>
      </c>
      <c r="W9" t="s">
        <v>18</v>
      </c>
      <c r="X9">
        <v>29.1</v>
      </c>
      <c r="Y9">
        <v>4.9000000000000004</v>
      </c>
      <c r="Z9">
        <v>8.6</v>
      </c>
    </row>
    <row r="10" spans="1:26" x14ac:dyDescent="0.45">
      <c r="A10" t="s">
        <v>119</v>
      </c>
      <c r="B10">
        <v>40</v>
      </c>
      <c r="C10">
        <v>595</v>
      </c>
      <c r="D10">
        <v>1492</v>
      </c>
      <c r="E10">
        <v>39</v>
      </c>
      <c r="F10">
        <v>173</v>
      </c>
      <c r="G10">
        <v>168</v>
      </c>
      <c r="H10">
        <v>41</v>
      </c>
      <c r="I10" t="s">
        <v>18</v>
      </c>
      <c r="J10">
        <v>8.8999999999999996E-2</v>
      </c>
      <c r="K10">
        <v>0.251</v>
      </c>
      <c r="L10">
        <v>0.14000000000000001</v>
      </c>
      <c r="M10">
        <v>0.30399999999999999</v>
      </c>
      <c r="N10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1.2170830288637136E-2</v>
      </c>
      <c r="O10">
        <v>0.24099999999999999</v>
      </c>
      <c r="P10">
        <v>0.317</v>
      </c>
      <c r="Q10">
        <v>0.38</v>
      </c>
      <c r="R10">
        <v>0.307</v>
      </c>
      <c r="S10" t="s">
        <v>18</v>
      </c>
      <c r="T10">
        <v>90</v>
      </c>
      <c r="U10" t="s">
        <v>18</v>
      </c>
      <c r="V10">
        <v>1.5</v>
      </c>
      <c r="W10" t="s">
        <v>18</v>
      </c>
      <c r="X10">
        <v>-15.9</v>
      </c>
      <c r="Y10">
        <v>-14.5</v>
      </c>
      <c r="Z10">
        <v>2</v>
      </c>
    </row>
    <row r="11" spans="1:26" x14ac:dyDescent="0.45">
      <c r="A11" t="s">
        <v>23</v>
      </c>
      <c r="B11">
        <v>40</v>
      </c>
      <c r="C11">
        <v>584</v>
      </c>
      <c r="D11">
        <v>1485</v>
      </c>
      <c r="E11">
        <v>36</v>
      </c>
      <c r="F11">
        <v>154</v>
      </c>
      <c r="G11">
        <v>150</v>
      </c>
      <c r="H11">
        <v>36</v>
      </c>
      <c r="I11" t="s">
        <v>18</v>
      </c>
      <c r="J11">
        <v>7.2999999999999995E-2</v>
      </c>
      <c r="K11">
        <v>0.249</v>
      </c>
      <c r="L11">
        <v>0.13</v>
      </c>
      <c r="M11">
        <v>0.3</v>
      </c>
      <c r="N11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8.170830288637132E-3</v>
      </c>
      <c r="O11">
        <v>0.23799999999999999</v>
      </c>
      <c r="P11">
        <v>0.30199999999999999</v>
      </c>
      <c r="Q11">
        <v>0.36799999999999999</v>
      </c>
      <c r="R11">
        <v>0.29399999999999998</v>
      </c>
      <c r="S11" t="s">
        <v>18</v>
      </c>
      <c r="T11">
        <v>85</v>
      </c>
      <c r="U11" t="s">
        <v>18</v>
      </c>
      <c r="V11">
        <v>3.2</v>
      </c>
      <c r="W11" t="s">
        <v>18</v>
      </c>
      <c r="X11">
        <v>-23.7</v>
      </c>
      <c r="Y11">
        <v>-5.5</v>
      </c>
      <c r="Z11">
        <v>2.1</v>
      </c>
    </row>
    <row r="12" spans="1:26" x14ac:dyDescent="0.45">
      <c r="A12" t="s">
        <v>19</v>
      </c>
      <c r="B12">
        <v>38</v>
      </c>
      <c r="C12">
        <v>568</v>
      </c>
      <c r="D12">
        <v>1440</v>
      </c>
      <c r="E12">
        <v>43</v>
      </c>
      <c r="F12">
        <v>151</v>
      </c>
      <c r="G12">
        <v>146</v>
      </c>
      <c r="H12">
        <v>29</v>
      </c>
      <c r="I12" t="s">
        <v>18</v>
      </c>
      <c r="J12">
        <v>7.5999999999999998E-2</v>
      </c>
      <c r="K12">
        <v>0.24299999999999999</v>
      </c>
      <c r="L12">
        <v>0.151</v>
      </c>
      <c r="M12">
        <v>0.29899999999999999</v>
      </c>
      <c r="N12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7.1708302886371311E-3</v>
      </c>
      <c r="O12">
        <v>0.245</v>
      </c>
      <c r="P12">
        <v>0.30499999999999999</v>
      </c>
      <c r="Q12">
        <v>0.39600000000000002</v>
      </c>
      <c r="R12">
        <v>0.30499999999999999</v>
      </c>
      <c r="S12" t="s">
        <v>18</v>
      </c>
      <c r="T12">
        <v>102</v>
      </c>
      <c r="U12" t="s">
        <v>18</v>
      </c>
      <c r="V12">
        <v>1</v>
      </c>
      <c r="W12" t="s">
        <v>18</v>
      </c>
      <c r="X12">
        <v>4.5</v>
      </c>
      <c r="Y12">
        <v>-16.3</v>
      </c>
      <c r="Z12">
        <v>3.7</v>
      </c>
    </row>
    <row r="13" spans="1:26" x14ac:dyDescent="0.45">
      <c r="A13" t="s">
        <v>127</v>
      </c>
      <c r="B13">
        <v>39</v>
      </c>
      <c r="C13">
        <v>602</v>
      </c>
      <c r="D13">
        <v>1504</v>
      </c>
      <c r="E13">
        <v>69</v>
      </c>
      <c r="F13">
        <v>227</v>
      </c>
      <c r="G13">
        <v>222</v>
      </c>
      <c r="H13">
        <v>50</v>
      </c>
      <c r="I13" t="s">
        <v>18</v>
      </c>
      <c r="J13">
        <v>8.5999999999999993E-2</v>
      </c>
      <c r="K13">
        <v>0.20100000000000001</v>
      </c>
      <c r="L13">
        <v>0.214</v>
      </c>
      <c r="M13">
        <v>0.29399999999999998</v>
      </c>
      <c r="N13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2.1708302886371267E-3</v>
      </c>
      <c r="O13">
        <v>0.26700000000000002</v>
      </c>
      <c r="P13">
        <v>0.33400000000000002</v>
      </c>
      <c r="Q13">
        <v>0.48099999999999998</v>
      </c>
      <c r="R13">
        <v>0.34799999999999998</v>
      </c>
      <c r="S13" t="s">
        <v>18</v>
      </c>
      <c r="T13">
        <v>126</v>
      </c>
      <c r="U13" t="s">
        <v>18</v>
      </c>
      <c r="V13">
        <v>6.5</v>
      </c>
      <c r="W13" t="s">
        <v>18</v>
      </c>
      <c r="X13">
        <v>52.7</v>
      </c>
      <c r="Y13">
        <v>-2.2999999999999998</v>
      </c>
      <c r="Z13">
        <v>10.4</v>
      </c>
    </row>
    <row r="14" spans="1:26" x14ac:dyDescent="0.45">
      <c r="A14" t="s">
        <v>100</v>
      </c>
      <c r="B14">
        <v>40</v>
      </c>
      <c r="C14">
        <v>585</v>
      </c>
      <c r="D14">
        <v>1544</v>
      </c>
      <c r="E14">
        <v>57</v>
      </c>
      <c r="F14">
        <v>187</v>
      </c>
      <c r="G14">
        <v>181</v>
      </c>
      <c r="H14">
        <v>14</v>
      </c>
      <c r="I14" t="s">
        <v>18</v>
      </c>
      <c r="J14">
        <v>8.5000000000000006E-2</v>
      </c>
      <c r="K14">
        <v>0.223</v>
      </c>
      <c r="L14">
        <v>0.17599999999999999</v>
      </c>
      <c r="M14">
        <v>0.29399999999999998</v>
      </c>
      <c r="N14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2.1708302886371267E-3</v>
      </c>
      <c r="O14">
        <v>0.251</v>
      </c>
      <c r="P14">
        <v>0.32200000000000001</v>
      </c>
      <c r="Q14">
        <v>0.42699999999999999</v>
      </c>
      <c r="R14">
        <v>0.32500000000000001</v>
      </c>
      <c r="S14" t="s">
        <v>18</v>
      </c>
      <c r="T14">
        <v>107</v>
      </c>
      <c r="U14" t="s">
        <v>18</v>
      </c>
      <c r="V14">
        <v>-4.9000000000000004</v>
      </c>
      <c r="W14" t="s">
        <v>18</v>
      </c>
      <c r="X14">
        <v>8.5</v>
      </c>
      <c r="Y14">
        <v>-3.3</v>
      </c>
      <c r="Z14">
        <v>5.9</v>
      </c>
    </row>
    <row r="15" spans="1:26" x14ac:dyDescent="0.45">
      <c r="A15" t="s">
        <v>13</v>
      </c>
      <c r="B15">
        <v>39</v>
      </c>
      <c r="C15">
        <v>583</v>
      </c>
      <c r="D15">
        <v>1455</v>
      </c>
      <c r="E15">
        <v>56</v>
      </c>
      <c r="F15">
        <v>190</v>
      </c>
      <c r="G15">
        <v>180</v>
      </c>
      <c r="H15">
        <v>18</v>
      </c>
      <c r="I15" t="s">
        <v>18</v>
      </c>
      <c r="J15">
        <v>8.7999999999999995E-2</v>
      </c>
      <c r="K15">
        <v>0.246</v>
      </c>
      <c r="L15">
        <v>0.183</v>
      </c>
      <c r="M15">
        <v>0.29299999999999998</v>
      </c>
      <c r="N15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1.1708302886371258E-3</v>
      </c>
      <c r="O15">
        <v>0.24399999999999999</v>
      </c>
      <c r="P15">
        <v>0.32400000000000001</v>
      </c>
      <c r="Q15">
        <v>0.42699999999999999</v>
      </c>
      <c r="R15">
        <v>0.32700000000000001</v>
      </c>
      <c r="S15" t="s">
        <v>18</v>
      </c>
      <c r="T15">
        <v>114</v>
      </c>
      <c r="U15" t="s">
        <v>18</v>
      </c>
      <c r="V15">
        <v>-2.7</v>
      </c>
      <c r="W15" t="s">
        <v>18</v>
      </c>
      <c r="X15">
        <v>20.9</v>
      </c>
      <c r="Y15">
        <v>-0.3</v>
      </c>
      <c r="Z15">
        <v>7.1</v>
      </c>
    </row>
    <row r="16" spans="1:26" x14ac:dyDescent="0.45">
      <c r="A16" t="s">
        <v>74</v>
      </c>
      <c r="B16">
        <v>39</v>
      </c>
      <c r="C16">
        <v>566</v>
      </c>
      <c r="D16">
        <v>1491</v>
      </c>
      <c r="E16">
        <v>46</v>
      </c>
      <c r="F16">
        <v>168</v>
      </c>
      <c r="G16">
        <v>162</v>
      </c>
      <c r="H16">
        <v>10</v>
      </c>
      <c r="I16" t="s">
        <v>18</v>
      </c>
      <c r="J16">
        <v>7.6999999999999999E-2</v>
      </c>
      <c r="K16">
        <v>0.20899999999999999</v>
      </c>
      <c r="L16">
        <v>0.17</v>
      </c>
      <c r="M16">
        <v>0.29199999999999998</v>
      </c>
      <c r="N16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1.7083028863712491E-4</v>
      </c>
      <c r="O16">
        <v>0.25</v>
      </c>
      <c r="P16">
        <v>0.31900000000000001</v>
      </c>
      <c r="Q16">
        <v>0.42</v>
      </c>
      <c r="R16">
        <v>0.32</v>
      </c>
      <c r="S16" t="s">
        <v>18</v>
      </c>
      <c r="T16">
        <v>110</v>
      </c>
      <c r="U16" t="s">
        <v>18</v>
      </c>
      <c r="V16">
        <v>-5.7</v>
      </c>
      <c r="W16" t="s">
        <v>18</v>
      </c>
      <c r="X16">
        <v>12</v>
      </c>
      <c r="Y16">
        <v>4.9000000000000004</v>
      </c>
      <c r="Z16">
        <v>6.8</v>
      </c>
    </row>
    <row r="17" spans="1:26" x14ac:dyDescent="0.45">
      <c r="A17" t="s">
        <v>81</v>
      </c>
      <c r="B17">
        <v>41</v>
      </c>
      <c r="C17">
        <v>629</v>
      </c>
      <c r="D17">
        <v>1511</v>
      </c>
      <c r="E17">
        <v>46</v>
      </c>
      <c r="F17">
        <v>166</v>
      </c>
      <c r="G17">
        <v>163</v>
      </c>
      <c r="H17">
        <v>31</v>
      </c>
      <c r="I17" t="s">
        <v>18</v>
      </c>
      <c r="J17">
        <v>7.6999999999999999E-2</v>
      </c>
      <c r="K17">
        <v>0.26900000000000002</v>
      </c>
      <c r="L17">
        <v>0.151</v>
      </c>
      <c r="M17">
        <v>0.29199999999999998</v>
      </c>
      <c r="N17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1.7083028863712491E-4</v>
      </c>
      <c r="O17">
        <v>0.23100000000000001</v>
      </c>
      <c r="P17">
        <v>0.29799999999999999</v>
      </c>
      <c r="Q17">
        <v>0.38300000000000001</v>
      </c>
      <c r="R17">
        <v>0.29699999999999999</v>
      </c>
      <c r="S17" t="s">
        <v>18</v>
      </c>
      <c r="T17">
        <v>86</v>
      </c>
      <c r="U17" t="s">
        <v>18</v>
      </c>
      <c r="V17">
        <v>0</v>
      </c>
      <c r="W17" t="s">
        <v>18</v>
      </c>
      <c r="X17">
        <v>-24</v>
      </c>
      <c r="Y17">
        <v>-10.8</v>
      </c>
      <c r="Z17">
        <v>1.6</v>
      </c>
    </row>
    <row r="18" spans="1:26" x14ac:dyDescent="0.45">
      <c r="A18" t="s">
        <v>175</v>
      </c>
      <c r="B18">
        <v>38</v>
      </c>
      <c r="C18">
        <v>575</v>
      </c>
      <c r="D18">
        <v>1427</v>
      </c>
      <c r="E18">
        <v>50</v>
      </c>
      <c r="F18">
        <v>176</v>
      </c>
      <c r="G18">
        <v>165</v>
      </c>
      <c r="H18">
        <v>32</v>
      </c>
      <c r="I18" t="s">
        <v>18</v>
      </c>
      <c r="J18">
        <v>0.08</v>
      </c>
      <c r="K18">
        <v>0.17100000000000001</v>
      </c>
      <c r="L18">
        <v>0.17199999999999999</v>
      </c>
      <c r="M18">
        <v>0.28899999999999998</v>
      </c>
      <c r="N18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-2.8291697113628778E-3</v>
      </c>
      <c r="O18">
        <v>0.26400000000000001</v>
      </c>
      <c r="P18">
        <v>0.32700000000000001</v>
      </c>
      <c r="Q18">
        <v>0.436</v>
      </c>
      <c r="R18">
        <v>0.33</v>
      </c>
      <c r="S18" t="s">
        <v>18</v>
      </c>
      <c r="T18">
        <v>115</v>
      </c>
      <c r="U18" t="s">
        <v>18</v>
      </c>
      <c r="V18">
        <v>2.5</v>
      </c>
      <c r="W18" t="s">
        <v>18</v>
      </c>
      <c r="X18">
        <v>28.7</v>
      </c>
      <c r="Y18">
        <v>-7.5</v>
      </c>
      <c r="Z18">
        <v>7.1</v>
      </c>
    </row>
    <row r="19" spans="1:26" x14ac:dyDescent="0.45">
      <c r="A19" t="s">
        <v>8</v>
      </c>
      <c r="B19">
        <v>37</v>
      </c>
      <c r="C19">
        <v>529</v>
      </c>
      <c r="D19">
        <v>1354</v>
      </c>
      <c r="E19">
        <v>26</v>
      </c>
      <c r="F19">
        <v>112</v>
      </c>
      <c r="G19">
        <v>110</v>
      </c>
      <c r="H19">
        <v>12</v>
      </c>
      <c r="I19" t="s">
        <v>18</v>
      </c>
      <c r="J19">
        <v>6.6000000000000003E-2</v>
      </c>
      <c r="K19">
        <v>0.24</v>
      </c>
      <c r="L19">
        <v>9.6000000000000002E-2</v>
      </c>
      <c r="M19">
        <v>0.28799999999999998</v>
      </c>
      <c r="N19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-3.8291697113628786E-3</v>
      </c>
      <c r="O19">
        <v>0.23</v>
      </c>
      <c r="P19">
        <v>0.28299999999999997</v>
      </c>
      <c r="Q19">
        <v>0.32600000000000001</v>
      </c>
      <c r="R19">
        <v>0.26900000000000002</v>
      </c>
      <c r="S19" t="s">
        <v>18</v>
      </c>
      <c r="T19">
        <v>73</v>
      </c>
      <c r="U19" t="s">
        <v>18</v>
      </c>
      <c r="V19">
        <v>-4.0999999999999996</v>
      </c>
      <c r="W19" t="s">
        <v>18</v>
      </c>
      <c r="X19">
        <v>-46.9</v>
      </c>
      <c r="Y19">
        <v>-14.3</v>
      </c>
      <c r="Z19">
        <v>-1.7</v>
      </c>
    </row>
    <row r="20" spans="1:26" x14ac:dyDescent="0.45">
      <c r="A20" t="s">
        <v>39</v>
      </c>
      <c r="B20">
        <v>40</v>
      </c>
      <c r="C20">
        <v>588</v>
      </c>
      <c r="D20">
        <v>1451</v>
      </c>
      <c r="E20">
        <v>34</v>
      </c>
      <c r="F20">
        <v>131</v>
      </c>
      <c r="G20">
        <v>122</v>
      </c>
      <c r="H20">
        <v>53</v>
      </c>
      <c r="I20" t="s">
        <v>18</v>
      </c>
      <c r="J20">
        <v>6.9000000000000006E-2</v>
      </c>
      <c r="K20">
        <v>0.26500000000000001</v>
      </c>
      <c r="L20">
        <v>0.13200000000000001</v>
      </c>
      <c r="M20">
        <v>0.28599999999999998</v>
      </c>
      <c r="N20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-5.8291697113628804E-3</v>
      </c>
      <c r="O20">
        <v>0.223</v>
      </c>
      <c r="P20">
        <v>0.28100000000000003</v>
      </c>
      <c r="Q20">
        <v>0.35599999999999998</v>
      </c>
      <c r="R20">
        <v>0.27700000000000002</v>
      </c>
      <c r="S20" t="s">
        <v>18</v>
      </c>
      <c r="T20">
        <v>83</v>
      </c>
      <c r="U20" t="s">
        <v>18</v>
      </c>
      <c r="V20">
        <v>4.7</v>
      </c>
      <c r="W20" t="s">
        <v>18</v>
      </c>
      <c r="X20">
        <v>-24</v>
      </c>
      <c r="Y20">
        <v>-1.9</v>
      </c>
      <c r="Z20">
        <v>2.2999999999999998</v>
      </c>
    </row>
    <row r="21" spans="1:26" x14ac:dyDescent="0.45">
      <c r="A21" t="s">
        <v>26</v>
      </c>
      <c r="B21">
        <v>40</v>
      </c>
      <c r="C21">
        <v>616</v>
      </c>
      <c r="D21">
        <v>1484</v>
      </c>
      <c r="E21">
        <v>38</v>
      </c>
      <c r="F21">
        <v>158</v>
      </c>
      <c r="G21">
        <v>152</v>
      </c>
      <c r="H21">
        <v>7</v>
      </c>
      <c r="I21" t="s">
        <v>18</v>
      </c>
      <c r="J21">
        <v>6.7000000000000004E-2</v>
      </c>
      <c r="K21">
        <v>0.23100000000000001</v>
      </c>
      <c r="L21">
        <v>0.14099999999999999</v>
      </c>
      <c r="M21">
        <v>0.28499999999999998</v>
      </c>
      <c r="N21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-6.8291697113628813E-3</v>
      </c>
      <c r="O21">
        <v>0.23499999999999999</v>
      </c>
      <c r="P21">
        <v>0.29499999999999998</v>
      </c>
      <c r="Q21">
        <v>0.376</v>
      </c>
      <c r="R21">
        <v>0.29399999999999998</v>
      </c>
      <c r="S21" t="s">
        <v>18</v>
      </c>
      <c r="T21">
        <v>91</v>
      </c>
      <c r="U21" t="s">
        <v>18</v>
      </c>
      <c r="V21">
        <v>-5.2</v>
      </c>
      <c r="W21" t="s">
        <v>18</v>
      </c>
      <c r="X21">
        <v>-20.9</v>
      </c>
      <c r="Y21">
        <v>-6</v>
      </c>
      <c r="Z21">
        <v>2.2999999999999998</v>
      </c>
    </row>
    <row r="22" spans="1:26" x14ac:dyDescent="0.45">
      <c r="A22" t="s">
        <v>31</v>
      </c>
      <c r="B22">
        <v>39</v>
      </c>
      <c r="C22">
        <v>550</v>
      </c>
      <c r="D22">
        <v>1445</v>
      </c>
      <c r="E22">
        <v>38</v>
      </c>
      <c r="F22">
        <v>156</v>
      </c>
      <c r="G22">
        <v>146</v>
      </c>
      <c r="H22">
        <v>30</v>
      </c>
      <c r="I22" t="s">
        <v>18</v>
      </c>
      <c r="J22">
        <v>7.0999999999999994E-2</v>
      </c>
      <c r="K22">
        <v>0.224</v>
      </c>
      <c r="L22">
        <v>0.13</v>
      </c>
      <c r="M22">
        <v>0.28399999999999997</v>
      </c>
      <c r="N22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-7.8291697113628822E-3</v>
      </c>
      <c r="O22">
        <v>0.23599999999999999</v>
      </c>
      <c r="P22">
        <v>0.29599999999999999</v>
      </c>
      <c r="Q22">
        <v>0.36599999999999999</v>
      </c>
      <c r="R22">
        <v>0.29099999999999998</v>
      </c>
      <c r="S22" t="s">
        <v>18</v>
      </c>
      <c r="T22">
        <v>89</v>
      </c>
      <c r="U22" t="s">
        <v>18</v>
      </c>
      <c r="V22">
        <v>-0.3</v>
      </c>
      <c r="W22" t="s">
        <v>18</v>
      </c>
      <c r="X22">
        <v>-19.3</v>
      </c>
      <c r="Y22">
        <v>-0.4</v>
      </c>
      <c r="Z22">
        <v>2.9</v>
      </c>
    </row>
    <row r="23" spans="1:26" x14ac:dyDescent="0.45">
      <c r="A23" t="s">
        <v>43</v>
      </c>
      <c r="B23">
        <v>38</v>
      </c>
      <c r="C23">
        <v>583</v>
      </c>
      <c r="D23">
        <v>1414</v>
      </c>
      <c r="E23">
        <v>40</v>
      </c>
      <c r="F23">
        <v>152</v>
      </c>
      <c r="G23">
        <v>146</v>
      </c>
      <c r="H23">
        <v>30</v>
      </c>
      <c r="I23" t="s">
        <v>18</v>
      </c>
      <c r="J23">
        <v>7.0000000000000007E-2</v>
      </c>
      <c r="K23">
        <v>0.218</v>
      </c>
      <c r="L23">
        <v>0.15</v>
      </c>
      <c r="M23">
        <v>0.28199999999999997</v>
      </c>
      <c r="N23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-9.829169711362884E-3</v>
      </c>
      <c r="O23">
        <v>0.24</v>
      </c>
      <c r="P23">
        <v>0.29799999999999999</v>
      </c>
      <c r="Q23">
        <v>0.39</v>
      </c>
      <c r="R23">
        <v>0.29799999999999999</v>
      </c>
      <c r="S23" t="s">
        <v>18</v>
      </c>
      <c r="T23">
        <v>89</v>
      </c>
      <c r="U23" t="s">
        <v>18</v>
      </c>
      <c r="V23">
        <v>1.2</v>
      </c>
      <c r="W23" t="s">
        <v>18</v>
      </c>
      <c r="X23">
        <v>-16.5</v>
      </c>
      <c r="Y23">
        <v>9</v>
      </c>
      <c r="Z23">
        <v>4.0999999999999996</v>
      </c>
    </row>
    <row r="24" spans="1:26" x14ac:dyDescent="0.45">
      <c r="A24" t="s">
        <v>47</v>
      </c>
      <c r="B24">
        <v>38</v>
      </c>
      <c r="C24">
        <v>559</v>
      </c>
      <c r="D24">
        <v>1418</v>
      </c>
      <c r="E24">
        <v>36</v>
      </c>
      <c r="F24">
        <v>143</v>
      </c>
      <c r="G24">
        <v>137</v>
      </c>
      <c r="H24">
        <v>25</v>
      </c>
      <c r="I24" t="s">
        <v>18</v>
      </c>
      <c r="J24">
        <v>8.3000000000000004E-2</v>
      </c>
      <c r="K24">
        <v>0.20499999999999999</v>
      </c>
      <c r="L24">
        <v>0.14199999999999999</v>
      </c>
      <c r="M24">
        <v>0.28199999999999997</v>
      </c>
      <c r="N24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-9.829169711362884E-3</v>
      </c>
      <c r="O24">
        <v>0.24</v>
      </c>
      <c r="P24">
        <v>0.307</v>
      </c>
      <c r="Q24">
        <v>0.38300000000000001</v>
      </c>
      <c r="R24">
        <v>0.30099999999999999</v>
      </c>
      <c r="S24" t="s">
        <v>18</v>
      </c>
      <c r="T24">
        <v>94</v>
      </c>
      <c r="U24" t="s">
        <v>18</v>
      </c>
      <c r="V24">
        <v>-0.5</v>
      </c>
      <c r="W24" t="s">
        <v>18</v>
      </c>
      <c r="X24">
        <v>-11.4</v>
      </c>
      <c r="Y24">
        <v>-4.7</v>
      </c>
      <c r="Z24">
        <v>3.2</v>
      </c>
    </row>
    <row r="25" spans="1:26" x14ac:dyDescent="0.45">
      <c r="A25" t="s">
        <v>93</v>
      </c>
      <c r="B25">
        <v>38</v>
      </c>
      <c r="C25">
        <v>550</v>
      </c>
      <c r="D25">
        <v>1377</v>
      </c>
      <c r="E25">
        <v>34</v>
      </c>
      <c r="F25">
        <v>134</v>
      </c>
      <c r="G25">
        <v>123</v>
      </c>
      <c r="H25">
        <v>52</v>
      </c>
      <c r="I25" t="s">
        <v>18</v>
      </c>
      <c r="J25">
        <v>6.9000000000000006E-2</v>
      </c>
      <c r="K25">
        <v>0.19600000000000001</v>
      </c>
      <c r="L25">
        <v>0.13700000000000001</v>
      </c>
      <c r="M25">
        <v>0.28199999999999997</v>
      </c>
      <c r="N25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-9.829169711362884E-3</v>
      </c>
      <c r="O25">
        <v>0.24199999999999999</v>
      </c>
      <c r="P25">
        <v>0.30099999999999999</v>
      </c>
      <c r="Q25">
        <v>0.379</v>
      </c>
      <c r="R25">
        <v>0.29799999999999999</v>
      </c>
      <c r="S25" t="s">
        <v>18</v>
      </c>
      <c r="T25">
        <v>90</v>
      </c>
      <c r="U25" t="s">
        <v>18</v>
      </c>
      <c r="V25">
        <v>0.7</v>
      </c>
      <c r="W25" t="s">
        <v>18</v>
      </c>
      <c r="X25">
        <v>-15.4</v>
      </c>
      <c r="Y25">
        <v>-7.7</v>
      </c>
      <c r="Z25">
        <v>2.4</v>
      </c>
    </row>
    <row r="26" spans="1:26" x14ac:dyDescent="0.45">
      <c r="A26" t="s">
        <v>51</v>
      </c>
      <c r="B26">
        <v>38</v>
      </c>
      <c r="C26">
        <v>544</v>
      </c>
      <c r="D26">
        <v>1465</v>
      </c>
      <c r="E26">
        <v>53</v>
      </c>
      <c r="F26">
        <v>177</v>
      </c>
      <c r="G26">
        <v>167</v>
      </c>
      <c r="H26">
        <v>34</v>
      </c>
      <c r="I26" t="s">
        <v>18</v>
      </c>
      <c r="J26">
        <v>0.111</v>
      </c>
      <c r="K26">
        <v>0.221</v>
      </c>
      <c r="L26">
        <v>0.16500000000000001</v>
      </c>
      <c r="M26">
        <v>0.27600000000000002</v>
      </c>
      <c r="N26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-1.5829169711362834E-2</v>
      </c>
      <c r="O26">
        <v>0.23899999999999999</v>
      </c>
      <c r="P26">
        <v>0.32700000000000001</v>
      </c>
      <c r="Q26">
        <v>0.40400000000000003</v>
      </c>
      <c r="R26">
        <v>0.318</v>
      </c>
      <c r="S26" t="s">
        <v>18</v>
      </c>
      <c r="T26">
        <v>108</v>
      </c>
      <c r="U26" t="s">
        <v>18</v>
      </c>
      <c r="V26">
        <v>-1.8</v>
      </c>
      <c r="W26" t="s">
        <v>18</v>
      </c>
      <c r="X26">
        <v>11.3</v>
      </c>
      <c r="Y26">
        <v>3.5</v>
      </c>
      <c r="Z26">
        <v>6.6</v>
      </c>
    </row>
    <row r="27" spans="1:26" x14ac:dyDescent="0.45">
      <c r="A27" t="s">
        <v>89</v>
      </c>
      <c r="B27">
        <v>40</v>
      </c>
      <c r="C27">
        <v>590</v>
      </c>
      <c r="D27">
        <v>1486</v>
      </c>
      <c r="E27">
        <v>49</v>
      </c>
      <c r="F27">
        <v>183</v>
      </c>
      <c r="G27">
        <v>174</v>
      </c>
      <c r="H27">
        <v>52</v>
      </c>
      <c r="I27" t="s">
        <v>18</v>
      </c>
      <c r="J27">
        <v>9.8000000000000004E-2</v>
      </c>
      <c r="K27">
        <v>0.254</v>
      </c>
      <c r="L27">
        <v>0.17499999999999999</v>
      </c>
      <c r="M27">
        <v>0.27400000000000002</v>
      </c>
      <c r="N27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-1.7829169711362836E-2</v>
      </c>
      <c r="O27">
        <v>0.224</v>
      </c>
      <c r="P27">
        <v>0.30299999999999999</v>
      </c>
      <c r="Q27">
        <v>0.4</v>
      </c>
      <c r="R27">
        <v>0.30499999999999999</v>
      </c>
      <c r="S27" t="s">
        <v>18</v>
      </c>
      <c r="T27">
        <v>95</v>
      </c>
      <c r="U27" t="s">
        <v>18</v>
      </c>
      <c r="V27">
        <v>4.3</v>
      </c>
      <c r="W27" t="s">
        <v>18</v>
      </c>
      <c r="X27">
        <v>-5.3</v>
      </c>
      <c r="Y27">
        <v>3.8</v>
      </c>
      <c r="Z27">
        <v>5</v>
      </c>
    </row>
    <row r="28" spans="1:26" x14ac:dyDescent="0.45">
      <c r="A28" t="s">
        <v>151</v>
      </c>
      <c r="B28">
        <v>38</v>
      </c>
      <c r="C28">
        <v>573</v>
      </c>
      <c r="D28">
        <v>1380</v>
      </c>
      <c r="E28">
        <v>47</v>
      </c>
      <c r="F28">
        <v>144</v>
      </c>
      <c r="G28">
        <v>139</v>
      </c>
      <c r="H28">
        <v>21</v>
      </c>
      <c r="I28" t="s">
        <v>18</v>
      </c>
      <c r="J28">
        <v>6.7000000000000004E-2</v>
      </c>
      <c r="K28">
        <v>0.28100000000000003</v>
      </c>
      <c r="L28">
        <v>0.16400000000000001</v>
      </c>
      <c r="M28">
        <v>0.27300000000000002</v>
      </c>
      <c r="N28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-1.8829169711362836E-2</v>
      </c>
      <c r="O28">
        <v>0.218</v>
      </c>
      <c r="P28">
        <v>0.27500000000000002</v>
      </c>
      <c r="Q28">
        <v>0.38200000000000001</v>
      </c>
      <c r="R28">
        <v>0.28499999999999998</v>
      </c>
      <c r="S28" t="s">
        <v>18</v>
      </c>
      <c r="T28">
        <v>84</v>
      </c>
      <c r="U28" t="s">
        <v>18</v>
      </c>
      <c r="V28">
        <v>2.5</v>
      </c>
      <c r="W28" t="s">
        <v>18</v>
      </c>
      <c r="X28">
        <v>-24.6</v>
      </c>
      <c r="Y28">
        <v>-7.3</v>
      </c>
      <c r="Z28">
        <v>1.5</v>
      </c>
    </row>
    <row r="29" spans="1:26" x14ac:dyDescent="0.45">
      <c r="A29" t="s">
        <v>55</v>
      </c>
      <c r="B29">
        <v>40</v>
      </c>
      <c r="C29">
        <v>627</v>
      </c>
      <c r="D29">
        <v>1468</v>
      </c>
      <c r="E29">
        <v>47</v>
      </c>
      <c r="F29">
        <v>155</v>
      </c>
      <c r="G29">
        <v>149</v>
      </c>
      <c r="H29">
        <v>46</v>
      </c>
      <c r="I29" t="s">
        <v>18</v>
      </c>
      <c r="J29">
        <v>8.3000000000000004E-2</v>
      </c>
      <c r="K29">
        <v>0.21</v>
      </c>
      <c r="L29">
        <v>0.151</v>
      </c>
      <c r="M29">
        <v>0.26700000000000002</v>
      </c>
      <c r="N29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-2.4829169711362842E-2</v>
      </c>
      <c r="O29">
        <v>0.23200000000000001</v>
      </c>
      <c r="P29">
        <v>0.30399999999999999</v>
      </c>
      <c r="Q29">
        <v>0.38300000000000001</v>
      </c>
      <c r="R29">
        <v>0.3</v>
      </c>
      <c r="S29" t="s">
        <v>18</v>
      </c>
      <c r="T29">
        <v>96</v>
      </c>
      <c r="U29" t="s">
        <v>18</v>
      </c>
      <c r="V29">
        <v>1.6</v>
      </c>
      <c r="W29" t="s">
        <v>18</v>
      </c>
      <c r="X29">
        <v>-5.2</v>
      </c>
      <c r="Y29">
        <v>3.8</v>
      </c>
      <c r="Z29">
        <v>4.9000000000000004</v>
      </c>
    </row>
    <row r="30" spans="1:26" x14ac:dyDescent="0.45">
      <c r="A30" t="s">
        <v>186</v>
      </c>
      <c r="B30">
        <v>38</v>
      </c>
      <c r="C30">
        <v>575</v>
      </c>
      <c r="D30">
        <v>1412</v>
      </c>
      <c r="E30">
        <v>42</v>
      </c>
      <c r="F30">
        <v>147</v>
      </c>
      <c r="G30">
        <v>137</v>
      </c>
      <c r="H30">
        <v>25</v>
      </c>
      <c r="I30" t="s">
        <v>18</v>
      </c>
      <c r="J30">
        <v>8.8999999999999996E-2</v>
      </c>
      <c r="K30">
        <v>0.23699999999999999</v>
      </c>
      <c r="L30">
        <v>0.14899999999999999</v>
      </c>
      <c r="M30">
        <v>0.26500000000000001</v>
      </c>
      <c r="N30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-2.6829169711362844E-2</v>
      </c>
      <c r="O30">
        <v>0.221</v>
      </c>
      <c r="P30">
        <v>0.29699999999999999</v>
      </c>
      <c r="Q30">
        <v>0.371</v>
      </c>
      <c r="R30">
        <v>0.29299999999999998</v>
      </c>
      <c r="S30" t="s">
        <v>18</v>
      </c>
      <c r="T30">
        <v>92</v>
      </c>
      <c r="U30" t="s">
        <v>18</v>
      </c>
      <c r="V30">
        <v>0.5</v>
      </c>
      <c r="W30" t="s">
        <v>18</v>
      </c>
      <c r="X30">
        <v>-11.9</v>
      </c>
      <c r="Y30">
        <v>-5.3</v>
      </c>
      <c r="Z30">
        <v>3.1</v>
      </c>
    </row>
    <row r="31" spans="1:26" x14ac:dyDescent="0.45">
      <c r="A31" t="s">
        <v>111</v>
      </c>
      <c r="B31">
        <v>39</v>
      </c>
      <c r="C31">
        <v>554</v>
      </c>
      <c r="D31">
        <v>1421</v>
      </c>
      <c r="E31">
        <v>44</v>
      </c>
      <c r="F31">
        <v>145</v>
      </c>
      <c r="G31">
        <v>137</v>
      </c>
      <c r="H31">
        <v>29</v>
      </c>
      <c r="I31" t="s">
        <v>18</v>
      </c>
      <c r="J31">
        <v>8.3000000000000004E-2</v>
      </c>
      <c r="K31">
        <v>0.27100000000000002</v>
      </c>
      <c r="L31">
        <v>0.14699999999999999</v>
      </c>
      <c r="M31">
        <v>0.25700000000000001</v>
      </c>
      <c r="N31" s="3">
        <f>Batting_Dashboard_Since[[#This Row],[BABIPBABIP - Batting Average on Balls in Play]]-(SUMPRODUCT(Batting_Dashboard_Since[BABIPBABIP - Batting Average on Balls in Play],Batting_Dashboard_Since[PAPA - Plate Appearances])/SUM(Batting_Dashboard_Since[PAPA - Plate Appearances]))</f>
        <v>-3.4829169711362851E-2</v>
      </c>
      <c r="O31">
        <v>0.20599999999999999</v>
      </c>
      <c r="P31">
        <v>0.28499999999999998</v>
      </c>
      <c r="Q31">
        <v>0.35299999999999998</v>
      </c>
      <c r="R31">
        <v>0.28299999999999997</v>
      </c>
      <c r="S31" t="s">
        <v>18</v>
      </c>
      <c r="T31">
        <v>81</v>
      </c>
      <c r="U31" t="s">
        <v>18</v>
      </c>
      <c r="V31">
        <v>-0.2</v>
      </c>
      <c r="W31" t="s">
        <v>18</v>
      </c>
      <c r="X31">
        <v>-31.4</v>
      </c>
      <c r="Y31">
        <v>-13.5</v>
      </c>
      <c r="Z31">
        <v>0.2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BABE-3CB0-42C5-BBFD-2D4351FC8179}">
  <dimension ref="A1:U31"/>
  <sheetViews>
    <sheetView topLeftCell="K1" workbookViewId="0">
      <selection activeCell="J2" sqref="J2:J7"/>
    </sheetView>
  </sheetViews>
  <sheetFormatPr defaultRowHeight="14.25" x14ac:dyDescent="0.45"/>
  <cols>
    <col min="1" max="1" width="7.33203125" bestFit="1" customWidth="1"/>
    <col min="2" max="2" width="23.59765625" bestFit="1" customWidth="1"/>
    <col min="3" max="3" width="14.33203125" bestFit="1" customWidth="1"/>
    <col min="4" max="4" width="52.06640625" bestFit="1" customWidth="1"/>
    <col min="5" max="5" width="59.86328125" bestFit="1" customWidth="1"/>
    <col min="6" max="6" width="66.73046875" bestFit="1" customWidth="1"/>
    <col min="7" max="7" width="64.59765625" bestFit="1" customWidth="1"/>
    <col min="8" max="8" width="80.53125" bestFit="1" customWidth="1"/>
    <col min="9" max="9" width="60.9296875" bestFit="1" customWidth="1"/>
    <col min="10" max="10" width="18.19921875" bestFit="1" customWidth="1"/>
    <col min="11" max="11" width="65" bestFit="1" customWidth="1"/>
    <col min="12" max="12" width="70.59765625" bestFit="1" customWidth="1"/>
    <col min="13" max="13" width="16.19921875" bestFit="1" customWidth="1"/>
    <col min="14" max="14" width="29.19921875" bestFit="1" customWidth="1"/>
    <col min="15" max="15" width="30.33203125" bestFit="1" customWidth="1"/>
    <col min="16" max="16" width="16.19921875" bestFit="1" customWidth="1"/>
    <col min="17" max="17" width="26.9296875" bestFit="1" customWidth="1"/>
    <col min="18" max="18" width="36.33203125" bestFit="1" customWidth="1"/>
    <col min="19" max="19" width="16.19921875" bestFit="1" customWidth="1"/>
    <col min="20" max="20" width="48.59765625" bestFit="1" customWidth="1"/>
    <col min="21" max="21" width="44.33203125" bestFit="1" customWidth="1"/>
  </cols>
  <sheetData>
    <row r="1" spans="1:21" x14ac:dyDescent="0.45">
      <c r="A1" t="s">
        <v>596</v>
      </c>
      <c r="B1" t="s">
        <v>635</v>
      </c>
      <c r="C1" t="s">
        <v>617</v>
      </c>
      <c r="D1" t="s">
        <v>652</v>
      </c>
      <c r="E1" t="s">
        <v>653</v>
      </c>
      <c r="F1" t="s">
        <v>654</v>
      </c>
      <c r="G1" t="s">
        <v>655</v>
      </c>
      <c r="H1" t="s">
        <v>656</v>
      </c>
      <c r="I1" t="s">
        <v>657</v>
      </c>
      <c r="J1" t="s">
        <v>1383</v>
      </c>
      <c r="K1" t="s">
        <v>658</v>
      </c>
      <c r="L1" t="s">
        <v>659</v>
      </c>
      <c r="M1" t="s">
        <v>625</v>
      </c>
      <c r="N1" t="s">
        <v>643</v>
      </c>
      <c r="O1" t="s">
        <v>660</v>
      </c>
      <c r="P1" t="s">
        <v>627</v>
      </c>
      <c r="Q1" t="s">
        <v>645</v>
      </c>
      <c r="R1" t="s">
        <v>661</v>
      </c>
      <c r="S1" t="s">
        <v>632</v>
      </c>
      <c r="T1" t="s">
        <v>646</v>
      </c>
      <c r="U1" t="s">
        <v>647</v>
      </c>
    </row>
    <row r="2" spans="1:21" x14ac:dyDescent="0.45">
      <c r="A2" t="s">
        <v>51</v>
      </c>
      <c r="B2">
        <v>1542</v>
      </c>
      <c r="C2" t="s">
        <v>18</v>
      </c>
      <c r="D2">
        <v>1026</v>
      </c>
      <c r="E2">
        <v>90.2</v>
      </c>
      <c r="F2">
        <v>116.5</v>
      </c>
      <c r="G2">
        <v>12.1</v>
      </c>
      <c r="H2">
        <v>106</v>
      </c>
      <c r="I2" s="6">
        <v>0.10299999999999999</v>
      </c>
      <c r="J2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-3.0000000000000027E-3</v>
      </c>
      <c r="K2">
        <v>444</v>
      </c>
      <c r="L2">
        <v>0.433</v>
      </c>
      <c r="M2" t="s">
        <v>18</v>
      </c>
      <c r="N2">
        <v>0.24</v>
      </c>
      <c r="O2" t="s">
        <v>18</v>
      </c>
      <c r="P2" t="s">
        <v>18</v>
      </c>
      <c r="Q2">
        <v>0.40500000000000003</v>
      </c>
      <c r="R2" t="s">
        <v>18</v>
      </c>
      <c r="S2" t="s">
        <v>18</v>
      </c>
      <c r="T2">
        <v>0.31900000000000001</v>
      </c>
      <c r="U2" t="s">
        <v>18</v>
      </c>
    </row>
    <row r="3" spans="1:21" x14ac:dyDescent="0.45">
      <c r="A3" t="s">
        <v>13</v>
      </c>
      <c r="B3">
        <v>1488</v>
      </c>
      <c r="C3" t="s">
        <v>18</v>
      </c>
      <c r="D3">
        <v>967</v>
      </c>
      <c r="E3">
        <v>89.8</v>
      </c>
      <c r="F3">
        <v>113.8</v>
      </c>
      <c r="G3">
        <v>13</v>
      </c>
      <c r="H3">
        <v>87</v>
      </c>
      <c r="I3" s="6">
        <v>0.09</v>
      </c>
      <c r="J3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0</v>
      </c>
      <c r="K3">
        <v>411</v>
      </c>
      <c r="L3">
        <v>0.42499999999999999</v>
      </c>
      <c r="M3" t="s">
        <v>18</v>
      </c>
      <c r="N3">
        <v>0.24099999999999999</v>
      </c>
      <c r="O3" t="s">
        <v>18</v>
      </c>
      <c r="P3" t="s">
        <v>18</v>
      </c>
      <c r="Q3">
        <v>0.42199999999999999</v>
      </c>
      <c r="R3" t="s">
        <v>18</v>
      </c>
      <c r="S3" t="s">
        <v>18</v>
      </c>
      <c r="T3">
        <v>0.32400000000000001</v>
      </c>
      <c r="U3" t="s">
        <v>18</v>
      </c>
    </row>
    <row r="4" spans="1:21" x14ac:dyDescent="0.45">
      <c r="A4" t="s">
        <v>43</v>
      </c>
      <c r="B4">
        <v>1491</v>
      </c>
      <c r="C4" t="s">
        <v>18</v>
      </c>
      <c r="D4">
        <v>1046</v>
      </c>
      <c r="E4">
        <v>90</v>
      </c>
      <c r="F4">
        <v>114.6</v>
      </c>
      <c r="G4">
        <v>12.4</v>
      </c>
      <c r="H4">
        <v>74</v>
      </c>
      <c r="I4" s="6">
        <v>7.0999999999999994E-2</v>
      </c>
      <c r="J4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-5.0000000000000044E-3</v>
      </c>
      <c r="K4">
        <v>445</v>
      </c>
      <c r="L4">
        <v>0.42499999999999999</v>
      </c>
      <c r="M4" t="s">
        <v>18</v>
      </c>
      <c r="N4">
        <v>0.23799999999999999</v>
      </c>
      <c r="O4" t="s">
        <v>18</v>
      </c>
      <c r="P4" t="s">
        <v>18</v>
      </c>
      <c r="Q4">
        <v>0.38100000000000001</v>
      </c>
      <c r="R4" t="s">
        <v>18</v>
      </c>
      <c r="S4" t="s">
        <v>18</v>
      </c>
      <c r="T4">
        <v>0.29499999999999998</v>
      </c>
      <c r="U4" t="s">
        <v>18</v>
      </c>
    </row>
    <row r="5" spans="1:21" x14ac:dyDescent="0.45">
      <c r="A5" t="s">
        <v>107</v>
      </c>
      <c r="B5">
        <v>1567</v>
      </c>
      <c r="C5" t="s">
        <v>18</v>
      </c>
      <c r="D5">
        <v>1081</v>
      </c>
      <c r="E5">
        <v>89.8</v>
      </c>
      <c r="F5">
        <v>115.1</v>
      </c>
      <c r="G5">
        <v>12.2</v>
      </c>
      <c r="H5">
        <v>91</v>
      </c>
      <c r="I5" s="6">
        <v>8.4000000000000005E-2</v>
      </c>
      <c r="J5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9.000000000000008E-3</v>
      </c>
      <c r="K5">
        <v>451</v>
      </c>
      <c r="L5">
        <v>0.41699999999999998</v>
      </c>
      <c r="M5" t="s">
        <v>18</v>
      </c>
      <c r="N5">
        <v>0.26700000000000002</v>
      </c>
      <c r="O5" t="s">
        <v>18</v>
      </c>
      <c r="P5" t="s">
        <v>18</v>
      </c>
      <c r="Q5">
        <v>0.44400000000000001</v>
      </c>
      <c r="R5" t="s">
        <v>18</v>
      </c>
      <c r="S5" t="s">
        <v>18</v>
      </c>
      <c r="T5">
        <v>0.33300000000000002</v>
      </c>
      <c r="U5" t="s">
        <v>18</v>
      </c>
    </row>
    <row r="6" spans="1:21" x14ac:dyDescent="0.45">
      <c r="A6" t="s">
        <v>100</v>
      </c>
      <c r="B6">
        <v>1579</v>
      </c>
      <c r="C6" t="s">
        <v>18</v>
      </c>
      <c r="D6">
        <v>1076</v>
      </c>
      <c r="E6">
        <v>89.2</v>
      </c>
      <c r="F6">
        <v>114.7</v>
      </c>
      <c r="G6">
        <v>13.2</v>
      </c>
      <c r="H6">
        <v>113</v>
      </c>
      <c r="I6" s="6">
        <v>0.105</v>
      </c>
      <c r="J6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4.9999999999999906E-3</v>
      </c>
      <c r="K6">
        <v>445</v>
      </c>
      <c r="L6">
        <v>0.41399999999999998</v>
      </c>
      <c r="M6" t="s">
        <v>18</v>
      </c>
      <c r="N6">
        <v>0.253</v>
      </c>
      <c r="O6" t="s">
        <v>18</v>
      </c>
      <c r="P6" t="s">
        <v>18</v>
      </c>
      <c r="Q6">
        <v>0.43</v>
      </c>
      <c r="R6" t="s">
        <v>18</v>
      </c>
      <c r="S6" t="s">
        <v>18</v>
      </c>
      <c r="T6">
        <v>0.32700000000000001</v>
      </c>
      <c r="U6" t="s">
        <v>18</v>
      </c>
    </row>
    <row r="7" spans="1:21" x14ac:dyDescent="0.45">
      <c r="A7" t="s">
        <v>127</v>
      </c>
      <c r="B7">
        <v>1576</v>
      </c>
      <c r="C7" t="s">
        <v>18</v>
      </c>
      <c r="D7">
        <v>1110</v>
      </c>
      <c r="E7">
        <v>89.6</v>
      </c>
      <c r="F7">
        <v>118.1</v>
      </c>
      <c r="G7">
        <v>16.399999999999999</v>
      </c>
      <c r="H7">
        <v>101</v>
      </c>
      <c r="I7" s="6">
        <v>9.0999999999999998E-2</v>
      </c>
      <c r="J7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0</v>
      </c>
      <c r="K7">
        <v>459</v>
      </c>
      <c r="L7">
        <v>0.41399999999999998</v>
      </c>
      <c r="M7" t="s">
        <v>18</v>
      </c>
      <c r="N7">
        <v>0.26700000000000002</v>
      </c>
      <c r="O7" t="s">
        <v>18</v>
      </c>
      <c r="P7" t="s">
        <v>18</v>
      </c>
      <c r="Q7">
        <v>0.47599999999999998</v>
      </c>
      <c r="R7" t="s">
        <v>18</v>
      </c>
      <c r="S7" t="s">
        <v>18</v>
      </c>
      <c r="T7">
        <v>0.34699999999999998</v>
      </c>
      <c r="U7" t="s">
        <v>18</v>
      </c>
    </row>
    <row r="8" spans="1:21" x14ac:dyDescent="0.45">
      <c r="A8" t="s">
        <v>151</v>
      </c>
      <c r="B8">
        <v>1460</v>
      </c>
      <c r="C8" t="s">
        <v>18</v>
      </c>
      <c r="D8">
        <v>937</v>
      </c>
      <c r="E8">
        <v>90.3</v>
      </c>
      <c r="F8">
        <v>115</v>
      </c>
      <c r="G8">
        <v>13.6</v>
      </c>
      <c r="H8">
        <v>90</v>
      </c>
      <c r="I8" s="6">
        <v>9.6000000000000002E-2</v>
      </c>
      <c r="J8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1.1999999999999997E-2</v>
      </c>
      <c r="K8">
        <v>384</v>
      </c>
      <c r="L8">
        <v>0.41</v>
      </c>
      <c r="M8" t="s">
        <v>18</v>
      </c>
      <c r="N8">
        <v>0.221</v>
      </c>
      <c r="O8" t="s">
        <v>18</v>
      </c>
      <c r="P8" t="s">
        <v>18</v>
      </c>
      <c r="Q8">
        <v>0.39100000000000001</v>
      </c>
      <c r="R8" t="s">
        <v>18</v>
      </c>
      <c r="S8" t="s">
        <v>18</v>
      </c>
      <c r="T8">
        <v>0.29099999999999998</v>
      </c>
      <c r="U8" t="s">
        <v>18</v>
      </c>
    </row>
    <row r="9" spans="1:21" x14ac:dyDescent="0.45">
      <c r="A9" t="s">
        <v>186</v>
      </c>
      <c r="B9">
        <v>1495</v>
      </c>
      <c r="C9" t="s">
        <v>18</v>
      </c>
      <c r="D9">
        <v>996</v>
      </c>
      <c r="E9">
        <v>89</v>
      </c>
      <c r="F9">
        <v>113.6</v>
      </c>
      <c r="G9">
        <v>13.5</v>
      </c>
      <c r="H9">
        <v>71</v>
      </c>
      <c r="I9" s="6">
        <v>7.0999999999999994E-2</v>
      </c>
      <c r="J9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-2.5000000000000008E-2</v>
      </c>
      <c r="K9">
        <v>400</v>
      </c>
      <c r="L9">
        <v>0.40200000000000002</v>
      </c>
      <c r="M9" t="s">
        <v>18</v>
      </c>
      <c r="N9">
        <v>0.22700000000000001</v>
      </c>
      <c r="O9" t="s">
        <v>18</v>
      </c>
      <c r="P9" t="s">
        <v>18</v>
      </c>
      <c r="Q9">
        <v>0.378</v>
      </c>
      <c r="R9" t="s">
        <v>18</v>
      </c>
      <c r="S9" t="s">
        <v>18</v>
      </c>
      <c r="T9">
        <v>0.29799999999999999</v>
      </c>
      <c r="U9" t="s">
        <v>18</v>
      </c>
    </row>
    <row r="10" spans="1:21" x14ac:dyDescent="0.45">
      <c r="A10" t="s">
        <v>81</v>
      </c>
      <c r="B10">
        <v>1590</v>
      </c>
      <c r="C10" t="s">
        <v>18</v>
      </c>
      <c r="D10">
        <v>1029</v>
      </c>
      <c r="E10">
        <v>89</v>
      </c>
      <c r="F10">
        <v>113.9</v>
      </c>
      <c r="G10">
        <v>13.7</v>
      </c>
      <c r="H10">
        <v>90</v>
      </c>
      <c r="I10" s="6">
        <v>8.6999999999999994E-2</v>
      </c>
      <c r="J10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-3.0000000000000027E-3</v>
      </c>
      <c r="K10">
        <v>408</v>
      </c>
      <c r="L10">
        <v>0.39700000000000002</v>
      </c>
      <c r="M10" t="s">
        <v>18</v>
      </c>
      <c r="N10">
        <v>0.23200000000000001</v>
      </c>
      <c r="O10" t="s">
        <v>18</v>
      </c>
      <c r="P10" t="s">
        <v>18</v>
      </c>
      <c r="Q10">
        <v>0.379</v>
      </c>
      <c r="R10" t="s">
        <v>18</v>
      </c>
      <c r="S10" t="s">
        <v>18</v>
      </c>
      <c r="T10">
        <v>0.29599999999999999</v>
      </c>
      <c r="U10" t="s">
        <v>18</v>
      </c>
    </row>
    <row r="11" spans="1:21" x14ac:dyDescent="0.45">
      <c r="A11" t="s">
        <v>47</v>
      </c>
      <c r="B11">
        <v>1497</v>
      </c>
      <c r="C11" t="s">
        <v>18</v>
      </c>
      <c r="D11">
        <v>1057</v>
      </c>
      <c r="E11">
        <v>89.1</v>
      </c>
      <c r="F11">
        <v>115.5</v>
      </c>
      <c r="G11">
        <v>11.6</v>
      </c>
      <c r="H11">
        <v>69</v>
      </c>
      <c r="I11" s="6">
        <v>6.5000000000000002E-2</v>
      </c>
      <c r="J11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-2.0000000000000018E-3</v>
      </c>
      <c r="K11">
        <v>415</v>
      </c>
      <c r="L11">
        <v>0.39300000000000002</v>
      </c>
      <c r="M11" t="s">
        <v>18</v>
      </c>
      <c r="N11">
        <v>0.24199999999999999</v>
      </c>
      <c r="O11" t="s">
        <v>18</v>
      </c>
      <c r="P11" t="s">
        <v>18</v>
      </c>
      <c r="Q11">
        <v>0.38400000000000001</v>
      </c>
      <c r="R11" t="s">
        <v>18</v>
      </c>
      <c r="S11" t="s">
        <v>18</v>
      </c>
      <c r="T11">
        <v>0.30199999999999999</v>
      </c>
      <c r="U11" t="s">
        <v>18</v>
      </c>
    </row>
    <row r="12" spans="1:21" x14ac:dyDescent="0.45">
      <c r="A12" t="s">
        <v>161</v>
      </c>
      <c r="B12">
        <v>1556</v>
      </c>
      <c r="C12" t="s">
        <v>18</v>
      </c>
      <c r="D12">
        <v>1075</v>
      </c>
      <c r="E12">
        <v>88.8</v>
      </c>
      <c r="F12">
        <v>115.5</v>
      </c>
      <c r="G12">
        <v>15.8</v>
      </c>
      <c r="H12">
        <v>83</v>
      </c>
      <c r="I12" s="6">
        <v>7.6999999999999999E-2</v>
      </c>
      <c r="J12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-2.0000000000000018E-3</v>
      </c>
      <c r="K12">
        <v>420</v>
      </c>
      <c r="L12">
        <v>0.39100000000000001</v>
      </c>
      <c r="M12" t="s">
        <v>18</v>
      </c>
      <c r="N12">
        <v>0.26300000000000001</v>
      </c>
      <c r="O12" t="s">
        <v>18</v>
      </c>
      <c r="P12" t="s">
        <v>18</v>
      </c>
      <c r="Q12">
        <v>0.42799999999999999</v>
      </c>
      <c r="R12" t="s">
        <v>18</v>
      </c>
      <c r="S12" t="s">
        <v>18</v>
      </c>
      <c r="T12">
        <v>0.33200000000000002</v>
      </c>
      <c r="U12" t="s">
        <v>18</v>
      </c>
    </row>
    <row r="13" spans="1:21" x14ac:dyDescent="0.45">
      <c r="A13" t="s">
        <v>19</v>
      </c>
      <c r="B13">
        <v>1516</v>
      </c>
      <c r="C13" t="s">
        <v>18</v>
      </c>
      <c r="D13">
        <v>1023</v>
      </c>
      <c r="E13">
        <v>89.3</v>
      </c>
      <c r="F13">
        <v>113.7</v>
      </c>
      <c r="G13">
        <v>14</v>
      </c>
      <c r="H13">
        <v>75</v>
      </c>
      <c r="I13" s="6">
        <v>7.2999999999999995E-2</v>
      </c>
      <c r="J13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-1.8000000000000002E-2</v>
      </c>
      <c r="K13">
        <v>397</v>
      </c>
      <c r="L13">
        <v>0.38800000000000001</v>
      </c>
      <c r="M13" t="s">
        <v>18</v>
      </c>
      <c r="N13">
        <v>0.24399999999999999</v>
      </c>
      <c r="O13" t="s">
        <v>18</v>
      </c>
      <c r="P13" t="s">
        <v>18</v>
      </c>
      <c r="Q13">
        <v>0.39300000000000002</v>
      </c>
      <c r="R13" t="s">
        <v>18</v>
      </c>
      <c r="S13" t="s">
        <v>18</v>
      </c>
      <c r="T13">
        <v>0.30399999999999999</v>
      </c>
      <c r="U13" t="s">
        <v>18</v>
      </c>
    </row>
    <row r="14" spans="1:21" x14ac:dyDescent="0.45">
      <c r="A14" t="s">
        <v>59</v>
      </c>
      <c r="B14">
        <v>1633</v>
      </c>
      <c r="C14" t="s">
        <v>18</v>
      </c>
      <c r="D14">
        <v>1163</v>
      </c>
      <c r="E14">
        <v>88.7</v>
      </c>
      <c r="F14">
        <v>113.4</v>
      </c>
      <c r="G14">
        <v>12.8</v>
      </c>
      <c r="H14">
        <v>88</v>
      </c>
      <c r="I14" s="6">
        <v>7.5999999999999998E-2</v>
      </c>
      <c r="J14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0</v>
      </c>
      <c r="K14">
        <v>448</v>
      </c>
      <c r="L14">
        <v>0.38500000000000001</v>
      </c>
      <c r="M14" t="s">
        <v>18</v>
      </c>
      <c r="N14">
        <v>0.26300000000000001</v>
      </c>
      <c r="O14" t="s">
        <v>18</v>
      </c>
      <c r="P14" t="s">
        <v>18</v>
      </c>
      <c r="Q14">
        <v>0.42</v>
      </c>
      <c r="R14" t="s">
        <v>18</v>
      </c>
      <c r="S14" t="s">
        <v>18</v>
      </c>
      <c r="T14">
        <v>0.32100000000000001</v>
      </c>
      <c r="U14" t="s">
        <v>18</v>
      </c>
    </row>
    <row r="15" spans="1:21" x14ac:dyDescent="0.45">
      <c r="A15" t="s">
        <v>93</v>
      </c>
      <c r="B15">
        <v>1447</v>
      </c>
      <c r="C15" t="s">
        <v>18</v>
      </c>
      <c r="D15">
        <v>1045</v>
      </c>
      <c r="E15">
        <v>88.3</v>
      </c>
      <c r="F15">
        <v>111.4</v>
      </c>
      <c r="G15">
        <v>9.8000000000000007</v>
      </c>
      <c r="H15">
        <v>60</v>
      </c>
      <c r="I15" s="6">
        <v>5.7000000000000002E-2</v>
      </c>
      <c r="J15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2.0000000000000018E-3</v>
      </c>
      <c r="K15">
        <v>400</v>
      </c>
      <c r="L15">
        <v>0.38300000000000001</v>
      </c>
      <c r="M15" t="s">
        <v>18</v>
      </c>
      <c r="N15">
        <v>0.23599999999999999</v>
      </c>
      <c r="O15" t="s">
        <v>18</v>
      </c>
      <c r="P15" t="s">
        <v>18</v>
      </c>
      <c r="Q15">
        <v>0.36699999999999999</v>
      </c>
      <c r="R15" t="s">
        <v>18</v>
      </c>
      <c r="S15" t="s">
        <v>18</v>
      </c>
      <c r="T15">
        <v>0.29199999999999998</v>
      </c>
      <c r="U15" t="s">
        <v>18</v>
      </c>
    </row>
    <row r="16" spans="1:21" x14ac:dyDescent="0.45">
      <c r="A16" t="s">
        <v>598</v>
      </c>
      <c r="B16">
        <v>1512</v>
      </c>
      <c r="C16" t="s">
        <v>18</v>
      </c>
      <c r="D16">
        <v>977</v>
      </c>
      <c r="E16">
        <v>89.3</v>
      </c>
      <c r="F16">
        <v>114</v>
      </c>
      <c r="G16">
        <v>13.9</v>
      </c>
      <c r="H16">
        <v>78</v>
      </c>
      <c r="I16" s="6">
        <v>0.08</v>
      </c>
      <c r="J16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6.0000000000000053E-3</v>
      </c>
      <c r="K16">
        <v>373</v>
      </c>
      <c r="L16">
        <v>0.38200000000000001</v>
      </c>
      <c r="M16" t="s">
        <v>18</v>
      </c>
      <c r="N16">
        <v>0.249</v>
      </c>
      <c r="O16" t="s">
        <v>18</v>
      </c>
      <c r="P16" t="s">
        <v>18</v>
      </c>
      <c r="Q16">
        <v>0.40799999999999997</v>
      </c>
      <c r="R16" t="s">
        <v>18</v>
      </c>
      <c r="S16" t="s">
        <v>18</v>
      </c>
      <c r="T16">
        <v>0.315</v>
      </c>
      <c r="U16" t="s">
        <v>18</v>
      </c>
    </row>
    <row r="17" spans="1:21" x14ac:dyDescent="0.45">
      <c r="A17" t="s">
        <v>175</v>
      </c>
      <c r="B17">
        <v>1498</v>
      </c>
      <c r="C17" t="s">
        <v>18</v>
      </c>
      <c r="D17">
        <v>1107</v>
      </c>
      <c r="E17">
        <v>89.4</v>
      </c>
      <c r="F17">
        <v>115.6</v>
      </c>
      <c r="G17">
        <v>14</v>
      </c>
      <c r="H17">
        <v>83</v>
      </c>
      <c r="I17" s="6">
        <v>7.4999999999999997E-2</v>
      </c>
      <c r="J17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4.0000000000000036E-3</v>
      </c>
      <c r="K17">
        <v>422</v>
      </c>
      <c r="L17">
        <v>0.38100000000000001</v>
      </c>
      <c r="M17" t="s">
        <v>18</v>
      </c>
      <c r="N17">
        <v>0.26</v>
      </c>
      <c r="O17" t="s">
        <v>18</v>
      </c>
      <c r="P17" t="s">
        <v>18</v>
      </c>
      <c r="Q17">
        <v>0.432</v>
      </c>
      <c r="R17" t="s">
        <v>18</v>
      </c>
      <c r="S17" t="s">
        <v>18</v>
      </c>
      <c r="T17">
        <v>0.32700000000000001</v>
      </c>
      <c r="U17" t="s">
        <v>18</v>
      </c>
    </row>
    <row r="18" spans="1:21" x14ac:dyDescent="0.45">
      <c r="A18" t="s">
        <v>67</v>
      </c>
      <c r="B18">
        <v>1635</v>
      </c>
      <c r="C18" t="s">
        <v>18</v>
      </c>
      <c r="D18">
        <v>1119</v>
      </c>
      <c r="E18">
        <v>88.5</v>
      </c>
      <c r="F18">
        <v>114.7</v>
      </c>
      <c r="G18">
        <v>12.1</v>
      </c>
      <c r="H18">
        <v>91</v>
      </c>
      <c r="I18" s="6">
        <v>8.1000000000000003E-2</v>
      </c>
      <c r="J18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3.0000000000000027E-3</v>
      </c>
      <c r="K18">
        <v>426</v>
      </c>
      <c r="L18">
        <v>0.38100000000000001</v>
      </c>
      <c r="M18" t="s">
        <v>18</v>
      </c>
      <c r="N18">
        <v>0.27400000000000002</v>
      </c>
      <c r="O18" t="s">
        <v>18</v>
      </c>
      <c r="P18" t="s">
        <v>18</v>
      </c>
      <c r="Q18">
        <v>0.46100000000000002</v>
      </c>
      <c r="R18" t="s">
        <v>18</v>
      </c>
      <c r="S18" t="s">
        <v>18</v>
      </c>
      <c r="T18">
        <v>0.35299999999999998</v>
      </c>
      <c r="U18" t="s">
        <v>18</v>
      </c>
    </row>
    <row r="19" spans="1:21" x14ac:dyDescent="0.45">
      <c r="A19" t="s">
        <v>23</v>
      </c>
      <c r="B19">
        <v>1551</v>
      </c>
      <c r="C19" t="s">
        <v>18</v>
      </c>
      <c r="D19">
        <v>1035</v>
      </c>
      <c r="E19">
        <v>89.1</v>
      </c>
      <c r="F19">
        <v>120.3</v>
      </c>
      <c r="G19">
        <v>12.9</v>
      </c>
      <c r="H19">
        <v>72</v>
      </c>
      <c r="I19" s="6">
        <v>7.0000000000000007E-2</v>
      </c>
      <c r="J19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-1.4999999999999999E-2</v>
      </c>
      <c r="K19">
        <v>392</v>
      </c>
      <c r="L19">
        <v>0.379</v>
      </c>
      <c r="M19" t="s">
        <v>18</v>
      </c>
      <c r="N19">
        <v>0.23699999999999999</v>
      </c>
      <c r="O19" t="s">
        <v>18</v>
      </c>
      <c r="P19" t="s">
        <v>18</v>
      </c>
      <c r="Q19">
        <v>0.36299999999999999</v>
      </c>
      <c r="R19" t="s">
        <v>18</v>
      </c>
      <c r="S19" t="s">
        <v>18</v>
      </c>
      <c r="T19">
        <v>0.29099999999999998</v>
      </c>
      <c r="U19" t="s">
        <v>18</v>
      </c>
    </row>
    <row r="20" spans="1:21" x14ac:dyDescent="0.45">
      <c r="A20" t="s">
        <v>74</v>
      </c>
      <c r="B20">
        <v>1568</v>
      </c>
      <c r="C20" t="s">
        <v>18</v>
      </c>
      <c r="D20">
        <v>1096</v>
      </c>
      <c r="E20">
        <v>88.3</v>
      </c>
      <c r="F20">
        <v>116.9</v>
      </c>
      <c r="G20">
        <v>11.9</v>
      </c>
      <c r="H20">
        <v>90</v>
      </c>
      <c r="I20" s="6">
        <v>8.2000000000000003E-2</v>
      </c>
      <c r="J20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1.2999999999999998E-2</v>
      </c>
      <c r="K20">
        <v>414</v>
      </c>
      <c r="L20">
        <v>0.378</v>
      </c>
      <c r="M20" t="s">
        <v>18</v>
      </c>
      <c r="N20">
        <v>0.25</v>
      </c>
      <c r="O20" t="s">
        <v>18</v>
      </c>
      <c r="P20" t="s">
        <v>18</v>
      </c>
      <c r="Q20">
        <v>0.41899999999999998</v>
      </c>
      <c r="R20" t="s">
        <v>18</v>
      </c>
      <c r="S20" t="s">
        <v>18</v>
      </c>
      <c r="T20">
        <v>0.32</v>
      </c>
      <c r="U20" t="s">
        <v>18</v>
      </c>
    </row>
    <row r="21" spans="1:21" x14ac:dyDescent="0.45">
      <c r="A21" t="s">
        <v>147</v>
      </c>
      <c r="B21">
        <v>1605</v>
      </c>
      <c r="C21" t="s">
        <v>18</v>
      </c>
      <c r="D21">
        <v>1004</v>
      </c>
      <c r="E21">
        <v>89</v>
      </c>
      <c r="F21">
        <v>112.6</v>
      </c>
      <c r="G21">
        <v>17.2</v>
      </c>
      <c r="H21">
        <v>84</v>
      </c>
      <c r="I21" s="6">
        <v>8.4000000000000005E-2</v>
      </c>
      <c r="J21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-7.9999999999999932E-3</v>
      </c>
      <c r="K21">
        <v>380</v>
      </c>
      <c r="L21">
        <v>0.378</v>
      </c>
      <c r="M21" t="s">
        <v>18</v>
      </c>
      <c r="N21">
        <v>0.24399999999999999</v>
      </c>
      <c r="O21" t="s">
        <v>18</v>
      </c>
      <c r="P21" t="s">
        <v>18</v>
      </c>
      <c r="Q21">
        <v>0.39300000000000002</v>
      </c>
      <c r="R21" t="s">
        <v>18</v>
      </c>
      <c r="S21" t="s">
        <v>18</v>
      </c>
      <c r="T21">
        <v>0.32200000000000001</v>
      </c>
      <c r="U21" t="s">
        <v>18</v>
      </c>
    </row>
    <row r="22" spans="1:21" x14ac:dyDescent="0.45">
      <c r="A22" t="s">
        <v>31</v>
      </c>
      <c r="B22">
        <v>1524</v>
      </c>
      <c r="C22" t="s">
        <v>18</v>
      </c>
      <c r="D22">
        <v>1055</v>
      </c>
      <c r="E22">
        <v>88</v>
      </c>
      <c r="F22">
        <v>113</v>
      </c>
      <c r="G22">
        <v>15</v>
      </c>
      <c r="H22">
        <v>83</v>
      </c>
      <c r="I22" s="6">
        <v>7.9000000000000001E-2</v>
      </c>
      <c r="J22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7.0000000000000062E-3</v>
      </c>
      <c r="K22">
        <v>398</v>
      </c>
      <c r="L22">
        <v>0.377</v>
      </c>
      <c r="M22" t="s">
        <v>18</v>
      </c>
      <c r="N22">
        <v>0.23699999999999999</v>
      </c>
      <c r="O22" t="s">
        <v>18</v>
      </c>
      <c r="P22" t="s">
        <v>18</v>
      </c>
      <c r="Q22">
        <v>0.371</v>
      </c>
      <c r="R22" t="s">
        <v>18</v>
      </c>
      <c r="S22" t="s">
        <v>18</v>
      </c>
      <c r="T22">
        <v>0.29399999999999998</v>
      </c>
      <c r="U22" t="s">
        <v>18</v>
      </c>
    </row>
    <row r="23" spans="1:21" x14ac:dyDescent="0.45">
      <c r="A23" t="s">
        <v>182</v>
      </c>
      <c r="B23">
        <v>1456</v>
      </c>
      <c r="C23" t="s">
        <v>18</v>
      </c>
      <c r="D23">
        <v>918</v>
      </c>
      <c r="E23">
        <v>88.2</v>
      </c>
      <c r="F23">
        <v>113.9</v>
      </c>
      <c r="G23">
        <v>12</v>
      </c>
      <c r="H23">
        <v>80</v>
      </c>
      <c r="I23" s="6">
        <v>8.6999999999999994E-2</v>
      </c>
      <c r="J23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5.9999999999999915E-3</v>
      </c>
      <c r="K23">
        <v>346</v>
      </c>
      <c r="L23">
        <v>0.377</v>
      </c>
      <c r="M23" t="s">
        <v>18</v>
      </c>
      <c r="N23">
        <v>0.23599999999999999</v>
      </c>
      <c r="O23" t="s">
        <v>18</v>
      </c>
      <c r="P23" t="s">
        <v>18</v>
      </c>
      <c r="Q23">
        <v>0.39800000000000002</v>
      </c>
      <c r="R23" t="s">
        <v>18</v>
      </c>
      <c r="S23" t="s">
        <v>18</v>
      </c>
      <c r="T23">
        <v>0.30199999999999999</v>
      </c>
      <c r="U23" t="s">
        <v>18</v>
      </c>
    </row>
    <row r="24" spans="1:21" x14ac:dyDescent="0.45">
      <c r="A24" t="s">
        <v>26</v>
      </c>
      <c r="B24">
        <v>1558</v>
      </c>
      <c r="C24" t="s">
        <v>18</v>
      </c>
      <c r="D24">
        <v>1076</v>
      </c>
      <c r="E24">
        <v>88.6</v>
      </c>
      <c r="F24">
        <v>114.2</v>
      </c>
      <c r="G24">
        <v>15.8</v>
      </c>
      <c r="H24">
        <v>69</v>
      </c>
      <c r="I24" s="6">
        <v>6.4000000000000001E-2</v>
      </c>
      <c r="J24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-1.8000000000000002E-2</v>
      </c>
      <c r="K24">
        <v>403</v>
      </c>
      <c r="L24">
        <v>0.375</v>
      </c>
      <c r="M24" t="s">
        <v>18</v>
      </c>
      <c r="N24">
        <v>0.23499999999999999</v>
      </c>
      <c r="O24" t="s">
        <v>18</v>
      </c>
      <c r="P24" t="s">
        <v>18</v>
      </c>
      <c r="Q24">
        <v>0.376</v>
      </c>
      <c r="R24" t="s">
        <v>18</v>
      </c>
      <c r="S24" t="s">
        <v>18</v>
      </c>
      <c r="T24">
        <v>0.29399999999999998</v>
      </c>
      <c r="U24" t="s">
        <v>18</v>
      </c>
    </row>
    <row r="25" spans="1:21" x14ac:dyDescent="0.45">
      <c r="A25" t="s">
        <v>89</v>
      </c>
      <c r="B25">
        <v>1559</v>
      </c>
      <c r="C25" t="s">
        <v>18</v>
      </c>
      <c r="D25">
        <v>1006</v>
      </c>
      <c r="E25">
        <v>88.6</v>
      </c>
      <c r="F25">
        <v>115.6</v>
      </c>
      <c r="G25">
        <v>12.5</v>
      </c>
      <c r="H25">
        <v>78</v>
      </c>
      <c r="I25" s="6">
        <v>7.8E-2</v>
      </c>
      <c r="J25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7.0000000000000062E-3</v>
      </c>
      <c r="K25">
        <v>369</v>
      </c>
      <c r="L25">
        <v>0.36699999999999999</v>
      </c>
      <c r="M25" t="s">
        <v>18</v>
      </c>
      <c r="N25">
        <v>0.222</v>
      </c>
      <c r="O25" t="s">
        <v>18</v>
      </c>
      <c r="P25" t="s">
        <v>18</v>
      </c>
      <c r="Q25">
        <v>0.39300000000000002</v>
      </c>
      <c r="R25" t="s">
        <v>18</v>
      </c>
      <c r="S25" t="s">
        <v>18</v>
      </c>
      <c r="T25">
        <v>0.30099999999999999</v>
      </c>
      <c r="U25" t="s">
        <v>18</v>
      </c>
    </row>
    <row r="26" spans="1:21" x14ac:dyDescent="0.45">
      <c r="A26" t="s">
        <v>63</v>
      </c>
      <c r="B26">
        <v>1499</v>
      </c>
      <c r="C26" t="s">
        <v>18</v>
      </c>
      <c r="D26">
        <v>1026</v>
      </c>
      <c r="E26">
        <v>87.5</v>
      </c>
      <c r="F26">
        <v>117.2</v>
      </c>
      <c r="G26">
        <v>9.1</v>
      </c>
      <c r="H26">
        <v>76</v>
      </c>
      <c r="I26" s="6">
        <v>7.3999999999999996E-2</v>
      </c>
      <c r="J26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3.9999999999999897E-3</v>
      </c>
      <c r="K26">
        <v>372</v>
      </c>
      <c r="L26">
        <v>0.36299999999999999</v>
      </c>
      <c r="M26" t="s">
        <v>18</v>
      </c>
      <c r="N26">
        <v>0.25700000000000001</v>
      </c>
      <c r="O26" t="s">
        <v>18</v>
      </c>
      <c r="P26" t="s">
        <v>18</v>
      </c>
      <c r="Q26">
        <v>0.40600000000000003</v>
      </c>
      <c r="R26" t="s">
        <v>18</v>
      </c>
      <c r="S26" t="s">
        <v>18</v>
      </c>
      <c r="T26">
        <v>0.312</v>
      </c>
      <c r="U26" t="s">
        <v>18</v>
      </c>
    </row>
    <row r="27" spans="1:21" x14ac:dyDescent="0.45">
      <c r="A27" t="s">
        <v>39</v>
      </c>
      <c r="B27">
        <v>1518</v>
      </c>
      <c r="C27" t="s">
        <v>18</v>
      </c>
      <c r="D27">
        <v>1002</v>
      </c>
      <c r="E27">
        <v>87.7</v>
      </c>
      <c r="F27">
        <v>116.3</v>
      </c>
      <c r="G27">
        <v>13.8</v>
      </c>
      <c r="H27">
        <v>74</v>
      </c>
      <c r="I27" s="6">
        <v>7.3999999999999996E-2</v>
      </c>
      <c r="J27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-2.0000000000000018E-3</v>
      </c>
      <c r="K27">
        <v>364</v>
      </c>
      <c r="L27">
        <v>0.36299999999999999</v>
      </c>
      <c r="M27" t="s">
        <v>18</v>
      </c>
      <c r="N27">
        <v>0.22</v>
      </c>
      <c r="O27" t="s">
        <v>18</v>
      </c>
      <c r="P27" t="s">
        <v>18</v>
      </c>
      <c r="Q27">
        <v>0.35099999999999998</v>
      </c>
      <c r="R27" t="s">
        <v>18</v>
      </c>
      <c r="S27" t="s">
        <v>18</v>
      </c>
      <c r="T27">
        <v>0.27400000000000002</v>
      </c>
      <c r="U27" t="s">
        <v>18</v>
      </c>
    </row>
    <row r="28" spans="1:21" x14ac:dyDescent="0.45">
      <c r="A28" t="s">
        <v>119</v>
      </c>
      <c r="B28">
        <v>1557</v>
      </c>
      <c r="C28" t="s">
        <v>18</v>
      </c>
      <c r="D28">
        <v>1007</v>
      </c>
      <c r="E28">
        <v>87.6</v>
      </c>
      <c r="F28">
        <v>112</v>
      </c>
      <c r="G28">
        <v>15.1</v>
      </c>
      <c r="H28">
        <v>60</v>
      </c>
      <c r="I28" s="6">
        <v>0.06</v>
      </c>
      <c r="J28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-1.3999999999999999E-2</v>
      </c>
      <c r="K28">
        <v>351</v>
      </c>
      <c r="L28">
        <v>0.34899999999999998</v>
      </c>
      <c r="M28" t="s">
        <v>18</v>
      </c>
      <c r="N28">
        <v>0.23699999999999999</v>
      </c>
      <c r="O28" t="s">
        <v>18</v>
      </c>
      <c r="P28" t="s">
        <v>18</v>
      </c>
      <c r="Q28">
        <v>0.373</v>
      </c>
      <c r="R28" t="s">
        <v>18</v>
      </c>
      <c r="S28" t="s">
        <v>18</v>
      </c>
      <c r="T28">
        <v>0.30299999999999999</v>
      </c>
      <c r="U28" t="s">
        <v>18</v>
      </c>
    </row>
    <row r="29" spans="1:21" x14ac:dyDescent="0.45">
      <c r="A29" t="s">
        <v>111</v>
      </c>
      <c r="B29">
        <v>1498</v>
      </c>
      <c r="C29" t="s">
        <v>18</v>
      </c>
      <c r="D29">
        <v>934</v>
      </c>
      <c r="E29">
        <v>88</v>
      </c>
      <c r="F29">
        <v>115</v>
      </c>
      <c r="G29">
        <v>14.6</v>
      </c>
      <c r="H29">
        <v>67</v>
      </c>
      <c r="I29" s="6">
        <v>7.1999999999999995E-2</v>
      </c>
      <c r="J29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1.0000000000000009E-3</v>
      </c>
      <c r="K29">
        <v>318</v>
      </c>
      <c r="L29">
        <v>0.34</v>
      </c>
      <c r="M29" t="s">
        <v>18</v>
      </c>
      <c r="N29">
        <v>0.20599999999999999</v>
      </c>
      <c r="O29" t="s">
        <v>18</v>
      </c>
      <c r="P29" t="s">
        <v>18</v>
      </c>
      <c r="Q29">
        <v>0.35</v>
      </c>
      <c r="R29" t="s">
        <v>18</v>
      </c>
      <c r="S29" t="s">
        <v>18</v>
      </c>
      <c r="T29">
        <v>0.28399999999999997</v>
      </c>
      <c r="U29" t="s">
        <v>18</v>
      </c>
    </row>
    <row r="30" spans="1:21" x14ac:dyDescent="0.45">
      <c r="A30" t="s">
        <v>8</v>
      </c>
      <c r="B30">
        <v>1424</v>
      </c>
      <c r="C30" t="s">
        <v>18</v>
      </c>
      <c r="D30">
        <v>985</v>
      </c>
      <c r="E30">
        <v>87</v>
      </c>
      <c r="F30">
        <v>112</v>
      </c>
      <c r="G30">
        <v>12.2</v>
      </c>
      <c r="H30">
        <v>47</v>
      </c>
      <c r="I30" s="6">
        <v>4.8000000000000001E-2</v>
      </c>
      <c r="J30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-1.9000000000000003E-2</v>
      </c>
      <c r="K30">
        <v>329</v>
      </c>
      <c r="L30">
        <v>0.33400000000000002</v>
      </c>
      <c r="M30" t="s">
        <v>18</v>
      </c>
      <c r="N30">
        <v>0.23100000000000001</v>
      </c>
      <c r="O30" t="s">
        <v>18</v>
      </c>
      <c r="P30" t="s">
        <v>18</v>
      </c>
      <c r="Q30">
        <v>0.33100000000000002</v>
      </c>
      <c r="R30" t="s">
        <v>18</v>
      </c>
      <c r="S30" t="s">
        <v>18</v>
      </c>
      <c r="T30">
        <v>0.27100000000000002</v>
      </c>
      <c r="U30" t="s">
        <v>18</v>
      </c>
    </row>
    <row r="31" spans="1:21" x14ac:dyDescent="0.45">
      <c r="A31" t="s">
        <v>55</v>
      </c>
      <c r="B31">
        <v>1535</v>
      </c>
      <c r="C31" t="s">
        <v>18</v>
      </c>
      <c r="D31">
        <v>1070</v>
      </c>
      <c r="E31">
        <v>87.1</v>
      </c>
      <c r="F31">
        <v>115.9</v>
      </c>
      <c r="G31">
        <v>16.100000000000001</v>
      </c>
      <c r="H31">
        <v>60</v>
      </c>
      <c r="I31" s="6">
        <v>5.6000000000000001E-2</v>
      </c>
      <c r="J31" s="6">
        <f>Statcast_Batting_Since[[#This Row],[Barrel%Barrel% - Percentage of batted balls that are classified as barrels]]-VLOOKUP(Statcast_Batting_Since[[#This Row],[Team]], Statcast_Batting_0810[[Team]:[Barrel%Barrel% - Percentage of batted balls that are classified as barrels]], 9, FALSE)</f>
        <v>-2.0000000000000018E-3</v>
      </c>
      <c r="K31">
        <v>341</v>
      </c>
      <c r="L31">
        <v>0.31900000000000001</v>
      </c>
      <c r="M31" t="s">
        <v>18</v>
      </c>
      <c r="N31">
        <v>0.23400000000000001</v>
      </c>
      <c r="O31" t="s">
        <v>18</v>
      </c>
      <c r="P31" t="s">
        <v>18</v>
      </c>
      <c r="Q31">
        <v>0.39200000000000002</v>
      </c>
      <c r="R31" t="s">
        <v>18</v>
      </c>
      <c r="S31" t="s">
        <v>18</v>
      </c>
      <c r="T31">
        <v>0.30399999999999999</v>
      </c>
      <c r="U31" t="s">
        <v>18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3448-1F1D-4F64-97A8-F1BB733B9FA7}">
  <dimension ref="A1:T31"/>
  <sheetViews>
    <sheetView workbookViewId="0">
      <selection sqref="A1:T31"/>
    </sheetView>
  </sheetViews>
  <sheetFormatPr defaultRowHeight="14.25" x14ac:dyDescent="0.45"/>
  <cols>
    <col min="1" max="1" width="7.33203125" bestFit="1" customWidth="1"/>
    <col min="2" max="2" width="23.59765625" bestFit="1" customWidth="1"/>
    <col min="3" max="3" width="14.33203125" bestFit="1" customWidth="1"/>
    <col min="4" max="4" width="52.06640625" bestFit="1" customWidth="1"/>
    <col min="5" max="5" width="59.86328125" bestFit="1" customWidth="1"/>
    <col min="6" max="6" width="66.73046875" bestFit="1" customWidth="1"/>
    <col min="7" max="7" width="64.59765625" bestFit="1" customWidth="1"/>
    <col min="8" max="8" width="80.53125" bestFit="1" customWidth="1"/>
    <col min="9" max="9" width="60.9296875" bestFit="1" customWidth="1"/>
    <col min="10" max="10" width="65" bestFit="1" customWidth="1"/>
    <col min="11" max="11" width="70.59765625" bestFit="1" customWidth="1"/>
    <col min="12" max="12" width="16.19921875" bestFit="1" customWidth="1"/>
    <col min="13" max="13" width="29.19921875" bestFit="1" customWidth="1"/>
    <col min="14" max="14" width="30.33203125" bestFit="1" customWidth="1"/>
    <col min="15" max="15" width="16.19921875" bestFit="1" customWidth="1"/>
    <col min="16" max="16" width="26.9296875" bestFit="1" customWidth="1"/>
    <col min="17" max="17" width="36.33203125" bestFit="1" customWidth="1"/>
    <col min="18" max="18" width="16.19921875" bestFit="1" customWidth="1"/>
    <col min="19" max="19" width="48.59765625" bestFit="1" customWidth="1"/>
    <col min="20" max="20" width="44.33203125" bestFit="1" customWidth="1"/>
  </cols>
  <sheetData>
    <row r="1" spans="1:20" x14ac:dyDescent="0.45">
      <c r="A1" t="s">
        <v>596</v>
      </c>
      <c r="B1" t="s">
        <v>635</v>
      </c>
      <c r="C1" t="s">
        <v>617</v>
      </c>
      <c r="D1" t="s">
        <v>652</v>
      </c>
      <c r="E1" t="s">
        <v>653</v>
      </c>
      <c r="F1" t="s">
        <v>654</v>
      </c>
      <c r="G1" t="s">
        <v>655</v>
      </c>
      <c r="H1" t="s">
        <v>656</v>
      </c>
      <c r="I1" t="s">
        <v>657</v>
      </c>
      <c r="J1" t="s">
        <v>658</v>
      </c>
      <c r="K1" t="s">
        <v>659</v>
      </c>
      <c r="L1" t="s">
        <v>625</v>
      </c>
      <c r="M1" t="s">
        <v>643</v>
      </c>
      <c r="N1" t="s">
        <v>660</v>
      </c>
      <c r="O1" t="s">
        <v>627</v>
      </c>
      <c r="P1" t="s">
        <v>645</v>
      </c>
      <c r="Q1" t="s">
        <v>661</v>
      </c>
      <c r="R1" t="s">
        <v>632</v>
      </c>
      <c r="S1" t="s">
        <v>646</v>
      </c>
      <c r="T1" t="s">
        <v>647</v>
      </c>
    </row>
    <row r="2" spans="1:20" x14ac:dyDescent="0.45">
      <c r="A2" t="s">
        <v>100</v>
      </c>
      <c r="B2">
        <v>4314</v>
      </c>
      <c r="C2" t="s">
        <v>18</v>
      </c>
      <c r="D2">
        <v>2878</v>
      </c>
      <c r="E2">
        <v>90.2</v>
      </c>
      <c r="F2">
        <v>114.8</v>
      </c>
      <c r="G2">
        <v>14.2</v>
      </c>
      <c r="H2">
        <v>288</v>
      </c>
      <c r="I2" s="6">
        <v>0.1</v>
      </c>
      <c r="J2">
        <v>1238</v>
      </c>
      <c r="K2">
        <v>0.43</v>
      </c>
      <c r="L2" t="s">
        <v>18</v>
      </c>
      <c r="M2">
        <v>0.24099999999999999</v>
      </c>
      <c r="N2" t="s">
        <v>18</v>
      </c>
      <c r="O2" t="s">
        <v>18</v>
      </c>
      <c r="P2">
        <v>0.41199999999999998</v>
      </c>
      <c r="Q2" t="s">
        <v>18</v>
      </c>
      <c r="R2" t="s">
        <v>18</v>
      </c>
      <c r="S2">
        <v>0.311</v>
      </c>
      <c r="T2" t="s">
        <v>18</v>
      </c>
    </row>
    <row r="3" spans="1:20" x14ac:dyDescent="0.45">
      <c r="A3" t="s">
        <v>186</v>
      </c>
      <c r="B3">
        <v>4518</v>
      </c>
      <c r="C3" t="s">
        <v>18</v>
      </c>
      <c r="D3">
        <v>3151</v>
      </c>
      <c r="E3">
        <v>90</v>
      </c>
      <c r="F3">
        <v>114.4</v>
      </c>
      <c r="G3">
        <v>15</v>
      </c>
      <c r="H3">
        <v>301</v>
      </c>
      <c r="I3" s="6">
        <v>9.6000000000000002E-2</v>
      </c>
      <c r="J3">
        <v>1356</v>
      </c>
      <c r="K3">
        <v>0.43</v>
      </c>
      <c r="L3" t="s">
        <v>18</v>
      </c>
      <c r="M3">
        <v>0.25600000000000001</v>
      </c>
      <c r="N3" t="s">
        <v>18</v>
      </c>
      <c r="O3" t="s">
        <v>18</v>
      </c>
      <c r="P3">
        <v>0.45300000000000001</v>
      </c>
      <c r="Q3" t="s">
        <v>18</v>
      </c>
      <c r="R3" t="s">
        <v>18</v>
      </c>
      <c r="S3">
        <v>0.33200000000000002</v>
      </c>
      <c r="T3" t="s">
        <v>18</v>
      </c>
    </row>
    <row r="4" spans="1:20" x14ac:dyDescent="0.45">
      <c r="A4" t="s">
        <v>51</v>
      </c>
      <c r="B4">
        <v>4556</v>
      </c>
      <c r="C4" t="s">
        <v>18</v>
      </c>
      <c r="D4">
        <v>3093</v>
      </c>
      <c r="E4">
        <v>90.1</v>
      </c>
      <c r="F4">
        <v>120</v>
      </c>
      <c r="G4">
        <v>12.9</v>
      </c>
      <c r="H4">
        <v>328</v>
      </c>
      <c r="I4" s="6">
        <v>0.106</v>
      </c>
      <c r="J4">
        <v>1296</v>
      </c>
      <c r="K4">
        <v>0.41899999999999998</v>
      </c>
      <c r="L4" t="s">
        <v>18</v>
      </c>
      <c r="M4">
        <v>0.252</v>
      </c>
      <c r="N4" t="s">
        <v>18</v>
      </c>
      <c r="O4" t="s">
        <v>18</v>
      </c>
      <c r="P4">
        <v>0.438</v>
      </c>
      <c r="Q4" t="s">
        <v>18</v>
      </c>
      <c r="R4" t="s">
        <v>18</v>
      </c>
      <c r="S4">
        <v>0.33500000000000002</v>
      </c>
      <c r="T4" t="s">
        <v>18</v>
      </c>
    </row>
    <row r="5" spans="1:20" x14ac:dyDescent="0.45">
      <c r="A5" t="s">
        <v>147</v>
      </c>
      <c r="B5">
        <v>4350</v>
      </c>
      <c r="C5" t="s">
        <v>18</v>
      </c>
      <c r="D5">
        <v>2675</v>
      </c>
      <c r="E5">
        <v>89.3</v>
      </c>
      <c r="F5">
        <v>115.4</v>
      </c>
      <c r="G5">
        <v>14.6</v>
      </c>
      <c r="H5">
        <v>245</v>
      </c>
      <c r="I5" s="6">
        <v>9.1999999999999998E-2</v>
      </c>
      <c r="J5">
        <v>1101</v>
      </c>
      <c r="K5">
        <v>0.41199999999999998</v>
      </c>
      <c r="L5" t="s">
        <v>18</v>
      </c>
      <c r="M5">
        <v>0.217</v>
      </c>
      <c r="N5" t="s">
        <v>18</v>
      </c>
      <c r="O5" t="s">
        <v>18</v>
      </c>
      <c r="P5">
        <v>0.36799999999999999</v>
      </c>
      <c r="Q5" t="s">
        <v>18</v>
      </c>
      <c r="R5" t="s">
        <v>18</v>
      </c>
      <c r="S5">
        <v>0.29599999999999999</v>
      </c>
      <c r="T5" t="s">
        <v>18</v>
      </c>
    </row>
    <row r="6" spans="1:20" x14ac:dyDescent="0.45">
      <c r="A6" t="s">
        <v>81</v>
      </c>
      <c r="B6">
        <v>4500</v>
      </c>
      <c r="C6" t="s">
        <v>18</v>
      </c>
      <c r="D6">
        <v>2961</v>
      </c>
      <c r="E6">
        <v>89.1</v>
      </c>
      <c r="F6">
        <v>114.7</v>
      </c>
      <c r="G6">
        <v>13.1</v>
      </c>
      <c r="H6">
        <v>267</v>
      </c>
      <c r="I6" s="6">
        <v>0.09</v>
      </c>
      <c r="J6">
        <v>1213</v>
      </c>
      <c r="K6">
        <v>0.41</v>
      </c>
      <c r="L6" t="s">
        <v>18</v>
      </c>
      <c r="M6">
        <v>0.26</v>
      </c>
      <c r="N6" t="s">
        <v>18</v>
      </c>
      <c r="O6" t="s">
        <v>18</v>
      </c>
      <c r="P6">
        <v>0.442</v>
      </c>
      <c r="Q6" t="s">
        <v>18</v>
      </c>
      <c r="R6" t="s">
        <v>18</v>
      </c>
      <c r="S6">
        <v>0.33100000000000002</v>
      </c>
      <c r="T6" t="s">
        <v>18</v>
      </c>
    </row>
    <row r="7" spans="1:20" x14ac:dyDescent="0.45">
      <c r="A7" t="s">
        <v>127</v>
      </c>
      <c r="B7">
        <v>4510</v>
      </c>
      <c r="C7" t="s">
        <v>18</v>
      </c>
      <c r="D7">
        <v>3023</v>
      </c>
      <c r="E7">
        <v>89.3</v>
      </c>
      <c r="F7">
        <v>119.2</v>
      </c>
      <c r="G7">
        <v>15.3</v>
      </c>
      <c r="H7">
        <v>275</v>
      </c>
      <c r="I7" s="6">
        <v>9.0999999999999998E-2</v>
      </c>
      <c r="J7">
        <v>1229</v>
      </c>
      <c r="K7">
        <v>0.40699999999999997</v>
      </c>
      <c r="L7" t="s">
        <v>18</v>
      </c>
      <c r="M7">
        <v>0.252</v>
      </c>
      <c r="N7" t="s">
        <v>18</v>
      </c>
      <c r="O7" t="s">
        <v>18</v>
      </c>
      <c r="P7">
        <v>0.432</v>
      </c>
      <c r="Q7" t="s">
        <v>18</v>
      </c>
      <c r="R7" t="s">
        <v>18</v>
      </c>
      <c r="S7">
        <v>0.33100000000000002</v>
      </c>
      <c r="T7" t="s">
        <v>18</v>
      </c>
    </row>
    <row r="8" spans="1:20" x14ac:dyDescent="0.45">
      <c r="A8" t="s">
        <v>13</v>
      </c>
      <c r="B8">
        <v>4495</v>
      </c>
      <c r="C8" t="s">
        <v>18</v>
      </c>
      <c r="D8">
        <v>3088</v>
      </c>
      <c r="E8">
        <v>89.1</v>
      </c>
      <c r="F8">
        <v>116.3</v>
      </c>
      <c r="G8">
        <v>13</v>
      </c>
      <c r="H8">
        <v>278</v>
      </c>
      <c r="I8" s="6">
        <v>0.09</v>
      </c>
      <c r="J8">
        <v>1255</v>
      </c>
      <c r="K8">
        <v>0.40600000000000003</v>
      </c>
      <c r="L8" t="s">
        <v>18</v>
      </c>
      <c r="M8">
        <v>0.249</v>
      </c>
      <c r="N8" t="s">
        <v>18</v>
      </c>
      <c r="O8" t="s">
        <v>18</v>
      </c>
      <c r="P8">
        <v>0.41699999999999998</v>
      </c>
      <c r="Q8" t="s">
        <v>18</v>
      </c>
      <c r="R8" t="s">
        <v>18</v>
      </c>
      <c r="S8">
        <v>0.32100000000000001</v>
      </c>
      <c r="T8" t="s">
        <v>18</v>
      </c>
    </row>
    <row r="9" spans="1:20" x14ac:dyDescent="0.45">
      <c r="A9" t="s">
        <v>23</v>
      </c>
      <c r="B9">
        <v>4389</v>
      </c>
      <c r="C9" t="s">
        <v>18</v>
      </c>
      <c r="D9">
        <v>2912</v>
      </c>
      <c r="E9">
        <v>89.1</v>
      </c>
      <c r="F9">
        <v>121.5</v>
      </c>
      <c r="G9">
        <v>11.2</v>
      </c>
      <c r="H9">
        <v>248</v>
      </c>
      <c r="I9" s="6">
        <v>8.5000000000000006E-2</v>
      </c>
      <c r="J9">
        <v>1179</v>
      </c>
      <c r="K9">
        <v>0.40500000000000003</v>
      </c>
      <c r="L9" t="s">
        <v>18</v>
      </c>
      <c r="M9">
        <v>0.23499999999999999</v>
      </c>
      <c r="N9" t="s">
        <v>18</v>
      </c>
      <c r="O9" t="s">
        <v>18</v>
      </c>
      <c r="P9">
        <v>0.372</v>
      </c>
      <c r="Q9" t="s">
        <v>18</v>
      </c>
      <c r="R9" t="s">
        <v>18</v>
      </c>
      <c r="S9">
        <v>0.29499999999999998</v>
      </c>
      <c r="T9" t="s">
        <v>18</v>
      </c>
    </row>
    <row r="10" spans="1:20" x14ac:dyDescent="0.45">
      <c r="A10" t="s">
        <v>182</v>
      </c>
      <c r="B10">
        <v>4421</v>
      </c>
      <c r="C10" t="s">
        <v>18</v>
      </c>
      <c r="D10">
        <v>2894</v>
      </c>
      <c r="E10">
        <v>88.7</v>
      </c>
      <c r="F10">
        <v>114.7</v>
      </c>
      <c r="G10">
        <v>12.9</v>
      </c>
      <c r="H10">
        <v>234</v>
      </c>
      <c r="I10" s="6">
        <v>8.1000000000000003E-2</v>
      </c>
      <c r="J10">
        <v>1155</v>
      </c>
      <c r="K10">
        <v>0.39900000000000002</v>
      </c>
      <c r="L10" t="s">
        <v>18</v>
      </c>
      <c r="M10">
        <v>0.24299999999999999</v>
      </c>
      <c r="N10" t="s">
        <v>18</v>
      </c>
      <c r="O10" t="s">
        <v>18</v>
      </c>
      <c r="P10">
        <v>0.40100000000000002</v>
      </c>
      <c r="Q10" t="s">
        <v>18</v>
      </c>
      <c r="R10" t="s">
        <v>18</v>
      </c>
      <c r="S10">
        <v>0.30599999999999999</v>
      </c>
      <c r="T10" t="s">
        <v>18</v>
      </c>
    </row>
    <row r="11" spans="1:20" x14ac:dyDescent="0.45">
      <c r="A11" t="s">
        <v>43</v>
      </c>
      <c r="B11">
        <v>4356</v>
      </c>
      <c r="C11" t="s">
        <v>18</v>
      </c>
      <c r="D11">
        <v>3211</v>
      </c>
      <c r="E11">
        <v>89.4</v>
      </c>
      <c r="F11">
        <v>116.9</v>
      </c>
      <c r="G11">
        <v>14.2</v>
      </c>
      <c r="H11">
        <v>243</v>
      </c>
      <c r="I11" s="6">
        <v>7.5999999999999998E-2</v>
      </c>
      <c r="J11">
        <v>1270</v>
      </c>
      <c r="K11">
        <v>0.39600000000000002</v>
      </c>
      <c r="L11" t="s">
        <v>18</v>
      </c>
      <c r="M11">
        <v>0.254</v>
      </c>
      <c r="N11" t="s">
        <v>18</v>
      </c>
      <c r="O11" t="s">
        <v>18</v>
      </c>
      <c r="P11">
        <v>0.41499999999999998</v>
      </c>
      <c r="Q11" t="s">
        <v>18</v>
      </c>
      <c r="R11" t="s">
        <v>18</v>
      </c>
      <c r="S11">
        <v>0.314</v>
      </c>
      <c r="T11" t="s">
        <v>18</v>
      </c>
    </row>
    <row r="12" spans="1:20" x14ac:dyDescent="0.45">
      <c r="A12" t="s">
        <v>19</v>
      </c>
      <c r="B12">
        <v>4369</v>
      </c>
      <c r="C12" t="s">
        <v>18</v>
      </c>
      <c r="D12">
        <v>2865</v>
      </c>
      <c r="E12">
        <v>89.2</v>
      </c>
      <c r="F12">
        <v>113.4</v>
      </c>
      <c r="G12">
        <v>13.7</v>
      </c>
      <c r="H12">
        <v>261</v>
      </c>
      <c r="I12" s="6">
        <v>9.0999999999999998E-2</v>
      </c>
      <c r="J12">
        <v>1124</v>
      </c>
      <c r="K12">
        <v>0.39200000000000002</v>
      </c>
      <c r="L12" t="s">
        <v>18</v>
      </c>
      <c r="M12">
        <v>0.23</v>
      </c>
      <c r="N12" t="s">
        <v>18</v>
      </c>
      <c r="O12" t="s">
        <v>18</v>
      </c>
      <c r="P12">
        <v>0.39500000000000002</v>
      </c>
      <c r="Q12" t="s">
        <v>18</v>
      </c>
      <c r="R12" t="s">
        <v>18</v>
      </c>
      <c r="S12">
        <v>0.30299999999999999</v>
      </c>
      <c r="T12" t="s">
        <v>18</v>
      </c>
    </row>
    <row r="13" spans="1:20" x14ac:dyDescent="0.45">
      <c r="A13" t="s">
        <v>151</v>
      </c>
      <c r="B13">
        <v>4494</v>
      </c>
      <c r="C13" t="s">
        <v>18</v>
      </c>
      <c r="D13">
        <v>3048</v>
      </c>
      <c r="E13">
        <v>89</v>
      </c>
      <c r="F13">
        <v>114.1</v>
      </c>
      <c r="G13">
        <v>14.8</v>
      </c>
      <c r="H13">
        <v>256</v>
      </c>
      <c r="I13" s="6">
        <v>8.4000000000000005E-2</v>
      </c>
      <c r="J13">
        <v>1191</v>
      </c>
      <c r="K13">
        <v>0.39100000000000001</v>
      </c>
      <c r="L13" t="s">
        <v>18</v>
      </c>
      <c r="M13">
        <v>0.24399999999999999</v>
      </c>
      <c r="N13" t="s">
        <v>18</v>
      </c>
      <c r="O13" t="s">
        <v>18</v>
      </c>
      <c r="P13">
        <v>0.39800000000000002</v>
      </c>
      <c r="Q13" t="s">
        <v>18</v>
      </c>
      <c r="R13" t="s">
        <v>18</v>
      </c>
      <c r="S13">
        <v>0.31</v>
      </c>
      <c r="T13" t="s">
        <v>18</v>
      </c>
    </row>
    <row r="14" spans="1:20" x14ac:dyDescent="0.45">
      <c r="A14" t="s">
        <v>67</v>
      </c>
      <c r="B14">
        <v>4533</v>
      </c>
      <c r="C14" t="s">
        <v>18</v>
      </c>
      <c r="D14">
        <v>3165</v>
      </c>
      <c r="E14">
        <v>89.3</v>
      </c>
      <c r="F14">
        <v>117</v>
      </c>
      <c r="G14">
        <v>12.9</v>
      </c>
      <c r="H14">
        <v>246</v>
      </c>
      <c r="I14" s="6">
        <v>7.8E-2</v>
      </c>
      <c r="J14">
        <v>1235</v>
      </c>
      <c r="K14">
        <v>0.39</v>
      </c>
      <c r="L14" t="s">
        <v>18</v>
      </c>
      <c r="M14">
        <v>0.26</v>
      </c>
      <c r="N14" t="s">
        <v>18</v>
      </c>
      <c r="O14" t="s">
        <v>18</v>
      </c>
      <c r="P14">
        <v>0.433</v>
      </c>
      <c r="Q14" t="s">
        <v>18</v>
      </c>
      <c r="R14" t="s">
        <v>18</v>
      </c>
      <c r="S14">
        <v>0.33100000000000002</v>
      </c>
      <c r="T14" t="s">
        <v>18</v>
      </c>
    </row>
    <row r="15" spans="1:20" x14ac:dyDescent="0.45">
      <c r="A15" t="s">
        <v>107</v>
      </c>
      <c r="B15">
        <v>4495</v>
      </c>
      <c r="C15" t="s">
        <v>18</v>
      </c>
      <c r="D15">
        <v>3070</v>
      </c>
      <c r="E15">
        <v>88.8</v>
      </c>
      <c r="F15">
        <v>115.6</v>
      </c>
      <c r="G15">
        <v>13</v>
      </c>
      <c r="H15">
        <v>229</v>
      </c>
      <c r="I15" s="6">
        <v>7.4999999999999997E-2</v>
      </c>
      <c r="J15">
        <v>1198</v>
      </c>
      <c r="K15">
        <v>0.39</v>
      </c>
      <c r="L15" t="s">
        <v>18</v>
      </c>
      <c r="M15">
        <v>0.255</v>
      </c>
      <c r="N15" t="s">
        <v>18</v>
      </c>
      <c r="O15" t="s">
        <v>18</v>
      </c>
      <c r="P15">
        <v>0.42099999999999999</v>
      </c>
      <c r="Q15" t="s">
        <v>18</v>
      </c>
      <c r="R15" t="s">
        <v>18</v>
      </c>
      <c r="S15">
        <v>0.32400000000000001</v>
      </c>
      <c r="T15" t="s">
        <v>18</v>
      </c>
    </row>
    <row r="16" spans="1:20" x14ac:dyDescent="0.45">
      <c r="A16" t="s">
        <v>59</v>
      </c>
      <c r="B16">
        <v>4388</v>
      </c>
      <c r="C16" t="s">
        <v>18</v>
      </c>
      <c r="D16">
        <v>3199</v>
      </c>
      <c r="E16">
        <v>89.1</v>
      </c>
      <c r="F16">
        <v>117</v>
      </c>
      <c r="G16">
        <v>13.8</v>
      </c>
      <c r="H16">
        <v>242</v>
      </c>
      <c r="I16" s="6">
        <v>7.5999999999999998E-2</v>
      </c>
      <c r="J16">
        <v>1243</v>
      </c>
      <c r="K16">
        <v>0.38900000000000001</v>
      </c>
      <c r="L16" t="s">
        <v>18</v>
      </c>
      <c r="M16">
        <v>0.26100000000000001</v>
      </c>
      <c r="N16" t="s">
        <v>18</v>
      </c>
      <c r="O16" t="s">
        <v>18</v>
      </c>
      <c r="P16">
        <v>0.41699999999999998</v>
      </c>
      <c r="Q16" t="s">
        <v>18</v>
      </c>
      <c r="R16" t="s">
        <v>18</v>
      </c>
      <c r="S16">
        <v>0.32</v>
      </c>
      <c r="T16" t="s">
        <v>18</v>
      </c>
    </row>
    <row r="17" spans="1:20" x14ac:dyDescent="0.45">
      <c r="A17" t="s">
        <v>31</v>
      </c>
      <c r="B17">
        <v>4370</v>
      </c>
      <c r="C17" t="s">
        <v>18</v>
      </c>
      <c r="D17">
        <v>3058</v>
      </c>
      <c r="E17">
        <v>88.8</v>
      </c>
      <c r="F17">
        <v>116.1</v>
      </c>
      <c r="G17">
        <v>13.5</v>
      </c>
      <c r="H17">
        <v>220</v>
      </c>
      <c r="I17" s="6">
        <v>7.1999999999999995E-2</v>
      </c>
      <c r="J17">
        <v>1189</v>
      </c>
      <c r="K17">
        <v>0.38900000000000001</v>
      </c>
      <c r="L17" t="s">
        <v>18</v>
      </c>
      <c r="M17">
        <v>0.23799999999999999</v>
      </c>
      <c r="N17" t="s">
        <v>18</v>
      </c>
      <c r="O17" t="s">
        <v>18</v>
      </c>
      <c r="P17">
        <v>0.38</v>
      </c>
      <c r="Q17" t="s">
        <v>18</v>
      </c>
      <c r="R17" t="s">
        <v>18</v>
      </c>
      <c r="S17">
        <v>0.30099999999999999</v>
      </c>
      <c r="T17" t="s">
        <v>18</v>
      </c>
    </row>
    <row r="18" spans="1:20" x14ac:dyDescent="0.45">
      <c r="A18" t="s">
        <v>89</v>
      </c>
      <c r="B18">
        <v>4461</v>
      </c>
      <c r="C18" t="s">
        <v>18</v>
      </c>
      <c r="D18">
        <v>2974</v>
      </c>
      <c r="E18">
        <v>88.7</v>
      </c>
      <c r="F18">
        <v>118.1</v>
      </c>
      <c r="G18">
        <v>11.1</v>
      </c>
      <c r="H18">
        <v>211</v>
      </c>
      <c r="I18" s="6">
        <v>7.0999999999999994E-2</v>
      </c>
      <c r="J18">
        <v>1155</v>
      </c>
      <c r="K18">
        <v>0.38800000000000001</v>
      </c>
      <c r="L18" t="s">
        <v>18</v>
      </c>
      <c r="M18">
        <v>0.25700000000000001</v>
      </c>
      <c r="N18" t="s">
        <v>18</v>
      </c>
      <c r="O18" t="s">
        <v>18</v>
      </c>
      <c r="P18">
        <v>0.40699999999999997</v>
      </c>
      <c r="Q18" t="s">
        <v>18</v>
      </c>
      <c r="R18" t="s">
        <v>18</v>
      </c>
      <c r="S18">
        <v>0.32500000000000001</v>
      </c>
      <c r="T18" t="s">
        <v>18</v>
      </c>
    </row>
    <row r="19" spans="1:20" x14ac:dyDescent="0.45">
      <c r="A19" t="s">
        <v>26</v>
      </c>
      <c r="B19">
        <v>4405</v>
      </c>
      <c r="C19" t="s">
        <v>18</v>
      </c>
      <c r="D19">
        <v>3045</v>
      </c>
      <c r="E19">
        <v>88.9</v>
      </c>
      <c r="F19">
        <v>116.8</v>
      </c>
      <c r="G19">
        <v>14.7</v>
      </c>
      <c r="H19">
        <v>251</v>
      </c>
      <c r="I19" s="6">
        <v>8.2000000000000003E-2</v>
      </c>
      <c r="J19">
        <v>1172</v>
      </c>
      <c r="K19">
        <v>0.38500000000000001</v>
      </c>
      <c r="L19" t="s">
        <v>18</v>
      </c>
      <c r="M19">
        <v>0.252</v>
      </c>
      <c r="N19" t="s">
        <v>18</v>
      </c>
      <c r="O19" t="s">
        <v>18</v>
      </c>
      <c r="P19">
        <v>0.42699999999999999</v>
      </c>
      <c r="Q19" t="s">
        <v>18</v>
      </c>
      <c r="R19" t="s">
        <v>18</v>
      </c>
      <c r="S19">
        <v>0.32500000000000001</v>
      </c>
      <c r="T19" t="s">
        <v>18</v>
      </c>
    </row>
    <row r="20" spans="1:20" x14ac:dyDescent="0.45">
      <c r="A20" t="s">
        <v>175</v>
      </c>
      <c r="B20">
        <v>4459</v>
      </c>
      <c r="C20" t="s">
        <v>18</v>
      </c>
      <c r="D20">
        <v>3296</v>
      </c>
      <c r="E20">
        <v>89</v>
      </c>
      <c r="F20">
        <v>116.8</v>
      </c>
      <c r="G20">
        <v>13</v>
      </c>
      <c r="H20">
        <v>233</v>
      </c>
      <c r="I20" s="6">
        <v>7.0999999999999994E-2</v>
      </c>
      <c r="J20">
        <v>1266</v>
      </c>
      <c r="K20">
        <v>0.38400000000000001</v>
      </c>
      <c r="L20" t="s">
        <v>18</v>
      </c>
      <c r="M20">
        <v>0.26500000000000001</v>
      </c>
      <c r="N20" t="s">
        <v>18</v>
      </c>
      <c r="O20" t="s">
        <v>18</v>
      </c>
      <c r="P20">
        <v>0.41799999999999998</v>
      </c>
      <c r="Q20" t="s">
        <v>18</v>
      </c>
      <c r="R20" t="s">
        <v>18</v>
      </c>
      <c r="S20">
        <v>0.32300000000000001</v>
      </c>
      <c r="T20" t="s">
        <v>18</v>
      </c>
    </row>
    <row r="21" spans="1:20" x14ac:dyDescent="0.45">
      <c r="A21" t="s">
        <v>161</v>
      </c>
      <c r="B21">
        <v>4456</v>
      </c>
      <c r="C21" t="s">
        <v>18</v>
      </c>
      <c r="D21">
        <v>2981</v>
      </c>
      <c r="E21">
        <v>88.7</v>
      </c>
      <c r="F21">
        <v>115</v>
      </c>
      <c r="G21">
        <v>13.8</v>
      </c>
      <c r="H21">
        <v>236</v>
      </c>
      <c r="I21" s="6">
        <v>7.9000000000000001E-2</v>
      </c>
      <c r="J21">
        <v>1130</v>
      </c>
      <c r="K21">
        <v>0.379</v>
      </c>
      <c r="L21" t="s">
        <v>18</v>
      </c>
      <c r="M21">
        <v>0.23599999999999999</v>
      </c>
      <c r="N21" t="s">
        <v>18</v>
      </c>
      <c r="O21" t="s">
        <v>18</v>
      </c>
      <c r="P21">
        <v>0.38500000000000001</v>
      </c>
      <c r="Q21" t="s">
        <v>18</v>
      </c>
      <c r="R21" t="s">
        <v>18</v>
      </c>
      <c r="S21">
        <v>0.30499999999999999</v>
      </c>
      <c r="T21" t="s">
        <v>18</v>
      </c>
    </row>
    <row r="22" spans="1:20" x14ac:dyDescent="0.45">
      <c r="A22" t="s">
        <v>598</v>
      </c>
      <c r="B22">
        <v>4367</v>
      </c>
      <c r="C22" t="s">
        <v>18</v>
      </c>
      <c r="D22">
        <v>2967</v>
      </c>
      <c r="E22">
        <v>88.4</v>
      </c>
      <c r="F22">
        <v>112.1</v>
      </c>
      <c r="G22">
        <v>14.5</v>
      </c>
      <c r="H22">
        <v>220</v>
      </c>
      <c r="I22" s="6">
        <v>7.3999999999999996E-2</v>
      </c>
      <c r="J22">
        <v>1104</v>
      </c>
      <c r="K22">
        <v>0.372</v>
      </c>
      <c r="L22" t="s">
        <v>18</v>
      </c>
      <c r="M22">
        <v>0.22900000000000001</v>
      </c>
      <c r="N22" t="s">
        <v>18</v>
      </c>
      <c r="O22" t="s">
        <v>18</v>
      </c>
      <c r="P22">
        <v>0.38</v>
      </c>
      <c r="Q22" t="s">
        <v>18</v>
      </c>
      <c r="R22" t="s">
        <v>18</v>
      </c>
      <c r="S22">
        <v>0.29399999999999998</v>
      </c>
      <c r="T22" t="s">
        <v>18</v>
      </c>
    </row>
    <row r="23" spans="1:20" x14ac:dyDescent="0.45">
      <c r="A23" t="s">
        <v>47</v>
      </c>
      <c r="B23">
        <v>4448</v>
      </c>
      <c r="C23" t="s">
        <v>18</v>
      </c>
      <c r="D23">
        <v>3091</v>
      </c>
      <c r="E23">
        <v>88.5</v>
      </c>
      <c r="F23">
        <v>115.3</v>
      </c>
      <c r="G23">
        <v>13.7</v>
      </c>
      <c r="H23">
        <v>206</v>
      </c>
      <c r="I23" s="6">
        <v>6.7000000000000004E-2</v>
      </c>
      <c r="J23">
        <v>1151</v>
      </c>
      <c r="K23">
        <v>0.372</v>
      </c>
      <c r="L23" t="s">
        <v>18</v>
      </c>
      <c r="M23">
        <v>0.247</v>
      </c>
      <c r="N23" t="s">
        <v>18</v>
      </c>
      <c r="O23" t="s">
        <v>18</v>
      </c>
      <c r="P23">
        <v>0.38900000000000001</v>
      </c>
      <c r="Q23" t="s">
        <v>18</v>
      </c>
      <c r="R23" t="s">
        <v>18</v>
      </c>
      <c r="S23">
        <v>0.30599999999999999</v>
      </c>
      <c r="T23" t="s">
        <v>18</v>
      </c>
    </row>
    <row r="24" spans="1:20" x14ac:dyDescent="0.45">
      <c r="A24" t="s">
        <v>111</v>
      </c>
      <c r="B24">
        <v>4331</v>
      </c>
      <c r="C24" t="s">
        <v>18</v>
      </c>
      <c r="D24">
        <v>2958</v>
      </c>
      <c r="E24">
        <v>88.4</v>
      </c>
      <c r="F24">
        <v>115.6</v>
      </c>
      <c r="G24">
        <v>12.7</v>
      </c>
      <c r="H24">
        <v>210</v>
      </c>
      <c r="I24" s="6">
        <v>7.0999999999999994E-2</v>
      </c>
      <c r="J24">
        <v>1098</v>
      </c>
      <c r="K24">
        <v>0.371</v>
      </c>
      <c r="L24" t="s">
        <v>18</v>
      </c>
      <c r="M24">
        <v>0.23699999999999999</v>
      </c>
      <c r="N24" t="s">
        <v>18</v>
      </c>
      <c r="O24" t="s">
        <v>18</v>
      </c>
      <c r="P24">
        <v>0.378</v>
      </c>
      <c r="Q24" t="s">
        <v>18</v>
      </c>
      <c r="R24" t="s">
        <v>18</v>
      </c>
      <c r="S24">
        <v>0.30099999999999999</v>
      </c>
      <c r="T24" t="s">
        <v>18</v>
      </c>
    </row>
    <row r="25" spans="1:20" x14ac:dyDescent="0.45">
      <c r="A25" t="s">
        <v>63</v>
      </c>
      <c r="B25">
        <v>4368</v>
      </c>
      <c r="C25" t="s">
        <v>18</v>
      </c>
      <c r="D25">
        <v>3033</v>
      </c>
      <c r="E25">
        <v>88.4</v>
      </c>
      <c r="F25">
        <v>116.4</v>
      </c>
      <c r="G25">
        <v>9.5</v>
      </c>
      <c r="H25">
        <v>212</v>
      </c>
      <c r="I25" s="6">
        <v>7.0000000000000007E-2</v>
      </c>
      <c r="J25">
        <v>1115</v>
      </c>
      <c r="K25">
        <v>0.36799999999999999</v>
      </c>
      <c r="L25" t="s">
        <v>18</v>
      </c>
      <c r="M25">
        <v>0.23699999999999999</v>
      </c>
      <c r="N25" t="s">
        <v>18</v>
      </c>
      <c r="O25" t="s">
        <v>18</v>
      </c>
      <c r="P25">
        <v>0.36399999999999999</v>
      </c>
      <c r="Q25" t="s">
        <v>18</v>
      </c>
      <c r="R25" t="s">
        <v>18</v>
      </c>
      <c r="S25">
        <v>0.28699999999999998</v>
      </c>
      <c r="T25" t="s">
        <v>18</v>
      </c>
    </row>
    <row r="26" spans="1:20" x14ac:dyDescent="0.45">
      <c r="A26" t="s">
        <v>39</v>
      </c>
      <c r="B26">
        <v>4341</v>
      </c>
      <c r="C26" t="s">
        <v>18</v>
      </c>
      <c r="D26">
        <v>2844</v>
      </c>
      <c r="E26">
        <v>88</v>
      </c>
      <c r="F26">
        <v>117.4</v>
      </c>
      <c r="G26">
        <v>13</v>
      </c>
      <c r="H26">
        <v>216</v>
      </c>
      <c r="I26" s="6">
        <v>7.5999999999999998E-2</v>
      </c>
      <c r="J26">
        <v>1042</v>
      </c>
      <c r="K26">
        <v>0.36599999999999999</v>
      </c>
      <c r="L26" t="s">
        <v>18</v>
      </c>
      <c r="M26">
        <v>0.23400000000000001</v>
      </c>
      <c r="N26" t="s">
        <v>18</v>
      </c>
      <c r="O26" t="s">
        <v>18</v>
      </c>
      <c r="P26">
        <v>0.375</v>
      </c>
      <c r="Q26" t="s">
        <v>18</v>
      </c>
      <c r="R26" t="s">
        <v>18</v>
      </c>
      <c r="S26">
        <v>0.30299999999999999</v>
      </c>
      <c r="T26" t="s">
        <v>18</v>
      </c>
    </row>
    <row r="27" spans="1:20" x14ac:dyDescent="0.45">
      <c r="A27" t="s">
        <v>74</v>
      </c>
      <c r="B27">
        <v>4380</v>
      </c>
      <c r="C27" t="s">
        <v>18</v>
      </c>
      <c r="D27">
        <v>3065</v>
      </c>
      <c r="E27">
        <v>88.1</v>
      </c>
      <c r="F27">
        <v>117.6</v>
      </c>
      <c r="G27">
        <v>13.7</v>
      </c>
      <c r="H27">
        <v>212</v>
      </c>
      <c r="I27" s="6">
        <v>6.9000000000000006E-2</v>
      </c>
      <c r="J27">
        <v>1112</v>
      </c>
      <c r="K27">
        <v>0.36299999999999999</v>
      </c>
      <c r="L27" t="s">
        <v>18</v>
      </c>
      <c r="M27">
        <v>0.23899999999999999</v>
      </c>
      <c r="N27" t="s">
        <v>18</v>
      </c>
      <c r="O27" t="s">
        <v>18</v>
      </c>
      <c r="P27">
        <v>0.38100000000000001</v>
      </c>
      <c r="Q27" t="s">
        <v>18</v>
      </c>
      <c r="R27" t="s">
        <v>18</v>
      </c>
      <c r="S27">
        <v>0.30399999999999999</v>
      </c>
      <c r="T27" t="s">
        <v>18</v>
      </c>
    </row>
    <row r="28" spans="1:20" x14ac:dyDescent="0.45">
      <c r="A28" t="s">
        <v>119</v>
      </c>
      <c r="B28">
        <v>4309</v>
      </c>
      <c r="C28" t="s">
        <v>18</v>
      </c>
      <c r="D28">
        <v>2840</v>
      </c>
      <c r="E28">
        <v>87.8</v>
      </c>
      <c r="F28">
        <v>114.7</v>
      </c>
      <c r="G28">
        <v>13.6</v>
      </c>
      <c r="H28">
        <v>211</v>
      </c>
      <c r="I28" s="6">
        <v>7.3999999999999996E-2</v>
      </c>
      <c r="J28">
        <v>1026</v>
      </c>
      <c r="K28">
        <v>0.36099999999999999</v>
      </c>
      <c r="L28" t="s">
        <v>18</v>
      </c>
      <c r="M28">
        <v>0.23</v>
      </c>
      <c r="N28" t="s">
        <v>18</v>
      </c>
      <c r="O28" t="s">
        <v>18</v>
      </c>
      <c r="P28">
        <v>0.39800000000000002</v>
      </c>
      <c r="Q28" t="s">
        <v>18</v>
      </c>
      <c r="R28" t="s">
        <v>18</v>
      </c>
      <c r="S28">
        <v>0.30599999999999999</v>
      </c>
      <c r="T28" t="s">
        <v>18</v>
      </c>
    </row>
    <row r="29" spans="1:20" x14ac:dyDescent="0.45">
      <c r="A29" t="s">
        <v>93</v>
      </c>
      <c r="B29">
        <v>4372</v>
      </c>
      <c r="C29" t="s">
        <v>18</v>
      </c>
      <c r="D29">
        <v>3073</v>
      </c>
      <c r="E29">
        <v>87.9</v>
      </c>
      <c r="F29">
        <v>114.2</v>
      </c>
      <c r="G29">
        <v>11.1</v>
      </c>
      <c r="H29">
        <v>169</v>
      </c>
      <c r="I29" s="6">
        <v>5.5E-2</v>
      </c>
      <c r="J29">
        <v>1102</v>
      </c>
      <c r="K29">
        <v>0.35899999999999999</v>
      </c>
      <c r="L29" t="s">
        <v>18</v>
      </c>
      <c r="M29">
        <v>0.24299999999999999</v>
      </c>
      <c r="N29" t="s">
        <v>18</v>
      </c>
      <c r="O29" t="s">
        <v>18</v>
      </c>
      <c r="P29">
        <v>0.374</v>
      </c>
      <c r="Q29" t="s">
        <v>18</v>
      </c>
      <c r="R29" t="s">
        <v>18</v>
      </c>
      <c r="S29">
        <v>0.30099999999999999</v>
      </c>
      <c r="T29" t="s">
        <v>18</v>
      </c>
    </row>
    <row r="30" spans="1:20" x14ac:dyDescent="0.45">
      <c r="A30" t="s">
        <v>8</v>
      </c>
      <c r="B30">
        <v>4292</v>
      </c>
      <c r="C30" t="s">
        <v>18</v>
      </c>
      <c r="D30">
        <v>2926</v>
      </c>
      <c r="E30">
        <v>88.3</v>
      </c>
      <c r="F30">
        <v>113</v>
      </c>
      <c r="G30">
        <v>13.2</v>
      </c>
      <c r="H30">
        <v>195</v>
      </c>
      <c r="I30" s="6">
        <v>6.7000000000000004E-2</v>
      </c>
      <c r="J30">
        <v>1048</v>
      </c>
      <c r="K30">
        <v>0.35799999999999998</v>
      </c>
      <c r="L30" t="s">
        <v>18</v>
      </c>
      <c r="M30">
        <v>0.217</v>
      </c>
      <c r="N30" t="s">
        <v>18</v>
      </c>
      <c r="O30" t="s">
        <v>18</v>
      </c>
      <c r="P30">
        <v>0.34300000000000003</v>
      </c>
      <c r="Q30" t="s">
        <v>18</v>
      </c>
      <c r="R30" t="s">
        <v>18</v>
      </c>
      <c r="S30">
        <v>0.27300000000000002</v>
      </c>
      <c r="T30" t="s">
        <v>18</v>
      </c>
    </row>
    <row r="31" spans="1:20" x14ac:dyDescent="0.45">
      <c r="A31" t="s">
        <v>55</v>
      </c>
      <c r="B31">
        <v>4320</v>
      </c>
      <c r="C31" t="s">
        <v>18</v>
      </c>
      <c r="D31">
        <v>3062</v>
      </c>
      <c r="E31">
        <v>88</v>
      </c>
      <c r="F31">
        <v>116.6</v>
      </c>
      <c r="G31">
        <v>13.8</v>
      </c>
      <c r="H31">
        <v>179</v>
      </c>
      <c r="I31" s="6">
        <v>5.8000000000000003E-2</v>
      </c>
      <c r="J31">
        <v>1058</v>
      </c>
      <c r="K31">
        <v>0.34599999999999997</v>
      </c>
      <c r="L31" t="s">
        <v>18</v>
      </c>
      <c r="M31">
        <v>0.24</v>
      </c>
      <c r="N31" t="s">
        <v>18</v>
      </c>
      <c r="O31" t="s">
        <v>18</v>
      </c>
      <c r="P31">
        <v>0.39800000000000002</v>
      </c>
      <c r="Q31" t="s">
        <v>18</v>
      </c>
      <c r="R31" t="s">
        <v>18</v>
      </c>
      <c r="S31">
        <v>0.307</v>
      </c>
      <c r="T31" t="s">
        <v>18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308-C8BA-4F2C-9754-BD3CE7F47EDE}">
  <dimension ref="A1:Z31"/>
  <sheetViews>
    <sheetView topLeftCell="K1" workbookViewId="0">
      <selection sqref="A1:Z31"/>
    </sheetView>
  </sheetViews>
  <sheetFormatPr defaultRowHeight="14.25" x14ac:dyDescent="0.45"/>
  <cols>
    <col min="1" max="1" width="7.265625" bestFit="1" customWidth="1"/>
    <col min="2" max="2" width="5.06640625" bestFit="1" customWidth="1"/>
    <col min="3" max="3" width="18.1328125" bestFit="1" customWidth="1"/>
    <col min="4" max="4" width="23.53125" bestFit="1" customWidth="1"/>
    <col min="5" max="5" width="18.19921875" bestFit="1" customWidth="1"/>
    <col min="6" max="6" width="10.46484375" bestFit="1" customWidth="1"/>
    <col min="7" max="7" width="21.19921875" bestFit="1" customWidth="1"/>
    <col min="8" max="8" width="18.796875" bestFit="1" customWidth="1"/>
    <col min="9" max="9" width="14.265625" bestFit="1" customWidth="1"/>
    <col min="10" max="10" width="31.59765625" bestFit="1" customWidth="1"/>
    <col min="11" max="11" width="33" bestFit="1" customWidth="1"/>
    <col min="12" max="12" width="30.796875" bestFit="1" customWidth="1"/>
    <col min="13" max="13" width="38.59765625" bestFit="1" customWidth="1"/>
    <col min="14" max="14" width="16.1328125" bestFit="1" customWidth="1"/>
    <col min="15" max="15" width="29.1328125" bestFit="1" customWidth="1"/>
    <col min="16" max="16" width="27.06640625" bestFit="1" customWidth="1"/>
    <col min="17" max="17" width="26.86328125" bestFit="1" customWidth="1"/>
    <col min="18" max="18" width="48.53125" bestFit="1" customWidth="1"/>
    <col min="19" max="19" width="44.265625" bestFit="1" customWidth="1"/>
    <col min="20" max="20" width="80.53125" bestFit="1" customWidth="1"/>
    <col min="21" max="21" width="16.1328125" bestFit="1" customWidth="1"/>
    <col min="22" max="22" width="59.19921875" bestFit="1" customWidth="1"/>
    <col min="23" max="23" width="16.1328125" bestFit="1" customWidth="1"/>
    <col min="24" max="24" width="54.6640625" bestFit="1" customWidth="1"/>
    <col min="25" max="25" width="62.9296875" bestFit="1" customWidth="1"/>
    <col min="26" max="26" width="32.33203125" bestFit="1" customWidth="1"/>
  </cols>
  <sheetData>
    <row r="1" spans="1:26" x14ac:dyDescent="0.45">
      <c r="A1" t="s">
        <v>596</v>
      </c>
      <c r="B1" t="s">
        <v>610</v>
      </c>
      <c r="C1" t="s">
        <v>634</v>
      </c>
      <c r="D1" t="s">
        <v>635</v>
      </c>
      <c r="E1" t="s">
        <v>636</v>
      </c>
      <c r="F1" t="s">
        <v>637</v>
      </c>
      <c r="G1" t="s">
        <v>638</v>
      </c>
      <c r="H1" t="s">
        <v>639</v>
      </c>
      <c r="I1" t="s">
        <v>617</v>
      </c>
      <c r="J1" t="s">
        <v>640</v>
      </c>
      <c r="K1" t="s">
        <v>641</v>
      </c>
      <c r="L1" t="s">
        <v>642</v>
      </c>
      <c r="M1" t="s">
        <v>621</v>
      </c>
      <c r="N1" t="s">
        <v>1006</v>
      </c>
      <c r="O1" t="s">
        <v>643</v>
      </c>
      <c r="P1" t="s">
        <v>644</v>
      </c>
      <c r="Q1" t="s">
        <v>645</v>
      </c>
      <c r="R1" t="s">
        <v>646</v>
      </c>
      <c r="S1" t="s">
        <v>647</v>
      </c>
      <c r="T1" t="s">
        <v>648</v>
      </c>
      <c r="U1" t="s">
        <v>627</v>
      </c>
      <c r="V1" t="s">
        <v>649</v>
      </c>
      <c r="W1" t="s">
        <v>632</v>
      </c>
      <c r="X1" t="s">
        <v>650</v>
      </c>
      <c r="Y1" t="s">
        <v>651</v>
      </c>
      <c r="Z1" t="s">
        <v>633</v>
      </c>
    </row>
    <row r="2" spans="1:26" x14ac:dyDescent="0.45">
      <c r="A2" t="s">
        <v>8</v>
      </c>
      <c r="B2">
        <v>119</v>
      </c>
      <c r="C2">
        <v>1745</v>
      </c>
      <c r="D2">
        <v>4292</v>
      </c>
      <c r="E2">
        <v>101</v>
      </c>
      <c r="F2">
        <v>367</v>
      </c>
      <c r="G2">
        <v>348</v>
      </c>
      <c r="H2">
        <v>76</v>
      </c>
      <c r="I2" t="s">
        <v>18</v>
      </c>
      <c r="J2">
        <v>6.8000000000000005E-2</v>
      </c>
      <c r="K2">
        <v>0.24199999999999999</v>
      </c>
      <c r="L2">
        <v>0.126</v>
      </c>
      <c r="M2">
        <v>0.26800000000000002</v>
      </c>
      <c r="N2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-2.2250976451834659E-2</v>
      </c>
      <c r="O2">
        <v>0.217</v>
      </c>
      <c r="P2">
        <v>0.27600000000000002</v>
      </c>
      <c r="Q2">
        <v>0.34300000000000003</v>
      </c>
      <c r="R2">
        <v>0.27300000000000002</v>
      </c>
      <c r="S2" t="s">
        <v>18</v>
      </c>
      <c r="T2">
        <v>75</v>
      </c>
      <c r="U2" t="s">
        <v>18</v>
      </c>
      <c r="V2">
        <v>-4.7</v>
      </c>
      <c r="W2" t="s">
        <v>18</v>
      </c>
      <c r="X2">
        <v>-129.69999999999999</v>
      </c>
      <c r="Y2">
        <v>-62.4</v>
      </c>
      <c r="Z2">
        <v>-5.0999999999999996</v>
      </c>
    </row>
    <row r="3" spans="1:26" x14ac:dyDescent="0.45">
      <c r="A3" t="s">
        <v>55</v>
      </c>
      <c r="B3">
        <v>117</v>
      </c>
      <c r="C3">
        <v>1763</v>
      </c>
      <c r="D3">
        <v>4320</v>
      </c>
      <c r="E3">
        <v>133</v>
      </c>
      <c r="F3">
        <v>537</v>
      </c>
      <c r="G3">
        <v>505</v>
      </c>
      <c r="H3">
        <v>101</v>
      </c>
      <c r="I3" t="s">
        <v>18</v>
      </c>
      <c r="J3">
        <v>7.6999999999999999E-2</v>
      </c>
      <c r="K3">
        <v>0.19800000000000001</v>
      </c>
      <c r="L3">
        <v>0.158</v>
      </c>
      <c r="M3">
        <v>0.27300000000000002</v>
      </c>
      <c r="N3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-1.7250976451834654E-2</v>
      </c>
      <c r="O3">
        <v>0.24</v>
      </c>
      <c r="P3">
        <v>0.309</v>
      </c>
      <c r="Q3">
        <v>0.39800000000000002</v>
      </c>
      <c r="R3">
        <v>0.307</v>
      </c>
      <c r="S3" t="s">
        <v>18</v>
      </c>
      <c r="T3">
        <v>101</v>
      </c>
      <c r="U3" t="s">
        <v>18</v>
      </c>
      <c r="V3">
        <v>-2.2000000000000002</v>
      </c>
      <c r="W3" t="s">
        <v>18</v>
      </c>
      <c r="X3">
        <v>2.1</v>
      </c>
      <c r="Y3">
        <v>9.9</v>
      </c>
      <c r="Z3">
        <v>16</v>
      </c>
    </row>
    <row r="4" spans="1:26" x14ac:dyDescent="0.45">
      <c r="A4" t="s">
        <v>31</v>
      </c>
      <c r="B4">
        <v>117</v>
      </c>
      <c r="C4">
        <v>1655</v>
      </c>
      <c r="D4">
        <v>4370</v>
      </c>
      <c r="E4">
        <v>126</v>
      </c>
      <c r="F4">
        <v>494</v>
      </c>
      <c r="G4">
        <v>475</v>
      </c>
      <c r="H4">
        <v>60</v>
      </c>
      <c r="I4" t="s">
        <v>18</v>
      </c>
      <c r="J4">
        <v>8.4000000000000005E-2</v>
      </c>
      <c r="K4">
        <v>0.20799999999999999</v>
      </c>
      <c r="L4">
        <v>0.14199999999999999</v>
      </c>
      <c r="M4">
        <v>0.27700000000000002</v>
      </c>
      <c r="N4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-1.3250976451834651E-2</v>
      </c>
      <c r="O4">
        <v>0.23799999999999999</v>
      </c>
      <c r="P4">
        <v>0.307</v>
      </c>
      <c r="Q4">
        <v>0.38</v>
      </c>
      <c r="R4">
        <v>0.30099999999999999</v>
      </c>
      <c r="S4" t="s">
        <v>18</v>
      </c>
      <c r="T4">
        <v>95</v>
      </c>
      <c r="U4" t="s">
        <v>18</v>
      </c>
      <c r="V4">
        <v>-4.7</v>
      </c>
      <c r="W4" t="s">
        <v>18</v>
      </c>
      <c r="X4">
        <v>-29.1</v>
      </c>
      <c r="Y4">
        <v>4.9000000000000004</v>
      </c>
      <c r="Z4">
        <v>12.5</v>
      </c>
    </row>
    <row r="5" spans="1:26" x14ac:dyDescent="0.45">
      <c r="A5" t="s">
        <v>147</v>
      </c>
      <c r="B5">
        <v>118</v>
      </c>
      <c r="C5">
        <v>1732</v>
      </c>
      <c r="D5">
        <v>4350</v>
      </c>
      <c r="E5">
        <v>134</v>
      </c>
      <c r="F5">
        <v>465</v>
      </c>
      <c r="G5">
        <v>442</v>
      </c>
      <c r="H5">
        <v>92</v>
      </c>
      <c r="I5" t="s">
        <v>18</v>
      </c>
      <c r="J5">
        <v>9.0999999999999998E-2</v>
      </c>
      <c r="K5">
        <v>0.27700000000000002</v>
      </c>
      <c r="L5">
        <v>0.151</v>
      </c>
      <c r="M5">
        <v>0.27800000000000002</v>
      </c>
      <c r="N5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-1.225097645183465E-2</v>
      </c>
      <c r="O5">
        <v>0.217</v>
      </c>
      <c r="P5">
        <v>0.30099999999999999</v>
      </c>
      <c r="Q5">
        <v>0.36799999999999999</v>
      </c>
      <c r="R5">
        <v>0.29599999999999999</v>
      </c>
      <c r="S5" t="s">
        <v>18</v>
      </c>
      <c r="T5">
        <v>98</v>
      </c>
      <c r="U5" t="s">
        <v>18</v>
      </c>
      <c r="V5">
        <v>-0.9</v>
      </c>
      <c r="W5" t="s">
        <v>18</v>
      </c>
      <c r="X5">
        <v>-10.9</v>
      </c>
      <c r="Y5">
        <v>-17.2</v>
      </c>
      <c r="Z5">
        <v>12</v>
      </c>
    </row>
    <row r="6" spans="1:26" x14ac:dyDescent="0.45">
      <c r="A6" t="s">
        <v>598</v>
      </c>
      <c r="B6">
        <v>118</v>
      </c>
      <c r="C6">
        <v>1703</v>
      </c>
      <c r="D6">
        <v>4367</v>
      </c>
      <c r="E6">
        <v>117</v>
      </c>
      <c r="F6">
        <v>486</v>
      </c>
      <c r="G6">
        <v>465</v>
      </c>
      <c r="H6">
        <v>56</v>
      </c>
      <c r="I6" t="s">
        <v>18</v>
      </c>
      <c r="J6">
        <v>7.6999999999999999E-2</v>
      </c>
      <c r="K6">
        <v>0.23400000000000001</v>
      </c>
      <c r="L6">
        <v>0.15</v>
      </c>
      <c r="M6">
        <v>0.27800000000000002</v>
      </c>
      <c r="N6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-1.225097645183465E-2</v>
      </c>
      <c r="O6">
        <v>0.22900000000000001</v>
      </c>
      <c r="P6">
        <v>0.29399999999999998</v>
      </c>
      <c r="Q6">
        <v>0.38</v>
      </c>
      <c r="R6">
        <v>0.29399999999999998</v>
      </c>
      <c r="S6" t="s">
        <v>18</v>
      </c>
      <c r="T6">
        <v>91</v>
      </c>
      <c r="U6" t="s">
        <v>18</v>
      </c>
      <c r="V6">
        <v>2.9</v>
      </c>
      <c r="W6" t="s">
        <v>18</v>
      </c>
      <c r="X6">
        <v>-40.299999999999997</v>
      </c>
      <c r="Y6">
        <v>6.7</v>
      </c>
      <c r="Z6">
        <v>11.5</v>
      </c>
    </row>
    <row r="7" spans="1:26" x14ac:dyDescent="0.45">
      <c r="A7" t="s">
        <v>19</v>
      </c>
      <c r="B7">
        <v>118</v>
      </c>
      <c r="C7">
        <v>1726</v>
      </c>
      <c r="D7">
        <v>4369</v>
      </c>
      <c r="E7">
        <v>150</v>
      </c>
      <c r="F7">
        <v>473</v>
      </c>
      <c r="G7">
        <v>454</v>
      </c>
      <c r="H7">
        <v>66</v>
      </c>
      <c r="I7" t="s">
        <v>18</v>
      </c>
      <c r="J7">
        <v>8.4000000000000005E-2</v>
      </c>
      <c r="K7">
        <v>0.251</v>
      </c>
      <c r="L7">
        <v>0.16500000000000001</v>
      </c>
      <c r="M7">
        <v>0.27800000000000002</v>
      </c>
      <c r="N7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-1.225097645183465E-2</v>
      </c>
      <c r="O7">
        <v>0.23</v>
      </c>
      <c r="P7">
        <v>0.30099999999999999</v>
      </c>
      <c r="Q7">
        <v>0.39500000000000002</v>
      </c>
      <c r="R7">
        <v>0.30299999999999999</v>
      </c>
      <c r="S7" t="s">
        <v>18</v>
      </c>
      <c r="T7">
        <v>101</v>
      </c>
      <c r="U7" t="s">
        <v>18</v>
      </c>
      <c r="V7">
        <v>-8.3000000000000007</v>
      </c>
      <c r="W7" t="s">
        <v>18</v>
      </c>
      <c r="X7">
        <v>-4</v>
      </c>
      <c r="Y7">
        <v>-52</v>
      </c>
      <c r="Z7">
        <v>9.1999999999999993</v>
      </c>
    </row>
    <row r="8" spans="1:26" x14ac:dyDescent="0.45">
      <c r="A8" t="s">
        <v>119</v>
      </c>
      <c r="B8">
        <v>117</v>
      </c>
      <c r="C8">
        <v>1714</v>
      </c>
      <c r="D8">
        <v>4309</v>
      </c>
      <c r="E8">
        <v>135</v>
      </c>
      <c r="F8">
        <v>520</v>
      </c>
      <c r="G8">
        <v>491</v>
      </c>
      <c r="H8">
        <v>164</v>
      </c>
      <c r="I8" t="s">
        <v>18</v>
      </c>
      <c r="J8">
        <v>8.1000000000000003E-2</v>
      </c>
      <c r="K8">
        <v>0.245</v>
      </c>
      <c r="L8">
        <v>0.16800000000000001</v>
      </c>
      <c r="M8">
        <v>0.27900000000000003</v>
      </c>
      <c r="N8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-1.1250976451834649E-2</v>
      </c>
      <c r="O8">
        <v>0.23</v>
      </c>
      <c r="P8">
        <v>0.30299999999999999</v>
      </c>
      <c r="Q8">
        <v>0.39800000000000002</v>
      </c>
      <c r="R8">
        <v>0.30599999999999999</v>
      </c>
      <c r="S8" t="s">
        <v>18</v>
      </c>
      <c r="T8">
        <v>89</v>
      </c>
      <c r="U8" t="s">
        <v>18</v>
      </c>
      <c r="V8">
        <v>15.1</v>
      </c>
      <c r="W8" t="s">
        <v>18</v>
      </c>
      <c r="X8">
        <v>-40</v>
      </c>
      <c r="Y8">
        <v>-28.6</v>
      </c>
      <c r="Z8">
        <v>7.8</v>
      </c>
    </row>
    <row r="9" spans="1:26" x14ac:dyDescent="0.45">
      <c r="A9" t="s">
        <v>74</v>
      </c>
      <c r="B9">
        <v>118</v>
      </c>
      <c r="C9">
        <v>1755</v>
      </c>
      <c r="D9">
        <v>4380</v>
      </c>
      <c r="E9">
        <v>107</v>
      </c>
      <c r="F9">
        <v>485</v>
      </c>
      <c r="G9">
        <v>460</v>
      </c>
      <c r="H9">
        <v>60</v>
      </c>
      <c r="I9" t="s">
        <v>18</v>
      </c>
      <c r="J9">
        <v>8.5000000000000006E-2</v>
      </c>
      <c r="K9">
        <v>0.20300000000000001</v>
      </c>
      <c r="L9">
        <v>0.14199999999999999</v>
      </c>
      <c r="M9">
        <v>0.28100000000000003</v>
      </c>
      <c r="N9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-9.2509764518346471E-3</v>
      </c>
      <c r="O9">
        <v>0.23899999999999999</v>
      </c>
      <c r="P9">
        <v>0.311</v>
      </c>
      <c r="Q9">
        <v>0.38100000000000001</v>
      </c>
      <c r="R9">
        <v>0.30399999999999999</v>
      </c>
      <c r="S9" t="s">
        <v>18</v>
      </c>
      <c r="T9">
        <v>99</v>
      </c>
      <c r="U9" t="s">
        <v>18</v>
      </c>
      <c r="V9">
        <v>-7.6</v>
      </c>
      <c r="W9" t="s">
        <v>18</v>
      </c>
      <c r="X9">
        <v>-14.8</v>
      </c>
      <c r="Y9">
        <v>16.100000000000001</v>
      </c>
      <c r="Z9">
        <v>15.2</v>
      </c>
    </row>
    <row r="10" spans="1:26" x14ac:dyDescent="0.45">
      <c r="A10" t="s">
        <v>51</v>
      </c>
      <c r="B10">
        <v>118</v>
      </c>
      <c r="C10">
        <v>1673</v>
      </c>
      <c r="D10">
        <v>4556</v>
      </c>
      <c r="E10">
        <v>176</v>
      </c>
      <c r="F10">
        <v>606</v>
      </c>
      <c r="G10">
        <v>585</v>
      </c>
      <c r="H10">
        <v>48</v>
      </c>
      <c r="I10" t="s">
        <v>18</v>
      </c>
      <c r="J10">
        <v>0.105</v>
      </c>
      <c r="K10">
        <v>0.20799999999999999</v>
      </c>
      <c r="L10">
        <v>0.186</v>
      </c>
      <c r="M10">
        <v>0.28499999999999998</v>
      </c>
      <c r="N10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-5.2509764518346991E-3</v>
      </c>
      <c r="O10">
        <v>0.252</v>
      </c>
      <c r="P10">
        <v>0.33500000000000002</v>
      </c>
      <c r="Q10">
        <v>0.438</v>
      </c>
      <c r="R10">
        <v>0.33500000000000002</v>
      </c>
      <c r="S10" t="s">
        <v>18</v>
      </c>
      <c r="T10">
        <v>119</v>
      </c>
      <c r="U10" t="s">
        <v>18</v>
      </c>
      <c r="V10">
        <v>-14.6</v>
      </c>
      <c r="W10" t="s">
        <v>18</v>
      </c>
      <c r="X10">
        <v>86.9</v>
      </c>
      <c r="Y10">
        <v>10.1</v>
      </c>
      <c r="Z10">
        <v>25.6</v>
      </c>
    </row>
    <row r="11" spans="1:26" x14ac:dyDescent="0.45">
      <c r="A11" t="s">
        <v>43</v>
      </c>
      <c r="B11">
        <v>118</v>
      </c>
      <c r="C11">
        <v>1731</v>
      </c>
      <c r="D11">
        <v>4356</v>
      </c>
      <c r="E11">
        <v>127</v>
      </c>
      <c r="F11">
        <v>567</v>
      </c>
      <c r="G11">
        <v>551</v>
      </c>
      <c r="H11">
        <v>99</v>
      </c>
      <c r="I11" t="s">
        <v>18</v>
      </c>
      <c r="J11">
        <v>7.0999999999999994E-2</v>
      </c>
      <c r="K11">
        <v>0.183</v>
      </c>
      <c r="L11">
        <v>0.16200000000000001</v>
      </c>
      <c r="M11">
        <v>0.28499999999999998</v>
      </c>
      <c r="N11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-5.2509764518346991E-3</v>
      </c>
      <c r="O11">
        <v>0.254</v>
      </c>
      <c r="P11">
        <v>0.312</v>
      </c>
      <c r="Q11">
        <v>0.41499999999999998</v>
      </c>
      <c r="R11">
        <v>0.314</v>
      </c>
      <c r="S11" t="s">
        <v>18</v>
      </c>
      <c r="T11">
        <v>100</v>
      </c>
      <c r="U11" t="s">
        <v>18</v>
      </c>
      <c r="V11">
        <v>7.2</v>
      </c>
      <c r="W11" t="s">
        <v>18</v>
      </c>
      <c r="X11">
        <v>9</v>
      </c>
      <c r="Y11">
        <v>6.3</v>
      </c>
      <c r="Z11">
        <v>16.5</v>
      </c>
    </row>
    <row r="12" spans="1:26" x14ac:dyDescent="0.45">
      <c r="A12" t="s">
        <v>111</v>
      </c>
      <c r="B12">
        <v>117</v>
      </c>
      <c r="C12">
        <v>1669</v>
      </c>
      <c r="D12">
        <v>4331</v>
      </c>
      <c r="E12">
        <v>118</v>
      </c>
      <c r="F12">
        <v>475</v>
      </c>
      <c r="G12">
        <v>444</v>
      </c>
      <c r="H12">
        <v>100</v>
      </c>
      <c r="I12" t="s">
        <v>18</v>
      </c>
      <c r="J12">
        <v>7.9000000000000001E-2</v>
      </c>
      <c r="K12">
        <v>0.22500000000000001</v>
      </c>
      <c r="L12">
        <v>0.14099999999999999</v>
      </c>
      <c r="M12">
        <v>0.28499999999999998</v>
      </c>
      <c r="N12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-5.2509764518346991E-3</v>
      </c>
      <c r="O12">
        <v>0.23699999999999999</v>
      </c>
      <c r="P12">
        <v>0.30599999999999999</v>
      </c>
      <c r="Q12">
        <v>0.378</v>
      </c>
      <c r="R12">
        <v>0.30099999999999999</v>
      </c>
      <c r="S12" t="s">
        <v>18</v>
      </c>
      <c r="T12">
        <v>94</v>
      </c>
      <c r="U12" t="s">
        <v>18</v>
      </c>
      <c r="V12">
        <v>-11</v>
      </c>
      <c r="W12" t="s">
        <v>18</v>
      </c>
      <c r="X12">
        <v>-42.9</v>
      </c>
      <c r="Y12">
        <v>-37.799999999999997</v>
      </c>
      <c r="Z12">
        <v>6.5</v>
      </c>
    </row>
    <row r="13" spans="1:26" x14ac:dyDescent="0.45">
      <c r="A13" t="s">
        <v>161</v>
      </c>
      <c r="B13">
        <v>119</v>
      </c>
      <c r="C13">
        <v>1729</v>
      </c>
      <c r="D13">
        <v>4456</v>
      </c>
      <c r="E13">
        <v>122</v>
      </c>
      <c r="F13">
        <v>503</v>
      </c>
      <c r="G13">
        <v>473</v>
      </c>
      <c r="H13">
        <v>99</v>
      </c>
      <c r="I13" t="s">
        <v>18</v>
      </c>
      <c r="J13">
        <v>8.6999999999999994E-2</v>
      </c>
      <c r="K13">
        <v>0.23100000000000001</v>
      </c>
      <c r="L13">
        <v>0.14899999999999999</v>
      </c>
      <c r="M13">
        <v>0.28699999999999998</v>
      </c>
      <c r="N13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-3.2509764518346973E-3</v>
      </c>
      <c r="O13">
        <v>0.23599999999999999</v>
      </c>
      <c r="P13">
        <v>0.311</v>
      </c>
      <c r="Q13">
        <v>0.38500000000000001</v>
      </c>
      <c r="R13">
        <v>0.30499999999999999</v>
      </c>
      <c r="S13" t="s">
        <v>18</v>
      </c>
      <c r="T13">
        <v>97</v>
      </c>
      <c r="U13" t="s">
        <v>18</v>
      </c>
      <c r="V13">
        <v>6.1</v>
      </c>
      <c r="W13" t="s">
        <v>18</v>
      </c>
      <c r="X13">
        <v>-8.9</v>
      </c>
      <c r="Y13">
        <v>-13</v>
      </c>
      <c r="Z13">
        <v>13.1</v>
      </c>
    </row>
    <row r="14" spans="1:26" x14ac:dyDescent="0.45">
      <c r="A14" t="s">
        <v>93</v>
      </c>
      <c r="B14">
        <v>118</v>
      </c>
      <c r="C14">
        <v>1715</v>
      </c>
      <c r="D14">
        <v>4372</v>
      </c>
      <c r="E14">
        <v>96</v>
      </c>
      <c r="F14">
        <v>504</v>
      </c>
      <c r="G14">
        <v>477</v>
      </c>
      <c r="H14">
        <v>163</v>
      </c>
      <c r="I14" t="s">
        <v>18</v>
      </c>
      <c r="J14">
        <v>7.9000000000000001E-2</v>
      </c>
      <c r="K14">
        <v>0.20499999999999999</v>
      </c>
      <c r="L14">
        <v>0.13100000000000001</v>
      </c>
      <c r="M14">
        <v>0.28899999999999998</v>
      </c>
      <c r="N14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-1.2509764518346955E-3</v>
      </c>
      <c r="O14">
        <v>0.24299999999999999</v>
      </c>
      <c r="P14">
        <v>0.311</v>
      </c>
      <c r="Q14">
        <v>0.374</v>
      </c>
      <c r="R14">
        <v>0.30099999999999999</v>
      </c>
      <c r="S14" t="s">
        <v>18</v>
      </c>
      <c r="T14">
        <v>92</v>
      </c>
      <c r="U14" t="s">
        <v>18</v>
      </c>
      <c r="V14">
        <v>4.9000000000000004</v>
      </c>
      <c r="W14" t="s">
        <v>18</v>
      </c>
      <c r="X14">
        <v>-34.5</v>
      </c>
      <c r="Y14">
        <v>-44.7</v>
      </c>
      <c r="Z14">
        <v>6.9</v>
      </c>
    </row>
    <row r="15" spans="1:26" x14ac:dyDescent="0.45">
      <c r="A15" t="s">
        <v>63</v>
      </c>
      <c r="B15">
        <v>118</v>
      </c>
      <c r="C15">
        <v>1789</v>
      </c>
      <c r="D15">
        <v>4368</v>
      </c>
      <c r="E15">
        <v>107</v>
      </c>
      <c r="F15">
        <v>433</v>
      </c>
      <c r="G15">
        <v>421</v>
      </c>
      <c r="H15">
        <v>84</v>
      </c>
      <c r="I15" t="s">
        <v>18</v>
      </c>
      <c r="J15">
        <v>6.4000000000000001E-2</v>
      </c>
      <c r="K15">
        <v>0.23100000000000001</v>
      </c>
      <c r="L15">
        <v>0.127</v>
      </c>
      <c r="M15">
        <v>0.28899999999999998</v>
      </c>
      <c r="N15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-1.2509764518346955E-3</v>
      </c>
      <c r="O15">
        <v>0.23699999999999999</v>
      </c>
      <c r="P15">
        <v>0.29299999999999998</v>
      </c>
      <c r="Q15">
        <v>0.36399999999999999</v>
      </c>
      <c r="R15">
        <v>0.28699999999999998</v>
      </c>
      <c r="S15" t="s">
        <v>18</v>
      </c>
      <c r="T15">
        <v>80</v>
      </c>
      <c r="U15" t="s">
        <v>18</v>
      </c>
      <c r="V15">
        <v>-3.7</v>
      </c>
      <c r="W15" t="s">
        <v>18</v>
      </c>
      <c r="X15">
        <v>-107.8</v>
      </c>
      <c r="Y15">
        <v>-25.2</v>
      </c>
      <c r="Z15">
        <v>1.4</v>
      </c>
    </row>
    <row r="16" spans="1:26" x14ac:dyDescent="0.45">
      <c r="A16" t="s">
        <v>100</v>
      </c>
      <c r="B16">
        <v>116</v>
      </c>
      <c r="C16">
        <v>1611</v>
      </c>
      <c r="D16">
        <v>4314</v>
      </c>
      <c r="E16">
        <v>149</v>
      </c>
      <c r="F16">
        <v>495</v>
      </c>
      <c r="G16">
        <v>473</v>
      </c>
      <c r="H16">
        <v>50</v>
      </c>
      <c r="I16" t="s">
        <v>18</v>
      </c>
      <c r="J16">
        <v>7.6999999999999999E-2</v>
      </c>
      <c r="K16">
        <v>0.247</v>
      </c>
      <c r="L16">
        <v>0.17199999999999999</v>
      </c>
      <c r="M16">
        <v>0.28999999999999998</v>
      </c>
      <c r="N16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-2.5097645183469464E-4</v>
      </c>
      <c r="O16">
        <v>0.24099999999999999</v>
      </c>
      <c r="P16">
        <v>0.30399999999999999</v>
      </c>
      <c r="Q16">
        <v>0.41199999999999998</v>
      </c>
      <c r="R16">
        <v>0.311</v>
      </c>
      <c r="S16" t="s">
        <v>18</v>
      </c>
      <c r="T16">
        <v>97</v>
      </c>
      <c r="U16" t="s">
        <v>18</v>
      </c>
      <c r="V16">
        <v>-5.9</v>
      </c>
      <c r="W16" t="s">
        <v>18</v>
      </c>
      <c r="X16">
        <v>-19.100000000000001</v>
      </c>
      <c r="Y16">
        <v>-12.5</v>
      </c>
      <c r="Z16">
        <v>11.6</v>
      </c>
    </row>
    <row r="17" spans="1:26" x14ac:dyDescent="0.45">
      <c r="A17" t="s">
        <v>186</v>
      </c>
      <c r="B17">
        <v>118</v>
      </c>
      <c r="C17">
        <v>1739</v>
      </c>
      <c r="D17">
        <v>4518</v>
      </c>
      <c r="E17">
        <v>183</v>
      </c>
      <c r="F17">
        <v>602</v>
      </c>
      <c r="G17">
        <v>585</v>
      </c>
      <c r="H17">
        <v>70</v>
      </c>
      <c r="I17" t="s">
        <v>18</v>
      </c>
      <c r="J17">
        <v>7.6999999999999999E-2</v>
      </c>
      <c r="K17">
        <v>0.215</v>
      </c>
      <c r="L17">
        <v>0.19800000000000001</v>
      </c>
      <c r="M17">
        <v>0.29099999999999998</v>
      </c>
      <c r="N17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7.4902354816530625E-4</v>
      </c>
      <c r="O17">
        <v>0.25600000000000001</v>
      </c>
      <c r="P17">
        <v>0.31900000000000001</v>
      </c>
      <c r="Q17">
        <v>0.45300000000000001</v>
      </c>
      <c r="R17">
        <v>0.33200000000000002</v>
      </c>
      <c r="S17" t="s">
        <v>18</v>
      </c>
      <c r="T17">
        <v>120</v>
      </c>
      <c r="U17" t="s">
        <v>18</v>
      </c>
      <c r="V17">
        <v>0.9</v>
      </c>
      <c r="W17" t="s">
        <v>18</v>
      </c>
      <c r="X17">
        <v>103.1</v>
      </c>
      <c r="Y17">
        <v>-20.100000000000001</v>
      </c>
      <c r="Z17">
        <v>24</v>
      </c>
    </row>
    <row r="18" spans="1:26" x14ac:dyDescent="0.45">
      <c r="A18" t="s">
        <v>23</v>
      </c>
      <c r="B18">
        <v>116</v>
      </c>
      <c r="C18">
        <v>1669</v>
      </c>
      <c r="D18">
        <v>4389</v>
      </c>
      <c r="E18">
        <v>115</v>
      </c>
      <c r="F18">
        <v>488</v>
      </c>
      <c r="G18">
        <v>470</v>
      </c>
      <c r="H18">
        <v>68</v>
      </c>
      <c r="I18" t="s">
        <v>18</v>
      </c>
      <c r="J18">
        <v>8.1000000000000003E-2</v>
      </c>
      <c r="K18">
        <v>0.246</v>
      </c>
      <c r="L18">
        <v>0.13700000000000001</v>
      </c>
      <c r="M18">
        <v>0.29099999999999998</v>
      </c>
      <c r="N18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7.4902354816530625E-4</v>
      </c>
      <c r="O18">
        <v>0.23499999999999999</v>
      </c>
      <c r="P18">
        <v>0.30199999999999999</v>
      </c>
      <c r="Q18">
        <v>0.372</v>
      </c>
      <c r="R18">
        <v>0.29499999999999998</v>
      </c>
      <c r="S18" t="s">
        <v>18</v>
      </c>
      <c r="T18">
        <v>86</v>
      </c>
      <c r="U18" t="s">
        <v>18</v>
      </c>
      <c r="V18">
        <v>0.9</v>
      </c>
      <c r="W18" t="s">
        <v>18</v>
      </c>
      <c r="X18">
        <v>-74</v>
      </c>
      <c r="Y18">
        <v>-34.4</v>
      </c>
      <c r="Z18">
        <v>4</v>
      </c>
    </row>
    <row r="19" spans="1:26" x14ac:dyDescent="0.45">
      <c r="A19" t="s">
        <v>13</v>
      </c>
      <c r="B19">
        <v>117</v>
      </c>
      <c r="C19">
        <v>1730</v>
      </c>
      <c r="D19">
        <v>4495</v>
      </c>
      <c r="E19">
        <v>146</v>
      </c>
      <c r="F19">
        <v>560</v>
      </c>
      <c r="G19">
        <v>538</v>
      </c>
      <c r="H19">
        <v>83</v>
      </c>
      <c r="I19" t="s">
        <v>18</v>
      </c>
      <c r="J19">
        <v>8.3000000000000004E-2</v>
      </c>
      <c r="K19">
        <v>0.216</v>
      </c>
      <c r="L19">
        <v>0.16800000000000001</v>
      </c>
      <c r="M19">
        <v>0.29199999999999998</v>
      </c>
      <c r="N19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1.7490235481653071E-3</v>
      </c>
      <c r="O19">
        <v>0.249</v>
      </c>
      <c r="P19">
        <v>0.32100000000000001</v>
      </c>
      <c r="Q19">
        <v>0.41699999999999998</v>
      </c>
      <c r="R19">
        <v>0.32100000000000001</v>
      </c>
      <c r="S19" t="s">
        <v>18</v>
      </c>
      <c r="T19">
        <v>110</v>
      </c>
      <c r="U19" t="s">
        <v>18</v>
      </c>
      <c r="V19">
        <v>-6.1</v>
      </c>
      <c r="W19" t="s">
        <v>18</v>
      </c>
      <c r="X19">
        <v>45.3</v>
      </c>
      <c r="Y19">
        <v>-8.1</v>
      </c>
      <c r="Z19">
        <v>19.3</v>
      </c>
    </row>
    <row r="20" spans="1:26" x14ac:dyDescent="0.45">
      <c r="A20" t="s">
        <v>39</v>
      </c>
      <c r="B20">
        <v>116</v>
      </c>
      <c r="C20">
        <v>1719</v>
      </c>
      <c r="D20">
        <v>4341</v>
      </c>
      <c r="E20">
        <v>110</v>
      </c>
      <c r="F20">
        <v>458</v>
      </c>
      <c r="G20">
        <v>428</v>
      </c>
      <c r="H20">
        <v>125</v>
      </c>
      <c r="I20" t="s">
        <v>18</v>
      </c>
      <c r="J20">
        <v>8.7999999999999995E-2</v>
      </c>
      <c r="K20">
        <v>0.24299999999999999</v>
      </c>
      <c r="L20">
        <v>0.14099999999999999</v>
      </c>
      <c r="M20">
        <v>0.29199999999999998</v>
      </c>
      <c r="N20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1.7490235481653071E-3</v>
      </c>
      <c r="O20">
        <v>0.23400000000000001</v>
      </c>
      <c r="P20">
        <v>0.311</v>
      </c>
      <c r="Q20">
        <v>0.375</v>
      </c>
      <c r="R20">
        <v>0.30299999999999999</v>
      </c>
      <c r="S20" t="s">
        <v>18</v>
      </c>
      <c r="T20">
        <v>101</v>
      </c>
      <c r="U20" t="s">
        <v>18</v>
      </c>
      <c r="V20">
        <v>2.2000000000000002</v>
      </c>
      <c r="W20" t="s">
        <v>18</v>
      </c>
      <c r="X20">
        <v>5.2</v>
      </c>
      <c r="Y20">
        <v>-9.5</v>
      </c>
      <c r="Z20">
        <v>14.4</v>
      </c>
    </row>
    <row r="21" spans="1:26" x14ac:dyDescent="0.45">
      <c r="A21" t="s">
        <v>26</v>
      </c>
      <c r="B21">
        <v>116</v>
      </c>
      <c r="C21">
        <v>1735</v>
      </c>
      <c r="D21">
        <v>4405</v>
      </c>
      <c r="E21">
        <v>140</v>
      </c>
      <c r="F21">
        <v>563</v>
      </c>
      <c r="G21">
        <v>531</v>
      </c>
      <c r="H21">
        <v>58</v>
      </c>
      <c r="I21" t="s">
        <v>18</v>
      </c>
      <c r="J21">
        <v>0.08</v>
      </c>
      <c r="K21">
        <v>0.21</v>
      </c>
      <c r="L21">
        <v>0.17499999999999999</v>
      </c>
      <c r="M21">
        <v>0.29299999999999998</v>
      </c>
      <c r="N21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2.749023548165308E-3</v>
      </c>
      <c r="O21">
        <v>0.252</v>
      </c>
      <c r="P21">
        <v>0.32300000000000001</v>
      </c>
      <c r="Q21">
        <v>0.42699999999999999</v>
      </c>
      <c r="R21">
        <v>0.32500000000000001</v>
      </c>
      <c r="S21" t="s">
        <v>18</v>
      </c>
      <c r="T21">
        <v>113</v>
      </c>
      <c r="U21" t="s">
        <v>18</v>
      </c>
      <c r="V21">
        <v>-5.7</v>
      </c>
      <c r="W21" t="s">
        <v>18</v>
      </c>
      <c r="X21">
        <v>60.6</v>
      </c>
      <c r="Y21">
        <v>-11.6</v>
      </c>
      <c r="Z21">
        <v>20.2</v>
      </c>
    </row>
    <row r="22" spans="1:26" x14ac:dyDescent="0.45">
      <c r="A22" t="s">
        <v>151</v>
      </c>
      <c r="B22">
        <v>119</v>
      </c>
      <c r="C22">
        <v>1762</v>
      </c>
      <c r="D22">
        <v>4494</v>
      </c>
      <c r="E22">
        <v>124</v>
      </c>
      <c r="F22">
        <v>526</v>
      </c>
      <c r="G22">
        <v>501</v>
      </c>
      <c r="H22">
        <v>46</v>
      </c>
      <c r="I22" t="s">
        <v>18</v>
      </c>
      <c r="J22">
        <v>8.5999999999999993E-2</v>
      </c>
      <c r="K22">
        <v>0.22700000000000001</v>
      </c>
      <c r="L22">
        <v>0.154</v>
      </c>
      <c r="M22">
        <v>0.29399999999999998</v>
      </c>
      <c r="N22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3.7490235481653089E-3</v>
      </c>
      <c r="O22">
        <v>0.24399999999999999</v>
      </c>
      <c r="P22">
        <v>0.314</v>
      </c>
      <c r="Q22">
        <v>0.39800000000000002</v>
      </c>
      <c r="R22">
        <v>0.31</v>
      </c>
      <c r="S22" t="s">
        <v>18</v>
      </c>
      <c r="T22">
        <v>100</v>
      </c>
      <c r="U22" t="s">
        <v>18</v>
      </c>
      <c r="V22">
        <v>-2.7</v>
      </c>
      <c r="W22" t="s">
        <v>18</v>
      </c>
      <c r="X22">
        <v>-1.4</v>
      </c>
      <c r="Y22">
        <v>1.2</v>
      </c>
      <c r="Z22">
        <v>15.5</v>
      </c>
    </row>
    <row r="23" spans="1:26" x14ac:dyDescent="0.45">
      <c r="A23" t="s">
        <v>47</v>
      </c>
      <c r="B23">
        <v>118</v>
      </c>
      <c r="C23">
        <v>1703</v>
      </c>
      <c r="D23">
        <v>4448</v>
      </c>
      <c r="E23">
        <v>122</v>
      </c>
      <c r="F23">
        <v>492</v>
      </c>
      <c r="G23">
        <v>465</v>
      </c>
      <c r="H23">
        <v>65</v>
      </c>
      <c r="I23" t="s">
        <v>18</v>
      </c>
      <c r="J23">
        <v>7.5999999999999998E-2</v>
      </c>
      <c r="K23">
        <v>0.219</v>
      </c>
      <c r="L23">
        <v>0.14199999999999999</v>
      </c>
      <c r="M23">
        <v>0.29399999999999998</v>
      </c>
      <c r="N23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3.7490235481653089E-3</v>
      </c>
      <c r="O23">
        <v>0.247</v>
      </c>
      <c r="P23">
        <v>0.31</v>
      </c>
      <c r="Q23">
        <v>0.38900000000000001</v>
      </c>
      <c r="R23">
        <v>0.30599999999999999</v>
      </c>
      <c r="S23" t="s">
        <v>18</v>
      </c>
      <c r="T23">
        <v>97</v>
      </c>
      <c r="U23" t="s">
        <v>18</v>
      </c>
      <c r="V23">
        <v>-2.5</v>
      </c>
      <c r="W23" t="s">
        <v>18</v>
      </c>
      <c r="X23">
        <v>-19</v>
      </c>
      <c r="Y23">
        <v>-12.7</v>
      </c>
      <c r="Z23">
        <v>12.1</v>
      </c>
    </row>
    <row r="24" spans="1:26" x14ac:dyDescent="0.45">
      <c r="A24" t="s">
        <v>127</v>
      </c>
      <c r="B24">
        <v>117</v>
      </c>
      <c r="C24">
        <v>1707</v>
      </c>
      <c r="D24">
        <v>4510</v>
      </c>
      <c r="E24">
        <v>156</v>
      </c>
      <c r="F24">
        <v>576</v>
      </c>
      <c r="G24">
        <v>558</v>
      </c>
      <c r="H24">
        <v>77</v>
      </c>
      <c r="I24" t="s">
        <v>18</v>
      </c>
      <c r="J24">
        <v>9.9000000000000005E-2</v>
      </c>
      <c r="K24">
        <v>0.22</v>
      </c>
      <c r="L24">
        <v>0.18</v>
      </c>
      <c r="M24">
        <v>0.29499999999999998</v>
      </c>
      <c r="N24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4.7490235481653098E-3</v>
      </c>
      <c r="O24">
        <v>0.252</v>
      </c>
      <c r="P24">
        <v>0.33200000000000002</v>
      </c>
      <c r="Q24">
        <v>0.432</v>
      </c>
      <c r="R24">
        <v>0.33</v>
      </c>
      <c r="S24" t="s">
        <v>18</v>
      </c>
      <c r="T24">
        <v>114</v>
      </c>
      <c r="U24" t="s">
        <v>18</v>
      </c>
      <c r="V24">
        <v>3.6</v>
      </c>
      <c r="W24" t="s">
        <v>18</v>
      </c>
      <c r="X24">
        <v>78.5</v>
      </c>
      <c r="Y24">
        <v>-26.9</v>
      </c>
      <c r="Z24">
        <v>20.9</v>
      </c>
    </row>
    <row r="25" spans="1:26" x14ac:dyDescent="0.45">
      <c r="A25" t="s">
        <v>59</v>
      </c>
      <c r="B25">
        <v>116</v>
      </c>
      <c r="C25">
        <v>1672</v>
      </c>
      <c r="D25">
        <v>4388</v>
      </c>
      <c r="E25">
        <v>134</v>
      </c>
      <c r="F25">
        <v>532</v>
      </c>
      <c r="G25">
        <v>509</v>
      </c>
      <c r="H25">
        <v>68</v>
      </c>
      <c r="I25" t="s">
        <v>18</v>
      </c>
      <c r="J25">
        <v>7.1999999999999995E-2</v>
      </c>
      <c r="K25">
        <v>0.188</v>
      </c>
      <c r="L25">
        <v>0.156</v>
      </c>
      <c r="M25">
        <v>0.29599999999999999</v>
      </c>
      <c r="N25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5.7490235481653107E-3</v>
      </c>
      <c r="O25">
        <v>0.26100000000000001</v>
      </c>
      <c r="P25">
        <v>0.32100000000000001</v>
      </c>
      <c r="Q25">
        <v>0.41699999999999998</v>
      </c>
      <c r="R25">
        <v>0.32</v>
      </c>
      <c r="S25" t="s">
        <v>18</v>
      </c>
      <c r="T25">
        <v>110</v>
      </c>
      <c r="U25" t="s">
        <v>18</v>
      </c>
      <c r="V25">
        <v>-9.4</v>
      </c>
      <c r="W25" t="s">
        <v>18</v>
      </c>
      <c r="X25">
        <v>42.1</v>
      </c>
      <c r="Y25">
        <v>-9.8000000000000007</v>
      </c>
      <c r="Z25">
        <v>18.399999999999999</v>
      </c>
    </row>
    <row r="26" spans="1:26" x14ac:dyDescent="0.45">
      <c r="A26" t="s">
        <v>67</v>
      </c>
      <c r="B26">
        <v>118</v>
      </c>
      <c r="C26">
        <v>1755</v>
      </c>
      <c r="D26">
        <v>4533</v>
      </c>
      <c r="E26">
        <v>145</v>
      </c>
      <c r="F26">
        <v>612</v>
      </c>
      <c r="G26">
        <v>586</v>
      </c>
      <c r="H26">
        <v>77</v>
      </c>
      <c r="I26" t="s">
        <v>18</v>
      </c>
      <c r="J26">
        <v>8.7999999999999995E-2</v>
      </c>
      <c r="K26">
        <v>0.20200000000000001</v>
      </c>
      <c r="L26">
        <v>0.17299999999999999</v>
      </c>
      <c r="M26">
        <v>0.29899999999999999</v>
      </c>
      <c r="N26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8.7490235481653134E-3</v>
      </c>
      <c r="O26">
        <v>0.26</v>
      </c>
      <c r="P26">
        <v>0.33100000000000002</v>
      </c>
      <c r="Q26">
        <v>0.433</v>
      </c>
      <c r="R26">
        <v>0.33</v>
      </c>
      <c r="S26" t="s">
        <v>18</v>
      </c>
      <c r="T26">
        <v>111</v>
      </c>
      <c r="U26" t="s">
        <v>18</v>
      </c>
      <c r="V26">
        <v>9</v>
      </c>
      <c r="W26" t="s">
        <v>18</v>
      </c>
      <c r="X26">
        <v>66</v>
      </c>
      <c r="Y26">
        <v>-1.1000000000000001</v>
      </c>
      <c r="Z26">
        <v>22.3</v>
      </c>
    </row>
    <row r="27" spans="1:26" x14ac:dyDescent="0.45">
      <c r="A27" t="s">
        <v>175</v>
      </c>
      <c r="B27">
        <v>118</v>
      </c>
      <c r="C27">
        <v>1765</v>
      </c>
      <c r="D27">
        <v>4459</v>
      </c>
      <c r="E27">
        <v>135</v>
      </c>
      <c r="F27">
        <v>563</v>
      </c>
      <c r="G27">
        <v>541</v>
      </c>
      <c r="H27">
        <v>83</v>
      </c>
      <c r="I27" t="s">
        <v>18</v>
      </c>
      <c r="J27">
        <v>7.3999999999999996E-2</v>
      </c>
      <c r="K27">
        <v>0.17699999999999999</v>
      </c>
      <c r="L27">
        <v>0.152</v>
      </c>
      <c r="M27">
        <v>0.29899999999999999</v>
      </c>
      <c r="N27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8.7490235481653134E-3</v>
      </c>
      <c r="O27">
        <v>0.26500000000000001</v>
      </c>
      <c r="P27">
        <v>0.32600000000000001</v>
      </c>
      <c r="Q27">
        <v>0.41799999999999998</v>
      </c>
      <c r="R27">
        <v>0.32300000000000001</v>
      </c>
      <c r="S27" t="s">
        <v>18</v>
      </c>
      <c r="T27">
        <v>111</v>
      </c>
      <c r="U27" t="s">
        <v>18</v>
      </c>
      <c r="V27">
        <v>2</v>
      </c>
      <c r="W27" t="s">
        <v>18</v>
      </c>
      <c r="X27">
        <v>61.2</v>
      </c>
      <c r="Y27">
        <v>-23.7</v>
      </c>
      <c r="Z27">
        <v>19.3</v>
      </c>
    </row>
    <row r="28" spans="1:26" x14ac:dyDescent="0.45">
      <c r="A28" t="s">
        <v>107</v>
      </c>
      <c r="B28">
        <v>117</v>
      </c>
      <c r="C28">
        <v>1653</v>
      </c>
      <c r="D28">
        <v>4495</v>
      </c>
      <c r="E28">
        <v>145</v>
      </c>
      <c r="F28">
        <v>567</v>
      </c>
      <c r="G28">
        <v>542</v>
      </c>
      <c r="H28">
        <v>113</v>
      </c>
      <c r="I28" t="s">
        <v>18</v>
      </c>
      <c r="J28">
        <v>8.7999999999999995E-2</v>
      </c>
      <c r="K28">
        <v>0.219</v>
      </c>
      <c r="L28">
        <v>0.16600000000000001</v>
      </c>
      <c r="M28">
        <v>0.30199999999999999</v>
      </c>
      <c r="N28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1.1749023548165316E-2</v>
      </c>
      <c r="O28">
        <v>0.255</v>
      </c>
      <c r="P28">
        <v>0.32600000000000001</v>
      </c>
      <c r="Q28">
        <v>0.42099999999999999</v>
      </c>
      <c r="R28">
        <v>0.32400000000000001</v>
      </c>
      <c r="S28" t="s">
        <v>18</v>
      </c>
      <c r="T28">
        <v>107</v>
      </c>
      <c r="U28" t="s">
        <v>18</v>
      </c>
      <c r="V28">
        <v>8.6</v>
      </c>
      <c r="W28" t="s">
        <v>18</v>
      </c>
      <c r="X28">
        <v>48.9</v>
      </c>
      <c r="Y28">
        <v>-3.6</v>
      </c>
      <c r="Z28">
        <v>20.2</v>
      </c>
    </row>
    <row r="29" spans="1:26" x14ac:dyDescent="0.45">
      <c r="A29" t="s">
        <v>182</v>
      </c>
      <c r="B29">
        <v>118</v>
      </c>
      <c r="C29">
        <v>1664</v>
      </c>
      <c r="D29">
        <v>4421</v>
      </c>
      <c r="E29">
        <v>131</v>
      </c>
      <c r="F29">
        <v>501</v>
      </c>
      <c r="G29">
        <v>480</v>
      </c>
      <c r="H29">
        <v>60</v>
      </c>
      <c r="I29" t="s">
        <v>18</v>
      </c>
      <c r="J29">
        <v>7.4999999999999997E-2</v>
      </c>
      <c r="K29">
        <v>0.26100000000000001</v>
      </c>
      <c r="L29">
        <v>0.157</v>
      </c>
      <c r="M29">
        <v>0.30599999999999999</v>
      </c>
      <c r="N29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1.574902354816532E-2</v>
      </c>
      <c r="O29">
        <v>0.24299999999999999</v>
      </c>
      <c r="P29">
        <v>0.30599999999999999</v>
      </c>
      <c r="Q29">
        <v>0.40100000000000002</v>
      </c>
      <c r="R29">
        <v>0.30599999999999999</v>
      </c>
      <c r="S29" t="s">
        <v>18</v>
      </c>
      <c r="T29">
        <v>83</v>
      </c>
      <c r="U29" t="s">
        <v>18</v>
      </c>
      <c r="V29">
        <v>-7.2</v>
      </c>
      <c r="W29" t="s">
        <v>18</v>
      </c>
      <c r="X29">
        <v>-98.6</v>
      </c>
      <c r="Y29">
        <v>-18</v>
      </c>
      <c r="Z29">
        <v>3.2</v>
      </c>
    </row>
    <row r="30" spans="1:26" x14ac:dyDescent="0.45">
      <c r="A30" t="s">
        <v>89</v>
      </c>
      <c r="B30">
        <v>116</v>
      </c>
      <c r="C30">
        <v>1699</v>
      </c>
      <c r="D30">
        <v>4461</v>
      </c>
      <c r="E30">
        <v>125</v>
      </c>
      <c r="F30">
        <v>567</v>
      </c>
      <c r="G30">
        <v>542</v>
      </c>
      <c r="H30">
        <v>149</v>
      </c>
      <c r="I30" t="s">
        <v>18</v>
      </c>
      <c r="J30">
        <v>9.6000000000000002E-2</v>
      </c>
      <c r="K30">
        <v>0.22900000000000001</v>
      </c>
      <c r="L30">
        <v>0.15</v>
      </c>
      <c r="M30">
        <v>0.315</v>
      </c>
      <c r="N30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2.4749023548165328E-2</v>
      </c>
      <c r="O30">
        <v>0.25700000000000001</v>
      </c>
      <c r="P30">
        <v>0.33400000000000002</v>
      </c>
      <c r="Q30">
        <v>0.40699999999999997</v>
      </c>
      <c r="R30">
        <v>0.32400000000000001</v>
      </c>
      <c r="S30" t="s">
        <v>18</v>
      </c>
      <c r="T30">
        <v>108</v>
      </c>
      <c r="U30" t="s">
        <v>18</v>
      </c>
      <c r="V30">
        <v>13.1</v>
      </c>
      <c r="W30" t="s">
        <v>18</v>
      </c>
      <c r="X30">
        <v>54.8</v>
      </c>
      <c r="Y30">
        <v>5.3</v>
      </c>
      <c r="Z30">
        <v>21.6</v>
      </c>
    </row>
    <row r="31" spans="1:26" x14ac:dyDescent="0.45">
      <c r="A31" t="s">
        <v>81</v>
      </c>
      <c r="B31">
        <v>116</v>
      </c>
      <c r="C31">
        <v>1707</v>
      </c>
      <c r="D31">
        <v>4500</v>
      </c>
      <c r="E31">
        <v>147</v>
      </c>
      <c r="F31">
        <v>572</v>
      </c>
      <c r="G31">
        <v>549</v>
      </c>
      <c r="H31">
        <v>112</v>
      </c>
      <c r="I31" t="s">
        <v>18</v>
      </c>
      <c r="J31">
        <v>8.1000000000000003E-2</v>
      </c>
      <c r="K31">
        <v>0.249</v>
      </c>
      <c r="L31">
        <v>0.18099999999999999</v>
      </c>
      <c r="M31">
        <v>0.32300000000000001</v>
      </c>
      <c r="N31" s="1">
        <f>Batting_Dashboard_081024[[#This Row],[BABIPBABIP - Batting Average on Balls in Play]]-(SUMPRODUCT(Batting_Dashboard_081024[BABIPBABIP - Batting Average on Balls in Play],Batting_Dashboard_081024[PAPA - Plate Appearances])/SUM(Batting_Dashboard_081024[PAPA - Plate Appearances]))</f>
        <v>3.2749023548165335E-2</v>
      </c>
      <c r="O31">
        <v>0.26</v>
      </c>
      <c r="P31">
        <v>0.32700000000000001</v>
      </c>
      <c r="Q31">
        <v>0.442</v>
      </c>
      <c r="R31">
        <v>0.33100000000000002</v>
      </c>
      <c r="S31" t="s">
        <v>18</v>
      </c>
      <c r="T31">
        <v>111</v>
      </c>
      <c r="U31" t="s">
        <v>18</v>
      </c>
      <c r="V31">
        <v>4.0999999999999996</v>
      </c>
      <c r="W31" t="s">
        <v>18</v>
      </c>
      <c r="X31">
        <v>58.7</v>
      </c>
      <c r="Y31">
        <v>-29.1</v>
      </c>
      <c r="Z31">
        <v>18.5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8F5B-E2E8-4E53-8871-C8AE40736BC9}">
  <dimension ref="A1:Y31"/>
  <sheetViews>
    <sheetView workbookViewId="0">
      <selection sqref="A1:Y31"/>
    </sheetView>
  </sheetViews>
  <sheetFormatPr defaultRowHeight="14.25" x14ac:dyDescent="0.45"/>
  <cols>
    <col min="1" max="1" width="7.33203125" bestFit="1" customWidth="1"/>
    <col min="2" max="2" width="5.1328125" bestFit="1" customWidth="1"/>
    <col min="3" max="3" width="11.3984375" bestFit="1" customWidth="1"/>
    <col min="4" max="4" width="11.46484375" bestFit="1" customWidth="1"/>
    <col min="5" max="5" width="13.265625" bestFit="1" customWidth="1"/>
    <col min="6" max="6" width="18.86328125" bestFit="1" customWidth="1"/>
    <col min="7" max="7" width="20.86328125" bestFit="1" customWidth="1"/>
    <col min="8" max="8" width="19.73046875" bestFit="1" customWidth="1"/>
    <col min="9" max="9" width="14.33203125" bestFit="1" customWidth="1"/>
    <col min="10" max="10" width="38" bestFit="1" customWidth="1"/>
    <col min="11" max="11" width="36.59765625" bestFit="1" customWidth="1"/>
    <col min="12" max="12" width="41.73046875" bestFit="1" customWidth="1"/>
    <col min="13" max="13" width="38.6640625" bestFit="1" customWidth="1"/>
    <col min="14" max="14" width="32.9296875" bestFit="1" customWidth="1"/>
    <col min="15" max="15" width="38.19921875" bestFit="1" customWidth="1"/>
    <col min="16" max="16" width="35.53125" bestFit="1" customWidth="1"/>
    <col min="17" max="17" width="16.19921875" bestFit="1" customWidth="1"/>
    <col min="18" max="18" width="43.796875" bestFit="1" customWidth="1"/>
    <col min="19" max="19" width="16.19921875" bestFit="1" customWidth="1"/>
    <col min="20" max="20" width="35.9296875" bestFit="1" customWidth="1"/>
    <col min="21" max="21" width="23.53125" bestFit="1" customWidth="1"/>
    <col min="22" max="22" width="45.3984375" bestFit="1" customWidth="1"/>
    <col min="23" max="23" width="80.53125" bestFit="1" customWidth="1"/>
    <col min="24" max="24" width="16.19921875" bestFit="1" customWidth="1"/>
    <col min="25" max="25" width="32.3984375" bestFit="1" customWidth="1"/>
  </cols>
  <sheetData>
    <row r="1" spans="1:25" x14ac:dyDescent="0.45">
      <c r="A1" t="s">
        <v>596</v>
      </c>
      <c r="B1" t="s">
        <v>610</v>
      </c>
      <c r="C1" t="s">
        <v>611</v>
      </c>
      <c r="D1" t="s">
        <v>612</v>
      </c>
      <c r="E1" t="s">
        <v>613</v>
      </c>
      <c r="F1" t="s">
        <v>614</v>
      </c>
      <c r="G1" t="s">
        <v>615</v>
      </c>
      <c r="H1" t="s">
        <v>616</v>
      </c>
      <c r="I1" t="s">
        <v>617</v>
      </c>
      <c r="J1" t="s">
        <v>618</v>
      </c>
      <c r="K1" t="s">
        <v>619</v>
      </c>
      <c r="L1" t="s">
        <v>620</v>
      </c>
      <c r="M1" t="s">
        <v>621</v>
      </c>
      <c r="N1" t="s">
        <v>622</v>
      </c>
      <c r="O1" t="s">
        <v>623</v>
      </c>
      <c r="P1" t="s">
        <v>624</v>
      </c>
      <c r="Q1" t="s">
        <v>625</v>
      </c>
      <c r="R1" t="s">
        <v>626</v>
      </c>
      <c r="S1" t="s">
        <v>627</v>
      </c>
      <c r="T1" t="s">
        <v>628</v>
      </c>
      <c r="U1" t="s">
        <v>629</v>
      </c>
      <c r="V1" t="s">
        <v>630</v>
      </c>
      <c r="W1" t="s">
        <v>631</v>
      </c>
      <c r="X1" t="s">
        <v>632</v>
      </c>
      <c r="Y1" t="s">
        <v>633</v>
      </c>
    </row>
    <row r="2" spans="1:25" x14ac:dyDescent="0.45">
      <c r="A2" t="s">
        <v>67</v>
      </c>
      <c r="B2">
        <v>118</v>
      </c>
      <c r="C2">
        <v>65</v>
      </c>
      <c r="D2">
        <v>53</v>
      </c>
      <c r="E2">
        <v>29</v>
      </c>
      <c r="F2">
        <v>508</v>
      </c>
      <c r="G2">
        <v>118</v>
      </c>
      <c r="H2">
        <v>1051</v>
      </c>
      <c r="I2" t="s">
        <v>18</v>
      </c>
      <c r="J2">
        <v>7.54</v>
      </c>
      <c r="K2">
        <v>3.01</v>
      </c>
      <c r="L2">
        <v>1.05</v>
      </c>
      <c r="M2">
        <v>0.30099999999999999</v>
      </c>
      <c r="N2">
        <v>0.70299999999999996</v>
      </c>
      <c r="O2">
        <v>0.434</v>
      </c>
      <c r="P2">
        <v>0.107</v>
      </c>
      <c r="Q2" s="1" t="s">
        <v>18</v>
      </c>
      <c r="R2">
        <v>94</v>
      </c>
      <c r="S2" t="s">
        <v>18</v>
      </c>
      <c r="T2">
        <v>4.47</v>
      </c>
      <c r="U2" t="s">
        <v>18</v>
      </c>
      <c r="V2">
        <v>4.1399999999999997</v>
      </c>
      <c r="W2">
        <v>4.2699999999999996</v>
      </c>
      <c r="X2" t="s">
        <v>18</v>
      </c>
      <c r="Y2">
        <v>9</v>
      </c>
    </row>
    <row r="3" spans="1:25" x14ac:dyDescent="0.45">
      <c r="A3" t="s">
        <v>100</v>
      </c>
      <c r="B3">
        <v>116</v>
      </c>
      <c r="C3">
        <v>61</v>
      </c>
      <c r="D3">
        <v>55</v>
      </c>
      <c r="E3">
        <v>29</v>
      </c>
      <c r="F3">
        <v>457</v>
      </c>
      <c r="G3">
        <v>116</v>
      </c>
      <c r="H3">
        <v>1029.2</v>
      </c>
      <c r="I3" t="s">
        <v>18</v>
      </c>
      <c r="J3">
        <v>9.4</v>
      </c>
      <c r="K3">
        <v>2.97</v>
      </c>
      <c r="L3">
        <v>0.99</v>
      </c>
      <c r="M3">
        <v>0.30299999999999999</v>
      </c>
      <c r="N3">
        <v>0.74199999999999999</v>
      </c>
      <c r="O3">
        <v>0.45800000000000002</v>
      </c>
      <c r="P3">
        <v>0.11700000000000001</v>
      </c>
      <c r="Q3" s="1" t="s">
        <v>18</v>
      </c>
      <c r="R3">
        <v>94.2</v>
      </c>
      <c r="S3" t="s">
        <v>18</v>
      </c>
      <c r="T3">
        <v>3.73</v>
      </c>
      <c r="U3" t="s">
        <v>18</v>
      </c>
      <c r="V3">
        <v>3.64</v>
      </c>
      <c r="W3">
        <v>3.63</v>
      </c>
      <c r="X3" t="s">
        <v>18</v>
      </c>
      <c r="Y3">
        <v>14.4</v>
      </c>
    </row>
    <row r="4" spans="1:25" x14ac:dyDescent="0.45">
      <c r="A4" t="s">
        <v>186</v>
      </c>
      <c r="B4">
        <v>118</v>
      </c>
      <c r="C4">
        <v>70</v>
      </c>
      <c r="D4">
        <v>48</v>
      </c>
      <c r="E4">
        <v>35</v>
      </c>
      <c r="F4">
        <v>512</v>
      </c>
      <c r="G4">
        <v>118</v>
      </c>
      <c r="H4">
        <v>1054.0999999999999</v>
      </c>
      <c r="I4" t="s">
        <v>18</v>
      </c>
      <c r="J4">
        <v>8.58</v>
      </c>
      <c r="K4">
        <v>3.04</v>
      </c>
      <c r="L4">
        <v>1.04</v>
      </c>
      <c r="M4">
        <v>0.28000000000000003</v>
      </c>
      <c r="N4">
        <v>0.71099999999999997</v>
      </c>
      <c r="O4">
        <v>0.42099999999999999</v>
      </c>
      <c r="P4">
        <v>0.104</v>
      </c>
      <c r="Q4" s="1" t="s">
        <v>18</v>
      </c>
      <c r="R4">
        <v>94.2</v>
      </c>
      <c r="S4" t="s">
        <v>18</v>
      </c>
      <c r="T4">
        <v>3.9</v>
      </c>
      <c r="U4" t="s">
        <v>18</v>
      </c>
      <c r="V4">
        <v>3.9</v>
      </c>
      <c r="W4">
        <v>4.08</v>
      </c>
      <c r="X4" t="s">
        <v>18</v>
      </c>
      <c r="Y4">
        <v>12.7</v>
      </c>
    </row>
    <row r="5" spans="1:25" x14ac:dyDescent="0.45">
      <c r="A5" t="s">
        <v>81</v>
      </c>
      <c r="B5">
        <v>116</v>
      </c>
      <c r="C5">
        <v>61</v>
      </c>
      <c r="D5">
        <v>55</v>
      </c>
      <c r="E5">
        <v>28</v>
      </c>
      <c r="F5">
        <v>478</v>
      </c>
      <c r="G5">
        <v>116</v>
      </c>
      <c r="H5">
        <v>1043.0999999999999</v>
      </c>
      <c r="I5" t="s">
        <v>18</v>
      </c>
      <c r="J5">
        <v>8.6199999999999992</v>
      </c>
      <c r="K5">
        <v>2.72</v>
      </c>
      <c r="L5">
        <v>1.22</v>
      </c>
      <c r="M5">
        <v>0.28899999999999998</v>
      </c>
      <c r="N5">
        <v>0.69699999999999995</v>
      </c>
      <c r="O5">
        <v>0.43</v>
      </c>
      <c r="P5">
        <v>0.126</v>
      </c>
      <c r="Q5" s="1" t="s">
        <v>18</v>
      </c>
      <c r="R5">
        <v>94.1</v>
      </c>
      <c r="S5" t="s">
        <v>18</v>
      </c>
      <c r="T5">
        <v>4.0599999999999996</v>
      </c>
      <c r="U5" t="s">
        <v>18</v>
      </c>
      <c r="V5">
        <v>4.05</v>
      </c>
      <c r="W5">
        <v>3.92</v>
      </c>
      <c r="X5" t="s">
        <v>18</v>
      </c>
      <c r="Y5">
        <v>12.1</v>
      </c>
    </row>
    <row r="6" spans="1:25" x14ac:dyDescent="0.45">
      <c r="A6" t="s">
        <v>161</v>
      </c>
      <c r="B6">
        <v>119</v>
      </c>
      <c r="C6">
        <v>59</v>
      </c>
      <c r="D6">
        <v>60</v>
      </c>
      <c r="E6">
        <v>26</v>
      </c>
      <c r="F6">
        <v>477</v>
      </c>
      <c r="G6">
        <v>119</v>
      </c>
      <c r="H6">
        <v>1051</v>
      </c>
      <c r="I6" t="s">
        <v>18</v>
      </c>
      <c r="J6">
        <v>8.6999999999999993</v>
      </c>
      <c r="K6">
        <v>3.01</v>
      </c>
      <c r="L6">
        <v>1.08</v>
      </c>
      <c r="M6">
        <v>0.28299999999999997</v>
      </c>
      <c r="N6">
        <v>0.72799999999999998</v>
      </c>
      <c r="O6">
        <v>0.41199999999999998</v>
      </c>
      <c r="P6">
        <v>0.105</v>
      </c>
      <c r="Q6" s="1" t="s">
        <v>18</v>
      </c>
      <c r="R6">
        <v>93.6</v>
      </c>
      <c r="S6" t="s">
        <v>18</v>
      </c>
      <c r="T6">
        <v>3.73</v>
      </c>
      <c r="U6" t="s">
        <v>18</v>
      </c>
      <c r="V6">
        <v>3.91</v>
      </c>
      <c r="W6">
        <v>4.09</v>
      </c>
      <c r="X6" t="s">
        <v>18</v>
      </c>
      <c r="Y6">
        <v>11.6</v>
      </c>
    </row>
    <row r="7" spans="1:25" x14ac:dyDescent="0.45">
      <c r="A7" t="s">
        <v>8</v>
      </c>
      <c r="B7">
        <v>119</v>
      </c>
      <c r="C7">
        <v>28</v>
      </c>
      <c r="D7">
        <v>91</v>
      </c>
      <c r="E7">
        <v>17</v>
      </c>
      <c r="F7">
        <v>504</v>
      </c>
      <c r="G7">
        <v>119</v>
      </c>
      <c r="H7">
        <v>1040.2</v>
      </c>
      <c r="I7" t="s">
        <v>18</v>
      </c>
      <c r="J7">
        <v>8.3699999999999992</v>
      </c>
      <c r="K7">
        <v>4</v>
      </c>
      <c r="L7">
        <v>1.33</v>
      </c>
      <c r="M7">
        <v>0.29099999999999998</v>
      </c>
      <c r="N7">
        <v>0.69099999999999995</v>
      </c>
      <c r="O7">
        <v>0.40100000000000002</v>
      </c>
      <c r="P7">
        <v>0.122</v>
      </c>
      <c r="Q7" s="1" t="s">
        <v>18</v>
      </c>
      <c r="R7">
        <v>94.6</v>
      </c>
      <c r="S7" t="s">
        <v>18</v>
      </c>
      <c r="T7">
        <v>4.83</v>
      </c>
      <c r="U7" t="s">
        <v>18</v>
      </c>
      <c r="V7">
        <v>4.68</v>
      </c>
      <c r="W7">
        <v>4.5999999999999996</v>
      </c>
      <c r="X7" t="s">
        <v>18</v>
      </c>
      <c r="Y7">
        <v>6.2</v>
      </c>
    </row>
    <row r="8" spans="1:25" x14ac:dyDescent="0.45">
      <c r="A8" t="s">
        <v>119</v>
      </c>
      <c r="B8">
        <v>117</v>
      </c>
      <c r="C8">
        <v>56</v>
      </c>
      <c r="D8">
        <v>61</v>
      </c>
      <c r="E8">
        <v>24</v>
      </c>
      <c r="F8">
        <v>496</v>
      </c>
      <c r="G8">
        <v>117</v>
      </c>
      <c r="H8">
        <v>1030.2</v>
      </c>
      <c r="I8" t="s">
        <v>18</v>
      </c>
      <c r="J8">
        <v>8.76</v>
      </c>
      <c r="K8">
        <v>3.14</v>
      </c>
      <c r="L8">
        <v>1.1200000000000001</v>
      </c>
      <c r="M8">
        <v>0.28199999999999997</v>
      </c>
      <c r="N8">
        <v>0.74299999999999999</v>
      </c>
      <c r="O8">
        <v>0.39400000000000002</v>
      </c>
      <c r="P8">
        <v>0.106</v>
      </c>
      <c r="Q8" s="1" t="s">
        <v>18</v>
      </c>
      <c r="R8">
        <v>94.8</v>
      </c>
      <c r="S8" t="s">
        <v>18</v>
      </c>
      <c r="T8">
        <v>3.91</v>
      </c>
      <c r="U8" t="s">
        <v>18</v>
      </c>
      <c r="V8">
        <v>4.09</v>
      </c>
      <c r="W8">
        <v>4.25</v>
      </c>
      <c r="X8" t="s">
        <v>18</v>
      </c>
      <c r="Y8">
        <v>14.2</v>
      </c>
    </row>
    <row r="9" spans="1:25" x14ac:dyDescent="0.45">
      <c r="A9" t="s">
        <v>55</v>
      </c>
      <c r="B9">
        <v>117</v>
      </c>
      <c r="C9">
        <v>68</v>
      </c>
      <c r="D9">
        <v>49</v>
      </c>
      <c r="E9">
        <v>39</v>
      </c>
      <c r="F9">
        <v>547</v>
      </c>
      <c r="G9">
        <v>117</v>
      </c>
      <c r="H9">
        <v>1037</v>
      </c>
      <c r="I9" t="s">
        <v>18</v>
      </c>
      <c r="J9">
        <v>8.8699999999999992</v>
      </c>
      <c r="K9">
        <v>3.15</v>
      </c>
      <c r="L9">
        <v>1.21</v>
      </c>
      <c r="M9">
        <v>0.27900000000000003</v>
      </c>
      <c r="N9">
        <v>0.75900000000000001</v>
      </c>
      <c r="O9">
        <v>0.41799999999999998</v>
      </c>
      <c r="P9">
        <v>0.124</v>
      </c>
      <c r="Q9" s="1" t="s">
        <v>18</v>
      </c>
      <c r="R9">
        <v>93.2</v>
      </c>
      <c r="S9" t="s">
        <v>18</v>
      </c>
      <c r="T9">
        <v>3.77</v>
      </c>
      <c r="U9" t="s">
        <v>18</v>
      </c>
      <c r="V9">
        <v>4.0999999999999996</v>
      </c>
      <c r="W9">
        <v>4.01</v>
      </c>
      <c r="X9" t="s">
        <v>18</v>
      </c>
      <c r="Y9">
        <v>8.8000000000000007</v>
      </c>
    </row>
    <row r="10" spans="1:25" x14ac:dyDescent="0.45">
      <c r="A10" t="s">
        <v>182</v>
      </c>
      <c r="B10">
        <v>118</v>
      </c>
      <c r="C10">
        <v>43</v>
      </c>
      <c r="D10">
        <v>75</v>
      </c>
      <c r="E10">
        <v>26</v>
      </c>
      <c r="F10">
        <v>469</v>
      </c>
      <c r="G10">
        <v>118</v>
      </c>
      <c r="H10">
        <v>1043</v>
      </c>
      <c r="I10" t="s">
        <v>18</v>
      </c>
      <c r="J10">
        <v>7.02</v>
      </c>
      <c r="K10">
        <v>3.45</v>
      </c>
      <c r="L10">
        <v>1.34</v>
      </c>
      <c r="M10">
        <v>0.32100000000000001</v>
      </c>
      <c r="N10">
        <v>0.66500000000000004</v>
      </c>
      <c r="O10">
        <v>0.44</v>
      </c>
      <c r="P10">
        <v>0.13400000000000001</v>
      </c>
      <c r="Q10" s="1" t="s">
        <v>18</v>
      </c>
      <c r="R10">
        <v>94.5</v>
      </c>
      <c r="S10" t="s">
        <v>18</v>
      </c>
      <c r="T10">
        <v>5.57</v>
      </c>
      <c r="U10" t="s">
        <v>18</v>
      </c>
      <c r="V10">
        <v>4.82</v>
      </c>
      <c r="W10">
        <v>4.5599999999999996</v>
      </c>
      <c r="X10" t="s">
        <v>18</v>
      </c>
      <c r="Y10">
        <v>3.9</v>
      </c>
    </row>
    <row r="11" spans="1:25" x14ac:dyDescent="0.45">
      <c r="A11" t="s">
        <v>598</v>
      </c>
      <c r="B11">
        <v>118</v>
      </c>
      <c r="C11">
        <v>55</v>
      </c>
      <c r="D11">
        <v>63</v>
      </c>
      <c r="E11">
        <v>24</v>
      </c>
      <c r="F11">
        <v>479</v>
      </c>
      <c r="G11">
        <v>118</v>
      </c>
      <c r="H11">
        <v>1046</v>
      </c>
      <c r="I11" t="s">
        <v>18</v>
      </c>
      <c r="J11">
        <v>8.6300000000000008</v>
      </c>
      <c r="K11">
        <v>2.63</v>
      </c>
      <c r="L11">
        <v>1.08</v>
      </c>
      <c r="M11">
        <v>0.28899999999999998</v>
      </c>
      <c r="N11">
        <v>0.70799999999999996</v>
      </c>
      <c r="O11">
        <v>0.432</v>
      </c>
      <c r="P11">
        <v>0.114</v>
      </c>
      <c r="Q11" s="1" t="s">
        <v>18</v>
      </c>
      <c r="R11">
        <v>94.4</v>
      </c>
      <c r="S11" t="s">
        <v>18</v>
      </c>
      <c r="T11">
        <v>3.98</v>
      </c>
      <c r="U11" t="s">
        <v>18</v>
      </c>
      <c r="V11">
        <v>3.81</v>
      </c>
      <c r="W11">
        <v>3.85</v>
      </c>
      <c r="X11" t="s">
        <v>18</v>
      </c>
      <c r="Y11">
        <v>11.3</v>
      </c>
    </row>
    <row r="12" spans="1:25" x14ac:dyDescent="0.45">
      <c r="A12" t="s">
        <v>59</v>
      </c>
      <c r="B12">
        <v>116</v>
      </c>
      <c r="C12">
        <v>61</v>
      </c>
      <c r="D12">
        <v>55</v>
      </c>
      <c r="E12">
        <v>30</v>
      </c>
      <c r="F12">
        <v>487</v>
      </c>
      <c r="G12">
        <v>116</v>
      </c>
      <c r="H12">
        <v>1030</v>
      </c>
      <c r="I12" t="s">
        <v>18</v>
      </c>
      <c r="J12">
        <v>9.18</v>
      </c>
      <c r="K12">
        <v>3.68</v>
      </c>
      <c r="L12">
        <v>1.21</v>
      </c>
      <c r="M12">
        <v>0.28299999999999997</v>
      </c>
      <c r="N12">
        <v>0.755</v>
      </c>
      <c r="O12">
        <v>0.41299999999999998</v>
      </c>
      <c r="P12">
        <v>0.128</v>
      </c>
      <c r="Q12" s="1" t="s">
        <v>18</v>
      </c>
      <c r="R12">
        <v>94.2</v>
      </c>
      <c r="S12" t="s">
        <v>18</v>
      </c>
      <c r="T12">
        <v>3.96</v>
      </c>
      <c r="U12" t="s">
        <v>18</v>
      </c>
      <c r="V12">
        <v>4.24</v>
      </c>
      <c r="W12">
        <v>4.09</v>
      </c>
      <c r="X12" t="s">
        <v>18</v>
      </c>
      <c r="Y12">
        <v>8</v>
      </c>
    </row>
    <row r="13" spans="1:25" x14ac:dyDescent="0.45">
      <c r="A13" t="s">
        <v>43</v>
      </c>
      <c r="B13">
        <v>118</v>
      </c>
      <c r="C13">
        <v>65</v>
      </c>
      <c r="D13">
        <v>53</v>
      </c>
      <c r="E13">
        <v>28</v>
      </c>
      <c r="F13">
        <v>484</v>
      </c>
      <c r="G13">
        <v>118</v>
      </c>
      <c r="H13">
        <v>1038.2</v>
      </c>
      <c r="I13" t="s">
        <v>18</v>
      </c>
      <c r="J13">
        <v>8.09</v>
      </c>
      <c r="K13">
        <v>3.04</v>
      </c>
      <c r="L13">
        <v>0.96</v>
      </c>
      <c r="M13">
        <v>0.28899999999999998</v>
      </c>
      <c r="N13">
        <v>0.73699999999999999</v>
      </c>
      <c r="O13">
        <v>0.438</v>
      </c>
      <c r="P13">
        <v>0.1</v>
      </c>
      <c r="Q13" s="1" t="s">
        <v>18</v>
      </c>
      <c r="R13">
        <v>94</v>
      </c>
      <c r="S13" t="s">
        <v>18</v>
      </c>
      <c r="T13">
        <v>3.8</v>
      </c>
      <c r="U13" t="s">
        <v>18</v>
      </c>
      <c r="V13">
        <v>3.9</v>
      </c>
      <c r="W13">
        <v>4.1399999999999997</v>
      </c>
      <c r="X13" t="s">
        <v>18</v>
      </c>
      <c r="Y13">
        <v>12.9</v>
      </c>
    </row>
    <row r="14" spans="1:25" x14ac:dyDescent="0.45">
      <c r="A14" t="s">
        <v>111</v>
      </c>
      <c r="B14">
        <v>117</v>
      </c>
      <c r="C14">
        <v>51</v>
      </c>
      <c r="D14">
        <v>66</v>
      </c>
      <c r="E14">
        <v>30</v>
      </c>
      <c r="F14">
        <v>490</v>
      </c>
      <c r="G14">
        <v>117</v>
      </c>
      <c r="H14">
        <v>1038.2</v>
      </c>
      <c r="I14" t="s">
        <v>18</v>
      </c>
      <c r="J14">
        <v>7.9</v>
      </c>
      <c r="K14">
        <v>3.67</v>
      </c>
      <c r="L14">
        <v>1.19</v>
      </c>
      <c r="M14">
        <v>0.27600000000000002</v>
      </c>
      <c r="N14">
        <v>0.69499999999999995</v>
      </c>
      <c r="O14">
        <v>0.41699999999999998</v>
      </c>
      <c r="P14">
        <v>0.11600000000000001</v>
      </c>
      <c r="Q14" s="1" t="s">
        <v>18</v>
      </c>
      <c r="R14">
        <v>93.2</v>
      </c>
      <c r="S14" t="s">
        <v>18</v>
      </c>
      <c r="T14">
        <v>4.5</v>
      </c>
      <c r="U14" t="s">
        <v>18</v>
      </c>
      <c r="V14">
        <v>4.5199999999999996</v>
      </c>
      <c r="W14">
        <v>4.53</v>
      </c>
      <c r="X14" t="s">
        <v>18</v>
      </c>
      <c r="Y14">
        <v>7</v>
      </c>
    </row>
    <row r="15" spans="1:25" x14ac:dyDescent="0.45">
      <c r="A15" t="s">
        <v>127</v>
      </c>
      <c r="B15">
        <v>117</v>
      </c>
      <c r="C15">
        <v>68</v>
      </c>
      <c r="D15">
        <v>49</v>
      </c>
      <c r="E15">
        <v>35</v>
      </c>
      <c r="F15">
        <v>511</v>
      </c>
      <c r="G15">
        <v>117</v>
      </c>
      <c r="H15">
        <v>1045.2</v>
      </c>
      <c r="I15" t="s">
        <v>18</v>
      </c>
      <c r="J15">
        <v>8.68</v>
      </c>
      <c r="K15">
        <v>3.07</v>
      </c>
      <c r="L15">
        <v>1.2</v>
      </c>
      <c r="M15">
        <v>0.27600000000000002</v>
      </c>
      <c r="N15">
        <v>0.746</v>
      </c>
      <c r="O15">
        <v>0.41099999999999998</v>
      </c>
      <c r="P15">
        <v>0.122</v>
      </c>
      <c r="Q15" s="1" t="s">
        <v>18</v>
      </c>
      <c r="R15">
        <v>94.7</v>
      </c>
      <c r="S15" t="s">
        <v>18</v>
      </c>
      <c r="T15">
        <v>3.8</v>
      </c>
      <c r="U15" t="s">
        <v>18</v>
      </c>
      <c r="V15">
        <v>4.12</v>
      </c>
      <c r="W15">
        <v>4.04</v>
      </c>
      <c r="X15" t="s">
        <v>18</v>
      </c>
      <c r="Y15">
        <v>11.7</v>
      </c>
    </row>
    <row r="16" spans="1:25" x14ac:dyDescent="0.45">
      <c r="A16" t="s">
        <v>63</v>
      </c>
      <c r="B16">
        <v>118</v>
      </c>
      <c r="C16">
        <v>43</v>
      </c>
      <c r="D16">
        <v>75</v>
      </c>
      <c r="E16">
        <v>22</v>
      </c>
      <c r="F16">
        <v>527</v>
      </c>
      <c r="G16">
        <v>118</v>
      </c>
      <c r="H16">
        <v>1049.0999999999999</v>
      </c>
      <c r="I16" t="s">
        <v>18</v>
      </c>
      <c r="J16">
        <v>8.41</v>
      </c>
      <c r="K16">
        <v>3.48</v>
      </c>
      <c r="L16">
        <v>1.1100000000000001</v>
      </c>
      <c r="M16">
        <v>0.30299999999999999</v>
      </c>
      <c r="N16">
        <v>0.68799999999999994</v>
      </c>
      <c r="O16">
        <v>0.435</v>
      </c>
      <c r="P16">
        <v>0.11700000000000001</v>
      </c>
      <c r="Q16" s="1" t="s">
        <v>18</v>
      </c>
      <c r="R16">
        <v>94.3</v>
      </c>
      <c r="S16" t="s">
        <v>18</v>
      </c>
      <c r="T16">
        <v>4.6100000000000003</v>
      </c>
      <c r="U16" t="s">
        <v>18</v>
      </c>
      <c r="V16">
        <v>4.25</v>
      </c>
      <c r="W16">
        <v>4.25</v>
      </c>
      <c r="X16" t="s">
        <v>18</v>
      </c>
      <c r="Y16">
        <v>8.4</v>
      </c>
    </row>
    <row r="17" spans="1:25" x14ac:dyDescent="0.45">
      <c r="A17" t="s">
        <v>89</v>
      </c>
      <c r="B17">
        <v>116</v>
      </c>
      <c r="C17">
        <v>67</v>
      </c>
      <c r="D17">
        <v>49</v>
      </c>
      <c r="E17">
        <v>36</v>
      </c>
      <c r="F17">
        <v>489</v>
      </c>
      <c r="G17">
        <v>116</v>
      </c>
      <c r="H17">
        <v>1029.0999999999999</v>
      </c>
      <c r="I17" t="s">
        <v>18</v>
      </c>
      <c r="J17">
        <v>8.25</v>
      </c>
      <c r="K17">
        <v>3.1</v>
      </c>
      <c r="L17">
        <v>1.26</v>
      </c>
      <c r="M17">
        <v>0.27800000000000002</v>
      </c>
      <c r="N17">
        <v>0.77300000000000002</v>
      </c>
      <c r="O17">
        <v>0.41799999999999998</v>
      </c>
      <c r="P17">
        <v>0.128</v>
      </c>
      <c r="Q17" s="1" t="s">
        <v>18</v>
      </c>
      <c r="R17">
        <v>93.2</v>
      </c>
      <c r="S17" t="s">
        <v>18</v>
      </c>
      <c r="T17">
        <v>3.73</v>
      </c>
      <c r="U17" t="s">
        <v>18</v>
      </c>
      <c r="V17">
        <v>4.33</v>
      </c>
      <c r="W17">
        <v>4.17</v>
      </c>
      <c r="X17" t="s">
        <v>18</v>
      </c>
      <c r="Y17">
        <v>7.7</v>
      </c>
    </row>
    <row r="18" spans="1:25" x14ac:dyDescent="0.45">
      <c r="A18" t="s">
        <v>26</v>
      </c>
      <c r="B18">
        <v>116</v>
      </c>
      <c r="C18">
        <v>65</v>
      </c>
      <c r="D18">
        <v>51</v>
      </c>
      <c r="E18">
        <v>33</v>
      </c>
      <c r="F18">
        <v>486</v>
      </c>
      <c r="G18">
        <v>116</v>
      </c>
      <c r="H18">
        <v>1027.0999999999999</v>
      </c>
      <c r="I18" t="s">
        <v>18</v>
      </c>
      <c r="J18">
        <v>9.3000000000000007</v>
      </c>
      <c r="K18">
        <v>2.61</v>
      </c>
      <c r="L18">
        <v>1.17</v>
      </c>
      <c r="M18">
        <v>0.28000000000000003</v>
      </c>
      <c r="N18">
        <v>0.69899999999999995</v>
      </c>
      <c r="O18">
        <v>0.39200000000000002</v>
      </c>
      <c r="P18">
        <v>0.115</v>
      </c>
      <c r="Q18" s="1" t="s">
        <v>18</v>
      </c>
      <c r="R18">
        <v>94.3</v>
      </c>
      <c r="S18" t="s">
        <v>18</v>
      </c>
      <c r="T18">
        <v>4.13</v>
      </c>
      <c r="U18" t="s">
        <v>18</v>
      </c>
      <c r="V18">
        <v>3.8</v>
      </c>
      <c r="W18">
        <v>3.82</v>
      </c>
      <c r="X18" t="s">
        <v>18</v>
      </c>
      <c r="Y18">
        <v>13.9</v>
      </c>
    </row>
    <row r="19" spans="1:25" x14ac:dyDescent="0.45">
      <c r="A19" t="s">
        <v>13</v>
      </c>
      <c r="B19">
        <v>117</v>
      </c>
      <c r="C19">
        <v>61</v>
      </c>
      <c r="D19">
        <v>56</v>
      </c>
      <c r="E19">
        <v>31</v>
      </c>
      <c r="F19">
        <v>493</v>
      </c>
      <c r="G19">
        <v>117</v>
      </c>
      <c r="H19">
        <v>1045.0999999999999</v>
      </c>
      <c r="I19" t="s">
        <v>18</v>
      </c>
      <c r="J19">
        <v>9</v>
      </c>
      <c r="K19">
        <v>3.79</v>
      </c>
      <c r="L19">
        <v>1.1100000000000001</v>
      </c>
      <c r="M19">
        <v>0.28100000000000003</v>
      </c>
      <c r="N19">
        <v>0.71899999999999997</v>
      </c>
      <c r="O19">
        <v>0.44</v>
      </c>
      <c r="P19">
        <v>0.12</v>
      </c>
      <c r="Q19" s="1" t="s">
        <v>18</v>
      </c>
      <c r="R19">
        <v>94.6</v>
      </c>
      <c r="S19" t="s">
        <v>18</v>
      </c>
      <c r="T19">
        <v>4.0999999999999996</v>
      </c>
      <c r="U19" t="s">
        <v>18</v>
      </c>
      <c r="V19">
        <v>4.25</v>
      </c>
      <c r="W19">
        <v>4.21</v>
      </c>
      <c r="X19" t="s">
        <v>18</v>
      </c>
      <c r="Y19">
        <v>7.4</v>
      </c>
    </row>
    <row r="20" spans="1:25" x14ac:dyDescent="0.45">
      <c r="A20" t="s">
        <v>51</v>
      </c>
      <c r="B20">
        <v>118</v>
      </c>
      <c r="C20">
        <v>69</v>
      </c>
      <c r="D20">
        <v>49</v>
      </c>
      <c r="E20">
        <v>30</v>
      </c>
      <c r="F20">
        <v>493</v>
      </c>
      <c r="G20">
        <v>118</v>
      </c>
      <c r="H20">
        <v>1056.0999999999999</v>
      </c>
      <c r="I20" t="s">
        <v>18</v>
      </c>
      <c r="J20">
        <v>8.9</v>
      </c>
      <c r="K20">
        <v>3.31</v>
      </c>
      <c r="L20">
        <v>1.17</v>
      </c>
      <c r="M20">
        <v>0.27900000000000003</v>
      </c>
      <c r="N20">
        <v>0.751</v>
      </c>
      <c r="O20">
        <v>0.40799999999999997</v>
      </c>
      <c r="P20">
        <v>0.115</v>
      </c>
      <c r="Q20" s="1" t="s">
        <v>18</v>
      </c>
      <c r="R20">
        <v>94.4</v>
      </c>
      <c r="S20" t="s">
        <v>18</v>
      </c>
      <c r="T20">
        <v>3.8</v>
      </c>
      <c r="U20" t="s">
        <v>18</v>
      </c>
      <c r="V20">
        <v>4.1900000000000004</v>
      </c>
      <c r="W20">
        <v>4.21</v>
      </c>
      <c r="X20" t="s">
        <v>18</v>
      </c>
      <c r="Y20">
        <v>9.6</v>
      </c>
    </row>
    <row r="21" spans="1:25" x14ac:dyDescent="0.45">
      <c r="A21" t="s">
        <v>19</v>
      </c>
      <c r="B21">
        <v>118</v>
      </c>
      <c r="C21">
        <v>49</v>
      </c>
      <c r="D21">
        <v>69</v>
      </c>
      <c r="E21">
        <v>23</v>
      </c>
      <c r="F21">
        <v>496</v>
      </c>
      <c r="G21">
        <v>118</v>
      </c>
      <c r="H21">
        <v>1039.0999999999999</v>
      </c>
      <c r="I21" t="s">
        <v>18</v>
      </c>
      <c r="J21">
        <v>7.73</v>
      </c>
      <c r="K21">
        <v>3.32</v>
      </c>
      <c r="L21">
        <v>1.03</v>
      </c>
      <c r="M21">
        <v>0.29399999999999998</v>
      </c>
      <c r="N21">
        <v>0.70399999999999996</v>
      </c>
      <c r="O21">
        <v>0.40100000000000002</v>
      </c>
      <c r="P21">
        <v>9.8000000000000004E-2</v>
      </c>
      <c r="Q21" s="1" t="s">
        <v>18</v>
      </c>
      <c r="R21">
        <v>94.4</v>
      </c>
      <c r="S21" t="s">
        <v>18</v>
      </c>
      <c r="T21">
        <v>4.3</v>
      </c>
      <c r="U21" t="s">
        <v>18</v>
      </c>
      <c r="V21">
        <v>4.24</v>
      </c>
      <c r="W21">
        <v>4.53</v>
      </c>
      <c r="X21" t="s">
        <v>18</v>
      </c>
      <c r="Y21">
        <v>7.5</v>
      </c>
    </row>
    <row r="22" spans="1:25" x14ac:dyDescent="0.45">
      <c r="A22" t="s">
        <v>107</v>
      </c>
      <c r="B22">
        <v>117</v>
      </c>
      <c r="C22">
        <v>69</v>
      </c>
      <c r="D22">
        <v>48</v>
      </c>
      <c r="E22">
        <v>28</v>
      </c>
      <c r="F22">
        <v>485</v>
      </c>
      <c r="G22">
        <v>117</v>
      </c>
      <c r="H22">
        <v>1047.0999999999999</v>
      </c>
      <c r="I22" t="s">
        <v>18</v>
      </c>
      <c r="J22">
        <v>8.9499999999999993</v>
      </c>
      <c r="K22">
        <v>2.75</v>
      </c>
      <c r="L22">
        <v>1.05</v>
      </c>
      <c r="M22">
        <v>0.28599999999999998</v>
      </c>
      <c r="N22">
        <v>0.73299999999999998</v>
      </c>
      <c r="O22">
        <v>0.46100000000000002</v>
      </c>
      <c r="P22">
        <v>0.125</v>
      </c>
      <c r="Q22" s="1" t="s">
        <v>18</v>
      </c>
      <c r="R22">
        <v>94.3</v>
      </c>
      <c r="S22" t="s">
        <v>18</v>
      </c>
      <c r="T22">
        <v>3.66</v>
      </c>
      <c r="U22" t="s">
        <v>18</v>
      </c>
      <c r="V22">
        <v>3.74</v>
      </c>
      <c r="W22">
        <v>3.64</v>
      </c>
      <c r="X22" t="s">
        <v>18</v>
      </c>
      <c r="Y22">
        <v>17.3</v>
      </c>
    </row>
    <row r="23" spans="1:25" x14ac:dyDescent="0.45">
      <c r="A23" t="s">
        <v>23</v>
      </c>
      <c r="B23">
        <v>116</v>
      </c>
      <c r="C23">
        <v>56</v>
      </c>
      <c r="D23">
        <v>60</v>
      </c>
      <c r="E23">
        <v>28</v>
      </c>
      <c r="F23">
        <v>470</v>
      </c>
      <c r="G23">
        <v>116</v>
      </c>
      <c r="H23">
        <v>1037.0999999999999</v>
      </c>
      <c r="I23" t="s">
        <v>18</v>
      </c>
      <c r="J23">
        <v>8.3800000000000008</v>
      </c>
      <c r="K23">
        <v>3.1</v>
      </c>
      <c r="L23">
        <v>1.06</v>
      </c>
      <c r="M23">
        <v>0.29399999999999998</v>
      </c>
      <c r="N23">
        <v>0.72499999999999998</v>
      </c>
      <c r="O23">
        <v>0.42099999999999999</v>
      </c>
      <c r="P23">
        <v>0.106</v>
      </c>
      <c r="Q23" s="1" t="s">
        <v>18</v>
      </c>
      <c r="R23">
        <v>95.6</v>
      </c>
      <c r="S23" t="s">
        <v>18</v>
      </c>
      <c r="T23">
        <v>3.96</v>
      </c>
      <c r="U23" t="s">
        <v>18</v>
      </c>
      <c r="V23">
        <v>4.03</v>
      </c>
      <c r="W23">
        <v>4.1900000000000004</v>
      </c>
      <c r="X23" t="s">
        <v>18</v>
      </c>
      <c r="Y23">
        <v>10.4</v>
      </c>
    </row>
    <row r="24" spans="1:25" x14ac:dyDescent="0.45">
      <c r="A24" t="s">
        <v>175</v>
      </c>
      <c r="B24">
        <v>118</v>
      </c>
      <c r="C24">
        <v>66</v>
      </c>
      <c r="D24">
        <v>52</v>
      </c>
      <c r="E24">
        <v>29</v>
      </c>
      <c r="F24">
        <v>510</v>
      </c>
      <c r="G24">
        <v>118</v>
      </c>
      <c r="H24">
        <v>1048.2</v>
      </c>
      <c r="I24" t="s">
        <v>18</v>
      </c>
      <c r="J24">
        <v>9.08</v>
      </c>
      <c r="K24">
        <v>2.92</v>
      </c>
      <c r="L24">
        <v>1.1100000000000001</v>
      </c>
      <c r="M24">
        <v>0.28999999999999998</v>
      </c>
      <c r="N24">
        <v>0.72099999999999997</v>
      </c>
      <c r="O24">
        <v>0.40699999999999997</v>
      </c>
      <c r="P24">
        <v>0.112</v>
      </c>
      <c r="Q24" s="1" t="s">
        <v>18</v>
      </c>
      <c r="R24">
        <v>95.3</v>
      </c>
      <c r="S24" t="s">
        <v>18</v>
      </c>
      <c r="T24">
        <v>4</v>
      </c>
      <c r="U24" t="s">
        <v>18</v>
      </c>
      <c r="V24">
        <v>3.85</v>
      </c>
      <c r="W24">
        <v>3.92</v>
      </c>
      <c r="X24" t="s">
        <v>18</v>
      </c>
      <c r="Y24">
        <v>13.4</v>
      </c>
    </row>
    <row r="25" spans="1:25" x14ac:dyDescent="0.45">
      <c r="A25" t="s">
        <v>147</v>
      </c>
      <c r="B25">
        <v>118</v>
      </c>
      <c r="C25">
        <v>62</v>
      </c>
      <c r="D25">
        <v>56</v>
      </c>
      <c r="E25">
        <v>29</v>
      </c>
      <c r="F25">
        <v>497</v>
      </c>
      <c r="G25">
        <v>118</v>
      </c>
      <c r="H25">
        <v>1046</v>
      </c>
      <c r="I25" t="s">
        <v>18</v>
      </c>
      <c r="J25">
        <v>8.66</v>
      </c>
      <c r="K25">
        <v>2.34</v>
      </c>
      <c r="L25">
        <v>1.01</v>
      </c>
      <c r="M25">
        <v>0.26700000000000002</v>
      </c>
      <c r="N25">
        <v>0.73099999999999998</v>
      </c>
      <c r="O25">
        <v>0.40799999999999997</v>
      </c>
      <c r="P25">
        <v>0.10299999999999999</v>
      </c>
      <c r="Q25" s="1" t="s">
        <v>18</v>
      </c>
      <c r="R25">
        <v>95.6</v>
      </c>
      <c r="S25" t="s">
        <v>18</v>
      </c>
      <c r="T25">
        <v>3.44</v>
      </c>
      <c r="U25" t="s">
        <v>18</v>
      </c>
      <c r="V25">
        <v>3.59</v>
      </c>
      <c r="W25">
        <v>3.79</v>
      </c>
      <c r="X25" t="s">
        <v>18</v>
      </c>
      <c r="Y25">
        <v>14.4</v>
      </c>
    </row>
    <row r="26" spans="1:25" x14ac:dyDescent="0.45">
      <c r="A26" t="s">
        <v>151</v>
      </c>
      <c r="B26">
        <v>119</v>
      </c>
      <c r="C26">
        <v>61</v>
      </c>
      <c r="D26">
        <v>58</v>
      </c>
      <c r="E26">
        <v>24</v>
      </c>
      <c r="F26">
        <v>531</v>
      </c>
      <c r="G26">
        <v>119</v>
      </c>
      <c r="H26">
        <v>1048.2</v>
      </c>
      <c r="I26" t="s">
        <v>18</v>
      </c>
      <c r="J26">
        <v>8.85</v>
      </c>
      <c r="K26">
        <v>3.14</v>
      </c>
      <c r="L26">
        <v>1.03</v>
      </c>
      <c r="M26">
        <v>0.308</v>
      </c>
      <c r="N26">
        <v>0.71299999999999997</v>
      </c>
      <c r="O26">
        <v>0.48699999999999999</v>
      </c>
      <c r="P26">
        <v>0.122</v>
      </c>
      <c r="Q26" s="1" t="s">
        <v>18</v>
      </c>
      <c r="R26">
        <v>95.1</v>
      </c>
      <c r="S26" t="s">
        <v>18</v>
      </c>
      <c r="T26">
        <v>4.26</v>
      </c>
      <c r="U26" t="s">
        <v>18</v>
      </c>
      <c r="V26">
        <v>3.9</v>
      </c>
      <c r="W26">
        <v>3.83</v>
      </c>
      <c r="X26" t="s">
        <v>18</v>
      </c>
      <c r="Y26">
        <v>7.7</v>
      </c>
    </row>
    <row r="27" spans="1:25" x14ac:dyDescent="0.45">
      <c r="A27" t="s">
        <v>47</v>
      </c>
      <c r="B27">
        <v>118</v>
      </c>
      <c r="C27">
        <v>60</v>
      </c>
      <c r="D27">
        <v>58</v>
      </c>
      <c r="E27">
        <v>41</v>
      </c>
      <c r="F27">
        <v>490</v>
      </c>
      <c r="G27">
        <v>118</v>
      </c>
      <c r="H27">
        <v>1051.2</v>
      </c>
      <c r="I27" t="s">
        <v>18</v>
      </c>
      <c r="J27">
        <v>8.01</v>
      </c>
      <c r="K27">
        <v>2.82</v>
      </c>
      <c r="L27">
        <v>1.07</v>
      </c>
      <c r="M27">
        <v>0.29499999999999998</v>
      </c>
      <c r="N27">
        <v>0.69399999999999995</v>
      </c>
      <c r="O27">
        <v>0.45</v>
      </c>
      <c r="P27">
        <v>0.11600000000000001</v>
      </c>
      <c r="Q27" s="1" t="s">
        <v>18</v>
      </c>
      <c r="R27">
        <v>94.1</v>
      </c>
      <c r="S27" t="s">
        <v>18</v>
      </c>
      <c r="T27">
        <v>4.16</v>
      </c>
      <c r="U27" t="s">
        <v>18</v>
      </c>
      <c r="V27">
        <v>3.95</v>
      </c>
      <c r="W27">
        <v>3.96</v>
      </c>
      <c r="X27" t="s">
        <v>18</v>
      </c>
      <c r="Y27">
        <v>11.4</v>
      </c>
    </row>
    <row r="28" spans="1:25" x14ac:dyDescent="0.45">
      <c r="A28" t="s">
        <v>39</v>
      </c>
      <c r="B28">
        <v>116</v>
      </c>
      <c r="C28">
        <v>58</v>
      </c>
      <c r="D28">
        <v>58</v>
      </c>
      <c r="E28">
        <v>36</v>
      </c>
      <c r="F28">
        <v>511</v>
      </c>
      <c r="G28">
        <v>116</v>
      </c>
      <c r="H28">
        <v>1036.0999999999999</v>
      </c>
      <c r="I28" t="s">
        <v>18</v>
      </c>
      <c r="J28">
        <v>8.64</v>
      </c>
      <c r="K28">
        <v>2.77</v>
      </c>
      <c r="L28">
        <v>1.27</v>
      </c>
      <c r="M28">
        <v>0.28599999999999998</v>
      </c>
      <c r="N28">
        <v>0.73099999999999998</v>
      </c>
      <c r="O28">
        <v>0.39200000000000002</v>
      </c>
      <c r="P28">
        <v>0.12</v>
      </c>
      <c r="Q28" s="1" t="s">
        <v>18</v>
      </c>
      <c r="R28">
        <v>94.2</v>
      </c>
      <c r="S28" t="s">
        <v>18</v>
      </c>
      <c r="T28">
        <v>4.03</v>
      </c>
      <c r="U28" t="s">
        <v>18</v>
      </c>
      <c r="V28">
        <v>4.1399999999999997</v>
      </c>
      <c r="W28">
        <v>4.0999999999999996</v>
      </c>
      <c r="X28" t="s">
        <v>18</v>
      </c>
      <c r="Y28">
        <v>8</v>
      </c>
    </row>
    <row r="29" spans="1:25" x14ac:dyDescent="0.45">
      <c r="A29" t="s">
        <v>31</v>
      </c>
      <c r="B29">
        <v>117</v>
      </c>
      <c r="C29">
        <v>55</v>
      </c>
      <c r="D29">
        <v>62</v>
      </c>
      <c r="E29">
        <v>24</v>
      </c>
      <c r="F29">
        <v>457</v>
      </c>
      <c r="G29">
        <v>117</v>
      </c>
      <c r="H29">
        <v>1029.0999999999999</v>
      </c>
      <c r="I29" t="s">
        <v>18</v>
      </c>
      <c r="J29">
        <v>8.56</v>
      </c>
      <c r="K29">
        <v>3.47</v>
      </c>
      <c r="L29">
        <v>1.25</v>
      </c>
      <c r="M29">
        <v>0.28000000000000003</v>
      </c>
      <c r="N29">
        <v>0.72799999999999998</v>
      </c>
      <c r="O29">
        <v>0.42399999999999999</v>
      </c>
      <c r="P29">
        <v>0.127</v>
      </c>
      <c r="Q29" s="1" t="s">
        <v>18</v>
      </c>
      <c r="R29">
        <v>93.8</v>
      </c>
      <c r="S29" t="s">
        <v>18</v>
      </c>
      <c r="T29">
        <v>4.29</v>
      </c>
      <c r="U29" t="s">
        <v>18</v>
      </c>
      <c r="V29">
        <v>4.37</v>
      </c>
      <c r="W29">
        <v>4.22</v>
      </c>
      <c r="X29" t="s">
        <v>18</v>
      </c>
      <c r="Y29">
        <v>8.1</v>
      </c>
    </row>
    <row r="30" spans="1:25" x14ac:dyDescent="0.45">
      <c r="A30" t="s">
        <v>74</v>
      </c>
      <c r="B30">
        <v>118</v>
      </c>
      <c r="C30">
        <v>55</v>
      </c>
      <c r="D30">
        <v>63</v>
      </c>
      <c r="E30">
        <v>30</v>
      </c>
      <c r="F30">
        <v>522</v>
      </c>
      <c r="G30">
        <v>118</v>
      </c>
      <c r="H30">
        <v>1038.0999999999999</v>
      </c>
      <c r="I30" t="s">
        <v>18</v>
      </c>
      <c r="J30">
        <v>8.2899999999999991</v>
      </c>
      <c r="K30">
        <v>3.26</v>
      </c>
      <c r="L30">
        <v>1.4</v>
      </c>
      <c r="M30">
        <v>0.28799999999999998</v>
      </c>
      <c r="N30">
        <v>0.71499999999999997</v>
      </c>
      <c r="O30">
        <v>0.40100000000000002</v>
      </c>
      <c r="P30">
        <v>0.13500000000000001</v>
      </c>
      <c r="Q30" s="1" t="s">
        <v>18</v>
      </c>
      <c r="R30">
        <v>94.4</v>
      </c>
      <c r="S30" t="s">
        <v>18</v>
      </c>
      <c r="T30">
        <v>4.55</v>
      </c>
      <c r="U30" t="s">
        <v>18</v>
      </c>
      <c r="V30">
        <v>4.58</v>
      </c>
      <c r="W30">
        <v>4.3</v>
      </c>
      <c r="X30" t="s">
        <v>18</v>
      </c>
      <c r="Y30">
        <v>4.4000000000000004</v>
      </c>
    </row>
    <row r="31" spans="1:25" x14ac:dyDescent="0.45">
      <c r="A31" t="s">
        <v>93</v>
      </c>
      <c r="B31">
        <v>118</v>
      </c>
      <c r="C31">
        <v>54</v>
      </c>
      <c r="D31">
        <v>64</v>
      </c>
      <c r="E31">
        <v>31</v>
      </c>
      <c r="F31">
        <v>528</v>
      </c>
      <c r="G31">
        <v>118</v>
      </c>
      <c r="H31">
        <v>1047.2</v>
      </c>
      <c r="I31" t="s">
        <v>18</v>
      </c>
      <c r="J31">
        <v>8.16</v>
      </c>
      <c r="K31">
        <v>2.89</v>
      </c>
      <c r="L31">
        <v>1.07</v>
      </c>
      <c r="M31">
        <v>0.307</v>
      </c>
      <c r="N31">
        <v>0.68899999999999995</v>
      </c>
      <c r="O31">
        <v>0.42199999999999999</v>
      </c>
      <c r="P31">
        <v>0.11</v>
      </c>
      <c r="Q31" s="1" t="s">
        <v>18</v>
      </c>
      <c r="R31">
        <v>94.7</v>
      </c>
      <c r="S31" t="s">
        <v>18</v>
      </c>
      <c r="T31">
        <v>4.3499999999999996</v>
      </c>
      <c r="U31" t="s">
        <v>18</v>
      </c>
      <c r="V31">
        <v>3.95</v>
      </c>
      <c r="W31">
        <v>4.05</v>
      </c>
      <c r="X31" t="s">
        <v>18</v>
      </c>
      <c r="Y31">
        <v>12.2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D040-AEE1-4EE6-87B6-2F94C83FBA61}">
  <dimension ref="A1:AT31"/>
  <sheetViews>
    <sheetView workbookViewId="0">
      <selection activeCell="L22" sqref="L22"/>
    </sheetView>
  </sheetViews>
  <sheetFormatPr defaultRowHeight="14.25" x14ac:dyDescent="0.45"/>
  <sheetData>
    <row r="1" spans="1:46" s="5" customFormat="1" ht="42.75" x14ac:dyDescent="0.45">
      <c r="A1" s="5" t="s">
        <v>596</v>
      </c>
      <c r="B1" s="5" t="s">
        <v>9</v>
      </c>
      <c r="C1" s="5" t="s">
        <v>1385</v>
      </c>
      <c r="D1" s="5" t="s">
        <v>16</v>
      </c>
      <c r="E1" s="5" t="s">
        <v>1384</v>
      </c>
      <c r="F1" s="5" t="s">
        <v>780</v>
      </c>
      <c r="G1" s="5" t="s">
        <v>1386</v>
      </c>
      <c r="H1" s="5" t="s">
        <v>1400</v>
      </c>
      <c r="I1" s="5" t="s">
        <v>781</v>
      </c>
      <c r="J1" s="5" t="s">
        <v>1387</v>
      </c>
      <c r="K1" s="5" t="s">
        <v>1401</v>
      </c>
      <c r="L1" s="5" t="s">
        <v>782</v>
      </c>
      <c r="M1" s="5" t="s">
        <v>1388</v>
      </c>
      <c r="N1" s="4" t="s">
        <v>1402</v>
      </c>
      <c r="O1" s="5" t="s">
        <v>783</v>
      </c>
      <c r="P1" s="4" t="s">
        <v>1389</v>
      </c>
      <c r="Q1" s="4" t="s">
        <v>1403</v>
      </c>
      <c r="R1" s="5" t="s">
        <v>784</v>
      </c>
      <c r="S1" s="4" t="s">
        <v>1390</v>
      </c>
      <c r="T1" s="4" t="s">
        <v>1404</v>
      </c>
      <c r="U1" s="5" t="s">
        <v>785</v>
      </c>
      <c r="V1" s="4" t="s">
        <v>1391</v>
      </c>
      <c r="W1" s="5" t="s">
        <v>786</v>
      </c>
      <c r="X1" s="4" t="s">
        <v>1392</v>
      </c>
      <c r="Y1" s="4" t="s">
        <v>1405</v>
      </c>
      <c r="Z1" s="5" t="s">
        <v>787</v>
      </c>
      <c r="AA1" s="4" t="s">
        <v>1393</v>
      </c>
      <c r="AB1" s="4" t="s">
        <v>1406</v>
      </c>
      <c r="AC1" s="5" t="s">
        <v>788</v>
      </c>
      <c r="AD1" s="4" t="s">
        <v>1394</v>
      </c>
      <c r="AE1" s="4" t="s">
        <v>1407</v>
      </c>
      <c r="AF1" s="5" t="s">
        <v>789</v>
      </c>
      <c r="AG1" s="4" t="s">
        <v>1395</v>
      </c>
      <c r="AH1" s="4" t="s">
        <v>1408</v>
      </c>
      <c r="AI1" s="5" t="s">
        <v>790</v>
      </c>
      <c r="AJ1" s="4" t="s">
        <v>1396</v>
      </c>
      <c r="AK1" s="4" t="s">
        <v>1409</v>
      </c>
      <c r="AL1" s="5" t="s">
        <v>791</v>
      </c>
      <c r="AM1" s="4" t="s">
        <v>1397</v>
      </c>
      <c r="AN1" s="4" t="s">
        <v>1410</v>
      </c>
      <c r="AO1" s="5" t="s">
        <v>792</v>
      </c>
      <c r="AP1" s="4" t="s">
        <v>1398</v>
      </c>
      <c r="AQ1" s="4" t="s">
        <v>1411</v>
      </c>
      <c r="AR1" s="5" t="s">
        <v>793</v>
      </c>
      <c r="AS1" s="4" t="s">
        <v>1399</v>
      </c>
      <c r="AT1" s="5" t="s">
        <v>1412</v>
      </c>
    </row>
    <row r="2" spans="1:46" x14ac:dyDescent="0.45">
      <c r="A2" t="s">
        <v>1162</v>
      </c>
      <c r="B2">
        <f>VLOOKUP(Table30[[#This Row],[Team]], FG_Playoff_Odds_0810__2[], MATCH(Table30[[#Headers],[W]], FG_Playoff_Odds_0810__2[#Headers], 0), FALSE)</f>
        <v>69</v>
      </c>
      <c r="C2">
        <f>VLOOKUP(Table30[[#This Row],[Team]], FG_Playoff_Odds_Current[], MATCH(Table30[[#Headers],[W]], FG_Playoff_Odds_0810__2[#Headers], 0),FALSE)</f>
        <v>92</v>
      </c>
      <c r="D2">
        <f>VLOOKUP(Table30[[#This Row],[Team]], FG_Playoff_Odds_0810__2[], MATCH(Table30[[#Headers],[L]], FG_Playoff_Odds_0810__2[#Headers], 0), FALSE)</f>
        <v>49</v>
      </c>
      <c r="E2">
        <f>VLOOKUP(Table30[[#This Row],[Team]], FG_Playoff_Odds_Current[], MATCH(Table30[[#Headers],[L]], FG_Playoff_Odds_0810__2[#Headers], 0), FALSE)</f>
        <v>66</v>
      </c>
      <c r="F2">
        <f>VLOOKUP(Table30[[#This Row],[Team]], FG_Playoff_Odds_0810__2[], MATCH(Table30[[#Headers],[W%]], FG_Playoff_Odds_0810__2[#Headers], 0), FALSE)</f>
        <v>0.58499999999999996</v>
      </c>
      <c r="G2">
        <f>VLOOKUP(Table30[[#This Row],[Team]], FG_Playoff_Odds_Current[], MATCH(Table30[[#Headers],[W%]], FG_Playoff_Odds_Current[#Headers], 0), FALSE)</f>
        <v>0.58199999999999996</v>
      </c>
      <c r="H2">
        <f>Table30[[#This Row],[W%2]]-Table30[[#This Row],[W%]]</f>
        <v>-3.0000000000000027E-3</v>
      </c>
      <c r="I2">
        <f>VLOOKUP(Table30[[#This Row],[Team]], FG_Playoff_Odds_0810__2[], MATCH(Table30[[#Headers],[GB]], FG_Playoff_Odds_0810__2[#Headers], 0), FALSE)</f>
        <v>1</v>
      </c>
      <c r="J2">
        <f>VLOOKUP(Table30[[#This Row],[Team]], FG_Playoff_Odds_Current[], MATCH(Table30[[#Headers],[GB]], FG_Playoff_Odds_Current[#Headers], 0), FALSE)</f>
        <v>0</v>
      </c>
      <c r="K2">
        <f>Table30[[#This Row],[GB2]]-Table30[[#This Row],[GB]]</f>
        <v>-1</v>
      </c>
      <c r="L2">
        <f>VLOOKUP(Table30[[#This Row],[Team]], FG_Playoff_Odds_0810__2[], MATCH(Table30[[#Headers],[Proj
W]], FG_Playoff_Odds_0810__2[#Headers], 0), FALSE)</f>
        <v>94.6</v>
      </c>
      <c r="M2">
        <f>VLOOKUP(Table30[[#This Row],[Team]], FG_Playoff_Odds_Current[], MATCH(Table30[[#Headers],[Proj
W]], FG_Playoff_Odds_Current[#Headers], 0), FALSE)</f>
        <v>94.3</v>
      </c>
      <c r="N2">
        <f>Table30[[#This Row],[Proj
W2]]-Table30[[#This Row],[Proj
W]]</f>
        <v>-0.29999999999999716</v>
      </c>
      <c r="O2">
        <f>VLOOKUP(Table30[[#This Row],[Team]], FG_Playoff_Odds_0810__2[], MATCH(Table30[[#Headers],[Proj
L]], FG_Playoff_Odds_0810__2[#Headers], 0), FALSE)</f>
        <v>67.400000000000006</v>
      </c>
      <c r="P2">
        <f>VLOOKUP(Table30[[#This Row],[Team]], FG_Playoff_Odds_Current[], MATCH(Table30[[#Headers],[Proj
L]], FG_Playoff_Odds_Current[#Headers], 0), FALSE)</f>
        <v>67.7</v>
      </c>
      <c r="Q2">
        <f>Table30[[#This Row],[Proj
L2]]-Table30[[#This Row],[Proj
L]]</f>
        <v>0.29999999999999716</v>
      </c>
      <c r="R2">
        <f>VLOOKUP(Table30[[#This Row],[Team]], FG_Playoff_Odds_0810__2[], MATCH(Table30[[#Headers],[ROS
W%]], FG_Playoff_Odds_0810__2[#Headers], 0), FALSE)</f>
        <v>0.58099999999999996</v>
      </c>
      <c r="S2">
        <f>VLOOKUP(Table30[[#This Row],[Team]], FG_Playoff_Odds_Current[], MATCH(Table30[[#Headers],[ROS
W%]], FG_Playoff_Odds_Current[#Headers], 0), FALSE)</f>
        <v>0.56699999999999995</v>
      </c>
      <c r="T2">
        <f>Table30[[#This Row],[ROS
W%2]]-Table30[[#This Row],[ROS
W%]]</f>
        <v>-1.4000000000000012E-2</v>
      </c>
      <c r="U2">
        <f>VLOOKUP(Table30[[#This Row],[Team]], FG_Playoff_Odds_0810__2[], MATCH(Table30[[#Headers],[Strength
of Sched]], FG_Playoff_Odds_0810__2[#Headers], 0), FALSE)</f>
        <v>0.48399999999999999</v>
      </c>
      <c r="V2">
        <f>VLOOKUP(Table30[[#This Row],[Team]], FG_Playoff_Odds_Current[], MATCH(Table30[[#Headers],[Strength
of Sched]], FG_Playoff_Odds_Current[#Headers], 0), FALSE)</f>
        <v>0.499</v>
      </c>
      <c r="W2" s="6">
        <f>VLOOKUP(Table30[[#This Row],[Team]], FG_Playoff_Odds_0810__2[], MATCH(Table30[[#Headers],[Win
Div]], FG_Playoff_Odds_0810__2[#Headers], 0), FALSE)</f>
        <v>0.51</v>
      </c>
      <c r="X2" s="6">
        <f>VLOOKUP(Table30[[#This Row],[Team]], FG_Playoff_Odds_Current[], MATCH(Table30[[#Headers],[Win
Div]], FG_Playoff_Odds_Current[#Headers], 0), FALSE)</f>
        <v>0.996</v>
      </c>
      <c r="Y2" s="6">
        <f>Table30[[#This Row],[Win
Div2]]-Table30[[#This Row],[Win
Div]]</f>
        <v>0.48599999999999999</v>
      </c>
      <c r="Z2" s="6">
        <f>VLOOKUP(Table30[[#This Row],[Team]], FG_Playoff_Odds_0810__2[], MATCH(Table30[[#Headers],[Clinch
Bye]], FG_Playoff_Odds_0810__2[#Headers], 0), FALSE)</f>
        <v>0.50600000000000001</v>
      </c>
      <c r="AA2" s="6">
        <f>VLOOKUP(Table30[[#This Row],[Team]], FG_Playoff_Odds_Current[], MATCH(Table30[[#Headers],[Clinch
Bye]], FG_Playoff_Odds_Current[#Headers], 0), FALSE)</f>
        <v>0.996</v>
      </c>
      <c r="AB2" s="6">
        <f>Table30[[#This Row],[Clinch
Bye2]]-Table30[[#This Row],[Clinch
Bye]]</f>
        <v>0.49</v>
      </c>
      <c r="AC2" s="6">
        <f>VLOOKUP(Table30[[#This Row],[Team]], FG_Playoff_Odds_0810__2[], MATCH(Table30[[#Headers],[Clinch
Wild Card]], FG_Playoff_Odds_0810__2[#Headers], 0), FALSE)</f>
        <v>0.48499999999999999</v>
      </c>
      <c r="AD2" s="6">
        <f>VLOOKUP(Table30[[#This Row],[Team]], FG_Playoff_Odds_Current[], MATCH(Table30[[#Headers],[Clinch
Wild Card]], FG_Playoff_Odds_Current[#Headers], 0), FALSE)</f>
        <v>4.0000000000000001E-3</v>
      </c>
      <c r="AE2" s="6">
        <f>Table30[[#This Row],[Clinch
Wild Card2]]-Table30[[#This Row],[Clinch
Wild Card]]</f>
        <v>-0.48099999999999998</v>
      </c>
      <c r="AF2" s="6">
        <f>VLOOKUP(Table30[[#This Row],[Team]], FG_Playoff_Odds_0810__2[], MATCH(Table30[[#Headers],[Make
Playoffs]], FG_Playoff_Odds_0810__2[#Headers], 0), FALSE)</f>
        <v>0.995</v>
      </c>
      <c r="AG2" s="6">
        <f>VLOOKUP(Table30[[#This Row],[Team]], FG_Playoff_Odds_Current[], MATCH(Table30[[#Headers],[Make
Playoffs]], FG_Playoff_Odds_Current[#Headers], 0), FALSE)</f>
        <v>1</v>
      </c>
      <c r="AH2" s="6">
        <f>Table30[[#This Row],[Make
Playoffs2]]-Table30[[#This Row],[Make
Playoffs]]</f>
        <v>5.0000000000000044E-3</v>
      </c>
      <c r="AI2" s="6">
        <f>VLOOKUP(Table30[[#This Row],[Team]], FG_Playoff_Odds_0810__2[], MATCH(Table30[[#Headers],[Make
LDS]], FG_Playoff_Odds_0810__2[#Headers], 0), FALSE)</f>
        <v>0.78900000000000003</v>
      </c>
      <c r="AJ2" s="6">
        <f>VLOOKUP(Table30[[#This Row],[Team]], FG_Playoff_Odds_Current[], MATCH(Table30[[#Headers],[Make
LDS]], FG_Playoff_Odds_Current[#Headers], 0), FALSE)</f>
        <v>0.998</v>
      </c>
      <c r="AK2" s="6">
        <f>Table30[[#This Row],[Make
LDS2]]-Table30[[#This Row],[Make
LDS]]</f>
        <v>0.20899999999999996</v>
      </c>
      <c r="AL2" s="6">
        <f>VLOOKUP(Table30[[#This Row],[Team]], FG_Playoff_Odds_0810__2[], MATCH(Table30[[#Headers],[Win
LDS]], FG_Playoff_Odds_0810__2[#Headers], 0), FALSE)</f>
        <v>0.442</v>
      </c>
      <c r="AM2" s="6">
        <f>VLOOKUP(Table30[[#This Row],[Team]], FG_Playoff_Odds_Current[], MATCH(Table30[[#Headers],[Win
LDS]], FG_Playoff_Odds_Current[#Headers], 0), FALSE)</f>
        <v>0.59399999999999997</v>
      </c>
      <c r="AN2" s="6">
        <f>Table30[[#This Row],[Win
LDS2]]-Table30[[#This Row],[Win
LDS]]</f>
        <v>0.15199999999999997</v>
      </c>
      <c r="AO2" s="6">
        <f>VLOOKUP(Table30[[#This Row],[Team]], FG_Playoff_Odds_0810__2[], MATCH(Table30[[#Headers],[Win
LCS]], FG_Playoff_Odds_0810__2[#Headers], 0), FALSE)</f>
        <v>0.26200000000000001</v>
      </c>
      <c r="AP2" s="6">
        <f>VLOOKUP(Table30[[#This Row],[Team]], FG_Playoff_Odds_Current[], MATCH(Table30[[#Headers],[Win
LCS]], FG_Playoff_Odds_Current[#Headers], 0), FALSE)</f>
        <v>0.36599999999999999</v>
      </c>
      <c r="AQ2" s="6">
        <f>Table30[[#This Row],[Win
LCS2]]-Table30[[#This Row],[Win
LCS]]</f>
        <v>0.10399999999999998</v>
      </c>
      <c r="AR2" s="6">
        <f>VLOOKUP(Table30[[#This Row],[Team]], FG_Playoff_Odds_0810__2[], MATCH(Table30[[#Headers],[Win
World Series]], FG_Playoff_Odds_0810__2[#Headers], 0), FALSE)</f>
        <v>0.14199999999999999</v>
      </c>
      <c r="AS2" s="6">
        <f>VLOOKUP(Table30[[#This Row],[Team]], FG_Playoff_Odds_Current[], MATCH(Table30[[#Headers],[Win
World Series]], FG_Playoff_Odds_Current[#Headers], 0), FALSE)</f>
        <v>0.19</v>
      </c>
      <c r="AT2" s="6">
        <f>Table30[[#This Row],[Win
World Series2]]-Table30[[#This Row],[Win
World Series]]</f>
        <v>4.8000000000000015E-2</v>
      </c>
    </row>
    <row r="3" spans="1:46" x14ac:dyDescent="0.45">
      <c r="A3" t="s">
        <v>1163</v>
      </c>
      <c r="B3">
        <f>VLOOKUP(Table30[[#This Row],[Team]], FG_Playoff_Odds_0810__2[], MATCH(Table30[[#Headers],[W]], FG_Playoff_Odds_0810__2[#Headers], 0), FALSE)</f>
        <v>68</v>
      </c>
      <c r="C3">
        <f>VLOOKUP(Table30[[#This Row],[Team]], FG_Playoff_Odds_Current[], MATCH(Table30[[#Headers],[W]], FG_Playoff_Odds_0810__2[#Headers], 0),FALSE)</f>
        <v>94</v>
      </c>
      <c r="D3">
        <f>VLOOKUP(Table30[[#This Row],[Team]], FG_Playoff_Odds_0810__2[], MATCH(Table30[[#Headers],[L]], FG_Playoff_Odds_0810__2[#Headers], 0), FALSE)</f>
        <v>49</v>
      </c>
      <c r="E3">
        <f>VLOOKUP(Table30[[#This Row],[Team]], FG_Playoff_Odds_Current[], MATCH(Table30[[#Headers],[L]], FG_Playoff_Odds_0810__2[#Headers], 0), FALSE)</f>
        <v>64</v>
      </c>
      <c r="F3">
        <f>VLOOKUP(Table30[[#This Row],[Team]], FG_Playoff_Odds_0810__2[], MATCH(Table30[[#Headers],[W%]], FG_Playoff_Odds_0810__2[#Headers], 0), FALSE)</f>
        <v>0.58099999999999996</v>
      </c>
      <c r="G3">
        <f>VLOOKUP(Table30[[#This Row],[Team]], FG_Playoff_Odds_Current[], MATCH(Table30[[#Headers],[W%]], FG_Playoff_Odds_Current[#Headers], 0), FALSE)</f>
        <v>0.59499999999999997</v>
      </c>
      <c r="H3">
        <f>Table30[[#This Row],[W%2]]-Table30[[#This Row],[W%]]</f>
        <v>1.4000000000000012E-2</v>
      </c>
      <c r="I3">
        <f>VLOOKUP(Table30[[#This Row],[Team]], FG_Playoff_Odds_0810__2[], MATCH(Table30[[#Headers],[GB]], FG_Playoff_Odds_0810__2[#Headers], 0), FALSE)</f>
        <v>0</v>
      </c>
      <c r="J3">
        <f>VLOOKUP(Table30[[#This Row],[Team]], FG_Playoff_Odds_Current[], MATCH(Table30[[#Headers],[GB]], FG_Playoff_Odds_Current[#Headers], 0), FALSE)</f>
        <v>0</v>
      </c>
      <c r="K3">
        <f>Table30[[#This Row],[GB2]]-Table30[[#This Row],[GB]]</f>
        <v>0</v>
      </c>
      <c r="L3">
        <f>VLOOKUP(Table30[[#This Row],[Team]], FG_Playoff_Odds_0810__2[], MATCH(Table30[[#Headers],[Proj
W]], FG_Playoff_Odds_0810__2[#Headers], 0), FALSE)</f>
        <v>94</v>
      </c>
      <c r="M3">
        <f>VLOOKUP(Table30[[#This Row],[Team]], FG_Playoff_Odds_Current[], MATCH(Table30[[#Headers],[Proj
W]], FG_Playoff_Odds_Current[#Headers], 0), FALSE)</f>
        <v>96.5</v>
      </c>
      <c r="N3">
        <f>Table30[[#This Row],[Proj
W2]]-Table30[[#This Row],[Proj
W]]</f>
        <v>2.5</v>
      </c>
      <c r="O3">
        <f>VLOOKUP(Table30[[#This Row],[Team]], FG_Playoff_Odds_0810__2[], MATCH(Table30[[#Headers],[Proj
L]], FG_Playoff_Odds_0810__2[#Headers], 0), FALSE)</f>
        <v>68</v>
      </c>
      <c r="P3">
        <f>VLOOKUP(Table30[[#This Row],[Team]], FG_Playoff_Odds_Current[], MATCH(Table30[[#Headers],[Proj
L]], FG_Playoff_Odds_Current[#Headers], 0), FALSE)</f>
        <v>65.5</v>
      </c>
      <c r="Q3">
        <f>Table30[[#This Row],[Proj
L2]]-Table30[[#This Row],[Proj
L]]</f>
        <v>-2.5</v>
      </c>
      <c r="R3">
        <f>VLOOKUP(Table30[[#This Row],[Team]], FG_Playoff_Odds_0810__2[], MATCH(Table30[[#Headers],[ROS
W%]], FG_Playoff_Odds_0810__2[#Headers], 0), FALSE)</f>
        <v>0.57899999999999996</v>
      </c>
      <c r="S3">
        <f>VLOOKUP(Table30[[#This Row],[Team]], FG_Playoff_Odds_Current[], MATCH(Table30[[#Headers],[ROS
W%]], FG_Playoff_Odds_Current[#Headers], 0), FALSE)</f>
        <v>0.61699999999999999</v>
      </c>
      <c r="T3">
        <f>Table30[[#This Row],[ROS
W%2]]-Table30[[#This Row],[ROS
W%]]</f>
        <v>3.8000000000000034E-2</v>
      </c>
      <c r="U3">
        <f>VLOOKUP(Table30[[#This Row],[Team]], FG_Playoff_Odds_0810__2[], MATCH(Table30[[#Headers],[Strength
of Sched]], FG_Playoff_Odds_0810__2[#Headers], 0), FALSE)</f>
        <v>0.495</v>
      </c>
      <c r="V3">
        <f>VLOOKUP(Table30[[#This Row],[Team]], FG_Playoff_Odds_Current[], MATCH(Table30[[#Headers],[Strength
of Sched]], FG_Playoff_Odds_Current[#Headers], 0), FALSE)</f>
        <v>0.434</v>
      </c>
      <c r="W3" s="6">
        <f>VLOOKUP(Table30[[#This Row],[Team]], FG_Playoff_Odds_0810__2[], MATCH(Table30[[#Headers],[Win
Div]], FG_Playoff_Odds_0810__2[#Headers], 0), FALSE)</f>
        <v>0.69799999999999995</v>
      </c>
      <c r="X3" s="6">
        <f>VLOOKUP(Table30[[#This Row],[Team]], FG_Playoff_Odds_Current[], MATCH(Table30[[#Headers],[Win
Div]], FG_Playoff_Odds_Current[#Headers], 0), FALSE)</f>
        <v>0.97399999999999998</v>
      </c>
      <c r="Y3" s="6">
        <f>Table30[[#This Row],[Win
Div2]]-Table30[[#This Row],[Win
Div]]</f>
        <v>0.27600000000000002</v>
      </c>
      <c r="Z3" s="6">
        <f>VLOOKUP(Table30[[#This Row],[Team]], FG_Playoff_Odds_0810__2[], MATCH(Table30[[#Headers],[Clinch
Bye]], FG_Playoff_Odds_0810__2[#Headers], 0), FALSE)</f>
        <v>0.64800000000000002</v>
      </c>
      <c r="AA3" s="6">
        <f>VLOOKUP(Table30[[#This Row],[Team]], FG_Playoff_Odds_Current[], MATCH(Table30[[#Headers],[Clinch
Bye]], FG_Playoff_Odds_Current[#Headers], 0), FALSE)</f>
        <v>0.97399999999999998</v>
      </c>
      <c r="AB3" s="6">
        <f>Table30[[#This Row],[Clinch
Bye2]]-Table30[[#This Row],[Clinch
Bye]]</f>
        <v>0.32599999999999996</v>
      </c>
      <c r="AC3" s="6">
        <f>VLOOKUP(Table30[[#This Row],[Team]], FG_Playoff_Odds_0810__2[], MATCH(Table30[[#Headers],[Clinch
Wild Card]], FG_Playoff_Odds_0810__2[#Headers], 0), FALSE)</f>
        <v>0.29499999999999998</v>
      </c>
      <c r="AD3" s="6">
        <f>VLOOKUP(Table30[[#This Row],[Team]], FG_Playoff_Odds_Current[], MATCH(Table30[[#Headers],[Clinch
Wild Card]], FG_Playoff_Odds_Current[#Headers], 0), FALSE)</f>
        <v>2.5999999999999999E-2</v>
      </c>
      <c r="AE3" s="6">
        <f>Table30[[#This Row],[Clinch
Wild Card2]]-Table30[[#This Row],[Clinch
Wild Card]]</f>
        <v>-0.26899999999999996</v>
      </c>
      <c r="AF3" s="6">
        <f>VLOOKUP(Table30[[#This Row],[Team]], FG_Playoff_Odds_0810__2[], MATCH(Table30[[#Headers],[Make
Playoffs]], FG_Playoff_Odds_0810__2[#Headers], 0), FALSE)</f>
        <v>0.99199999999999999</v>
      </c>
      <c r="AG3" s="6">
        <f>VLOOKUP(Table30[[#This Row],[Team]], FG_Playoff_Odds_Current[], MATCH(Table30[[#Headers],[Make
Playoffs]], FG_Playoff_Odds_Current[#Headers], 0), FALSE)</f>
        <v>1</v>
      </c>
      <c r="AH3" s="6">
        <f>Table30[[#This Row],[Make
Playoffs2]]-Table30[[#This Row],[Make
Playoffs]]</f>
        <v>8.0000000000000071E-3</v>
      </c>
      <c r="AI3" s="6">
        <f>VLOOKUP(Table30[[#This Row],[Team]], FG_Playoff_Odds_0810__2[], MATCH(Table30[[#Headers],[Make
LDS]], FG_Playoff_Odds_0810__2[#Headers], 0), FALSE)</f>
        <v>0.83799999999999997</v>
      </c>
      <c r="AJ3" s="6">
        <f>VLOOKUP(Table30[[#This Row],[Team]], FG_Playoff_Odds_Current[], MATCH(Table30[[#Headers],[Make
LDS]], FG_Playoff_Odds_Current[#Headers], 0), FALSE)</f>
        <v>0.98699999999999999</v>
      </c>
      <c r="AK3" s="6">
        <f>Table30[[#This Row],[Make
LDS2]]-Table30[[#This Row],[Make
LDS]]</f>
        <v>0.14900000000000002</v>
      </c>
      <c r="AL3" s="6">
        <f>VLOOKUP(Table30[[#This Row],[Team]], FG_Playoff_Odds_0810__2[], MATCH(Table30[[#Headers],[Win
LDS]], FG_Playoff_Odds_0810__2[#Headers], 0), FALSE)</f>
        <v>0.48299999999999998</v>
      </c>
      <c r="AM3" s="6">
        <f>VLOOKUP(Table30[[#This Row],[Team]], FG_Playoff_Odds_Current[], MATCH(Table30[[#Headers],[Win
LDS]], FG_Playoff_Odds_Current[#Headers], 0), FALSE)</f>
        <v>0.49299999999999999</v>
      </c>
      <c r="AN3" s="6">
        <f>Table30[[#This Row],[Win
LDS2]]-Table30[[#This Row],[Win
LDS]]</f>
        <v>1.0000000000000009E-2</v>
      </c>
      <c r="AO3" s="6">
        <f>VLOOKUP(Table30[[#This Row],[Team]], FG_Playoff_Odds_0810__2[], MATCH(Table30[[#Headers],[Win
LCS]], FG_Playoff_Odds_0810__2[#Headers], 0), FALSE)</f>
        <v>0.28699999999999998</v>
      </c>
      <c r="AP3" s="6">
        <f>VLOOKUP(Table30[[#This Row],[Team]], FG_Playoff_Odds_Current[], MATCH(Table30[[#Headers],[Win
LCS]], FG_Playoff_Odds_Current[#Headers], 0), FALSE)</f>
        <v>0.24399999999999999</v>
      </c>
      <c r="AQ3" s="6">
        <f>Table30[[#This Row],[Win
LCS2]]-Table30[[#This Row],[Win
LCS]]</f>
        <v>-4.2999999999999983E-2</v>
      </c>
      <c r="AR3" s="6">
        <f>VLOOKUP(Table30[[#This Row],[Team]], FG_Playoff_Odds_0810__2[], MATCH(Table30[[#Headers],[Win
World Series]], FG_Playoff_Odds_0810__2[#Headers], 0), FALSE)</f>
        <v>0.16800000000000001</v>
      </c>
      <c r="AS3" s="6">
        <f>VLOOKUP(Table30[[#This Row],[Team]], FG_Playoff_Odds_Current[], MATCH(Table30[[#Headers],[Win
World Series]], FG_Playoff_Odds_Current[#Headers], 0), FALSE)</f>
        <v>0.13100000000000001</v>
      </c>
      <c r="AT3" s="6">
        <f>Table30[[#This Row],[Win
World Series2]]-Table30[[#This Row],[Win
World Series]]</f>
        <v>-3.7000000000000005E-2</v>
      </c>
    </row>
    <row r="4" spans="1:46" x14ac:dyDescent="0.45">
      <c r="A4" t="s">
        <v>1164</v>
      </c>
      <c r="B4">
        <f>VLOOKUP(Table30[[#This Row],[Team]], FG_Playoff_Odds_0810__2[], MATCH(Table30[[#Headers],[W]], FG_Playoff_Odds_0810__2[#Headers], 0), FALSE)</f>
        <v>70</v>
      </c>
      <c r="C4">
        <f>VLOOKUP(Table30[[#This Row],[Team]], FG_Playoff_Odds_Current[], MATCH(Table30[[#Headers],[W]], FG_Playoff_Odds_0810__2[#Headers], 0),FALSE)</f>
        <v>88</v>
      </c>
      <c r="D4">
        <f>VLOOKUP(Table30[[#This Row],[Team]], FG_Playoff_Odds_0810__2[], MATCH(Table30[[#Headers],[L]], FG_Playoff_Odds_0810__2[#Headers], 0), FALSE)</f>
        <v>48</v>
      </c>
      <c r="E4">
        <f>VLOOKUP(Table30[[#This Row],[Team]], FG_Playoff_Odds_Current[], MATCH(Table30[[#Headers],[L]], FG_Playoff_Odds_0810__2[#Headers], 0), FALSE)</f>
        <v>70</v>
      </c>
      <c r="F4">
        <f>VLOOKUP(Table30[[#This Row],[Team]], FG_Playoff_Odds_0810__2[], MATCH(Table30[[#Headers],[W%]], FG_Playoff_Odds_0810__2[#Headers], 0), FALSE)</f>
        <v>0.59299999999999997</v>
      </c>
      <c r="G4">
        <f>VLOOKUP(Table30[[#This Row],[Team]], FG_Playoff_Odds_Current[], MATCH(Table30[[#Headers],[W%]], FG_Playoff_Odds_Current[#Headers], 0), FALSE)</f>
        <v>0.55700000000000005</v>
      </c>
      <c r="H4">
        <f>Table30[[#This Row],[W%2]]-Table30[[#This Row],[W%]]</f>
        <v>-3.5999999999999921E-2</v>
      </c>
      <c r="I4">
        <f>VLOOKUP(Table30[[#This Row],[Team]], FG_Playoff_Odds_0810__2[], MATCH(Table30[[#Headers],[GB]], FG_Playoff_Odds_0810__2[#Headers], 0), FALSE)</f>
        <v>0</v>
      </c>
      <c r="J4">
        <f>VLOOKUP(Table30[[#This Row],[Team]], FG_Playoff_Odds_Current[], MATCH(Table30[[#Headers],[GB]], FG_Playoff_Odds_Current[#Headers], 0), FALSE)</f>
        <v>4</v>
      </c>
      <c r="K4">
        <f>Table30[[#This Row],[GB2]]-Table30[[#This Row],[GB]]</f>
        <v>4</v>
      </c>
      <c r="L4">
        <f>VLOOKUP(Table30[[#This Row],[Team]], FG_Playoff_Odds_0810__2[], MATCH(Table30[[#Headers],[Proj
W]], FG_Playoff_Odds_0810__2[#Headers], 0), FALSE)</f>
        <v>94</v>
      </c>
      <c r="M4">
        <f>VLOOKUP(Table30[[#This Row],[Team]], FG_Playoff_Odds_Current[], MATCH(Table30[[#Headers],[Proj
W]], FG_Playoff_Odds_Current[#Headers], 0), FALSE)</f>
        <v>90</v>
      </c>
      <c r="N4">
        <f>Table30[[#This Row],[Proj
W2]]-Table30[[#This Row],[Proj
W]]</f>
        <v>-4</v>
      </c>
      <c r="O4">
        <f>VLOOKUP(Table30[[#This Row],[Team]], FG_Playoff_Odds_0810__2[], MATCH(Table30[[#Headers],[Proj
L]], FG_Playoff_Odds_0810__2[#Headers], 0), FALSE)</f>
        <v>68</v>
      </c>
      <c r="P4">
        <f>VLOOKUP(Table30[[#This Row],[Team]], FG_Playoff_Odds_Current[], MATCH(Table30[[#Headers],[Proj
L]], FG_Playoff_Odds_Current[#Headers], 0), FALSE)</f>
        <v>72</v>
      </c>
      <c r="Q4">
        <f>Table30[[#This Row],[Proj
L2]]-Table30[[#This Row],[Proj
L]]</f>
        <v>4</v>
      </c>
      <c r="R4">
        <f>VLOOKUP(Table30[[#This Row],[Team]], FG_Playoff_Odds_0810__2[], MATCH(Table30[[#Headers],[ROS
W%]], FG_Playoff_Odds_0810__2[#Headers], 0), FALSE)</f>
        <v>0.54600000000000004</v>
      </c>
      <c r="S4">
        <f>VLOOKUP(Table30[[#This Row],[Team]], FG_Playoff_Odds_Current[], MATCH(Table30[[#Headers],[ROS
W%]], FG_Playoff_Odds_Current[#Headers], 0), FALSE)</f>
        <v>0.51100000000000001</v>
      </c>
      <c r="T4">
        <f>Table30[[#This Row],[ROS
W%2]]-Table30[[#This Row],[ROS
W%]]</f>
        <v>-3.5000000000000031E-2</v>
      </c>
      <c r="U4">
        <f>VLOOKUP(Table30[[#This Row],[Team]], FG_Playoff_Odds_0810__2[], MATCH(Table30[[#Headers],[Strength
of Sched]], FG_Playoff_Odds_0810__2[#Headers], 0), FALSE)</f>
        <v>0.497</v>
      </c>
      <c r="V4">
        <f>VLOOKUP(Table30[[#This Row],[Team]], FG_Playoff_Odds_Current[], MATCH(Table30[[#Headers],[Strength
of Sched]], FG_Playoff_Odds_Current[#Headers], 0), FALSE)</f>
        <v>0.53600000000000003</v>
      </c>
      <c r="W4" s="6">
        <f>VLOOKUP(Table30[[#This Row],[Team]], FG_Playoff_Odds_0810__2[], MATCH(Table30[[#Headers],[Win
Div]], FG_Playoff_Odds_0810__2[#Headers], 0), FALSE)</f>
        <v>0.48499999999999999</v>
      </c>
      <c r="X4" s="6">
        <f>VLOOKUP(Table30[[#This Row],[Team]], FG_Playoff_Odds_Current[], MATCH(Table30[[#Headers],[Win
Div]], FG_Playoff_Odds_Current[#Headers], 0), FALSE)</f>
        <v>4.0000000000000001E-3</v>
      </c>
      <c r="Y4" s="6">
        <f>Table30[[#This Row],[Win
Div2]]-Table30[[#This Row],[Win
Div]]</f>
        <v>-0.48099999999999998</v>
      </c>
      <c r="Z4" s="6">
        <f>VLOOKUP(Table30[[#This Row],[Team]], FG_Playoff_Odds_0810__2[], MATCH(Table30[[#Headers],[Clinch
Bye]], FG_Playoff_Odds_0810__2[#Headers], 0), FALSE)</f>
        <v>0.48</v>
      </c>
      <c r="AA4" s="6">
        <f>VLOOKUP(Table30[[#This Row],[Team]], FG_Playoff_Odds_Current[], MATCH(Table30[[#Headers],[Clinch
Bye]], FG_Playoff_Odds_Current[#Headers], 0), FALSE)</f>
        <v>4.0000000000000001E-3</v>
      </c>
      <c r="AB4" s="6">
        <f>Table30[[#This Row],[Clinch
Bye2]]-Table30[[#This Row],[Clinch
Bye]]</f>
        <v>-0.47599999999999998</v>
      </c>
      <c r="AC4" s="6">
        <f>VLOOKUP(Table30[[#This Row],[Team]], FG_Playoff_Odds_0810__2[], MATCH(Table30[[#Headers],[Clinch
Wild Card]], FG_Playoff_Odds_0810__2[#Headers], 0), FALSE)</f>
        <v>0.50700000000000001</v>
      </c>
      <c r="AD4" s="6">
        <f>VLOOKUP(Table30[[#This Row],[Team]], FG_Playoff_Odds_Current[], MATCH(Table30[[#Headers],[Clinch
Wild Card]], FG_Playoff_Odds_Current[#Headers], 0), FALSE)</f>
        <v>0.996</v>
      </c>
      <c r="AE4" s="6">
        <f>Table30[[#This Row],[Clinch
Wild Card2]]-Table30[[#This Row],[Clinch
Wild Card]]</f>
        <v>0.48899999999999999</v>
      </c>
      <c r="AF4" s="6">
        <f>VLOOKUP(Table30[[#This Row],[Team]], FG_Playoff_Odds_0810__2[], MATCH(Table30[[#Headers],[Make
Playoffs]], FG_Playoff_Odds_0810__2[#Headers], 0), FALSE)</f>
        <v>0.99199999999999999</v>
      </c>
      <c r="AG4" s="6">
        <f>VLOOKUP(Table30[[#This Row],[Team]], FG_Playoff_Odds_Current[], MATCH(Table30[[#Headers],[Make
Playoffs]], FG_Playoff_Odds_Current[#Headers], 0), FALSE)</f>
        <v>1</v>
      </c>
      <c r="AH4" s="6">
        <f>Table30[[#This Row],[Make
Playoffs2]]-Table30[[#This Row],[Make
Playoffs]]</f>
        <v>8.0000000000000071E-3</v>
      </c>
      <c r="AI4" s="6">
        <f>VLOOKUP(Table30[[#This Row],[Team]], FG_Playoff_Odds_0810__2[], MATCH(Table30[[#Headers],[Make
LDS]], FG_Playoff_Odds_0810__2[#Headers], 0), FALSE)</f>
        <v>0.75700000000000001</v>
      </c>
      <c r="AJ4" s="6">
        <f>VLOOKUP(Table30[[#This Row],[Team]], FG_Playoff_Odds_Current[], MATCH(Table30[[#Headers],[Make
LDS]], FG_Playoff_Odds_Current[#Headers], 0), FALSE)</f>
        <v>0.55700000000000005</v>
      </c>
      <c r="AK4" s="6">
        <f>Table30[[#This Row],[Make
LDS2]]-Table30[[#This Row],[Make
LDS]]</f>
        <v>-0.19999999999999996</v>
      </c>
      <c r="AL4" s="6">
        <f>VLOOKUP(Table30[[#This Row],[Team]], FG_Playoff_Odds_0810__2[], MATCH(Table30[[#Headers],[Win
LDS]], FG_Playoff_Odds_0810__2[#Headers], 0), FALSE)</f>
        <v>0.377</v>
      </c>
      <c r="AM4" s="6">
        <f>VLOOKUP(Table30[[#This Row],[Team]], FG_Playoff_Odds_Current[], MATCH(Table30[[#Headers],[Win
LDS]], FG_Playoff_Odds_Current[#Headers], 0), FALSE)</f>
        <v>0.252</v>
      </c>
      <c r="AN4" s="6">
        <f>Table30[[#This Row],[Win
LDS2]]-Table30[[#This Row],[Win
LDS]]</f>
        <v>-0.125</v>
      </c>
      <c r="AO4" s="6">
        <f>VLOOKUP(Table30[[#This Row],[Team]], FG_Playoff_Odds_0810__2[], MATCH(Table30[[#Headers],[Win
LCS]], FG_Playoff_Odds_0810__2[#Headers], 0), FALSE)</f>
        <v>0.20599999999999999</v>
      </c>
      <c r="AP4" s="6">
        <f>VLOOKUP(Table30[[#This Row],[Team]], FG_Playoff_Odds_Current[], MATCH(Table30[[#Headers],[Win
LCS]], FG_Playoff_Odds_Current[#Headers], 0), FALSE)</f>
        <v>0.13600000000000001</v>
      </c>
      <c r="AQ4" s="6">
        <f>Table30[[#This Row],[Win
LCS2]]-Table30[[#This Row],[Win
LCS]]</f>
        <v>-6.9999999999999979E-2</v>
      </c>
      <c r="AR4" s="6">
        <f>VLOOKUP(Table30[[#This Row],[Team]], FG_Playoff_Odds_0810__2[], MATCH(Table30[[#Headers],[Win
World Series]], FG_Playoff_Odds_0810__2[#Headers], 0), FALSE)</f>
        <v>9.8000000000000004E-2</v>
      </c>
      <c r="AS4" s="6">
        <f>VLOOKUP(Table30[[#This Row],[Team]], FG_Playoff_Odds_Current[], MATCH(Table30[[#Headers],[Win
World Series]], FG_Playoff_Odds_Current[#Headers], 0), FALSE)</f>
        <v>6.0999999999999999E-2</v>
      </c>
      <c r="AT4" s="6">
        <f>Table30[[#This Row],[Win
World Series2]]-Table30[[#This Row],[Win
World Series]]</f>
        <v>-3.7000000000000005E-2</v>
      </c>
    </row>
    <row r="5" spans="1:46" x14ac:dyDescent="0.45">
      <c r="A5" t="s">
        <v>1165</v>
      </c>
      <c r="B5">
        <f>VLOOKUP(Table30[[#This Row],[Team]], FG_Playoff_Odds_0810__2[], MATCH(Table30[[#Headers],[W]], FG_Playoff_Odds_0810__2[#Headers], 0), FALSE)</f>
        <v>69</v>
      </c>
      <c r="C5">
        <f>VLOOKUP(Table30[[#This Row],[Team]], FG_Playoff_Odds_Current[], MATCH(Table30[[#Headers],[W]], FG_Playoff_Odds_0810__2[#Headers], 0),FALSE)</f>
        <v>94</v>
      </c>
      <c r="D5">
        <f>VLOOKUP(Table30[[#This Row],[Team]], FG_Playoff_Odds_0810__2[], MATCH(Table30[[#Headers],[L]], FG_Playoff_Odds_0810__2[#Headers], 0), FALSE)</f>
        <v>48</v>
      </c>
      <c r="E5">
        <f>VLOOKUP(Table30[[#This Row],[Team]], FG_Playoff_Odds_Current[], MATCH(Table30[[#Headers],[L]], FG_Playoff_Odds_0810__2[#Headers], 0), FALSE)</f>
        <v>65</v>
      </c>
      <c r="F5">
        <f>VLOOKUP(Table30[[#This Row],[Team]], FG_Playoff_Odds_0810__2[], MATCH(Table30[[#Headers],[W%]], FG_Playoff_Odds_0810__2[#Headers], 0), FALSE)</f>
        <v>0.59</v>
      </c>
      <c r="G5">
        <f>VLOOKUP(Table30[[#This Row],[Team]], FG_Playoff_Odds_Current[], MATCH(Table30[[#Headers],[W%]], FG_Playoff_Odds_Current[#Headers], 0), FALSE)</f>
        <v>0.59099999999999997</v>
      </c>
      <c r="H5">
        <f>Table30[[#This Row],[W%2]]-Table30[[#This Row],[W%]]</f>
        <v>1.0000000000000009E-3</v>
      </c>
      <c r="I5">
        <f>VLOOKUP(Table30[[#This Row],[Team]], FG_Playoff_Odds_0810__2[], MATCH(Table30[[#Headers],[GB]], FG_Playoff_Odds_0810__2[#Headers], 0), FALSE)</f>
        <v>0</v>
      </c>
      <c r="J5">
        <f>VLOOKUP(Table30[[#This Row],[Team]], FG_Playoff_Odds_Current[], MATCH(Table30[[#Headers],[GB]], FG_Playoff_Odds_Current[#Headers], 0), FALSE)</f>
        <v>0</v>
      </c>
      <c r="K5">
        <f>Table30[[#This Row],[GB2]]-Table30[[#This Row],[GB]]</f>
        <v>0</v>
      </c>
      <c r="L5">
        <f>VLOOKUP(Table30[[#This Row],[Team]], FG_Playoff_Odds_0810__2[], MATCH(Table30[[#Headers],[Proj
W]], FG_Playoff_Odds_0810__2[#Headers], 0), FALSE)</f>
        <v>93.9</v>
      </c>
      <c r="M5">
        <f>VLOOKUP(Table30[[#This Row],[Team]], FG_Playoff_Odds_Current[], MATCH(Table30[[#Headers],[Proj
W]], FG_Playoff_Odds_Current[#Headers], 0), FALSE)</f>
        <v>95.9</v>
      </c>
      <c r="N5">
        <f>Table30[[#This Row],[Proj
W2]]-Table30[[#This Row],[Proj
W]]</f>
        <v>2</v>
      </c>
      <c r="O5">
        <f>VLOOKUP(Table30[[#This Row],[Team]], FG_Playoff_Odds_0810__2[], MATCH(Table30[[#Headers],[Proj
L]], FG_Playoff_Odds_0810__2[#Headers], 0), FALSE)</f>
        <v>68.099999999999994</v>
      </c>
      <c r="P5">
        <f>VLOOKUP(Table30[[#This Row],[Team]], FG_Playoff_Odds_Current[], MATCH(Table30[[#Headers],[Proj
L]], FG_Playoff_Odds_Current[#Headers], 0), FALSE)</f>
        <v>66.099999999999994</v>
      </c>
      <c r="Q5">
        <f>Table30[[#This Row],[Proj
L2]]-Table30[[#This Row],[Proj
L]]</f>
        <v>-2</v>
      </c>
      <c r="R5">
        <f>VLOOKUP(Table30[[#This Row],[Team]], FG_Playoff_Odds_0810__2[], MATCH(Table30[[#Headers],[ROS
W%]], FG_Playoff_Odds_0810__2[#Headers], 0), FALSE)</f>
        <v>0.55400000000000005</v>
      </c>
      <c r="S5">
        <f>VLOOKUP(Table30[[#This Row],[Team]], FG_Playoff_Odds_Current[], MATCH(Table30[[#Headers],[ROS
W%]], FG_Playoff_Odds_Current[#Headers], 0), FALSE)</f>
        <v>0.624</v>
      </c>
      <c r="T5">
        <f>Table30[[#This Row],[ROS
W%2]]-Table30[[#This Row],[ROS
W%]]</f>
        <v>6.9999999999999951E-2</v>
      </c>
      <c r="U5">
        <f>VLOOKUP(Table30[[#This Row],[Team]], FG_Playoff_Odds_0810__2[], MATCH(Table30[[#Headers],[Strength
of Sched]], FG_Playoff_Odds_0810__2[#Headers], 0), FALSE)</f>
        <v>0.49199999999999999</v>
      </c>
      <c r="V5">
        <f>VLOOKUP(Table30[[#This Row],[Team]], FG_Playoff_Odds_Current[], MATCH(Table30[[#Headers],[Strength
of Sched]], FG_Playoff_Odds_Current[#Headers], 0), FALSE)</f>
        <v>0.41799999999999998</v>
      </c>
      <c r="W5" s="6">
        <f>VLOOKUP(Table30[[#This Row],[Team]], FG_Playoff_Odds_0810__2[], MATCH(Table30[[#Headers],[Win
Div]], FG_Playoff_Odds_0810__2[#Headers], 0), FALSE)</f>
        <v>0.88500000000000001</v>
      </c>
      <c r="X5" s="6">
        <f>VLOOKUP(Table30[[#This Row],[Team]], FG_Playoff_Odds_Current[], MATCH(Table30[[#Headers],[Win
Div]], FG_Playoff_Odds_Current[#Headers], 0), FALSE)</f>
        <v>1</v>
      </c>
      <c r="Y5" s="6">
        <f>Table30[[#This Row],[Win
Div2]]-Table30[[#This Row],[Win
Div]]</f>
        <v>0.11499999999999999</v>
      </c>
      <c r="Z5" s="6">
        <f>VLOOKUP(Table30[[#This Row],[Team]], FG_Playoff_Odds_0810__2[], MATCH(Table30[[#Headers],[Clinch
Bye]], FG_Playoff_Odds_0810__2[#Headers], 0), FALSE)</f>
        <v>0.78600000000000003</v>
      </c>
      <c r="AA5" s="6">
        <f>VLOOKUP(Table30[[#This Row],[Team]], FG_Playoff_Odds_Current[], MATCH(Table30[[#Headers],[Clinch
Bye]], FG_Playoff_Odds_Current[#Headers], 0), FALSE)</f>
        <v>1</v>
      </c>
      <c r="AB5" s="6">
        <f>Table30[[#This Row],[Clinch
Bye2]]-Table30[[#This Row],[Clinch
Bye]]</f>
        <v>0.21399999999999997</v>
      </c>
      <c r="AC5" s="6">
        <f>VLOOKUP(Table30[[#This Row],[Team]], FG_Playoff_Odds_0810__2[], MATCH(Table30[[#Headers],[Clinch
Wild Card]], FG_Playoff_Odds_0810__2[#Headers], 0), FALSE)</f>
        <v>0.104</v>
      </c>
      <c r="AD5" s="6">
        <f>VLOOKUP(Table30[[#This Row],[Team]], FG_Playoff_Odds_Current[], MATCH(Table30[[#Headers],[Clinch
Wild Card]], FG_Playoff_Odds_Current[#Headers], 0), FALSE)</f>
        <v>0</v>
      </c>
      <c r="AE5" s="6">
        <f>Table30[[#This Row],[Clinch
Wild Card2]]-Table30[[#This Row],[Clinch
Wild Card]]</f>
        <v>-0.104</v>
      </c>
      <c r="AF5" s="6">
        <f>VLOOKUP(Table30[[#This Row],[Team]], FG_Playoff_Odds_0810__2[], MATCH(Table30[[#Headers],[Make
Playoffs]], FG_Playoff_Odds_0810__2[#Headers], 0), FALSE)</f>
        <v>0.98899999999999999</v>
      </c>
      <c r="AG5" s="6">
        <f>VLOOKUP(Table30[[#This Row],[Team]], FG_Playoff_Odds_Current[], MATCH(Table30[[#Headers],[Make
Playoffs]], FG_Playoff_Odds_Current[#Headers], 0), FALSE)</f>
        <v>1</v>
      </c>
      <c r="AH5" s="6">
        <f>Table30[[#This Row],[Make
Playoffs2]]-Table30[[#This Row],[Make
Playoffs]]</f>
        <v>1.100000000000001E-2</v>
      </c>
      <c r="AI5" s="6">
        <f>VLOOKUP(Table30[[#This Row],[Team]], FG_Playoff_Odds_0810__2[], MATCH(Table30[[#Headers],[Make
LDS]], FG_Playoff_Odds_0810__2[#Headers], 0), FALSE)</f>
        <v>0.89</v>
      </c>
      <c r="AJ5" s="6">
        <f>VLOOKUP(Table30[[#This Row],[Team]], FG_Playoff_Odds_Current[], MATCH(Table30[[#Headers],[Make
LDS]], FG_Playoff_Odds_Current[#Headers], 0), FALSE)</f>
        <v>1</v>
      </c>
      <c r="AK5" s="6">
        <f>Table30[[#This Row],[Make
LDS2]]-Table30[[#This Row],[Make
LDS]]</f>
        <v>0.10999999999999999</v>
      </c>
      <c r="AL5" s="6">
        <f>VLOOKUP(Table30[[#This Row],[Team]], FG_Playoff_Odds_0810__2[], MATCH(Table30[[#Headers],[Win
LDS]], FG_Playoff_Odds_0810__2[#Headers], 0), FALSE)</f>
        <v>0.46600000000000003</v>
      </c>
      <c r="AM5" s="6">
        <f>VLOOKUP(Table30[[#This Row],[Team]], FG_Playoff_Odds_Current[], MATCH(Table30[[#Headers],[Win
LDS]], FG_Playoff_Odds_Current[#Headers], 0), FALSE)</f>
        <v>0.51700000000000002</v>
      </c>
      <c r="AN5" s="6">
        <f>Table30[[#This Row],[Win
LDS2]]-Table30[[#This Row],[Win
LDS]]</f>
        <v>5.099999999999999E-2</v>
      </c>
      <c r="AO5" s="6">
        <f>VLOOKUP(Table30[[#This Row],[Team]], FG_Playoff_Odds_0810__2[], MATCH(Table30[[#Headers],[Win
LCS]], FG_Playoff_Odds_0810__2[#Headers], 0), FALSE)</f>
        <v>0.22700000000000001</v>
      </c>
      <c r="AP5" s="6">
        <f>VLOOKUP(Table30[[#This Row],[Team]], FG_Playoff_Odds_Current[], MATCH(Table30[[#Headers],[Win
LCS]], FG_Playoff_Odds_Current[#Headers], 0), FALSE)</f>
        <v>0.26600000000000001</v>
      </c>
      <c r="AQ5" s="6">
        <f>Table30[[#This Row],[Win
LCS2]]-Table30[[#This Row],[Win
LCS]]</f>
        <v>3.9000000000000007E-2</v>
      </c>
      <c r="AR5" s="6">
        <f>VLOOKUP(Table30[[#This Row],[Team]], FG_Playoff_Odds_0810__2[], MATCH(Table30[[#Headers],[Win
World Series]], FG_Playoff_Odds_0810__2[#Headers], 0), FALSE)</f>
        <v>0.11899999999999999</v>
      </c>
      <c r="AS5" s="6">
        <f>VLOOKUP(Table30[[#This Row],[Team]], FG_Playoff_Odds_Current[], MATCH(Table30[[#Headers],[Win
World Series]], FG_Playoff_Odds_Current[#Headers], 0), FALSE)</f>
        <v>0.14899999999999999</v>
      </c>
      <c r="AT5" s="6">
        <f>Table30[[#This Row],[Win
World Series2]]-Table30[[#This Row],[Win
World Series]]</f>
        <v>0.03</v>
      </c>
    </row>
    <row r="6" spans="1:46" x14ac:dyDescent="0.45">
      <c r="A6" t="s">
        <v>1166</v>
      </c>
      <c r="B6">
        <f>VLOOKUP(Table30[[#This Row],[Team]], FG_Playoff_Odds_0810__2[], MATCH(Table30[[#Headers],[W]], FG_Playoff_Odds_0810__2[#Headers], 0), FALSE)</f>
        <v>67</v>
      </c>
      <c r="C6">
        <f>VLOOKUP(Table30[[#This Row],[Team]], FG_Playoff_Odds_Current[], MATCH(Table30[[#Headers],[W]], FG_Playoff_Odds_0810__2[#Headers], 0),FALSE)</f>
        <v>90</v>
      </c>
      <c r="D6">
        <f>VLOOKUP(Table30[[#This Row],[Team]], FG_Playoff_Odds_0810__2[], MATCH(Table30[[#Headers],[L]], FG_Playoff_Odds_0810__2[#Headers], 0), FALSE)</f>
        <v>49</v>
      </c>
      <c r="E6">
        <f>VLOOKUP(Table30[[#This Row],[Team]], FG_Playoff_Odds_Current[], MATCH(Table30[[#Headers],[L]], FG_Playoff_Odds_0810__2[#Headers], 0), FALSE)</f>
        <v>68</v>
      </c>
      <c r="F6">
        <f>VLOOKUP(Table30[[#This Row],[Team]], FG_Playoff_Odds_0810__2[], MATCH(Table30[[#Headers],[W%]], FG_Playoff_Odds_0810__2[#Headers], 0), FALSE)</f>
        <v>0.57799999999999996</v>
      </c>
      <c r="G6">
        <f>VLOOKUP(Table30[[#This Row],[Team]], FG_Playoff_Odds_Current[], MATCH(Table30[[#Headers],[W%]], FG_Playoff_Odds_Current[#Headers], 0), FALSE)</f>
        <v>0.56999999999999995</v>
      </c>
      <c r="H6">
        <f>Table30[[#This Row],[W%2]]-Table30[[#This Row],[W%]]</f>
        <v>-8.0000000000000071E-3</v>
      </c>
      <c r="I6">
        <f>VLOOKUP(Table30[[#This Row],[Team]], FG_Playoff_Odds_0810__2[], MATCH(Table30[[#Headers],[GB]], FG_Playoff_Odds_0810__2[#Headers], 0), FALSE)</f>
        <v>0</v>
      </c>
      <c r="J6">
        <f>VLOOKUP(Table30[[#This Row],[Team]], FG_Playoff_Odds_Current[], MATCH(Table30[[#Headers],[GB]], FG_Playoff_Odds_Current[#Headers], 0), FALSE)</f>
        <v>0</v>
      </c>
      <c r="K6">
        <f>Table30[[#This Row],[GB2]]-Table30[[#This Row],[GB]]</f>
        <v>0</v>
      </c>
      <c r="L6">
        <f>VLOOKUP(Table30[[#This Row],[Team]], FG_Playoff_Odds_0810__2[], MATCH(Table30[[#Headers],[Proj
W]], FG_Playoff_Odds_0810__2[#Headers], 0), FALSE)</f>
        <v>89.9</v>
      </c>
      <c r="M6">
        <f>VLOOKUP(Table30[[#This Row],[Team]], FG_Playoff_Odds_Current[], MATCH(Table30[[#Headers],[Proj
W]], FG_Playoff_Odds_Current[#Headers], 0), FALSE)</f>
        <v>92</v>
      </c>
      <c r="N6">
        <f>Table30[[#This Row],[Proj
W2]]-Table30[[#This Row],[Proj
W]]</f>
        <v>2.0999999999999943</v>
      </c>
      <c r="O6">
        <f>VLOOKUP(Table30[[#This Row],[Team]], FG_Playoff_Odds_0810__2[], MATCH(Table30[[#Headers],[Proj
L]], FG_Playoff_Odds_0810__2[#Headers], 0), FALSE)</f>
        <v>72.099999999999994</v>
      </c>
      <c r="P6">
        <f>VLOOKUP(Table30[[#This Row],[Team]], FG_Playoff_Odds_Current[], MATCH(Table30[[#Headers],[Proj
L]], FG_Playoff_Odds_Current[#Headers], 0), FALSE)</f>
        <v>70</v>
      </c>
      <c r="Q6">
        <f>Table30[[#This Row],[Proj
L2]]-Table30[[#This Row],[Proj
L]]</f>
        <v>-2.0999999999999943</v>
      </c>
      <c r="R6">
        <f>VLOOKUP(Table30[[#This Row],[Team]], FG_Playoff_Odds_0810__2[], MATCH(Table30[[#Headers],[ROS
W%]], FG_Playoff_Odds_0810__2[#Headers], 0), FALSE)</f>
        <v>0.498</v>
      </c>
      <c r="S6">
        <f>VLOOKUP(Table30[[#This Row],[Team]], FG_Playoff_Odds_Current[], MATCH(Table30[[#Headers],[ROS
W%]], FG_Playoff_Odds_Current[#Headers], 0), FALSE)</f>
        <v>0.505</v>
      </c>
      <c r="T6">
        <f>Table30[[#This Row],[ROS
W%2]]-Table30[[#This Row],[ROS
W%]]</f>
        <v>7.0000000000000062E-3</v>
      </c>
      <c r="U6">
        <f>VLOOKUP(Table30[[#This Row],[Team]], FG_Playoff_Odds_0810__2[], MATCH(Table30[[#Headers],[Strength
of Sched]], FG_Playoff_Odds_0810__2[#Headers], 0), FALSE)</f>
        <v>0.505</v>
      </c>
      <c r="V6">
        <f>VLOOKUP(Table30[[#This Row],[Team]], FG_Playoff_Odds_Current[], MATCH(Table30[[#Headers],[Strength
of Sched]], FG_Playoff_Odds_Current[#Headers], 0), FALSE)</f>
        <v>0.505</v>
      </c>
      <c r="W6" s="6">
        <f>VLOOKUP(Table30[[#This Row],[Team]], FG_Playoff_Odds_0810__2[], MATCH(Table30[[#Headers],[Win
Div]], FG_Playoff_Odds_0810__2[#Headers], 0), FALSE)</f>
        <v>0.92500000000000004</v>
      </c>
      <c r="X6" s="6">
        <f>VLOOKUP(Table30[[#This Row],[Team]], FG_Playoff_Odds_Current[], MATCH(Table30[[#Headers],[Win
Div]], FG_Playoff_Odds_Current[#Headers], 0), FALSE)</f>
        <v>1</v>
      </c>
      <c r="Y6" s="6">
        <f>Table30[[#This Row],[Win
Div2]]-Table30[[#This Row],[Win
Div]]</f>
        <v>7.4999999999999956E-2</v>
      </c>
      <c r="Z6" s="6">
        <f>VLOOKUP(Table30[[#This Row],[Team]], FG_Playoff_Odds_0810__2[], MATCH(Table30[[#Headers],[Clinch
Bye]], FG_Playoff_Odds_0810__2[#Headers], 0), FALSE)</f>
        <v>0.23799999999999999</v>
      </c>
      <c r="AA6" s="6">
        <f>VLOOKUP(Table30[[#This Row],[Team]], FG_Playoff_Odds_Current[], MATCH(Table30[[#Headers],[Clinch
Bye]], FG_Playoff_Odds_Current[#Headers], 0), FALSE)</f>
        <v>0</v>
      </c>
      <c r="AB6" s="6">
        <f>Table30[[#This Row],[Clinch
Bye2]]-Table30[[#This Row],[Clinch
Bye]]</f>
        <v>-0.23799999999999999</v>
      </c>
      <c r="AC6" s="6">
        <f>VLOOKUP(Table30[[#This Row],[Team]], FG_Playoff_Odds_0810__2[], MATCH(Table30[[#Headers],[Clinch
Wild Card]], FG_Playoff_Odds_0810__2[#Headers], 0), FALSE)</f>
        <v>1.9E-2</v>
      </c>
      <c r="AD6" s="6">
        <f>VLOOKUP(Table30[[#This Row],[Team]], FG_Playoff_Odds_Current[], MATCH(Table30[[#Headers],[Clinch
Wild Card]], FG_Playoff_Odds_Current[#Headers], 0), FALSE)</f>
        <v>0</v>
      </c>
      <c r="AE6" s="6">
        <f>Table30[[#This Row],[Clinch
Wild Card2]]-Table30[[#This Row],[Clinch
Wild Card]]</f>
        <v>-1.9E-2</v>
      </c>
      <c r="AF6" s="6">
        <f>VLOOKUP(Table30[[#This Row],[Team]], FG_Playoff_Odds_0810__2[], MATCH(Table30[[#Headers],[Make
Playoffs]], FG_Playoff_Odds_0810__2[#Headers], 0), FALSE)</f>
        <v>0.94499999999999995</v>
      </c>
      <c r="AG6" s="6">
        <f>VLOOKUP(Table30[[#This Row],[Team]], FG_Playoff_Odds_Current[], MATCH(Table30[[#Headers],[Make
Playoffs]], FG_Playoff_Odds_Current[#Headers], 0), FALSE)</f>
        <v>1</v>
      </c>
      <c r="AH6" s="6">
        <f>Table30[[#This Row],[Make
Playoffs2]]-Table30[[#This Row],[Make
Playoffs]]</f>
        <v>5.5000000000000049E-2</v>
      </c>
      <c r="AI6" s="6">
        <f>VLOOKUP(Table30[[#This Row],[Team]], FG_Playoff_Odds_0810__2[], MATCH(Table30[[#Headers],[Make
LDS]], FG_Playoff_Odds_0810__2[#Headers], 0), FALSE)</f>
        <v>0.56200000000000006</v>
      </c>
      <c r="AJ6" s="6">
        <f>VLOOKUP(Table30[[#This Row],[Team]], FG_Playoff_Odds_Current[], MATCH(Table30[[#Headers],[Make
LDS]], FG_Playoff_Odds_Current[#Headers], 0), FALSE)</f>
        <v>0.441</v>
      </c>
      <c r="AK6" s="6">
        <f>Table30[[#This Row],[Make
LDS2]]-Table30[[#This Row],[Make
LDS]]</f>
        <v>-0.12100000000000005</v>
      </c>
      <c r="AL6" s="6">
        <f>VLOOKUP(Table30[[#This Row],[Team]], FG_Playoff_Odds_0810__2[], MATCH(Table30[[#Headers],[Win
LDS]], FG_Playoff_Odds_0810__2[#Headers], 0), FALSE)</f>
        <v>0.23</v>
      </c>
      <c r="AM6" s="6">
        <f>VLOOKUP(Table30[[#This Row],[Team]], FG_Playoff_Odds_Current[], MATCH(Table30[[#Headers],[Win
LDS]], FG_Playoff_Odds_Current[#Headers], 0), FALSE)</f>
        <v>0.19</v>
      </c>
      <c r="AN6" s="6">
        <f>Table30[[#This Row],[Win
LDS2]]-Table30[[#This Row],[Win
LDS]]</f>
        <v>-4.0000000000000008E-2</v>
      </c>
      <c r="AO6" s="6">
        <f>VLOOKUP(Table30[[#This Row],[Team]], FG_Playoff_Odds_0810__2[], MATCH(Table30[[#Headers],[Win
LCS]], FG_Playoff_Odds_0810__2[#Headers], 0), FALSE)</f>
        <v>0.09</v>
      </c>
      <c r="AP6" s="6">
        <f>VLOOKUP(Table30[[#This Row],[Team]], FG_Playoff_Odds_Current[], MATCH(Table30[[#Headers],[Win
LCS]], FG_Playoff_Odds_Current[#Headers], 0), FALSE)</f>
        <v>7.5999999999999998E-2</v>
      </c>
      <c r="AQ6" s="6">
        <f>Table30[[#This Row],[Win
LCS2]]-Table30[[#This Row],[Win
LCS]]</f>
        <v>-1.3999999999999999E-2</v>
      </c>
      <c r="AR6" s="6">
        <f>VLOOKUP(Table30[[#This Row],[Team]], FG_Playoff_Odds_0810__2[], MATCH(Table30[[#Headers],[Win
World Series]], FG_Playoff_Odds_0810__2[#Headers], 0), FALSE)</f>
        <v>3.9E-2</v>
      </c>
      <c r="AS6" s="6">
        <f>VLOOKUP(Table30[[#This Row],[Team]], FG_Playoff_Odds_Current[], MATCH(Table30[[#Headers],[Win
World Series]], FG_Playoff_Odds_Current[#Headers], 0), FALSE)</f>
        <v>3.5000000000000003E-2</v>
      </c>
      <c r="AT6" s="6">
        <f>Table30[[#This Row],[Win
World Series2]]-Table30[[#This Row],[Win
World Series]]</f>
        <v>-3.9999999999999966E-3</v>
      </c>
    </row>
    <row r="7" spans="1:46" x14ac:dyDescent="0.45">
      <c r="A7" t="s">
        <v>1167</v>
      </c>
      <c r="B7">
        <f>VLOOKUP(Table30[[#This Row],[Team]], FG_Playoff_Odds_0810__2[], MATCH(Table30[[#Headers],[W]], FG_Playoff_Odds_0810__2[#Headers], 0), FALSE)</f>
        <v>68</v>
      </c>
      <c r="C7">
        <f>VLOOKUP(Table30[[#This Row],[Team]], FG_Playoff_Odds_Current[], MATCH(Table30[[#Headers],[W]], FG_Playoff_Odds_0810__2[#Headers], 0),FALSE)</f>
        <v>92</v>
      </c>
      <c r="D7">
        <f>VLOOKUP(Table30[[#This Row],[Team]], FG_Playoff_Odds_0810__2[], MATCH(Table30[[#Headers],[L]], FG_Playoff_Odds_0810__2[#Headers], 0), FALSE)</f>
        <v>49</v>
      </c>
      <c r="E7">
        <f>VLOOKUP(Table30[[#This Row],[Team]], FG_Playoff_Odds_Current[], MATCH(Table30[[#Headers],[L]], FG_Playoff_Odds_0810__2[#Headers], 0), FALSE)</f>
        <v>67</v>
      </c>
      <c r="F7">
        <f>VLOOKUP(Table30[[#This Row],[Team]], FG_Playoff_Odds_0810__2[], MATCH(Table30[[#Headers],[W%]], FG_Playoff_Odds_0810__2[#Headers], 0), FALSE)</f>
        <v>0.58099999999999996</v>
      </c>
      <c r="G7">
        <f>VLOOKUP(Table30[[#This Row],[Team]], FG_Playoff_Odds_Current[], MATCH(Table30[[#Headers],[W%]], FG_Playoff_Odds_Current[#Headers], 0), FALSE)</f>
        <v>0.57899999999999996</v>
      </c>
      <c r="H7">
        <f>Table30[[#This Row],[W%2]]-Table30[[#This Row],[W%]]</f>
        <v>-2.0000000000000018E-3</v>
      </c>
      <c r="I7">
        <f>VLOOKUP(Table30[[#This Row],[Team]], FG_Playoff_Odds_0810__2[], MATCH(Table30[[#Headers],[GB]], FG_Playoff_Odds_0810__2[#Headers], 0), FALSE)</f>
        <v>0</v>
      </c>
      <c r="J7">
        <f>VLOOKUP(Table30[[#This Row],[Team]], FG_Playoff_Odds_Current[], MATCH(Table30[[#Headers],[GB]], FG_Playoff_Odds_Current[#Headers], 0), FALSE)</f>
        <v>0</v>
      </c>
      <c r="K7">
        <f>Table30[[#This Row],[GB2]]-Table30[[#This Row],[GB]]</f>
        <v>0</v>
      </c>
      <c r="L7">
        <f>VLOOKUP(Table30[[#This Row],[Team]], FG_Playoff_Odds_0810__2[], MATCH(Table30[[#Headers],[Proj
W]], FG_Playoff_Odds_0810__2[#Headers], 0), FALSE)</f>
        <v>90.3</v>
      </c>
      <c r="M7">
        <f>VLOOKUP(Table30[[#This Row],[Team]], FG_Playoff_Odds_Current[], MATCH(Table30[[#Headers],[Proj
W]], FG_Playoff_Odds_Current[#Headers], 0), FALSE)</f>
        <v>93.4</v>
      </c>
      <c r="N7">
        <f>Table30[[#This Row],[Proj
W2]]-Table30[[#This Row],[Proj
W]]</f>
        <v>3.1000000000000085</v>
      </c>
      <c r="O7">
        <f>VLOOKUP(Table30[[#This Row],[Team]], FG_Playoff_Odds_0810__2[], MATCH(Table30[[#Headers],[Proj
L]], FG_Playoff_Odds_0810__2[#Headers], 0), FALSE)</f>
        <v>71.7</v>
      </c>
      <c r="P7">
        <f>VLOOKUP(Table30[[#This Row],[Team]], FG_Playoff_Odds_Current[], MATCH(Table30[[#Headers],[Proj
L]], FG_Playoff_Odds_Current[#Headers], 0), FALSE)</f>
        <v>68.599999999999994</v>
      </c>
      <c r="Q7">
        <f>Table30[[#This Row],[Proj
L2]]-Table30[[#This Row],[Proj
L]]</f>
        <v>-3.1000000000000085</v>
      </c>
      <c r="R7">
        <f>VLOOKUP(Table30[[#This Row],[Team]], FG_Playoff_Odds_0810__2[], MATCH(Table30[[#Headers],[ROS
W%]], FG_Playoff_Odds_0810__2[#Headers], 0), FALSE)</f>
        <v>0.496</v>
      </c>
      <c r="S7">
        <f>VLOOKUP(Table30[[#This Row],[Team]], FG_Playoff_Odds_Current[], MATCH(Table30[[#Headers],[ROS
W%]], FG_Playoff_Odds_Current[#Headers], 0), FALSE)</f>
        <v>0.46700000000000003</v>
      </c>
      <c r="T7">
        <f>Table30[[#This Row],[ROS
W%2]]-Table30[[#This Row],[ROS
W%]]</f>
        <v>-2.899999999999997E-2</v>
      </c>
      <c r="U7">
        <f>VLOOKUP(Table30[[#This Row],[Team]], FG_Playoff_Odds_0810__2[], MATCH(Table30[[#Headers],[Strength
of Sched]], FG_Playoff_Odds_0810__2[#Headers], 0), FALSE)</f>
        <v>0.51</v>
      </c>
      <c r="V7">
        <f>VLOOKUP(Table30[[#This Row],[Team]], FG_Playoff_Odds_Current[], MATCH(Table30[[#Headers],[Strength
of Sched]], FG_Playoff_Odds_Current[#Headers], 0), FALSE)</f>
        <v>0.54500000000000004</v>
      </c>
      <c r="W7" s="6">
        <f>VLOOKUP(Table30[[#This Row],[Team]], FG_Playoff_Odds_0810__2[], MATCH(Table30[[#Headers],[Win
Div]], FG_Playoff_Odds_0810__2[#Headers], 0), FALSE)</f>
        <v>0.52300000000000002</v>
      </c>
      <c r="X7" s="6">
        <f>VLOOKUP(Table30[[#This Row],[Team]], FG_Playoff_Odds_Current[], MATCH(Table30[[#Headers],[Win
Div]], FG_Playoff_Odds_Current[#Headers], 0), FALSE)</f>
        <v>1</v>
      </c>
      <c r="Y7" s="6">
        <f>Table30[[#This Row],[Win
Div2]]-Table30[[#This Row],[Win
Div]]</f>
        <v>0.47699999999999998</v>
      </c>
      <c r="Z7" s="6">
        <f>VLOOKUP(Table30[[#This Row],[Team]], FG_Playoff_Odds_0810__2[], MATCH(Table30[[#Headers],[Clinch
Bye]], FG_Playoff_Odds_0810__2[#Headers], 0), FALSE)</f>
        <v>0.46500000000000002</v>
      </c>
      <c r="AA7" s="6">
        <f>VLOOKUP(Table30[[#This Row],[Team]], FG_Playoff_Odds_Current[], MATCH(Table30[[#Headers],[Clinch
Bye]], FG_Playoff_Odds_Current[#Headers], 0), FALSE)</f>
        <v>1</v>
      </c>
      <c r="AB7" s="6">
        <f>Table30[[#This Row],[Clinch
Bye2]]-Table30[[#This Row],[Clinch
Bye]]</f>
        <v>0.53499999999999992</v>
      </c>
      <c r="AC7" s="6">
        <f>VLOOKUP(Table30[[#This Row],[Team]], FG_Playoff_Odds_0810__2[], MATCH(Table30[[#Headers],[Clinch
Wild Card]], FG_Playoff_Odds_0810__2[#Headers], 0), FALSE)</f>
        <v>0.38800000000000001</v>
      </c>
      <c r="AD7" s="6">
        <f>VLOOKUP(Table30[[#This Row],[Team]], FG_Playoff_Odds_Current[], MATCH(Table30[[#Headers],[Clinch
Wild Card]], FG_Playoff_Odds_Current[#Headers], 0), FALSE)</f>
        <v>0</v>
      </c>
      <c r="AE7" s="6">
        <f>Table30[[#This Row],[Clinch
Wild Card2]]-Table30[[#This Row],[Clinch
Wild Card]]</f>
        <v>-0.38800000000000001</v>
      </c>
      <c r="AF7" s="6">
        <f>VLOOKUP(Table30[[#This Row],[Team]], FG_Playoff_Odds_0810__2[], MATCH(Table30[[#Headers],[Make
Playoffs]], FG_Playoff_Odds_0810__2[#Headers], 0), FALSE)</f>
        <v>0.91100000000000003</v>
      </c>
      <c r="AG7" s="6">
        <f>VLOOKUP(Table30[[#This Row],[Team]], FG_Playoff_Odds_Current[], MATCH(Table30[[#Headers],[Make
Playoffs]], FG_Playoff_Odds_Current[#Headers], 0), FALSE)</f>
        <v>1</v>
      </c>
      <c r="AH7" s="6">
        <f>Table30[[#This Row],[Make
Playoffs2]]-Table30[[#This Row],[Make
Playoffs]]</f>
        <v>8.8999999999999968E-2</v>
      </c>
      <c r="AI7" s="6">
        <f>VLOOKUP(Table30[[#This Row],[Team]], FG_Playoff_Odds_0810__2[], MATCH(Table30[[#Headers],[Make
LDS]], FG_Playoff_Odds_0810__2[#Headers], 0), FALSE)</f>
        <v>0.66100000000000003</v>
      </c>
      <c r="AJ7" s="6">
        <f>VLOOKUP(Table30[[#This Row],[Team]], FG_Playoff_Odds_Current[], MATCH(Table30[[#Headers],[Make
LDS]], FG_Playoff_Odds_Current[#Headers], 0), FALSE)</f>
        <v>1</v>
      </c>
      <c r="AK7" s="6">
        <f>Table30[[#This Row],[Make
LDS2]]-Table30[[#This Row],[Make
LDS]]</f>
        <v>0.33899999999999997</v>
      </c>
      <c r="AL7" s="6">
        <f>VLOOKUP(Table30[[#This Row],[Team]], FG_Playoff_Odds_0810__2[], MATCH(Table30[[#Headers],[Win
LDS]], FG_Playoff_Odds_0810__2[#Headers], 0), FALSE)</f>
        <v>0.29599999999999999</v>
      </c>
      <c r="AM7" s="6">
        <f>VLOOKUP(Table30[[#This Row],[Team]], FG_Playoff_Odds_Current[], MATCH(Table30[[#Headers],[Win
LDS]], FG_Playoff_Odds_Current[#Headers], 0), FALSE)</f>
        <v>0.47099999999999997</v>
      </c>
      <c r="AN7" s="6">
        <f>Table30[[#This Row],[Win
LDS2]]-Table30[[#This Row],[Win
LDS]]</f>
        <v>0.17499999999999999</v>
      </c>
      <c r="AO7" s="6">
        <f>VLOOKUP(Table30[[#This Row],[Team]], FG_Playoff_Odds_0810__2[], MATCH(Table30[[#Headers],[Win
LCS]], FG_Playoff_Odds_0810__2[#Headers], 0), FALSE)</f>
        <v>0.124</v>
      </c>
      <c r="AP7" s="6">
        <f>VLOOKUP(Table30[[#This Row],[Team]], FG_Playoff_Odds_Current[], MATCH(Table30[[#Headers],[Win
LCS]], FG_Playoff_Odds_Current[#Headers], 0), FALSE)</f>
        <v>0.19</v>
      </c>
      <c r="AQ7" s="6">
        <f>Table30[[#This Row],[Win
LCS2]]-Table30[[#This Row],[Win
LCS]]</f>
        <v>6.6000000000000003E-2</v>
      </c>
      <c r="AR7" s="6">
        <f>VLOOKUP(Table30[[#This Row],[Team]], FG_Playoff_Odds_0810__2[], MATCH(Table30[[#Headers],[Win
World Series]], FG_Playoff_Odds_0810__2[#Headers], 0), FALSE)</f>
        <v>0.05</v>
      </c>
      <c r="AS7" s="6">
        <f>VLOOKUP(Table30[[#This Row],[Team]], FG_Playoff_Odds_Current[], MATCH(Table30[[#Headers],[Win
World Series]], FG_Playoff_Odds_Current[#Headers], 0), FALSE)</f>
        <v>7.4999999999999997E-2</v>
      </c>
      <c r="AT7" s="6">
        <f>Table30[[#This Row],[Win
World Series2]]-Table30[[#This Row],[Win
World Series]]</f>
        <v>2.4999999999999994E-2</v>
      </c>
    </row>
    <row r="8" spans="1:46" x14ac:dyDescent="0.45">
      <c r="A8" t="s">
        <v>1168</v>
      </c>
      <c r="B8">
        <f>VLOOKUP(Table30[[#This Row],[Team]], FG_Playoff_Odds_0810__2[], MATCH(Table30[[#Headers],[W]], FG_Playoff_Odds_0810__2[#Headers], 0), FALSE)</f>
        <v>66</v>
      </c>
      <c r="C8">
        <f>VLOOKUP(Table30[[#This Row],[Team]], FG_Playoff_Odds_Current[], MATCH(Table30[[#Headers],[W]], FG_Playoff_Odds_0810__2[#Headers], 0),FALSE)</f>
        <v>91</v>
      </c>
      <c r="D8">
        <f>VLOOKUP(Table30[[#This Row],[Team]], FG_Playoff_Odds_0810__2[], MATCH(Table30[[#Headers],[L]], FG_Playoff_Odds_0810__2[#Headers], 0), FALSE)</f>
        <v>52</v>
      </c>
      <c r="E8">
        <f>VLOOKUP(Table30[[#This Row],[Team]], FG_Playoff_Odds_Current[], MATCH(Table30[[#Headers],[L]], FG_Playoff_Odds_0810__2[#Headers], 0), FALSE)</f>
        <v>67</v>
      </c>
      <c r="F8">
        <f>VLOOKUP(Table30[[#This Row],[Team]], FG_Playoff_Odds_0810__2[], MATCH(Table30[[#Headers],[W%]], FG_Playoff_Odds_0810__2[#Headers], 0), FALSE)</f>
        <v>0.55900000000000005</v>
      </c>
      <c r="G8">
        <f>VLOOKUP(Table30[[#This Row],[Team]], FG_Playoff_Odds_Current[], MATCH(Table30[[#Headers],[W%]], FG_Playoff_Odds_Current[#Headers], 0), FALSE)</f>
        <v>0.57599999999999996</v>
      </c>
      <c r="H8">
        <f>Table30[[#This Row],[W%2]]-Table30[[#This Row],[W%]]</f>
        <v>1.6999999999999904E-2</v>
      </c>
      <c r="I8">
        <f>VLOOKUP(Table30[[#This Row],[Team]], FG_Playoff_Odds_0810__2[], MATCH(Table30[[#Headers],[GB]], FG_Playoff_Odds_0810__2[#Headers], 0), FALSE)</f>
        <v>2.5</v>
      </c>
      <c r="J8">
        <f>VLOOKUP(Table30[[#This Row],[Team]], FG_Playoff_Odds_Current[], MATCH(Table30[[#Headers],[GB]], FG_Playoff_Odds_Current[#Headers], 0), FALSE)</f>
        <v>3</v>
      </c>
      <c r="K8">
        <f>Table30[[#This Row],[GB2]]-Table30[[#This Row],[GB]]</f>
        <v>0.5</v>
      </c>
      <c r="L8">
        <f>VLOOKUP(Table30[[#This Row],[Team]], FG_Playoff_Odds_0810__2[], MATCH(Table30[[#Headers],[Proj
W]], FG_Playoff_Odds_0810__2[#Headers], 0), FALSE)</f>
        <v>90.1</v>
      </c>
      <c r="M8">
        <f>VLOOKUP(Table30[[#This Row],[Team]], FG_Playoff_Odds_Current[], MATCH(Table30[[#Headers],[Proj
W]], FG_Playoff_Odds_Current[#Headers], 0), FALSE)</f>
        <v>93.1</v>
      </c>
      <c r="N8">
        <f>Table30[[#This Row],[Proj
W2]]-Table30[[#This Row],[Proj
W]]</f>
        <v>3</v>
      </c>
      <c r="O8">
        <f>VLOOKUP(Table30[[#This Row],[Team]], FG_Playoff_Odds_0810__2[], MATCH(Table30[[#Headers],[Proj
L]], FG_Playoff_Odds_0810__2[#Headers], 0), FALSE)</f>
        <v>71.900000000000006</v>
      </c>
      <c r="P8">
        <f>VLOOKUP(Table30[[#This Row],[Team]], FG_Playoff_Odds_Current[], MATCH(Table30[[#Headers],[Proj
L]], FG_Playoff_Odds_Current[#Headers], 0), FALSE)</f>
        <v>68.900000000000006</v>
      </c>
      <c r="Q8">
        <f>Table30[[#This Row],[Proj
L2]]-Table30[[#This Row],[Proj
L]]</f>
        <v>-3</v>
      </c>
      <c r="R8">
        <f>VLOOKUP(Table30[[#This Row],[Team]], FG_Playoff_Odds_0810__2[], MATCH(Table30[[#Headers],[ROS
W%]], FG_Playoff_Odds_0810__2[#Headers], 0), FALSE)</f>
        <v>0.54700000000000004</v>
      </c>
      <c r="S8">
        <f>VLOOKUP(Table30[[#This Row],[Team]], FG_Playoff_Odds_Current[], MATCH(Table30[[#Headers],[ROS
W%]], FG_Playoff_Odds_Current[#Headers], 0), FALSE)</f>
        <v>0.52</v>
      </c>
      <c r="T8">
        <f>Table30[[#This Row],[ROS
W%2]]-Table30[[#This Row],[ROS
W%]]</f>
        <v>-2.7000000000000024E-2</v>
      </c>
      <c r="U8">
        <f>VLOOKUP(Table30[[#This Row],[Team]], FG_Playoff_Odds_0810__2[], MATCH(Table30[[#Headers],[Strength
of Sched]], FG_Playoff_Odds_0810__2[#Headers], 0), FALSE)</f>
        <v>0.497</v>
      </c>
      <c r="V8">
        <f>VLOOKUP(Table30[[#This Row],[Team]], FG_Playoff_Odds_Current[], MATCH(Table30[[#Headers],[Strength
of Sched]], FG_Playoff_Odds_Current[#Headers], 0), FALSE)</f>
        <v>0.55000000000000004</v>
      </c>
      <c r="W8" s="6">
        <f>VLOOKUP(Table30[[#This Row],[Team]], FG_Playoff_Odds_0810__2[], MATCH(Table30[[#Headers],[Win
Div]], FG_Playoff_Odds_0810__2[#Headers], 0), FALSE)</f>
        <v>0.20399999999999999</v>
      </c>
      <c r="X8" s="6">
        <f>VLOOKUP(Table30[[#This Row],[Team]], FG_Playoff_Odds_Current[], MATCH(Table30[[#Headers],[Win
Div]], FG_Playoff_Odds_Current[#Headers], 0), FALSE)</f>
        <v>2.5999999999999999E-2</v>
      </c>
      <c r="Y8" s="6">
        <f>Table30[[#This Row],[Win
Div2]]-Table30[[#This Row],[Win
Div]]</f>
        <v>-0.17799999999999999</v>
      </c>
      <c r="Z8" s="6">
        <f>VLOOKUP(Table30[[#This Row],[Team]], FG_Playoff_Odds_0810__2[], MATCH(Table30[[#Headers],[Clinch
Bye]], FG_Playoff_Odds_0810__2[#Headers], 0), FALSE)</f>
        <v>0.17499999999999999</v>
      </c>
      <c r="AA8" s="6">
        <f>VLOOKUP(Table30[[#This Row],[Team]], FG_Playoff_Odds_Current[], MATCH(Table30[[#Headers],[Clinch
Bye]], FG_Playoff_Odds_Current[#Headers], 0), FALSE)</f>
        <v>2.5999999999999999E-2</v>
      </c>
      <c r="AB8" s="6">
        <f>Table30[[#This Row],[Clinch
Bye2]]-Table30[[#This Row],[Clinch
Bye]]</f>
        <v>-0.14899999999999999</v>
      </c>
      <c r="AC8" s="6">
        <f>VLOOKUP(Table30[[#This Row],[Team]], FG_Playoff_Odds_0810__2[], MATCH(Table30[[#Headers],[Clinch
Wild Card]], FG_Playoff_Odds_0810__2[#Headers], 0), FALSE)</f>
        <v>0.69899999999999995</v>
      </c>
      <c r="AD8" s="6">
        <f>VLOOKUP(Table30[[#This Row],[Team]], FG_Playoff_Odds_Current[], MATCH(Table30[[#Headers],[Clinch
Wild Card]], FG_Playoff_Odds_Current[#Headers], 0), FALSE)</f>
        <v>0.97399999999999998</v>
      </c>
      <c r="AE8" s="6">
        <f>Table30[[#This Row],[Clinch
Wild Card2]]-Table30[[#This Row],[Clinch
Wild Card]]</f>
        <v>0.27500000000000002</v>
      </c>
      <c r="AF8" s="6">
        <f>VLOOKUP(Table30[[#This Row],[Team]], FG_Playoff_Odds_0810__2[], MATCH(Table30[[#Headers],[Make
Playoffs]], FG_Playoff_Odds_0810__2[#Headers], 0), FALSE)</f>
        <v>0.90300000000000002</v>
      </c>
      <c r="AG8" s="6">
        <f>VLOOKUP(Table30[[#This Row],[Team]], FG_Playoff_Odds_Current[], MATCH(Table30[[#Headers],[Make
Playoffs]], FG_Playoff_Odds_Current[#Headers], 0), FALSE)</f>
        <v>1</v>
      </c>
      <c r="AH8" s="6">
        <f>Table30[[#This Row],[Make
Playoffs2]]-Table30[[#This Row],[Make
Playoffs]]</f>
        <v>9.6999999999999975E-2</v>
      </c>
      <c r="AI8" s="6">
        <f>VLOOKUP(Table30[[#This Row],[Team]], FG_Playoff_Odds_0810__2[], MATCH(Table30[[#Headers],[Make
LDS]], FG_Playoff_Odds_0810__2[#Headers], 0), FALSE)</f>
        <v>0.55000000000000004</v>
      </c>
      <c r="AJ8" s="6">
        <f>VLOOKUP(Table30[[#This Row],[Team]], FG_Playoff_Odds_Current[], MATCH(Table30[[#Headers],[Make
LDS]], FG_Playoff_Odds_Current[#Headers], 0), FALSE)</f>
        <v>0.56899999999999995</v>
      </c>
      <c r="AK8" s="6">
        <f>Table30[[#This Row],[Make
LDS2]]-Table30[[#This Row],[Make
LDS]]</f>
        <v>1.8999999999999906E-2</v>
      </c>
      <c r="AL8" s="6">
        <f>VLOOKUP(Table30[[#This Row],[Team]], FG_Playoff_Odds_0810__2[], MATCH(Table30[[#Headers],[Win
LDS]], FG_Playoff_Odds_0810__2[#Headers], 0), FALSE)</f>
        <v>0.27400000000000002</v>
      </c>
      <c r="AM8" s="6">
        <f>VLOOKUP(Table30[[#This Row],[Team]], FG_Playoff_Odds_Current[], MATCH(Table30[[#Headers],[Win
LDS]], FG_Playoff_Odds_Current[#Headers], 0), FALSE)</f>
        <v>0.309</v>
      </c>
      <c r="AN8" s="6">
        <f>Table30[[#This Row],[Win
LDS2]]-Table30[[#This Row],[Win
LDS]]</f>
        <v>3.4999999999999976E-2</v>
      </c>
      <c r="AO8" s="6">
        <f>VLOOKUP(Table30[[#This Row],[Team]], FG_Playoff_Odds_0810__2[], MATCH(Table30[[#Headers],[Win
LCS]], FG_Playoff_Odds_0810__2[#Headers], 0), FALSE)</f>
        <v>0.14099999999999999</v>
      </c>
      <c r="AP8" s="6">
        <f>VLOOKUP(Table30[[#This Row],[Team]], FG_Playoff_Odds_Current[], MATCH(Table30[[#Headers],[Win
LCS]], FG_Playoff_Odds_Current[#Headers], 0), FALSE)</f>
        <v>0.17399999999999999</v>
      </c>
      <c r="AQ8" s="6">
        <f>Table30[[#This Row],[Win
LCS2]]-Table30[[#This Row],[Win
LCS]]</f>
        <v>3.3000000000000002E-2</v>
      </c>
      <c r="AR8" s="6">
        <f>VLOOKUP(Table30[[#This Row],[Team]], FG_Playoff_Odds_0810__2[], MATCH(Table30[[#Headers],[Win
World Series]], FG_Playoff_Odds_0810__2[#Headers], 0), FALSE)</f>
        <v>7.2999999999999995E-2</v>
      </c>
      <c r="AS8" s="6">
        <f>VLOOKUP(Table30[[#This Row],[Team]], FG_Playoff_Odds_Current[], MATCH(Table30[[#Headers],[Win
World Series]], FG_Playoff_Odds_Current[#Headers], 0), FALSE)</f>
        <v>0.105</v>
      </c>
      <c r="AT8" s="6">
        <f>Table30[[#This Row],[Win
World Series2]]-Table30[[#This Row],[Win
World Series]]</f>
        <v>3.2000000000000001E-2</v>
      </c>
    </row>
    <row r="9" spans="1:46" x14ac:dyDescent="0.45">
      <c r="A9" t="s">
        <v>1169</v>
      </c>
      <c r="B9">
        <f>VLOOKUP(Table30[[#This Row],[Team]], FG_Playoff_Odds_0810__2[], MATCH(Table30[[#Headers],[W]], FG_Playoff_Odds_0810__2[#Headers], 0), FALSE)</f>
        <v>65</v>
      </c>
      <c r="C9">
        <f>VLOOKUP(Table30[[#This Row],[Team]], FG_Playoff_Odds_Current[], MATCH(Table30[[#Headers],[W]], FG_Playoff_Odds_0810__2[#Headers], 0),FALSE)</f>
        <v>82</v>
      </c>
      <c r="D9">
        <f>VLOOKUP(Table30[[#This Row],[Team]], FG_Playoff_Odds_0810__2[], MATCH(Table30[[#Headers],[L]], FG_Playoff_Odds_0810__2[#Headers], 0), FALSE)</f>
        <v>51</v>
      </c>
      <c r="E9">
        <f>VLOOKUP(Table30[[#This Row],[Team]], FG_Playoff_Odds_Current[], MATCH(Table30[[#Headers],[L]], FG_Playoff_Odds_0810__2[#Headers], 0), FALSE)</f>
        <v>76</v>
      </c>
      <c r="F9">
        <f>VLOOKUP(Table30[[#This Row],[Team]], FG_Playoff_Odds_0810__2[], MATCH(Table30[[#Headers],[W%]], FG_Playoff_Odds_0810__2[#Headers], 0), FALSE)</f>
        <v>0.56000000000000005</v>
      </c>
      <c r="G9">
        <f>VLOOKUP(Table30[[#This Row],[Team]], FG_Playoff_Odds_Current[], MATCH(Table30[[#Headers],[W%]], FG_Playoff_Odds_Current[#Headers], 0), FALSE)</f>
        <v>0.51900000000000002</v>
      </c>
      <c r="H9">
        <f>Table30[[#This Row],[W%2]]-Table30[[#This Row],[W%]]</f>
        <v>-4.1000000000000036E-2</v>
      </c>
      <c r="I9">
        <f>VLOOKUP(Table30[[#This Row],[Team]], FG_Playoff_Odds_0810__2[], MATCH(Table30[[#Headers],[GB]], FG_Playoff_Odds_0810__2[#Headers], 0), FALSE)</f>
        <v>2.5</v>
      </c>
      <c r="J9">
        <f>VLOOKUP(Table30[[#This Row],[Team]], FG_Playoff_Odds_Current[], MATCH(Table30[[#Headers],[GB]], FG_Playoff_Odds_Current[#Headers], 0), FALSE)</f>
        <v>9.5</v>
      </c>
      <c r="K9">
        <f>Table30[[#This Row],[GB2]]-Table30[[#This Row],[GB]]</f>
        <v>7</v>
      </c>
      <c r="L9">
        <f>VLOOKUP(Table30[[#This Row],[Team]], FG_Playoff_Odds_0810__2[], MATCH(Table30[[#Headers],[Proj
W]], FG_Playoff_Odds_0810__2[#Headers], 0), FALSE)</f>
        <v>89.2</v>
      </c>
      <c r="M9">
        <f>VLOOKUP(Table30[[#This Row],[Team]], FG_Playoff_Odds_Current[], MATCH(Table30[[#Headers],[Proj
W]], FG_Playoff_Odds_Current[#Headers], 0), FALSE)</f>
        <v>84</v>
      </c>
      <c r="N9">
        <f>Table30[[#This Row],[Proj
W2]]-Table30[[#This Row],[Proj
W]]</f>
        <v>-5.2000000000000028</v>
      </c>
      <c r="O9">
        <f>VLOOKUP(Table30[[#This Row],[Team]], FG_Playoff_Odds_0810__2[], MATCH(Table30[[#Headers],[Proj
L]], FG_Playoff_Odds_0810__2[#Headers], 0), FALSE)</f>
        <v>72.8</v>
      </c>
      <c r="P9">
        <f>VLOOKUP(Table30[[#This Row],[Team]], FG_Playoff_Odds_Current[], MATCH(Table30[[#Headers],[Proj
L]], FG_Playoff_Odds_Current[#Headers], 0), FALSE)</f>
        <v>78</v>
      </c>
      <c r="Q9">
        <f>Table30[[#This Row],[Proj
L2]]-Table30[[#This Row],[Proj
L]]</f>
        <v>5.2000000000000028</v>
      </c>
      <c r="R9">
        <f>VLOOKUP(Table30[[#This Row],[Team]], FG_Playoff_Odds_0810__2[], MATCH(Table30[[#Headers],[ROS
W%]], FG_Playoff_Odds_0810__2[#Headers], 0), FALSE)</f>
        <v>0.52600000000000002</v>
      </c>
      <c r="S9">
        <f>VLOOKUP(Table30[[#This Row],[Team]], FG_Playoff_Odds_Current[], MATCH(Table30[[#Headers],[ROS
W%]], FG_Playoff_Odds_Current[#Headers], 0), FALSE)</f>
        <v>0.50600000000000001</v>
      </c>
      <c r="T9">
        <f>Table30[[#This Row],[ROS
W%2]]-Table30[[#This Row],[ROS
W%]]</f>
        <v>-2.0000000000000018E-2</v>
      </c>
      <c r="U9">
        <f>VLOOKUP(Table30[[#This Row],[Team]], FG_Playoff_Odds_0810__2[], MATCH(Table30[[#Headers],[Strength
of Sched]], FG_Playoff_Odds_0810__2[#Headers], 0), FALSE)</f>
        <v>0.502</v>
      </c>
      <c r="V9">
        <f>VLOOKUP(Table30[[#This Row],[Team]], FG_Playoff_Odds_Current[], MATCH(Table30[[#Headers],[Strength
of Sched]], FG_Playoff_Odds_Current[#Headers], 0), FALSE)</f>
        <v>0.51200000000000001</v>
      </c>
      <c r="W9" s="6">
        <f>VLOOKUP(Table30[[#This Row],[Team]], FG_Playoff_Odds_0810__2[], MATCH(Table30[[#Headers],[Win
Div]], FG_Playoff_Odds_0810__2[#Headers], 0), FALSE)</f>
        <v>0.33700000000000002</v>
      </c>
      <c r="X9" s="6">
        <f>VLOOKUP(Table30[[#This Row],[Team]], FG_Playoff_Odds_Current[], MATCH(Table30[[#Headers],[Win
Div]], FG_Playoff_Odds_Current[#Headers], 0), FALSE)</f>
        <v>0</v>
      </c>
      <c r="Y9" s="6">
        <f>Table30[[#This Row],[Win
Div2]]-Table30[[#This Row],[Win
Div]]</f>
        <v>-0.33700000000000002</v>
      </c>
      <c r="Z9" s="6">
        <f>VLOOKUP(Table30[[#This Row],[Team]], FG_Playoff_Odds_0810__2[], MATCH(Table30[[#Headers],[Clinch
Bye]], FG_Playoff_Odds_0810__2[#Headers], 0), FALSE)</f>
        <v>0.30299999999999999</v>
      </c>
      <c r="AA9" s="6">
        <f>VLOOKUP(Table30[[#This Row],[Team]], FG_Playoff_Odds_Current[], MATCH(Table30[[#Headers],[Clinch
Bye]], FG_Playoff_Odds_Current[#Headers], 0), FALSE)</f>
        <v>0</v>
      </c>
      <c r="AB9" s="6">
        <f>Table30[[#This Row],[Clinch
Bye2]]-Table30[[#This Row],[Clinch
Bye]]</f>
        <v>-0.30299999999999999</v>
      </c>
      <c r="AC9" s="6">
        <f>VLOOKUP(Table30[[#This Row],[Team]], FG_Playoff_Odds_0810__2[], MATCH(Table30[[#Headers],[Clinch
Wild Card]], FG_Playoff_Odds_0810__2[#Headers], 0), FALSE)</f>
        <v>0.52</v>
      </c>
      <c r="AD9" s="6">
        <f>VLOOKUP(Table30[[#This Row],[Team]], FG_Playoff_Odds_Current[], MATCH(Table30[[#Headers],[Clinch
Wild Card]], FG_Playoff_Odds_Current[#Headers], 0), FALSE)</f>
        <v>0.22700000000000001</v>
      </c>
      <c r="AE9" s="6">
        <f>Table30[[#This Row],[Clinch
Wild Card2]]-Table30[[#This Row],[Clinch
Wild Card]]</f>
        <v>-0.29300000000000004</v>
      </c>
      <c r="AF9" s="6">
        <f>VLOOKUP(Table30[[#This Row],[Team]], FG_Playoff_Odds_0810__2[], MATCH(Table30[[#Headers],[Make
Playoffs]], FG_Playoff_Odds_0810__2[#Headers], 0), FALSE)</f>
        <v>0.85599999999999998</v>
      </c>
      <c r="AG9" s="6">
        <f>VLOOKUP(Table30[[#This Row],[Team]], FG_Playoff_Odds_Current[], MATCH(Table30[[#Headers],[Make
Playoffs]], FG_Playoff_Odds_Current[#Headers], 0), FALSE)</f>
        <v>0.22700000000000001</v>
      </c>
      <c r="AH9" s="6">
        <f>Table30[[#This Row],[Make
Playoffs2]]-Table30[[#This Row],[Make
Playoffs]]</f>
        <v>-0.629</v>
      </c>
      <c r="AI9" s="6">
        <f>VLOOKUP(Table30[[#This Row],[Team]], FG_Playoff_Odds_0810__2[], MATCH(Table30[[#Headers],[Make
LDS]], FG_Playoff_Odds_0810__2[#Headers], 0), FALSE)</f>
        <v>0.56799999999999995</v>
      </c>
      <c r="AJ9" s="6">
        <f>VLOOKUP(Table30[[#This Row],[Team]], FG_Playoff_Odds_Current[], MATCH(Table30[[#Headers],[Make
LDS]], FG_Playoff_Odds_Current[#Headers], 0), FALSE)</f>
        <v>0.107</v>
      </c>
      <c r="AK9" s="6">
        <f>Table30[[#This Row],[Make
LDS2]]-Table30[[#This Row],[Make
LDS]]</f>
        <v>-0.46099999999999997</v>
      </c>
      <c r="AL9" s="6">
        <f>VLOOKUP(Table30[[#This Row],[Team]], FG_Playoff_Odds_0810__2[], MATCH(Table30[[#Headers],[Win
LDS]], FG_Playoff_Odds_0810__2[#Headers], 0), FALSE)</f>
        <v>0.28299999999999997</v>
      </c>
      <c r="AM9" s="6">
        <f>VLOOKUP(Table30[[#This Row],[Team]], FG_Playoff_Odds_Current[], MATCH(Table30[[#Headers],[Win
LDS]], FG_Playoff_Odds_Current[#Headers], 0), FALSE)</f>
        <v>5.0999999999999997E-2</v>
      </c>
      <c r="AN9" s="6">
        <f>Table30[[#This Row],[Win
LDS2]]-Table30[[#This Row],[Win
LDS]]</f>
        <v>-0.23199999999999998</v>
      </c>
      <c r="AO9" s="6">
        <f>VLOOKUP(Table30[[#This Row],[Team]], FG_Playoff_Odds_0810__2[], MATCH(Table30[[#Headers],[Win
LCS]], FG_Playoff_Odds_0810__2[#Headers], 0), FALSE)</f>
        <v>0.13300000000000001</v>
      </c>
      <c r="AP9" s="6">
        <f>VLOOKUP(Table30[[#This Row],[Team]], FG_Playoff_Odds_Current[], MATCH(Table30[[#Headers],[Win
LCS]], FG_Playoff_Odds_Current[#Headers], 0), FALSE)</f>
        <v>2.3E-2</v>
      </c>
      <c r="AQ9" s="6">
        <f>Table30[[#This Row],[Win
LCS2]]-Table30[[#This Row],[Win
LCS]]</f>
        <v>-0.11000000000000001</v>
      </c>
      <c r="AR9" s="6">
        <f>VLOOKUP(Table30[[#This Row],[Team]], FG_Playoff_Odds_0810__2[], MATCH(Table30[[#Headers],[Win
World Series]], FG_Playoff_Odds_0810__2[#Headers], 0), FALSE)</f>
        <v>0.06</v>
      </c>
      <c r="AS9" s="6">
        <f>VLOOKUP(Table30[[#This Row],[Team]], FG_Playoff_Odds_Current[], MATCH(Table30[[#Headers],[Win
World Series]], FG_Playoff_Odds_Current[#Headers], 0), FALSE)</f>
        <v>8.9999999999999993E-3</v>
      </c>
      <c r="AT9" s="6">
        <f>Table30[[#This Row],[Win
World Series2]]-Table30[[#This Row],[Win
World Series]]</f>
        <v>-5.0999999999999997E-2</v>
      </c>
    </row>
    <row r="10" spans="1:46" x14ac:dyDescent="0.45">
      <c r="A10" t="s">
        <v>1170</v>
      </c>
      <c r="B10">
        <f>VLOOKUP(Table30[[#This Row],[Team]], FG_Playoff_Odds_0810__2[], MATCH(Table30[[#Headers],[W]], FG_Playoff_Odds_0810__2[#Headers], 0), FALSE)</f>
        <v>65</v>
      </c>
      <c r="C10">
        <f>VLOOKUP(Table30[[#This Row],[Team]], FG_Playoff_Odds_Current[], MATCH(Table30[[#Headers],[W]], FG_Playoff_Odds_0810__2[#Headers], 0),FALSE)</f>
        <v>88</v>
      </c>
      <c r="D10">
        <f>VLOOKUP(Table30[[#This Row],[Team]], FG_Playoff_Odds_0810__2[], MATCH(Table30[[#Headers],[L]], FG_Playoff_Odds_0810__2[#Headers], 0), FALSE)</f>
        <v>53</v>
      </c>
      <c r="E10">
        <f>VLOOKUP(Table30[[#This Row],[Team]], FG_Playoff_Odds_Current[], MATCH(Table30[[#Headers],[L]], FG_Playoff_Odds_0810__2[#Headers], 0), FALSE)</f>
        <v>71</v>
      </c>
      <c r="F10">
        <f>VLOOKUP(Table30[[#This Row],[Team]], FG_Playoff_Odds_0810__2[], MATCH(Table30[[#Headers],[W%]], FG_Playoff_Odds_0810__2[#Headers], 0), FALSE)</f>
        <v>0.55100000000000005</v>
      </c>
      <c r="G10">
        <f>VLOOKUP(Table30[[#This Row],[Team]], FG_Playoff_Odds_Current[], MATCH(Table30[[#Headers],[W%]], FG_Playoff_Odds_Current[#Headers], 0), FALSE)</f>
        <v>0.55300000000000005</v>
      </c>
      <c r="H10">
        <f>Table30[[#This Row],[W%2]]-Table30[[#This Row],[W%]]</f>
        <v>2.0000000000000018E-3</v>
      </c>
      <c r="I10">
        <f>VLOOKUP(Table30[[#This Row],[Team]], FG_Playoff_Odds_0810__2[], MATCH(Table30[[#Headers],[GB]], FG_Playoff_Odds_0810__2[#Headers], 0), FALSE)</f>
        <v>3.5</v>
      </c>
      <c r="J10">
        <f>VLOOKUP(Table30[[#This Row],[Team]], FG_Playoff_Odds_Current[], MATCH(Table30[[#Headers],[GB]], FG_Playoff_Odds_Current[#Headers], 0), FALSE)</f>
        <v>6.5</v>
      </c>
      <c r="K10">
        <f>Table30[[#This Row],[GB2]]-Table30[[#This Row],[GB]]</f>
        <v>3</v>
      </c>
      <c r="L10">
        <f>VLOOKUP(Table30[[#This Row],[Team]], FG_Playoff_Odds_0810__2[], MATCH(Table30[[#Headers],[Proj
W]], FG_Playoff_Odds_0810__2[#Headers], 0), FALSE)</f>
        <v>88.4</v>
      </c>
      <c r="M10">
        <f>VLOOKUP(Table30[[#This Row],[Team]], FG_Playoff_Odds_Current[], MATCH(Table30[[#Headers],[Proj
W]], FG_Playoff_Odds_Current[#Headers], 0), FALSE)</f>
        <v>89.5</v>
      </c>
      <c r="N10">
        <f>Table30[[#This Row],[Proj
W2]]-Table30[[#This Row],[Proj
W]]</f>
        <v>1.0999999999999943</v>
      </c>
      <c r="O10">
        <f>VLOOKUP(Table30[[#This Row],[Team]], FG_Playoff_Odds_0810__2[], MATCH(Table30[[#Headers],[Proj
L]], FG_Playoff_Odds_0810__2[#Headers], 0), FALSE)</f>
        <v>73.599999999999994</v>
      </c>
      <c r="P10">
        <f>VLOOKUP(Table30[[#This Row],[Team]], FG_Playoff_Odds_Current[], MATCH(Table30[[#Headers],[Proj
L]], FG_Playoff_Odds_Current[#Headers], 0), FALSE)</f>
        <v>72.5</v>
      </c>
      <c r="Q10">
        <f>Table30[[#This Row],[Proj
L2]]-Table30[[#This Row],[Proj
L]]</f>
        <v>-1.0999999999999943</v>
      </c>
      <c r="R10">
        <f>VLOOKUP(Table30[[#This Row],[Team]], FG_Playoff_Odds_0810__2[], MATCH(Table30[[#Headers],[ROS
W%]], FG_Playoff_Odds_0810__2[#Headers], 0), FALSE)</f>
        <v>0.53200000000000003</v>
      </c>
      <c r="S10">
        <f>VLOOKUP(Table30[[#This Row],[Team]], FG_Playoff_Odds_Current[], MATCH(Table30[[#Headers],[ROS
W%]], FG_Playoff_Odds_Current[#Headers], 0), FALSE)</f>
        <v>0.48399999999999999</v>
      </c>
      <c r="T10">
        <f>Table30[[#This Row],[ROS
W%2]]-Table30[[#This Row],[ROS
W%]]</f>
        <v>-4.8000000000000043E-2</v>
      </c>
      <c r="U10">
        <f>VLOOKUP(Table30[[#This Row],[Team]], FG_Playoff_Odds_0810__2[], MATCH(Table30[[#Headers],[Strength
of Sched]], FG_Playoff_Odds_0810__2[#Headers], 0), FALSE)</f>
        <v>0.499</v>
      </c>
      <c r="V10">
        <f>VLOOKUP(Table30[[#This Row],[Team]], FG_Playoff_Odds_Current[], MATCH(Table30[[#Headers],[Strength
of Sched]], FG_Playoff_Odds_Current[#Headers], 0), FALSE)</f>
        <v>0.57399999999999995</v>
      </c>
      <c r="W10" s="6">
        <f>VLOOKUP(Table30[[#This Row],[Team]], FG_Playoff_Odds_0810__2[], MATCH(Table30[[#Headers],[Win
Div]], FG_Playoff_Odds_0810__2[#Headers], 0), FALSE)</f>
        <v>9.6000000000000002E-2</v>
      </c>
      <c r="X10" s="6">
        <f>VLOOKUP(Table30[[#This Row],[Team]], FG_Playoff_Odds_Current[], MATCH(Table30[[#Headers],[Win
Div]], FG_Playoff_Odds_Current[#Headers], 0), FALSE)</f>
        <v>0</v>
      </c>
      <c r="Y10" s="6">
        <f>Table30[[#This Row],[Win
Div2]]-Table30[[#This Row],[Win
Div]]</f>
        <v>-9.6000000000000002E-2</v>
      </c>
      <c r="Z10" s="6">
        <f>VLOOKUP(Table30[[#This Row],[Team]], FG_Playoff_Odds_0810__2[], MATCH(Table30[[#Headers],[Clinch
Bye]], FG_Playoff_Odds_0810__2[#Headers], 0), FALSE)</f>
        <v>0.08</v>
      </c>
      <c r="AA10" s="6">
        <f>VLOOKUP(Table30[[#This Row],[Team]], FG_Playoff_Odds_Current[], MATCH(Table30[[#Headers],[Clinch
Bye]], FG_Playoff_Odds_Current[#Headers], 0), FALSE)</f>
        <v>0</v>
      </c>
      <c r="AB10" s="6">
        <f>Table30[[#This Row],[Clinch
Bye2]]-Table30[[#This Row],[Clinch
Bye]]</f>
        <v>-0.08</v>
      </c>
      <c r="AC10" s="6">
        <f>VLOOKUP(Table30[[#This Row],[Team]], FG_Playoff_Odds_0810__2[], MATCH(Table30[[#Headers],[Clinch
Wild Card]], FG_Playoff_Odds_0810__2[#Headers], 0), FALSE)</f>
        <v>0.69899999999999995</v>
      </c>
      <c r="AD10" s="6">
        <f>VLOOKUP(Table30[[#This Row],[Team]], FG_Playoff_Odds_Current[], MATCH(Table30[[#Headers],[Clinch
Wild Card]], FG_Playoff_Odds_Current[#Headers], 0), FALSE)</f>
        <v>0.624</v>
      </c>
      <c r="AE10" s="6">
        <f>Table30[[#This Row],[Clinch
Wild Card2]]-Table30[[#This Row],[Clinch
Wild Card]]</f>
        <v>-7.4999999999999956E-2</v>
      </c>
      <c r="AF10" s="6">
        <f>VLOOKUP(Table30[[#This Row],[Team]], FG_Playoff_Odds_0810__2[], MATCH(Table30[[#Headers],[Make
Playoffs]], FG_Playoff_Odds_0810__2[#Headers], 0), FALSE)</f>
        <v>0.79400000000000004</v>
      </c>
      <c r="AG10" s="6">
        <f>VLOOKUP(Table30[[#This Row],[Team]], FG_Playoff_Odds_Current[], MATCH(Table30[[#Headers],[Make
Playoffs]], FG_Playoff_Odds_Current[#Headers], 0), FALSE)</f>
        <v>0.624</v>
      </c>
      <c r="AH10" s="6">
        <f>Table30[[#This Row],[Make
Playoffs2]]-Table30[[#This Row],[Make
Playoffs]]</f>
        <v>-0.17000000000000004</v>
      </c>
      <c r="AI10" s="6">
        <f>VLOOKUP(Table30[[#This Row],[Team]], FG_Playoff_Odds_0810__2[], MATCH(Table30[[#Headers],[Make
LDS]], FG_Playoff_Odds_0810__2[#Headers], 0), FALSE)</f>
        <v>0.432</v>
      </c>
      <c r="AJ10" s="6">
        <f>VLOOKUP(Table30[[#This Row],[Team]], FG_Playoff_Odds_Current[], MATCH(Table30[[#Headers],[Make
LDS]], FG_Playoff_Odds_Current[#Headers], 0), FALSE)</f>
        <v>0.33</v>
      </c>
      <c r="AK10" s="6">
        <f>Table30[[#This Row],[Make
LDS2]]-Table30[[#This Row],[Make
LDS]]</f>
        <v>-0.10199999999999998</v>
      </c>
      <c r="AL10" s="6">
        <f>VLOOKUP(Table30[[#This Row],[Team]], FG_Playoff_Odds_0810__2[], MATCH(Table30[[#Headers],[Win
LDS]], FG_Playoff_Odds_0810__2[#Headers], 0), FALSE)</f>
        <v>0.2</v>
      </c>
      <c r="AM10" s="6">
        <f>VLOOKUP(Table30[[#This Row],[Team]], FG_Playoff_Odds_Current[], MATCH(Table30[[#Headers],[Win
LDS]], FG_Playoff_Odds_Current[#Headers], 0), FALSE)</f>
        <v>0.16800000000000001</v>
      </c>
      <c r="AN10" s="6">
        <f>Table30[[#This Row],[Win
LDS2]]-Table30[[#This Row],[Win
LDS]]</f>
        <v>-3.2000000000000001E-2</v>
      </c>
      <c r="AO10" s="6">
        <f>VLOOKUP(Table30[[#This Row],[Team]], FG_Playoff_Odds_0810__2[], MATCH(Table30[[#Headers],[Win
LCS]], FG_Playoff_Odds_0810__2[#Headers], 0), FALSE)</f>
        <v>9.2999999999999999E-2</v>
      </c>
      <c r="AP10" s="6">
        <f>VLOOKUP(Table30[[#This Row],[Team]], FG_Playoff_Odds_Current[], MATCH(Table30[[#Headers],[Win
LCS]], FG_Playoff_Odds_Current[#Headers], 0), FALSE)</f>
        <v>8.4000000000000005E-2</v>
      </c>
      <c r="AQ10" s="6">
        <f>Table30[[#This Row],[Win
LCS2]]-Table30[[#This Row],[Win
LCS]]</f>
        <v>-8.9999999999999941E-3</v>
      </c>
      <c r="AR10" s="6">
        <f>VLOOKUP(Table30[[#This Row],[Team]], FG_Playoff_Odds_0810__2[], MATCH(Table30[[#Headers],[Win
World Series]], FG_Playoff_Odds_0810__2[#Headers], 0), FALSE)</f>
        <v>4.4999999999999998E-2</v>
      </c>
      <c r="AS10" s="6">
        <f>VLOOKUP(Table30[[#This Row],[Team]], FG_Playoff_Odds_Current[], MATCH(Table30[[#Headers],[Win
World Series]], FG_Playoff_Odds_Current[#Headers], 0), FALSE)</f>
        <v>4.7E-2</v>
      </c>
      <c r="AT10" s="6">
        <f>Table30[[#This Row],[Win
World Series2]]-Table30[[#This Row],[Win
World Series]]</f>
        <v>2.0000000000000018E-3</v>
      </c>
    </row>
    <row r="11" spans="1:46" x14ac:dyDescent="0.45">
      <c r="A11" t="s">
        <v>1171</v>
      </c>
      <c r="B11">
        <f>VLOOKUP(Table30[[#This Row],[Team]], FG_Playoff_Odds_0810__2[], MATCH(Table30[[#Headers],[W]], FG_Playoff_Odds_0810__2[#Headers], 0), FALSE)</f>
        <v>61</v>
      </c>
      <c r="C11">
        <f>VLOOKUP(Table30[[#This Row],[Team]], FG_Playoff_Odds_Current[], MATCH(Table30[[#Headers],[W]], FG_Playoff_Odds_0810__2[#Headers], 0),FALSE)</f>
        <v>86</v>
      </c>
      <c r="D11">
        <f>VLOOKUP(Table30[[#This Row],[Team]], FG_Playoff_Odds_0810__2[], MATCH(Table30[[#Headers],[L]], FG_Playoff_Odds_0810__2[#Headers], 0), FALSE)</f>
        <v>55</v>
      </c>
      <c r="E11">
        <f>VLOOKUP(Table30[[#This Row],[Team]], FG_Playoff_Odds_Current[], MATCH(Table30[[#Headers],[L]], FG_Playoff_Odds_0810__2[#Headers], 0), FALSE)</f>
        <v>73</v>
      </c>
      <c r="F11">
        <f>VLOOKUP(Table30[[#This Row],[Team]], FG_Playoff_Odds_0810__2[], MATCH(Table30[[#Headers],[W%]], FG_Playoff_Odds_0810__2[#Headers], 0), FALSE)</f>
        <v>0.52600000000000002</v>
      </c>
      <c r="G11">
        <f>VLOOKUP(Table30[[#This Row],[Team]], FG_Playoff_Odds_Current[], MATCH(Table30[[#Headers],[W%]], FG_Playoff_Odds_Current[#Headers], 0), FALSE)</f>
        <v>0.54100000000000004</v>
      </c>
      <c r="H11">
        <f>Table30[[#This Row],[W%2]]-Table30[[#This Row],[W%]]</f>
        <v>1.5000000000000013E-2</v>
      </c>
      <c r="I11">
        <f>VLOOKUP(Table30[[#This Row],[Team]], FG_Playoff_Odds_0810__2[], MATCH(Table30[[#Headers],[GB]], FG_Playoff_Odds_0810__2[#Headers], 0), FALSE)</f>
        <v>0</v>
      </c>
      <c r="J11">
        <f>VLOOKUP(Table30[[#This Row],[Team]], FG_Playoff_Odds_Current[], MATCH(Table30[[#Headers],[GB]], FG_Playoff_Odds_Current[#Headers], 0), FALSE)</f>
        <v>0</v>
      </c>
      <c r="K11">
        <f>Table30[[#This Row],[GB2]]-Table30[[#This Row],[GB]]</f>
        <v>0</v>
      </c>
      <c r="L11">
        <f>VLOOKUP(Table30[[#This Row],[Team]], FG_Playoff_Odds_0810__2[], MATCH(Table30[[#Headers],[Proj
W]], FG_Playoff_Odds_0810__2[#Headers], 0), FALSE)</f>
        <v>86.3</v>
      </c>
      <c r="M11">
        <f>VLOOKUP(Table30[[#This Row],[Team]], FG_Playoff_Odds_Current[], MATCH(Table30[[#Headers],[Proj
W]], FG_Playoff_Odds_Current[#Headers], 0), FALSE)</f>
        <v>87.6</v>
      </c>
      <c r="N11">
        <f>Table30[[#This Row],[Proj
W2]]-Table30[[#This Row],[Proj
W]]</f>
        <v>1.2999999999999972</v>
      </c>
      <c r="O11">
        <f>VLOOKUP(Table30[[#This Row],[Team]], FG_Playoff_Odds_0810__2[], MATCH(Table30[[#Headers],[Proj
L]], FG_Playoff_Odds_0810__2[#Headers], 0), FALSE)</f>
        <v>75.7</v>
      </c>
      <c r="P11">
        <f>VLOOKUP(Table30[[#This Row],[Team]], FG_Playoff_Odds_Current[], MATCH(Table30[[#Headers],[Proj
L]], FG_Playoff_Odds_Current[#Headers], 0), FALSE)</f>
        <v>74.400000000000006</v>
      </c>
      <c r="Q11">
        <f>Table30[[#This Row],[Proj
L2]]-Table30[[#This Row],[Proj
L]]</f>
        <v>-1.2999999999999972</v>
      </c>
      <c r="R11">
        <f>VLOOKUP(Table30[[#This Row],[Team]], FG_Playoff_Odds_0810__2[], MATCH(Table30[[#Headers],[ROS
W%]], FG_Playoff_Odds_0810__2[#Headers], 0), FALSE)</f>
        <v>0.55000000000000004</v>
      </c>
      <c r="S11">
        <f>VLOOKUP(Table30[[#This Row],[Team]], FG_Playoff_Odds_Current[], MATCH(Table30[[#Headers],[ROS
W%]], FG_Playoff_Odds_Current[#Headers], 0), FALSE)</f>
        <v>0.53300000000000003</v>
      </c>
      <c r="T11">
        <f>Table30[[#This Row],[ROS
W%2]]-Table30[[#This Row],[ROS
W%]]</f>
        <v>-1.7000000000000015E-2</v>
      </c>
      <c r="U11">
        <f>VLOOKUP(Table30[[#This Row],[Team]], FG_Playoff_Odds_0810__2[], MATCH(Table30[[#Headers],[Strength
of Sched]], FG_Playoff_Odds_0810__2[#Headers], 0), FALSE)</f>
        <v>0.496</v>
      </c>
      <c r="V11">
        <f>VLOOKUP(Table30[[#This Row],[Team]], FG_Playoff_Odds_Current[], MATCH(Table30[[#Headers],[Strength
of Sched]], FG_Playoff_Odds_Current[#Headers], 0), FALSE)</f>
        <v>0.51300000000000001</v>
      </c>
      <c r="W11" s="6">
        <f>VLOOKUP(Table30[[#This Row],[Team]], FG_Playoff_Odds_0810__2[], MATCH(Table30[[#Headers],[Win
Div]], FG_Playoff_Odds_0810__2[#Headers], 0), FALSE)</f>
        <v>0.55200000000000005</v>
      </c>
      <c r="X11" s="6">
        <f>VLOOKUP(Table30[[#This Row],[Team]], FG_Playoff_Odds_Current[], MATCH(Table30[[#Headers],[Win
Div]], FG_Playoff_Odds_Current[#Headers], 0), FALSE)</f>
        <v>1</v>
      </c>
      <c r="Y11" s="6">
        <f>Table30[[#This Row],[Win
Div2]]-Table30[[#This Row],[Win
Div]]</f>
        <v>0.44799999999999995</v>
      </c>
      <c r="Z11" s="6">
        <f>VLOOKUP(Table30[[#This Row],[Team]], FG_Playoff_Odds_0810__2[], MATCH(Table30[[#Headers],[Clinch
Bye]], FG_Playoff_Odds_0810__2[#Headers], 0), FALSE)</f>
        <v>8.6999999999999994E-2</v>
      </c>
      <c r="AA11" s="6">
        <f>VLOOKUP(Table30[[#This Row],[Team]], FG_Playoff_Odds_Current[], MATCH(Table30[[#Headers],[Clinch
Bye]], FG_Playoff_Odds_Current[#Headers], 0), FALSE)</f>
        <v>0</v>
      </c>
      <c r="AB11" s="6">
        <f>Table30[[#This Row],[Clinch
Bye2]]-Table30[[#This Row],[Clinch
Bye]]</f>
        <v>-8.6999999999999994E-2</v>
      </c>
      <c r="AC11" s="6">
        <f>VLOOKUP(Table30[[#This Row],[Team]], FG_Playoff_Odds_0810__2[], MATCH(Table30[[#Headers],[Clinch
Wild Card]], FG_Playoff_Odds_0810__2[#Headers], 0), FALSE)</f>
        <v>9.8000000000000004E-2</v>
      </c>
      <c r="AD11" s="6">
        <f>VLOOKUP(Table30[[#This Row],[Team]], FG_Playoff_Odds_Current[], MATCH(Table30[[#Headers],[Clinch
Wild Card]], FG_Playoff_Odds_Current[#Headers], 0), FALSE)</f>
        <v>0</v>
      </c>
      <c r="AE11" s="6">
        <f>Table30[[#This Row],[Clinch
Wild Card2]]-Table30[[#This Row],[Clinch
Wild Card]]</f>
        <v>-9.8000000000000004E-2</v>
      </c>
      <c r="AF11" s="6">
        <f>VLOOKUP(Table30[[#This Row],[Team]], FG_Playoff_Odds_0810__2[], MATCH(Table30[[#Headers],[Make
Playoffs]], FG_Playoff_Odds_0810__2[#Headers], 0), FALSE)</f>
        <v>0.65</v>
      </c>
      <c r="AG11" s="6">
        <f>VLOOKUP(Table30[[#This Row],[Team]], FG_Playoff_Odds_Current[], MATCH(Table30[[#Headers],[Make
Playoffs]], FG_Playoff_Odds_Current[#Headers], 0), FALSE)</f>
        <v>1</v>
      </c>
      <c r="AH11" s="6">
        <f>Table30[[#This Row],[Make
Playoffs2]]-Table30[[#This Row],[Make
Playoffs]]</f>
        <v>0.35</v>
      </c>
      <c r="AI11" s="6">
        <f>VLOOKUP(Table30[[#This Row],[Team]], FG_Playoff_Odds_0810__2[], MATCH(Table30[[#Headers],[Make
LDS]], FG_Playoff_Odds_0810__2[#Headers], 0), FALSE)</f>
        <v>0.39300000000000002</v>
      </c>
      <c r="AJ11" s="6">
        <f>VLOOKUP(Table30[[#This Row],[Team]], FG_Playoff_Odds_Current[], MATCH(Table30[[#Headers],[Make
LDS]], FG_Playoff_Odds_Current[#Headers], 0), FALSE)</f>
        <v>0.55500000000000005</v>
      </c>
      <c r="AK11" s="6">
        <f>Table30[[#This Row],[Make
LDS2]]-Table30[[#This Row],[Make
LDS]]</f>
        <v>0.16200000000000003</v>
      </c>
      <c r="AL11" s="6">
        <f>VLOOKUP(Table30[[#This Row],[Team]], FG_Playoff_Odds_0810__2[], MATCH(Table30[[#Headers],[Win
LDS]], FG_Playoff_Odds_0810__2[#Headers], 0), FALSE)</f>
        <v>0.21199999999999999</v>
      </c>
      <c r="AM11" s="6">
        <f>VLOOKUP(Table30[[#This Row],[Team]], FG_Playoff_Odds_Current[], MATCH(Table30[[#Headers],[Win
LDS]], FG_Playoff_Odds_Current[#Headers], 0), FALSE)</f>
        <v>0.30399999999999999</v>
      </c>
      <c r="AN11" s="6">
        <f>Table30[[#This Row],[Win
LDS2]]-Table30[[#This Row],[Win
LDS]]</f>
        <v>9.1999999999999998E-2</v>
      </c>
      <c r="AO11" s="6">
        <f>VLOOKUP(Table30[[#This Row],[Team]], FG_Playoff_Odds_0810__2[], MATCH(Table30[[#Headers],[Win
LCS]], FG_Playoff_Odds_0810__2[#Headers], 0), FALSE)</f>
        <v>0.106</v>
      </c>
      <c r="AP11" s="6">
        <f>VLOOKUP(Table30[[#This Row],[Team]], FG_Playoff_Odds_Current[], MATCH(Table30[[#Headers],[Win
LCS]], FG_Playoff_Odds_Current[#Headers], 0), FALSE)</f>
        <v>0.14899999999999999</v>
      </c>
      <c r="AQ11" s="6">
        <f>Table30[[#This Row],[Win
LCS2]]-Table30[[#This Row],[Win
LCS]]</f>
        <v>4.2999999999999997E-2</v>
      </c>
      <c r="AR11" s="6">
        <f>VLOOKUP(Table30[[#This Row],[Team]], FG_Playoff_Odds_0810__2[], MATCH(Table30[[#Headers],[Win
World Series]], FG_Playoff_Odds_0810__2[#Headers], 0), FALSE)</f>
        <v>5.1999999999999998E-2</v>
      </c>
      <c r="AS11" s="6">
        <f>VLOOKUP(Table30[[#This Row],[Team]], FG_Playoff_Odds_Current[], MATCH(Table30[[#Headers],[Win
World Series]], FG_Playoff_Odds_Current[#Headers], 0), FALSE)</f>
        <v>6.7000000000000004E-2</v>
      </c>
      <c r="AT11" s="6">
        <f>Table30[[#This Row],[Win
World Series2]]-Table30[[#This Row],[Win
World Series]]</f>
        <v>1.5000000000000006E-2</v>
      </c>
    </row>
    <row r="12" spans="1:46" x14ac:dyDescent="0.45">
      <c r="A12" t="s">
        <v>1172</v>
      </c>
      <c r="B12">
        <f>VLOOKUP(Table30[[#This Row],[Team]], FG_Playoff_Odds_0810__2[], MATCH(Table30[[#Headers],[W]], FG_Playoff_Odds_0810__2[#Headers], 0), FALSE)</f>
        <v>61</v>
      </c>
      <c r="C12">
        <f>VLOOKUP(Table30[[#This Row],[Team]], FG_Playoff_Odds_Current[], MATCH(Table30[[#Headers],[W]], FG_Playoff_Odds_0810__2[#Headers], 0),FALSE)</f>
        <v>86</v>
      </c>
      <c r="D12">
        <f>VLOOKUP(Table30[[#This Row],[Team]], FG_Playoff_Odds_0810__2[], MATCH(Table30[[#Headers],[L]], FG_Playoff_Odds_0810__2[#Headers], 0), FALSE)</f>
        <v>55</v>
      </c>
      <c r="E12">
        <f>VLOOKUP(Table30[[#This Row],[Team]], FG_Playoff_Odds_Current[], MATCH(Table30[[#Headers],[L]], FG_Playoff_Odds_0810__2[#Headers], 0), FALSE)</f>
        <v>71</v>
      </c>
      <c r="F12">
        <f>VLOOKUP(Table30[[#This Row],[Team]], FG_Playoff_Odds_0810__2[], MATCH(Table30[[#Headers],[W%]], FG_Playoff_Odds_0810__2[#Headers], 0), FALSE)</f>
        <v>0.52600000000000002</v>
      </c>
      <c r="G12">
        <f>VLOOKUP(Table30[[#This Row],[Team]], FG_Playoff_Odds_Current[], MATCH(Table30[[#Headers],[W%]], FG_Playoff_Odds_Current[#Headers], 0), FALSE)</f>
        <v>0.54800000000000004</v>
      </c>
      <c r="H12">
        <f>Table30[[#This Row],[W%2]]-Table30[[#This Row],[W%]]</f>
        <v>2.200000000000002E-2</v>
      </c>
      <c r="I12">
        <f>VLOOKUP(Table30[[#This Row],[Team]], FG_Playoff_Odds_0810__2[], MATCH(Table30[[#Headers],[GB]], FG_Playoff_Odds_0810__2[#Headers], 0), FALSE)</f>
        <v>7.5</v>
      </c>
      <c r="J12">
        <f>VLOOKUP(Table30[[#This Row],[Team]], FG_Playoff_Odds_Current[], MATCH(Table30[[#Headers],[GB]], FG_Playoff_Odds_Current[#Headers], 0), FALSE)</f>
        <v>7</v>
      </c>
      <c r="K12">
        <f>Table30[[#This Row],[GB2]]-Table30[[#This Row],[GB]]</f>
        <v>-0.5</v>
      </c>
      <c r="L12">
        <f>VLOOKUP(Table30[[#This Row],[Team]], FG_Playoff_Odds_0810__2[], MATCH(Table30[[#Headers],[Proj
W]], FG_Playoff_Odds_0810__2[#Headers], 0), FALSE)</f>
        <v>86.9</v>
      </c>
      <c r="M12">
        <f>VLOOKUP(Table30[[#This Row],[Team]], FG_Playoff_Odds_Current[], MATCH(Table30[[#Headers],[Proj
W]], FG_Playoff_Odds_Current[#Headers], 0), FALSE)</f>
        <v>87.7</v>
      </c>
      <c r="N12">
        <f>Table30[[#This Row],[Proj
W2]]-Table30[[#This Row],[Proj
W]]</f>
        <v>0.79999999999999716</v>
      </c>
      <c r="O12">
        <f>VLOOKUP(Table30[[#This Row],[Team]], FG_Playoff_Odds_0810__2[], MATCH(Table30[[#Headers],[Proj
L]], FG_Playoff_Odds_0810__2[#Headers], 0), FALSE)</f>
        <v>75.099999999999994</v>
      </c>
      <c r="P12">
        <f>VLOOKUP(Table30[[#This Row],[Team]], FG_Playoff_Odds_Current[], MATCH(Table30[[#Headers],[Proj
L]], FG_Playoff_Odds_Current[#Headers], 0), FALSE)</f>
        <v>72.3</v>
      </c>
      <c r="Q12">
        <f>Table30[[#This Row],[Proj
L2]]-Table30[[#This Row],[Proj
L]]</f>
        <v>-2.7999999999999972</v>
      </c>
      <c r="R12">
        <f>VLOOKUP(Table30[[#This Row],[Team]], FG_Playoff_Odds_0810__2[], MATCH(Table30[[#Headers],[ROS
W%]], FG_Playoff_Odds_0810__2[#Headers], 0), FALSE)</f>
        <v>0.56399999999999995</v>
      </c>
      <c r="S12">
        <f>VLOOKUP(Table30[[#This Row],[Team]], FG_Playoff_Odds_Current[], MATCH(Table30[[#Headers],[ROS
W%]], FG_Playoff_Odds_Current[#Headers], 0), FALSE)</f>
        <v>0.58299999999999996</v>
      </c>
      <c r="T12">
        <f>Table30[[#This Row],[ROS
W%2]]-Table30[[#This Row],[ROS
W%]]</f>
        <v>1.9000000000000017E-2</v>
      </c>
      <c r="U12">
        <f>VLOOKUP(Table30[[#This Row],[Team]], FG_Playoff_Odds_0810__2[], MATCH(Table30[[#Headers],[Strength
of Sched]], FG_Playoff_Odds_0810__2[#Headers], 0), FALSE)</f>
        <v>0.48899999999999999</v>
      </c>
      <c r="V12">
        <f>VLOOKUP(Table30[[#This Row],[Team]], FG_Playoff_Odds_Current[], MATCH(Table30[[#Headers],[Strength
of Sched]], FG_Playoff_Odds_Current[#Headers], 0), FALSE)</f>
        <v>0.505</v>
      </c>
      <c r="W12" s="6">
        <f>VLOOKUP(Table30[[#This Row],[Team]], FG_Playoff_Odds_0810__2[], MATCH(Table30[[#Headers],[Win
Div]], FG_Playoff_Odds_0810__2[#Headers], 0), FALSE)</f>
        <v>9.2999999999999999E-2</v>
      </c>
      <c r="X12" s="6">
        <f>VLOOKUP(Table30[[#This Row],[Team]], FG_Playoff_Odds_Current[], MATCH(Table30[[#Headers],[Win
Div]], FG_Playoff_Odds_Current[#Headers], 0), FALSE)</f>
        <v>0</v>
      </c>
      <c r="Y12" s="6">
        <f>Table30[[#This Row],[Win
Div2]]-Table30[[#This Row],[Win
Div]]</f>
        <v>-9.2999999999999999E-2</v>
      </c>
      <c r="Z12" s="6">
        <f>VLOOKUP(Table30[[#This Row],[Team]], FG_Playoff_Odds_0810__2[], MATCH(Table30[[#Headers],[Clinch
Bye]], FG_Playoff_Odds_0810__2[#Headers], 0), FALSE)</f>
        <v>5.6000000000000001E-2</v>
      </c>
      <c r="AA12" s="6">
        <f>VLOOKUP(Table30[[#This Row],[Team]], FG_Playoff_Odds_Current[], MATCH(Table30[[#Headers],[Clinch
Bye]], FG_Playoff_Odds_Current[#Headers], 0), FALSE)</f>
        <v>0</v>
      </c>
      <c r="AB12" s="6">
        <f>Table30[[#This Row],[Clinch
Bye2]]-Table30[[#This Row],[Clinch
Bye]]</f>
        <v>-5.6000000000000001E-2</v>
      </c>
      <c r="AC12" s="6">
        <f>VLOOKUP(Table30[[#This Row],[Team]], FG_Playoff_Odds_0810__2[], MATCH(Table30[[#Headers],[Clinch
Wild Card]], FG_Playoff_Odds_0810__2[#Headers], 0), FALSE)</f>
        <v>0.55400000000000005</v>
      </c>
      <c r="AD12" s="6">
        <f>VLOOKUP(Table30[[#This Row],[Team]], FG_Playoff_Odds_Current[], MATCH(Table30[[#Headers],[Clinch
Wild Card]], FG_Playoff_Odds_Current[#Headers], 0), FALSE)</f>
        <v>0.59199999999999997</v>
      </c>
      <c r="AE12" s="6">
        <f>Table30[[#This Row],[Clinch
Wild Card2]]-Table30[[#This Row],[Clinch
Wild Card]]</f>
        <v>3.7999999999999923E-2</v>
      </c>
      <c r="AF12" s="6">
        <f>VLOOKUP(Table30[[#This Row],[Team]], FG_Playoff_Odds_0810__2[], MATCH(Table30[[#Headers],[Make
Playoffs]], FG_Playoff_Odds_0810__2[#Headers], 0), FALSE)</f>
        <v>0.64700000000000002</v>
      </c>
      <c r="AG12" s="6">
        <f>VLOOKUP(Table30[[#This Row],[Team]], FG_Playoff_Odds_Current[], MATCH(Table30[[#Headers],[Make
Playoffs]], FG_Playoff_Odds_Current[#Headers], 0), FALSE)</f>
        <v>0.59199999999999997</v>
      </c>
      <c r="AH12" s="6">
        <f>Table30[[#This Row],[Make
Playoffs2]]-Table30[[#This Row],[Make
Playoffs]]</f>
        <v>-5.5000000000000049E-2</v>
      </c>
      <c r="AI12" s="6">
        <f>VLOOKUP(Table30[[#This Row],[Team]], FG_Playoff_Odds_0810__2[], MATCH(Table30[[#Headers],[Make
LDS]], FG_Playoff_Odds_0810__2[#Headers], 0), FALSE)</f>
        <v>0.371</v>
      </c>
      <c r="AJ12" s="6">
        <f>VLOOKUP(Table30[[#This Row],[Team]], FG_Playoff_Odds_Current[], MATCH(Table30[[#Headers],[Make
LDS]], FG_Playoff_Odds_Current[#Headers], 0), FALSE)</f>
        <v>0.32200000000000001</v>
      </c>
      <c r="AK12" s="6">
        <f>Table30[[#This Row],[Make
LDS2]]-Table30[[#This Row],[Make
LDS]]</f>
        <v>-4.8999999999999988E-2</v>
      </c>
      <c r="AL12" s="6">
        <f>VLOOKUP(Table30[[#This Row],[Team]], FG_Playoff_Odds_0810__2[], MATCH(Table30[[#Headers],[Win
LDS]], FG_Playoff_Odds_0810__2[#Headers], 0), FALSE)</f>
        <v>0.19400000000000001</v>
      </c>
      <c r="AM12" s="6">
        <f>VLOOKUP(Table30[[#This Row],[Team]], FG_Playoff_Odds_Current[], MATCH(Table30[[#Headers],[Win
LDS]], FG_Playoff_Odds_Current[#Headers], 0), FALSE)</f>
        <v>0.17100000000000001</v>
      </c>
      <c r="AN12" s="6">
        <f>Table30[[#This Row],[Win
LDS2]]-Table30[[#This Row],[Win
LDS]]</f>
        <v>-2.2999999999999993E-2</v>
      </c>
      <c r="AO12" s="6">
        <f>VLOOKUP(Table30[[#This Row],[Team]], FG_Playoff_Odds_0810__2[], MATCH(Table30[[#Headers],[Win
LCS]], FG_Playoff_Odds_0810__2[#Headers], 0), FALSE)</f>
        <v>0.1</v>
      </c>
      <c r="AP12" s="6">
        <f>VLOOKUP(Table30[[#This Row],[Team]], FG_Playoff_Odds_Current[], MATCH(Table30[[#Headers],[Win
LCS]], FG_Playoff_Odds_Current[#Headers], 0), FALSE)</f>
        <v>9.4E-2</v>
      </c>
      <c r="AQ12" s="6">
        <f>Table30[[#This Row],[Win
LCS2]]-Table30[[#This Row],[Win
LCS]]</f>
        <v>-6.0000000000000053E-3</v>
      </c>
      <c r="AR12" s="6">
        <f>VLOOKUP(Table30[[#This Row],[Team]], FG_Playoff_Odds_0810__2[], MATCH(Table30[[#Headers],[Win
World Series]], FG_Playoff_Odds_0810__2[#Headers], 0), FALSE)</f>
        <v>5.2999999999999999E-2</v>
      </c>
      <c r="AS12" s="6">
        <f>VLOOKUP(Table30[[#This Row],[Team]], FG_Playoff_Odds_Current[], MATCH(Table30[[#Headers],[Win
World Series]], FG_Playoff_Odds_Current[#Headers], 0), FALSE)</f>
        <v>5.5E-2</v>
      </c>
      <c r="AT12" s="6">
        <f>Table30[[#This Row],[Win
World Series2]]-Table30[[#This Row],[Win
World Series]]</f>
        <v>2.0000000000000018E-3</v>
      </c>
    </row>
    <row r="13" spans="1:46" x14ac:dyDescent="0.45">
      <c r="A13" t="s">
        <v>1173</v>
      </c>
      <c r="B13">
        <f>VLOOKUP(Table30[[#This Row],[Team]], FG_Playoff_Odds_0810__2[], MATCH(Table30[[#Headers],[W]], FG_Playoff_Odds_0810__2[#Headers], 0), FALSE)</f>
        <v>65</v>
      </c>
      <c r="C13">
        <f>VLOOKUP(Table30[[#This Row],[Team]], FG_Playoff_Odds_Current[], MATCH(Table30[[#Headers],[W]], FG_Playoff_Odds_0810__2[#Headers], 0),FALSE)</f>
        <v>84</v>
      </c>
      <c r="D13">
        <f>VLOOKUP(Table30[[#This Row],[Team]], FG_Playoff_Odds_0810__2[], MATCH(Table30[[#Headers],[L]], FG_Playoff_Odds_0810__2[#Headers], 0), FALSE)</f>
        <v>53</v>
      </c>
      <c r="E13">
        <f>VLOOKUP(Table30[[#This Row],[Team]], FG_Playoff_Odds_Current[], MATCH(Table30[[#Headers],[L]], FG_Playoff_Odds_0810__2[#Headers], 0), FALSE)</f>
        <v>74</v>
      </c>
      <c r="F13">
        <f>VLOOKUP(Table30[[#This Row],[Team]], FG_Playoff_Odds_0810__2[], MATCH(Table30[[#Headers],[W%]], FG_Playoff_Odds_0810__2[#Headers], 0), FALSE)</f>
        <v>0.55100000000000005</v>
      </c>
      <c r="G13">
        <f>VLOOKUP(Table30[[#This Row],[Team]], FG_Playoff_Odds_Current[], MATCH(Table30[[#Headers],[W%]], FG_Playoff_Odds_Current[#Headers], 0), FALSE)</f>
        <v>0.53200000000000003</v>
      </c>
      <c r="H13">
        <f>Table30[[#This Row],[W%2]]-Table30[[#This Row],[W%]]</f>
        <v>-1.9000000000000017E-2</v>
      </c>
      <c r="I13">
        <f>VLOOKUP(Table30[[#This Row],[Team]], FG_Playoff_Odds_0810__2[], MATCH(Table30[[#Headers],[GB]], FG_Playoff_Odds_0810__2[#Headers], 0), FALSE)</f>
        <v>3.5</v>
      </c>
      <c r="J13">
        <f>VLOOKUP(Table30[[#This Row],[Team]], FG_Playoff_Odds_Current[], MATCH(Table30[[#Headers],[GB]], FG_Playoff_Odds_Current[#Headers], 0), FALSE)</f>
        <v>7.5</v>
      </c>
      <c r="K13">
        <f>Table30[[#This Row],[GB2]]-Table30[[#This Row],[GB]]</f>
        <v>4</v>
      </c>
      <c r="L13">
        <f>VLOOKUP(Table30[[#This Row],[Team]], FG_Playoff_Odds_0810__2[], MATCH(Table30[[#Headers],[Proj
W]], FG_Playoff_Odds_0810__2[#Headers], 0), FALSE)</f>
        <v>86.7</v>
      </c>
      <c r="M13">
        <f>VLOOKUP(Table30[[#This Row],[Team]], FG_Playoff_Odds_Current[], MATCH(Table30[[#Headers],[Proj
W]], FG_Playoff_Odds_Current[#Headers], 0), FALSE)</f>
        <v>85.8</v>
      </c>
      <c r="N13">
        <f>Table30[[#This Row],[Proj
W2]]-Table30[[#This Row],[Proj
W]]</f>
        <v>-0.90000000000000568</v>
      </c>
      <c r="O13">
        <f>VLOOKUP(Table30[[#This Row],[Team]], FG_Playoff_Odds_0810__2[], MATCH(Table30[[#Headers],[Proj
L]], FG_Playoff_Odds_0810__2[#Headers], 0), FALSE)</f>
        <v>75.3</v>
      </c>
      <c r="P13">
        <f>VLOOKUP(Table30[[#This Row],[Team]], FG_Playoff_Odds_Current[], MATCH(Table30[[#Headers],[Proj
L]], FG_Playoff_Odds_Current[#Headers], 0), FALSE)</f>
        <v>76.2</v>
      </c>
      <c r="Q13">
        <f>Table30[[#This Row],[Proj
L2]]-Table30[[#This Row],[Proj
L]]</f>
        <v>0.90000000000000568</v>
      </c>
      <c r="R13">
        <f>VLOOKUP(Table30[[#This Row],[Team]], FG_Playoff_Odds_0810__2[], MATCH(Table30[[#Headers],[ROS
W%]], FG_Playoff_Odds_0810__2[#Headers], 0), FALSE)</f>
        <v>0.49299999999999999</v>
      </c>
      <c r="S13">
        <f>VLOOKUP(Table30[[#This Row],[Team]], FG_Playoff_Odds_Current[], MATCH(Table30[[#Headers],[ROS
W%]], FG_Playoff_Odds_Current[#Headers], 0), FALSE)</f>
        <v>0.45600000000000002</v>
      </c>
      <c r="T13">
        <f>Table30[[#This Row],[ROS
W%2]]-Table30[[#This Row],[ROS
W%]]</f>
        <v>-3.6999999999999977E-2</v>
      </c>
      <c r="U13">
        <f>VLOOKUP(Table30[[#This Row],[Team]], FG_Playoff_Odds_0810__2[], MATCH(Table30[[#Headers],[Strength
of Sched]], FG_Playoff_Odds_0810__2[#Headers], 0), FALSE)</f>
        <v>0.50900000000000001</v>
      </c>
      <c r="V13">
        <f>VLOOKUP(Table30[[#This Row],[Team]], FG_Playoff_Odds_Current[], MATCH(Table30[[#Headers],[Strength
of Sched]], FG_Playoff_Odds_Current[#Headers], 0), FALSE)</f>
        <v>0.53</v>
      </c>
      <c r="W13" s="6">
        <f>VLOOKUP(Table30[[#This Row],[Team]], FG_Playoff_Odds_0810__2[], MATCH(Table30[[#Headers],[Win
Div]], FG_Playoff_Odds_0810__2[#Headers], 0), FALSE)</f>
        <v>0.14000000000000001</v>
      </c>
      <c r="X13" s="6">
        <f>VLOOKUP(Table30[[#This Row],[Team]], FG_Playoff_Odds_Current[], MATCH(Table30[[#Headers],[Win
Div]], FG_Playoff_Odds_Current[#Headers], 0), FALSE)</f>
        <v>0</v>
      </c>
      <c r="Y13" s="6">
        <f>Table30[[#This Row],[Win
Div2]]-Table30[[#This Row],[Win
Div]]</f>
        <v>-0.14000000000000001</v>
      </c>
      <c r="Z13" s="6">
        <f>VLOOKUP(Table30[[#This Row],[Team]], FG_Playoff_Odds_0810__2[], MATCH(Table30[[#Headers],[Clinch
Bye]], FG_Playoff_Odds_0810__2[#Headers], 0), FALSE)</f>
        <v>0.11799999999999999</v>
      </c>
      <c r="AA13" s="6">
        <f>VLOOKUP(Table30[[#This Row],[Team]], FG_Playoff_Odds_Current[], MATCH(Table30[[#Headers],[Clinch
Bye]], FG_Playoff_Odds_Current[#Headers], 0), FALSE)</f>
        <v>0</v>
      </c>
      <c r="AB13" s="6">
        <f>Table30[[#This Row],[Clinch
Bye2]]-Table30[[#This Row],[Clinch
Bye]]</f>
        <v>-0.11799999999999999</v>
      </c>
      <c r="AC13" s="6">
        <f>VLOOKUP(Table30[[#This Row],[Team]], FG_Playoff_Odds_0810__2[], MATCH(Table30[[#Headers],[Clinch
Wild Card]], FG_Playoff_Odds_0810__2[#Headers], 0), FALSE)</f>
        <v>0.49099999999999999</v>
      </c>
      <c r="AD13" s="6">
        <f>VLOOKUP(Table30[[#This Row],[Team]], FG_Playoff_Odds_Current[], MATCH(Table30[[#Headers],[Clinch
Wild Card]], FG_Playoff_Odds_Current[#Headers], 0), FALSE)</f>
        <v>0.85099999999999998</v>
      </c>
      <c r="AE13" s="6">
        <f>Table30[[#This Row],[Clinch
Wild Card2]]-Table30[[#This Row],[Clinch
Wild Card]]</f>
        <v>0.36</v>
      </c>
      <c r="AF13" s="6">
        <f>VLOOKUP(Table30[[#This Row],[Team]], FG_Playoff_Odds_0810__2[], MATCH(Table30[[#Headers],[Make
Playoffs]], FG_Playoff_Odds_0810__2[#Headers], 0), FALSE)</f>
        <v>0.63100000000000001</v>
      </c>
      <c r="AG13" s="6">
        <f>VLOOKUP(Table30[[#This Row],[Team]], FG_Playoff_Odds_Current[], MATCH(Table30[[#Headers],[Make
Playoffs]], FG_Playoff_Odds_Current[#Headers], 0), FALSE)</f>
        <v>0.85099999999999998</v>
      </c>
      <c r="AH13" s="6">
        <f>Table30[[#This Row],[Make
Playoffs2]]-Table30[[#This Row],[Make
Playoffs]]</f>
        <v>0.21999999999999997</v>
      </c>
      <c r="AI13" s="6">
        <f>VLOOKUP(Table30[[#This Row],[Team]], FG_Playoff_Odds_0810__2[], MATCH(Table30[[#Headers],[Make
LDS]], FG_Playoff_Odds_0810__2[#Headers], 0), FALSE)</f>
        <v>0.34300000000000003</v>
      </c>
      <c r="AJ13" s="6">
        <f>VLOOKUP(Table30[[#This Row],[Team]], FG_Playoff_Odds_Current[], MATCH(Table30[[#Headers],[Make
LDS]], FG_Playoff_Odds_Current[#Headers], 0), FALSE)</f>
        <v>0.376</v>
      </c>
      <c r="AK13" s="6">
        <f>Table30[[#This Row],[Make
LDS2]]-Table30[[#This Row],[Make
LDS]]</f>
        <v>3.2999999999999974E-2</v>
      </c>
      <c r="AL13" s="6">
        <f>VLOOKUP(Table30[[#This Row],[Team]], FG_Playoff_Odds_0810__2[], MATCH(Table30[[#Headers],[Win
LDS]], FG_Playoff_Odds_0810__2[#Headers], 0), FALSE)</f>
        <v>0.15</v>
      </c>
      <c r="AM13" s="6">
        <f>VLOOKUP(Table30[[#This Row],[Team]], FG_Playoff_Odds_Current[], MATCH(Table30[[#Headers],[Win
LDS]], FG_Playoff_Odds_Current[#Headers], 0), FALSE)</f>
        <v>0.156</v>
      </c>
      <c r="AN13" s="6">
        <f>Table30[[#This Row],[Win
LDS2]]-Table30[[#This Row],[Win
LDS]]</f>
        <v>6.0000000000000053E-3</v>
      </c>
      <c r="AO13" s="6">
        <f>VLOOKUP(Table30[[#This Row],[Team]], FG_Playoff_Odds_0810__2[], MATCH(Table30[[#Headers],[Win
LCS]], FG_Playoff_Odds_0810__2[#Headers], 0), FALSE)</f>
        <v>0.06</v>
      </c>
      <c r="AP13" s="6">
        <f>VLOOKUP(Table30[[#This Row],[Team]], FG_Playoff_Odds_Current[], MATCH(Table30[[#Headers],[Win
LCS]], FG_Playoff_Odds_Current[#Headers], 0), FALSE)</f>
        <v>6.7000000000000004E-2</v>
      </c>
      <c r="AQ13" s="6">
        <f>Table30[[#This Row],[Win
LCS2]]-Table30[[#This Row],[Win
LCS]]</f>
        <v>7.0000000000000062E-3</v>
      </c>
      <c r="AR13" s="6">
        <f>VLOOKUP(Table30[[#This Row],[Team]], FG_Playoff_Odds_0810__2[], MATCH(Table30[[#Headers],[Win
World Series]], FG_Playoff_Odds_0810__2[#Headers], 0), FALSE)</f>
        <v>2.4E-2</v>
      </c>
      <c r="AS13" s="6">
        <f>VLOOKUP(Table30[[#This Row],[Team]], FG_Playoff_Odds_Current[], MATCH(Table30[[#Headers],[Win
World Series]], FG_Playoff_Odds_Current[#Headers], 0), FALSE)</f>
        <v>2.3E-2</v>
      </c>
      <c r="AT13" s="6">
        <f>Table30[[#This Row],[Win
World Series2]]-Table30[[#This Row],[Win
World Series]]</f>
        <v>-1.0000000000000009E-3</v>
      </c>
    </row>
    <row r="14" spans="1:46" x14ac:dyDescent="0.45">
      <c r="A14" t="s">
        <v>1174</v>
      </c>
      <c r="B14">
        <f>VLOOKUP(Table30[[#This Row],[Team]], FG_Playoff_Odds_0810__2[], MATCH(Table30[[#Headers],[W]], FG_Playoff_Odds_0810__2[#Headers], 0), FALSE)</f>
        <v>62</v>
      </c>
      <c r="C14">
        <f>VLOOKUP(Table30[[#This Row],[Team]], FG_Playoff_Odds_Current[], MATCH(Table30[[#Headers],[W]], FG_Playoff_Odds_0810__2[#Headers], 0),FALSE)</f>
        <v>82</v>
      </c>
      <c r="D14">
        <f>VLOOKUP(Table30[[#This Row],[Team]], FG_Playoff_Odds_0810__2[], MATCH(Table30[[#Headers],[L]], FG_Playoff_Odds_0810__2[#Headers], 0), FALSE)</f>
        <v>56</v>
      </c>
      <c r="E14">
        <f>VLOOKUP(Table30[[#This Row],[Team]], FG_Playoff_Odds_Current[], MATCH(Table30[[#Headers],[L]], FG_Playoff_Odds_0810__2[#Headers], 0), FALSE)</f>
        <v>77</v>
      </c>
      <c r="F14">
        <f>VLOOKUP(Table30[[#This Row],[Team]], FG_Playoff_Odds_0810__2[], MATCH(Table30[[#Headers],[W%]], FG_Playoff_Odds_0810__2[#Headers], 0), FALSE)</f>
        <v>0.52500000000000002</v>
      </c>
      <c r="G14">
        <f>VLOOKUP(Table30[[#This Row],[Team]], FG_Playoff_Odds_Current[], MATCH(Table30[[#Headers],[W%]], FG_Playoff_Odds_Current[#Headers], 0), FALSE)</f>
        <v>0.51600000000000001</v>
      </c>
      <c r="H14">
        <f>Table30[[#This Row],[W%2]]-Table30[[#This Row],[W%]]</f>
        <v>-9.000000000000008E-3</v>
      </c>
      <c r="I14">
        <f>VLOOKUP(Table30[[#This Row],[Team]], FG_Playoff_Odds_0810__2[], MATCH(Table30[[#Headers],[GB]], FG_Playoff_Odds_0810__2[#Headers], 0), FALSE)</f>
        <v>0</v>
      </c>
      <c r="J14">
        <f>VLOOKUP(Table30[[#This Row],[Team]], FG_Playoff_Odds_Current[], MATCH(Table30[[#Headers],[GB]], FG_Playoff_Odds_Current[#Headers], 0), FALSE)</f>
        <v>4</v>
      </c>
      <c r="K14">
        <f>Table30[[#This Row],[GB2]]-Table30[[#This Row],[GB]]</f>
        <v>4</v>
      </c>
      <c r="L14">
        <f>VLOOKUP(Table30[[#This Row],[Team]], FG_Playoff_Odds_0810__2[], MATCH(Table30[[#Headers],[Proj
W]], FG_Playoff_Odds_0810__2[#Headers], 0), FALSE)</f>
        <v>85.1</v>
      </c>
      <c r="M14">
        <f>VLOOKUP(Table30[[#This Row],[Team]], FG_Playoff_Odds_Current[], MATCH(Table30[[#Headers],[Proj
W]], FG_Playoff_Odds_Current[#Headers], 0), FALSE)</f>
        <v>83.7</v>
      </c>
      <c r="N14">
        <f>Table30[[#This Row],[Proj
W2]]-Table30[[#This Row],[Proj
W]]</f>
        <v>-1.3999999999999915</v>
      </c>
      <c r="O14">
        <f>VLOOKUP(Table30[[#This Row],[Team]], FG_Playoff_Odds_0810__2[], MATCH(Table30[[#Headers],[Proj
L]], FG_Playoff_Odds_0810__2[#Headers], 0), FALSE)</f>
        <v>76.900000000000006</v>
      </c>
      <c r="P14">
        <f>VLOOKUP(Table30[[#This Row],[Team]], FG_Playoff_Odds_Current[], MATCH(Table30[[#Headers],[Proj
L]], FG_Playoff_Odds_Current[#Headers], 0), FALSE)</f>
        <v>78.3</v>
      </c>
      <c r="Q14">
        <f>Table30[[#This Row],[Proj
L2]]-Table30[[#This Row],[Proj
L]]</f>
        <v>1.3999999999999915</v>
      </c>
      <c r="R14">
        <f>VLOOKUP(Table30[[#This Row],[Team]], FG_Playoff_Odds_0810__2[], MATCH(Table30[[#Headers],[ROS
W%]], FG_Playoff_Odds_0810__2[#Headers], 0), FALSE)</f>
        <v>0.52600000000000002</v>
      </c>
      <c r="S14">
        <f>VLOOKUP(Table30[[#This Row],[Team]], FG_Playoff_Odds_Current[], MATCH(Table30[[#Headers],[ROS
W%]], FG_Playoff_Odds_Current[#Headers], 0), FALSE)</f>
        <v>0.56899999999999995</v>
      </c>
      <c r="T14">
        <f>Table30[[#This Row],[ROS
W%2]]-Table30[[#This Row],[ROS
W%]]</f>
        <v>4.2999999999999927E-2</v>
      </c>
      <c r="U14">
        <f>VLOOKUP(Table30[[#This Row],[Team]], FG_Playoff_Odds_0810__2[], MATCH(Table30[[#Headers],[Strength
of Sched]], FG_Playoff_Odds_0810__2[#Headers], 0), FALSE)</f>
        <v>0.505</v>
      </c>
      <c r="V14">
        <f>VLOOKUP(Table30[[#This Row],[Team]], FG_Playoff_Odds_Current[], MATCH(Table30[[#Headers],[Strength
of Sched]], FG_Playoff_Odds_Current[#Headers], 0), FALSE)</f>
        <v>0.47099999999999997</v>
      </c>
      <c r="W14" s="6">
        <f>VLOOKUP(Table30[[#This Row],[Team]], FG_Playoff_Odds_0810__2[], MATCH(Table30[[#Headers],[Win
Div]], FG_Playoff_Odds_0810__2[#Headers], 0), FALSE)</f>
        <v>0.432</v>
      </c>
      <c r="X14" s="6">
        <f>VLOOKUP(Table30[[#This Row],[Team]], FG_Playoff_Odds_Current[], MATCH(Table30[[#Headers],[Win
Div]], FG_Playoff_Odds_Current[#Headers], 0), FALSE)</f>
        <v>0</v>
      </c>
      <c r="Y14" s="6">
        <f>Table30[[#This Row],[Win
Div2]]-Table30[[#This Row],[Win
Div]]</f>
        <v>-0.432</v>
      </c>
      <c r="Z14" s="6">
        <f>VLOOKUP(Table30[[#This Row],[Team]], FG_Playoff_Odds_0810__2[], MATCH(Table30[[#Headers],[Clinch
Bye]], FG_Playoff_Odds_0810__2[#Headers], 0), FALSE)</f>
        <v>3.5000000000000003E-2</v>
      </c>
      <c r="AA14" s="6">
        <f>VLOOKUP(Table30[[#This Row],[Team]], FG_Playoff_Odds_Current[], MATCH(Table30[[#Headers],[Clinch
Bye]], FG_Playoff_Odds_Current[#Headers], 0), FALSE)</f>
        <v>0</v>
      </c>
      <c r="AB14" s="6">
        <f>Table30[[#This Row],[Clinch
Bye2]]-Table30[[#This Row],[Clinch
Bye]]</f>
        <v>-3.5000000000000003E-2</v>
      </c>
      <c r="AC14" s="6">
        <f>VLOOKUP(Table30[[#This Row],[Team]], FG_Playoff_Odds_0810__2[], MATCH(Table30[[#Headers],[Clinch
Wild Card]], FG_Playoff_Odds_0810__2[#Headers], 0), FALSE)</f>
        <v>9.9000000000000005E-2</v>
      </c>
      <c r="AD14" s="6">
        <f>VLOOKUP(Table30[[#This Row],[Team]], FG_Playoff_Odds_Current[], MATCH(Table30[[#Headers],[Clinch
Wild Card]], FG_Playoff_Odds_Current[#Headers], 0), FALSE)</f>
        <v>1.4E-2</v>
      </c>
      <c r="AE14" s="6">
        <f>Table30[[#This Row],[Clinch
Wild Card2]]-Table30[[#This Row],[Clinch
Wild Card]]</f>
        <v>-8.5000000000000006E-2</v>
      </c>
      <c r="AF14" s="6">
        <f>VLOOKUP(Table30[[#This Row],[Team]], FG_Playoff_Odds_0810__2[], MATCH(Table30[[#Headers],[Make
Playoffs]], FG_Playoff_Odds_0810__2[#Headers], 0), FALSE)</f>
        <v>0.53100000000000003</v>
      </c>
      <c r="AG14" s="6">
        <f>VLOOKUP(Table30[[#This Row],[Team]], FG_Playoff_Odds_Current[], MATCH(Table30[[#Headers],[Make
Playoffs]], FG_Playoff_Odds_Current[#Headers], 0), FALSE)</f>
        <v>1.4E-2</v>
      </c>
      <c r="AH14" s="6">
        <f>Table30[[#This Row],[Make
Playoffs2]]-Table30[[#This Row],[Make
Playoffs]]</f>
        <v>-0.51700000000000002</v>
      </c>
      <c r="AI14" s="6">
        <f>VLOOKUP(Table30[[#This Row],[Team]], FG_Playoff_Odds_0810__2[], MATCH(Table30[[#Headers],[Make
LDS]], FG_Playoff_Odds_0810__2[#Headers], 0), FALSE)</f>
        <v>0.28599999999999998</v>
      </c>
      <c r="AJ14" s="6">
        <f>VLOOKUP(Table30[[#This Row],[Team]], FG_Playoff_Odds_Current[], MATCH(Table30[[#Headers],[Make
LDS]], FG_Playoff_Odds_Current[#Headers], 0), FALSE)</f>
        <v>8.0000000000000002E-3</v>
      </c>
      <c r="AK14" s="6">
        <f>Table30[[#This Row],[Make
LDS2]]-Table30[[#This Row],[Make
LDS]]</f>
        <v>-0.27799999999999997</v>
      </c>
      <c r="AL14" s="6">
        <f>VLOOKUP(Table30[[#This Row],[Team]], FG_Playoff_Odds_0810__2[], MATCH(Table30[[#Headers],[Win
LDS]], FG_Playoff_Odds_0810__2[#Headers], 0), FALSE)</f>
        <v>0.14799999999999999</v>
      </c>
      <c r="AM14" s="6">
        <f>VLOOKUP(Table30[[#This Row],[Team]], FG_Playoff_Odds_Current[], MATCH(Table30[[#Headers],[Win
LDS]], FG_Playoff_Odds_Current[#Headers], 0), FALSE)</f>
        <v>4.0000000000000001E-3</v>
      </c>
      <c r="AN14" s="6">
        <f>Table30[[#This Row],[Win
LDS2]]-Table30[[#This Row],[Win
LDS]]</f>
        <v>-0.14399999999999999</v>
      </c>
      <c r="AO14" s="6">
        <f>VLOOKUP(Table30[[#This Row],[Team]], FG_Playoff_Odds_0810__2[], MATCH(Table30[[#Headers],[Win
LCS]], FG_Playoff_Odds_0810__2[#Headers], 0), FALSE)</f>
        <v>7.0000000000000007E-2</v>
      </c>
      <c r="AP14" s="6">
        <f>VLOOKUP(Table30[[#This Row],[Team]], FG_Playoff_Odds_Current[], MATCH(Table30[[#Headers],[Win
LCS]], FG_Playoff_Odds_Current[#Headers], 0), FALSE)</f>
        <v>2E-3</v>
      </c>
      <c r="AQ14" s="6">
        <f>Table30[[#This Row],[Win
LCS2]]-Table30[[#This Row],[Win
LCS]]</f>
        <v>-6.8000000000000005E-2</v>
      </c>
      <c r="AR14" s="6">
        <f>VLOOKUP(Table30[[#This Row],[Team]], FG_Playoff_Odds_0810__2[], MATCH(Table30[[#Headers],[Win
World Series]], FG_Playoff_Odds_0810__2[#Headers], 0), FALSE)</f>
        <v>3.1E-2</v>
      </c>
      <c r="AS14" s="6">
        <f>VLOOKUP(Table30[[#This Row],[Team]], FG_Playoff_Odds_Current[], MATCH(Table30[[#Headers],[Win
World Series]], FG_Playoff_Odds_Current[#Headers], 0), FALSE)</f>
        <v>1E-3</v>
      </c>
      <c r="AT14" s="6">
        <f>Table30[[#This Row],[Win
World Series2]]-Table30[[#This Row],[Win
World Series]]</f>
        <v>-0.03</v>
      </c>
    </row>
    <row r="15" spans="1:46" x14ac:dyDescent="0.45">
      <c r="A15" t="s">
        <v>1175</v>
      </c>
      <c r="B15">
        <f>VLOOKUP(Table30[[#This Row],[Team]], FG_Playoff_Odds_0810__2[], MATCH(Table30[[#Headers],[W]], FG_Playoff_Odds_0810__2[#Headers], 0), FALSE)</f>
        <v>61</v>
      </c>
      <c r="C15">
        <f>VLOOKUP(Table30[[#This Row],[Team]], FG_Playoff_Odds_Current[], MATCH(Table30[[#Headers],[W]], FG_Playoff_Odds_0810__2[#Headers], 0),FALSE)</f>
        <v>80</v>
      </c>
      <c r="D15">
        <f>VLOOKUP(Table30[[#This Row],[Team]], FG_Playoff_Odds_0810__2[], MATCH(Table30[[#Headers],[L]], FG_Playoff_Odds_0810__2[#Headers], 0), FALSE)</f>
        <v>55</v>
      </c>
      <c r="E15">
        <f>VLOOKUP(Table30[[#This Row],[Team]], FG_Playoff_Odds_Current[], MATCH(Table30[[#Headers],[L]], FG_Playoff_Odds_0810__2[#Headers], 0), FALSE)</f>
        <v>79</v>
      </c>
      <c r="F15">
        <f>VLOOKUP(Table30[[#This Row],[Team]], FG_Playoff_Odds_0810__2[], MATCH(Table30[[#Headers],[W%]], FG_Playoff_Odds_0810__2[#Headers], 0), FALSE)</f>
        <v>0.52600000000000002</v>
      </c>
      <c r="G15">
        <f>VLOOKUP(Table30[[#This Row],[Team]], FG_Playoff_Odds_Current[], MATCH(Table30[[#Headers],[W%]], FG_Playoff_Odds_Current[#Headers], 0), FALSE)</f>
        <v>0.503</v>
      </c>
      <c r="H15">
        <f>Table30[[#This Row],[W%2]]-Table30[[#This Row],[W%]]</f>
        <v>-2.300000000000002E-2</v>
      </c>
      <c r="I15">
        <f>VLOOKUP(Table30[[#This Row],[Team]], FG_Playoff_Odds_0810__2[], MATCH(Table30[[#Headers],[GB]], FG_Playoff_Odds_0810__2[#Headers], 0), FALSE)</f>
        <v>8</v>
      </c>
      <c r="J15">
        <f>VLOOKUP(Table30[[#This Row],[Team]], FG_Playoff_Odds_Current[], MATCH(Table30[[#Headers],[GB]], FG_Playoff_Odds_Current[#Headers], 0), FALSE)</f>
        <v>12.5</v>
      </c>
      <c r="K15">
        <f>Table30[[#This Row],[GB2]]-Table30[[#This Row],[GB]]</f>
        <v>4.5</v>
      </c>
      <c r="L15">
        <f>VLOOKUP(Table30[[#This Row],[Team]], FG_Playoff_Odds_0810__2[], MATCH(Table30[[#Headers],[Proj
W]], FG_Playoff_Odds_0810__2[#Headers], 0), FALSE)</f>
        <v>84.1</v>
      </c>
      <c r="M15">
        <f>VLOOKUP(Table30[[#This Row],[Team]], FG_Playoff_Odds_Current[], MATCH(Table30[[#Headers],[Proj
W]], FG_Playoff_Odds_Current[#Headers], 0), FALSE)</f>
        <v>81.5</v>
      </c>
      <c r="N15">
        <f>Table30[[#This Row],[Proj
W2]]-Table30[[#This Row],[Proj
W]]</f>
        <v>-2.5999999999999943</v>
      </c>
      <c r="O15">
        <f>VLOOKUP(Table30[[#This Row],[Team]], FG_Playoff_Odds_0810__2[], MATCH(Table30[[#Headers],[Proj
L]], FG_Playoff_Odds_0810__2[#Headers], 0), FALSE)</f>
        <v>76.900000000000006</v>
      </c>
      <c r="P15">
        <f>VLOOKUP(Table30[[#This Row],[Team]], FG_Playoff_Odds_Current[], MATCH(Table30[[#Headers],[Proj
L]], FG_Playoff_Odds_Current[#Headers], 0), FALSE)</f>
        <v>80.5</v>
      </c>
      <c r="Q15">
        <f>Table30[[#This Row],[Proj
L2]]-Table30[[#This Row],[Proj
L]]</f>
        <v>3.5999999999999943</v>
      </c>
      <c r="R15">
        <f>VLOOKUP(Table30[[#This Row],[Team]], FG_Playoff_Odds_0810__2[], MATCH(Table30[[#Headers],[ROS
W%]], FG_Playoff_Odds_0810__2[#Headers], 0), FALSE)</f>
        <v>0.51400000000000001</v>
      </c>
      <c r="S15">
        <f>VLOOKUP(Table30[[#This Row],[Team]], FG_Playoff_Odds_Current[], MATCH(Table30[[#Headers],[ROS
W%]], FG_Playoff_Odds_Current[#Headers], 0), FALSE)</f>
        <v>0.51300000000000001</v>
      </c>
      <c r="T15">
        <f>Table30[[#This Row],[ROS
W%2]]-Table30[[#This Row],[ROS
W%]]</f>
        <v>-1.0000000000000009E-3</v>
      </c>
      <c r="U15">
        <f>VLOOKUP(Table30[[#This Row],[Team]], FG_Playoff_Odds_0810__2[], MATCH(Table30[[#Headers],[Strength
of Sched]], FG_Playoff_Odds_0810__2[#Headers], 0), FALSE)</f>
        <v>0.51</v>
      </c>
      <c r="V15">
        <f>VLOOKUP(Table30[[#This Row],[Team]], FG_Playoff_Odds_Current[], MATCH(Table30[[#Headers],[Strength
of Sched]], FG_Playoff_Odds_Current[#Headers], 0), FALSE)</f>
        <v>0.495</v>
      </c>
      <c r="W15" s="6">
        <f>VLOOKUP(Table30[[#This Row],[Team]], FG_Playoff_Odds_0810__2[], MATCH(Table30[[#Headers],[Win
Div]], FG_Playoff_Odds_0810__2[#Headers], 0), FALSE)</f>
        <v>5.0000000000000001E-3</v>
      </c>
      <c r="X15" s="6">
        <f>VLOOKUP(Table30[[#This Row],[Team]], FG_Playoff_Odds_Current[], MATCH(Table30[[#Headers],[Win
Div]], FG_Playoff_Odds_Current[#Headers], 0), FALSE)</f>
        <v>0</v>
      </c>
      <c r="Y15" s="6">
        <f>Table30[[#This Row],[Win
Div2]]-Table30[[#This Row],[Win
Div]]</f>
        <v>-5.0000000000000001E-3</v>
      </c>
      <c r="Z15" s="6">
        <f>VLOOKUP(Table30[[#This Row],[Team]], FG_Playoff_Odds_0810__2[], MATCH(Table30[[#Headers],[Clinch
Bye]], FG_Playoff_Odds_0810__2[#Headers], 0), FALSE)</f>
        <v>5.0000000000000001E-3</v>
      </c>
      <c r="AA15" s="6">
        <f>VLOOKUP(Table30[[#This Row],[Team]], FG_Playoff_Odds_Current[], MATCH(Table30[[#Headers],[Clinch
Bye]], FG_Playoff_Odds_Current[#Headers], 0), FALSE)</f>
        <v>0</v>
      </c>
      <c r="AB15" s="6">
        <f>Table30[[#This Row],[Clinch
Bye2]]-Table30[[#This Row],[Clinch
Bye]]</f>
        <v>-5.0000000000000001E-3</v>
      </c>
      <c r="AC15" s="6">
        <f>VLOOKUP(Table30[[#This Row],[Team]], FG_Playoff_Odds_0810__2[], MATCH(Table30[[#Headers],[Clinch
Wild Card]], FG_Playoff_Odds_0810__2[#Headers], 0), FALSE)</f>
        <v>0.34499999999999997</v>
      </c>
      <c r="AD15" s="6">
        <f>VLOOKUP(Table30[[#This Row],[Team]], FG_Playoff_Odds_Current[], MATCH(Table30[[#Headers],[Clinch
Wild Card]], FG_Playoff_Odds_Current[#Headers], 0), FALSE)</f>
        <v>0</v>
      </c>
      <c r="AE15" s="6">
        <f>Table30[[#This Row],[Clinch
Wild Card2]]-Table30[[#This Row],[Clinch
Wild Card]]</f>
        <v>-0.34499999999999997</v>
      </c>
      <c r="AF15" s="6">
        <f>VLOOKUP(Table30[[#This Row],[Team]], FG_Playoff_Odds_0810__2[], MATCH(Table30[[#Headers],[Make
Playoffs]], FG_Playoff_Odds_0810__2[#Headers], 0), FALSE)</f>
        <v>0.35</v>
      </c>
      <c r="AG15" s="6">
        <f>VLOOKUP(Table30[[#This Row],[Team]], FG_Playoff_Odds_Current[], MATCH(Table30[[#Headers],[Make
Playoffs]], FG_Playoff_Odds_Current[#Headers], 0), FALSE)</f>
        <v>0</v>
      </c>
      <c r="AH15" s="6">
        <f>Table30[[#This Row],[Make
Playoffs2]]-Table30[[#This Row],[Make
Playoffs]]</f>
        <v>-0.35</v>
      </c>
      <c r="AI15" s="6">
        <f>VLOOKUP(Table30[[#This Row],[Team]], FG_Playoff_Odds_0810__2[], MATCH(Table30[[#Headers],[Make
LDS]], FG_Playoff_Odds_0810__2[#Headers], 0), FALSE)</f>
        <v>0.16400000000000001</v>
      </c>
      <c r="AJ15" s="6">
        <f>VLOOKUP(Table30[[#This Row],[Team]], FG_Playoff_Odds_Current[], MATCH(Table30[[#Headers],[Make
LDS]], FG_Playoff_Odds_Current[#Headers], 0), FALSE)</f>
        <v>0</v>
      </c>
      <c r="AK15" s="6">
        <f>Table30[[#This Row],[Make
LDS2]]-Table30[[#This Row],[Make
LDS]]</f>
        <v>-0.16400000000000001</v>
      </c>
      <c r="AL15" s="6">
        <f>VLOOKUP(Table30[[#This Row],[Team]], FG_Playoff_Odds_0810__2[], MATCH(Table30[[#Headers],[Win
LDS]], FG_Playoff_Odds_0810__2[#Headers], 0), FALSE)</f>
        <v>7.3999999999999996E-2</v>
      </c>
      <c r="AM15" s="6">
        <f>VLOOKUP(Table30[[#This Row],[Team]], FG_Playoff_Odds_Current[], MATCH(Table30[[#Headers],[Win
LDS]], FG_Playoff_Odds_Current[#Headers], 0), FALSE)</f>
        <v>0</v>
      </c>
      <c r="AN15" s="6">
        <f>Table30[[#This Row],[Win
LDS2]]-Table30[[#This Row],[Win
LDS]]</f>
        <v>-7.3999999999999996E-2</v>
      </c>
      <c r="AO15" s="6">
        <f>VLOOKUP(Table30[[#This Row],[Team]], FG_Playoff_Odds_0810__2[], MATCH(Table30[[#Headers],[Win
LCS]], FG_Playoff_Odds_0810__2[#Headers], 0), FALSE)</f>
        <v>3.2000000000000001E-2</v>
      </c>
      <c r="AP15" s="6">
        <f>VLOOKUP(Table30[[#This Row],[Team]], FG_Playoff_Odds_Current[], MATCH(Table30[[#Headers],[Win
LCS]], FG_Playoff_Odds_Current[#Headers], 0), FALSE)</f>
        <v>0</v>
      </c>
      <c r="AQ15" s="6">
        <f>Table30[[#This Row],[Win
LCS2]]-Table30[[#This Row],[Win
LCS]]</f>
        <v>-3.2000000000000001E-2</v>
      </c>
      <c r="AR15" s="6">
        <f>VLOOKUP(Table30[[#This Row],[Team]], FG_Playoff_Odds_0810__2[], MATCH(Table30[[#Headers],[Win
World Series]], FG_Playoff_Odds_0810__2[#Headers], 0), FALSE)</f>
        <v>1.2E-2</v>
      </c>
      <c r="AS15" s="6">
        <f>VLOOKUP(Table30[[#This Row],[Team]], FG_Playoff_Odds_Current[], MATCH(Table30[[#Headers],[Win
World Series]], FG_Playoff_Odds_Current[#Headers], 0), FALSE)</f>
        <v>0</v>
      </c>
      <c r="AT15" s="6">
        <f>Table30[[#This Row],[Win
World Series2]]-Table30[[#This Row],[Win
World Series]]</f>
        <v>-1.2E-2</v>
      </c>
    </row>
    <row r="16" spans="1:46" x14ac:dyDescent="0.45">
      <c r="A16" t="s">
        <v>1176</v>
      </c>
      <c r="B16">
        <f>VLOOKUP(Table30[[#This Row],[Team]], FG_Playoff_Odds_0810__2[], MATCH(Table30[[#Headers],[W]], FG_Playoff_Odds_0810__2[#Headers], 0), FALSE)</f>
        <v>61</v>
      </c>
      <c r="C16">
        <f>VLOOKUP(Table30[[#This Row],[Team]], FG_Playoff_Odds_Current[], MATCH(Table30[[#Headers],[W]], FG_Playoff_Odds_0810__2[#Headers], 0),FALSE)</f>
        <v>87</v>
      </c>
      <c r="D16">
        <f>VLOOKUP(Table30[[#This Row],[Team]], FG_Playoff_Odds_0810__2[], MATCH(Table30[[#Headers],[L]], FG_Playoff_Odds_0810__2[#Headers], 0), FALSE)</f>
        <v>56</v>
      </c>
      <c r="E16">
        <f>VLOOKUP(Table30[[#This Row],[Team]], FG_Playoff_Odds_Current[], MATCH(Table30[[#Headers],[L]], FG_Playoff_Odds_0810__2[#Headers], 0), FALSE)</f>
        <v>70</v>
      </c>
      <c r="F16">
        <f>VLOOKUP(Table30[[#This Row],[Team]], FG_Playoff_Odds_0810__2[], MATCH(Table30[[#Headers],[W%]], FG_Playoff_Odds_0810__2[#Headers], 0), FALSE)</f>
        <v>0.52100000000000002</v>
      </c>
      <c r="G16">
        <f>VLOOKUP(Table30[[#This Row],[Team]], FG_Playoff_Odds_Current[], MATCH(Table30[[#Headers],[W%]], FG_Playoff_Odds_Current[#Headers], 0), FALSE)</f>
        <v>0.55400000000000005</v>
      </c>
      <c r="H16">
        <f>Table30[[#This Row],[W%2]]-Table30[[#This Row],[W%]]</f>
        <v>3.3000000000000029E-2</v>
      </c>
      <c r="I16">
        <f>VLOOKUP(Table30[[#This Row],[Team]], FG_Playoff_Odds_0810__2[], MATCH(Table30[[#Headers],[GB]], FG_Playoff_Odds_0810__2[#Headers], 0), FALSE)</f>
        <v>8</v>
      </c>
      <c r="J16">
        <f>VLOOKUP(Table30[[#This Row],[Team]], FG_Playoff_Odds_Current[], MATCH(Table30[[#Headers],[GB]], FG_Playoff_Odds_Current[#Headers], 0), FALSE)</f>
        <v>6</v>
      </c>
      <c r="K16">
        <f>Table30[[#This Row],[GB2]]-Table30[[#This Row],[GB]]</f>
        <v>-2</v>
      </c>
      <c r="L16">
        <f>VLOOKUP(Table30[[#This Row],[Team]], FG_Playoff_Odds_0810__2[], MATCH(Table30[[#Headers],[Proj
W]], FG_Playoff_Odds_0810__2[#Headers], 0), FALSE)</f>
        <v>84.1</v>
      </c>
      <c r="M16">
        <f>VLOOKUP(Table30[[#This Row],[Team]], FG_Playoff_Odds_Current[], MATCH(Table30[[#Headers],[Proj
W]], FG_Playoff_Odds_Current[#Headers], 0), FALSE)</f>
        <v>88.5</v>
      </c>
      <c r="N16">
        <f>Table30[[#This Row],[Proj
W2]]-Table30[[#This Row],[Proj
W]]</f>
        <v>4.4000000000000057</v>
      </c>
      <c r="O16">
        <f>VLOOKUP(Table30[[#This Row],[Team]], FG_Playoff_Odds_0810__2[], MATCH(Table30[[#Headers],[Proj
L]], FG_Playoff_Odds_0810__2[#Headers], 0), FALSE)</f>
        <v>77.900000000000006</v>
      </c>
      <c r="P16">
        <f>VLOOKUP(Table30[[#This Row],[Team]], FG_Playoff_Odds_Current[], MATCH(Table30[[#Headers],[Proj
L]], FG_Playoff_Odds_Current[#Headers], 0), FALSE)</f>
        <v>71.5</v>
      </c>
      <c r="Q16">
        <f>Table30[[#This Row],[Proj
L2]]-Table30[[#This Row],[Proj
L]]</f>
        <v>-6.4000000000000057</v>
      </c>
      <c r="R16">
        <f>VLOOKUP(Table30[[#This Row],[Team]], FG_Playoff_Odds_0810__2[], MATCH(Table30[[#Headers],[ROS
W%]], FG_Playoff_Odds_0810__2[#Headers], 0), FALSE)</f>
        <v>0.51400000000000001</v>
      </c>
      <c r="S16">
        <f>VLOOKUP(Table30[[#This Row],[Team]], FG_Playoff_Odds_Current[], MATCH(Table30[[#Headers],[ROS
W%]], FG_Playoff_Odds_Current[#Headers], 0), FALSE)</f>
        <v>0.502</v>
      </c>
      <c r="T16">
        <f>Table30[[#This Row],[ROS
W%2]]-Table30[[#This Row],[ROS
W%]]</f>
        <v>-1.2000000000000011E-2</v>
      </c>
      <c r="U16">
        <f>VLOOKUP(Table30[[#This Row],[Team]], FG_Playoff_Odds_0810__2[], MATCH(Table30[[#Headers],[Strength
of Sched]], FG_Playoff_Odds_0810__2[#Headers], 0), FALSE)</f>
        <v>0.499</v>
      </c>
      <c r="V16">
        <f>VLOOKUP(Table30[[#This Row],[Team]], FG_Playoff_Odds_Current[], MATCH(Table30[[#Headers],[Strength
of Sched]], FG_Playoff_Odds_Current[#Headers], 0), FALSE)</f>
        <v>0.50900000000000001</v>
      </c>
      <c r="W16" s="6">
        <f>VLOOKUP(Table30[[#This Row],[Team]], FG_Playoff_Odds_0810__2[], MATCH(Table30[[#Headers],[Win
Div]], FG_Playoff_Odds_0810__2[#Headers], 0), FALSE)</f>
        <v>2.1000000000000001E-2</v>
      </c>
      <c r="X16" s="6">
        <f>VLOOKUP(Table30[[#This Row],[Team]], FG_Playoff_Odds_Current[], MATCH(Table30[[#Headers],[Win
Div]], FG_Playoff_Odds_Current[#Headers], 0), FALSE)</f>
        <v>0</v>
      </c>
      <c r="Y16" s="6">
        <f>Table30[[#This Row],[Win
Div2]]-Table30[[#This Row],[Win
Div]]</f>
        <v>-2.1000000000000001E-2</v>
      </c>
      <c r="Z16" s="6">
        <f>VLOOKUP(Table30[[#This Row],[Team]], FG_Playoff_Odds_0810__2[], MATCH(Table30[[#Headers],[Clinch
Bye]], FG_Playoff_Odds_0810__2[#Headers], 0), FALSE)</f>
        <v>1.0999999999999999E-2</v>
      </c>
      <c r="AA16" s="6">
        <f>VLOOKUP(Table30[[#This Row],[Team]], FG_Playoff_Odds_Current[], MATCH(Table30[[#Headers],[Clinch
Bye]], FG_Playoff_Odds_Current[#Headers], 0), FALSE)</f>
        <v>0</v>
      </c>
      <c r="AB16" s="6">
        <f>Table30[[#This Row],[Clinch
Bye2]]-Table30[[#This Row],[Clinch
Bye]]</f>
        <v>-1.0999999999999999E-2</v>
      </c>
      <c r="AC16" s="6">
        <f>VLOOKUP(Table30[[#This Row],[Team]], FG_Playoff_Odds_0810__2[], MATCH(Table30[[#Headers],[Clinch
Wild Card]], FG_Playoff_Odds_0810__2[#Headers], 0), FALSE)</f>
        <v>0.28599999999999998</v>
      </c>
      <c r="AD16" s="6">
        <f>VLOOKUP(Table30[[#This Row],[Team]], FG_Playoff_Odds_Current[], MATCH(Table30[[#Headers],[Clinch
Wild Card]], FG_Playoff_Odds_Current[#Headers], 0), FALSE)</f>
        <v>0.78300000000000003</v>
      </c>
      <c r="AE16" s="6">
        <f>Table30[[#This Row],[Clinch
Wild Card2]]-Table30[[#This Row],[Clinch
Wild Card]]</f>
        <v>0.49700000000000005</v>
      </c>
      <c r="AF16" s="6">
        <f>VLOOKUP(Table30[[#This Row],[Team]], FG_Playoff_Odds_0810__2[], MATCH(Table30[[#Headers],[Make
Playoffs]], FG_Playoff_Odds_0810__2[#Headers], 0), FALSE)</f>
        <v>0.308</v>
      </c>
      <c r="AG16" s="6">
        <f>VLOOKUP(Table30[[#This Row],[Team]], FG_Playoff_Odds_Current[], MATCH(Table30[[#Headers],[Make
Playoffs]], FG_Playoff_Odds_Current[#Headers], 0), FALSE)</f>
        <v>0.78300000000000003</v>
      </c>
      <c r="AH16" s="6">
        <f>Table30[[#This Row],[Make
Playoffs2]]-Table30[[#This Row],[Make
Playoffs]]</f>
        <v>0.47500000000000003</v>
      </c>
      <c r="AI16" s="6">
        <f>VLOOKUP(Table30[[#This Row],[Team]], FG_Playoff_Odds_0810__2[], MATCH(Table30[[#Headers],[Make
LDS]], FG_Playoff_Odds_0810__2[#Headers], 0), FALSE)</f>
        <v>0.155</v>
      </c>
      <c r="AJ16" s="6">
        <f>VLOOKUP(Table30[[#This Row],[Team]], FG_Playoff_Odds_Current[], MATCH(Table30[[#Headers],[Make
LDS]], FG_Playoff_Odds_Current[#Headers], 0), FALSE)</f>
        <v>0.35099999999999998</v>
      </c>
      <c r="AK16" s="6">
        <f>Table30[[#This Row],[Make
LDS2]]-Table30[[#This Row],[Make
LDS]]</f>
        <v>0.19599999999999998</v>
      </c>
      <c r="AL16" s="6">
        <f>VLOOKUP(Table30[[#This Row],[Team]], FG_Playoff_Odds_0810__2[], MATCH(Table30[[#Headers],[Win
LDS]], FG_Playoff_Odds_0810__2[#Headers], 0), FALSE)</f>
        <v>6.6000000000000003E-2</v>
      </c>
      <c r="AM16" s="6">
        <f>VLOOKUP(Table30[[#This Row],[Team]], FG_Playoff_Odds_Current[], MATCH(Table30[[#Headers],[Win
LDS]], FG_Playoff_Odds_Current[#Headers], 0), FALSE)</f>
        <v>0.153</v>
      </c>
      <c r="AN16" s="6">
        <f>Table30[[#This Row],[Win
LDS2]]-Table30[[#This Row],[Win
LDS]]</f>
        <v>8.6999999999999994E-2</v>
      </c>
      <c r="AO16" s="6">
        <f>VLOOKUP(Table30[[#This Row],[Team]], FG_Playoff_Odds_0810__2[], MATCH(Table30[[#Headers],[Win
LCS]], FG_Playoff_Odds_0810__2[#Headers], 0), FALSE)</f>
        <v>2.8000000000000001E-2</v>
      </c>
      <c r="AP16" s="6">
        <f>VLOOKUP(Table30[[#This Row],[Team]], FG_Playoff_Odds_Current[], MATCH(Table30[[#Headers],[Win
LCS]], FG_Playoff_Odds_Current[#Headers], 0), FALSE)</f>
        <v>6.3E-2</v>
      </c>
      <c r="AQ16" s="6">
        <f>Table30[[#This Row],[Win
LCS2]]-Table30[[#This Row],[Win
LCS]]</f>
        <v>3.5000000000000003E-2</v>
      </c>
      <c r="AR16" s="6">
        <f>VLOOKUP(Table30[[#This Row],[Team]], FG_Playoff_Odds_0810__2[], MATCH(Table30[[#Headers],[Win
World Series]], FG_Playoff_Odds_0810__2[#Headers], 0), FALSE)</f>
        <v>1.2999999999999999E-2</v>
      </c>
      <c r="AS16" s="6">
        <f>VLOOKUP(Table30[[#This Row],[Team]], FG_Playoff_Odds_Current[], MATCH(Table30[[#Headers],[Win
World Series]], FG_Playoff_Odds_Current[#Headers], 0), FALSE)</f>
        <v>2.8000000000000001E-2</v>
      </c>
      <c r="AT16" s="6">
        <f>Table30[[#This Row],[Win
World Series2]]-Table30[[#This Row],[Win
World Series]]</f>
        <v>1.5000000000000001E-2</v>
      </c>
    </row>
    <row r="17" spans="1:46" x14ac:dyDescent="0.45">
      <c r="A17" t="s">
        <v>1177</v>
      </c>
      <c r="B17">
        <f>VLOOKUP(Table30[[#This Row],[Team]], FG_Playoff_Odds_0810__2[], MATCH(Table30[[#Headers],[W]], FG_Playoff_Odds_0810__2[#Headers], 0), FALSE)</f>
        <v>61</v>
      </c>
      <c r="C17">
        <f>VLOOKUP(Table30[[#This Row],[Team]], FG_Playoff_Odds_Current[], MATCH(Table30[[#Headers],[W]], FG_Playoff_Odds_0810__2[#Headers], 0),FALSE)</f>
        <v>79</v>
      </c>
      <c r="D17">
        <f>VLOOKUP(Table30[[#This Row],[Team]], FG_Playoff_Odds_0810__2[], MATCH(Table30[[#Headers],[L]], FG_Playoff_Odds_0810__2[#Headers], 0), FALSE)</f>
        <v>58</v>
      </c>
      <c r="E17">
        <f>VLOOKUP(Table30[[#This Row],[Team]], FG_Playoff_Odds_Current[], MATCH(Table30[[#Headers],[L]], FG_Playoff_Odds_0810__2[#Headers], 0), FALSE)</f>
        <v>80</v>
      </c>
      <c r="F17">
        <f>VLOOKUP(Table30[[#This Row],[Team]], FG_Playoff_Odds_0810__2[], MATCH(Table30[[#Headers],[W%]], FG_Playoff_Odds_0810__2[#Headers], 0), FALSE)</f>
        <v>0.51300000000000001</v>
      </c>
      <c r="G17">
        <f>VLOOKUP(Table30[[#This Row],[Team]], FG_Playoff_Odds_Current[], MATCH(Table30[[#Headers],[W%]], FG_Playoff_Odds_Current[#Headers], 0), FALSE)</f>
        <v>0.497</v>
      </c>
      <c r="H17">
        <f>Table30[[#This Row],[W%2]]-Table30[[#This Row],[W%]]</f>
        <v>-1.6000000000000014E-2</v>
      </c>
      <c r="I17">
        <f>VLOOKUP(Table30[[#This Row],[Team]], FG_Playoff_Odds_0810__2[], MATCH(Table30[[#Headers],[GB]], FG_Playoff_Odds_0810__2[#Headers], 0), FALSE)</f>
        <v>8</v>
      </c>
      <c r="J17">
        <f>VLOOKUP(Table30[[#This Row],[Team]], FG_Playoff_Odds_Current[], MATCH(Table30[[#Headers],[GB]], FG_Playoff_Odds_Current[#Headers], 0), FALSE)</f>
        <v>15.5</v>
      </c>
      <c r="K17">
        <f>Table30[[#This Row],[GB2]]-Table30[[#This Row],[GB]]</f>
        <v>7.5</v>
      </c>
      <c r="L17">
        <f>VLOOKUP(Table30[[#This Row],[Team]], FG_Playoff_Odds_0810__2[], MATCH(Table30[[#Headers],[Proj
W]], FG_Playoff_Odds_0810__2[#Headers], 0), FALSE)</f>
        <v>82.7</v>
      </c>
      <c r="M17">
        <f>VLOOKUP(Table30[[#This Row],[Team]], FG_Playoff_Odds_Current[], MATCH(Table30[[#Headers],[Proj
W]], FG_Playoff_Odds_Current[#Headers], 0), FALSE)</f>
        <v>80.599999999999994</v>
      </c>
      <c r="N17">
        <f>Table30[[#This Row],[Proj
W2]]-Table30[[#This Row],[Proj
W]]</f>
        <v>-2.1000000000000085</v>
      </c>
      <c r="O17">
        <f>VLOOKUP(Table30[[#This Row],[Team]], FG_Playoff_Odds_0810__2[], MATCH(Table30[[#Headers],[Proj
L]], FG_Playoff_Odds_0810__2[#Headers], 0), FALSE)</f>
        <v>79.3</v>
      </c>
      <c r="P17">
        <f>VLOOKUP(Table30[[#This Row],[Team]], FG_Playoff_Odds_Current[], MATCH(Table30[[#Headers],[Proj
L]], FG_Playoff_Odds_Current[#Headers], 0), FALSE)</f>
        <v>81.400000000000006</v>
      </c>
      <c r="Q17">
        <f>Table30[[#This Row],[Proj
L2]]-Table30[[#This Row],[Proj
L]]</f>
        <v>2.1000000000000085</v>
      </c>
      <c r="R17">
        <f>VLOOKUP(Table30[[#This Row],[Team]], FG_Playoff_Odds_0810__2[], MATCH(Table30[[#Headers],[ROS
W%]], FG_Playoff_Odds_0810__2[#Headers], 0), FALSE)</f>
        <v>0.50600000000000001</v>
      </c>
      <c r="S17">
        <f>VLOOKUP(Table30[[#This Row],[Team]], FG_Playoff_Odds_Current[], MATCH(Table30[[#Headers],[ROS
W%]], FG_Playoff_Odds_Current[#Headers], 0), FALSE)</f>
        <v>0.53800000000000003</v>
      </c>
      <c r="T17">
        <f>Table30[[#This Row],[ROS
W%2]]-Table30[[#This Row],[ROS
W%]]</f>
        <v>3.2000000000000028E-2</v>
      </c>
      <c r="U17">
        <f>VLOOKUP(Table30[[#This Row],[Team]], FG_Playoff_Odds_0810__2[], MATCH(Table30[[#Headers],[Strength
of Sched]], FG_Playoff_Odds_0810__2[#Headers], 0), FALSE)</f>
        <v>0.50600000000000001</v>
      </c>
      <c r="V17">
        <f>VLOOKUP(Table30[[#This Row],[Team]], FG_Playoff_Odds_Current[], MATCH(Table30[[#Headers],[Strength
of Sched]], FG_Playoff_Odds_Current[#Headers], 0), FALSE)</f>
        <v>0.47599999999999998</v>
      </c>
      <c r="W17" s="6">
        <f>VLOOKUP(Table30[[#This Row],[Team]], FG_Playoff_Odds_0810__2[], MATCH(Table30[[#Headers],[Win
Div]], FG_Playoff_Odds_0810__2[#Headers], 0), FALSE)</f>
        <v>2E-3</v>
      </c>
      <c r="X17" s="6">
        <f>VLOOKUP(Table30[[#This Row],[Team]], FG_Playoff_Odds_Current[], MATCH(Table30[[#Headers],[Win
Div]], FG_Playoff_Odds_Current[#Headers], 0), FALSE)</f>
        <v>0</v>
      </c>
      <c r="Y17" s="6">
        <f>Table30[[#This Row],[Win
Div2]]-Table30[[#This Row],[Win
Div]]</f>
        <v>-2E-3</v>
      </c>
      <c r="Z17" s="6">
        <f>VLOOKUP(Table30[[#This Row],[Team]], FG_Playoff_Odds_0810__2[], MATCH(Table30[[#Headers],[Clinch
Bye]], FG_Playoff_Odds_0810__2[#Headers], 0), FALSE)</f>
        <v>2E-3</v>
      </c>
      <c r="AA17" s="6">
        <f>VLOOKUP(Table30[[#This Row],[Team]], FG_Playoff_Odds_Current[], MATCH(Table30[[#Headers],[Clinch
Bye]], FG_Playoff_Odds_Current[#Headers], 0), FALSE)</f>
        <v>0</v>
      </c>
      <c r="AB17" s="6">
        <f>Table30[[#This Row],[Clinch
Bye2]]-Table30[[#This Row],[Clinch
Bye]]</f>
        <v>-2E-3</v>
      </c>
      <c r="AC17" s="6">
        <f>VLOOKUP(Table30[[#This Row],[Team]], FG_Playoff_Odds_0810__2[], MATCH(Table30[[#Headers],[Clinch
Wild Card]], FG_Playoff_Odds_0810__2[#Headers], 0), FALSE)</f>
        <v>0.183</v>
      </c>
      <c r="AD17" s="6">
        <f>VLOOKUP(Table30[[#This Row],[Team]], FG_Playoff_Odds_Current[], MATCH(Table30[[#Headers],[Clinch
Wild Card]], FG_Playoff_Odds_Current[#Headers], 0), FALSE)</f>
        <v>0</v>
      </c>
      <c r="AE17" s="6">
        <f>Table30[[#This Row],[Clinch
Wild Card2]]-Table30[[#This Row],[Clinch
Wild Card]]</f>
        <v>-0.183</v>
      </c>
      <c r="AF17" s="6">
        <f>VLOOKUP(Table30[[#This Row],[Team]], FG_Playoff_Odds_0810__2[], MATCH(Table30[[#Headers],[Make
Playoffs]], FG_Playoff_Odds_0810__2[#Headers], 0), FALSE)</f>
        <v>0.186</v>
      </c>
      <c r="AG17" s="6">
        <f>VLOOKUP(Table30[[#This Row],[Team]], FG_Playoff_Odds_Current[], MATCH(Table30[[#Headers],[Make
Playoffs]], FG_Playoff_Odds_Current[#Headers], 0), FALSE)</f>
        <v>0</v>
      </c>
      <c r="AH17" s="6">
        <f>Table30[[#This Row],[Make
Playoffs2]]-Table30[[#This Row],[Make
Playoffs]]</f>
        <v>-0.186</v>
      </c>
      <c r="AI17" s="6">
        <f>VLOOKUP(Table30[[#This Row],[Team]], FG_Playoff_Odds_0810__2[], MATCH(Table30[[#Headers],[Make
LDS]], FG_Playoff_Odds_0810__2[#Headers], 0), FALSE)</f>
        <v>9.0999999999999998E-2</v>
      </c>
      <c r="AJ17" s="6">
        <f>VLOOKUP(Table30[[#This Row],[Team]], FG_Playoff_Odds_Current[], MATCH(Table30[[#Headers],[Make
LDS]], FG_Playoff_Odds_Current[#Headers], 0), FALSE)</f>
        <v>0</v>
      </c>
      <c r="AK17" s="6">
        <f>Table30[[#This Row],[Make
LDS2]]-Table30[[#This Row],[Make
LDS]]</f>
        <v>-9.0999999999999998E-2</v>
      </c>
      <c r="AL17" s="6">
        <f>VLOOKUP(Table30[[#This Row],[Team]], FG_Playoff_Odds_0810__2[], MATCH(Table30[[#Headers],[Win
LDS]], FG_Playoff_Odds_0810__2[#Headers], 0), FALSE)</f>
        <v>3.7999999999999999E-2</v>
      </c>
      <c r="AM17" s="6">
        <f>VLOOKUP(Table30[[#This Row],[Team]], FG_Playoff_Odds_Current[], MATCH(Table30[[#Headers],[Win
LDS]], FG_Playoff_Odds_Current[#Headers], 0), FALSE)</f>
        <v>0</v>
      </c>
      <c r="AN17" s="6">
        <f>Table30[[#This Row],[Win
LDS2]]-Table30[[#This Row],[Win
LDS]]</f>
        <v>-3.7999999999999999E-2</v>
      </c>
      <c r="AO17" s="6">
        <f>VLOOKUP(Table30[[#This Row],[Team]], FG_Playoff_Odds_0810__2[], MATCH(Table30[[#Headers],[Win
LCS]], FG_Playoff_Odds_0810__2[#Headers], 0), FALSE)</f>
        <v>1.4999999999999999E-2</v>
      </c>
      <c r="AP17" s="6">
        <f>VLOOKUP(Table30[[#This Row],[Team]], FG_Playoff_Odds_Current[], MATCH(Table30[[#Headers],[Win
LCS]], FG_Playoff_Odds_Current[#Headers], 0), FALSE)</f>
        <v>0</v>
      </c>
      <c r="AQ17" s="6">
        <f>Table30[[#This Row],[Win
LCS2]]-Table30[[#This Row],[Win
LCS]]</f>
        <v>-1.4999999999999999E-2</v>
      </c>
      <c r="AR17" s="6">
        <f>VLOOKUP(Table30[[#This Row],[Team]], FG_Playoff_Odds_0810__2[], MATCH(Table30[[#Headers],[Win
World Series]], FG_Playoff_Odds_0810__2[#Headers], 0), FALSE)</f>
        <v>7.0000000000000001E-3</v>
      </c>
      <c r="AS17" s="6">
        <f>VLOOKUP(Table30[[#This Row],[Team]], FG_Playoff_Odds_Current[], MATCH(Table30[[#Headers],[Win
World Series]], FG_Playoff_Odds_Current[#Headers], 0), FALSE)</f>
        <v>0</v>
      </c>
      <c r="AT17" s="6">
        <f>Table30[[#This Row],[Win
World Series2]]-Table30[[#This Row],[Win
World Series]]</f>
        <v>-7.0000000000000001E-3</v>
      </c>
    </row>
    <row r="18" spans="1:46" x14ac:dyDescent="0.45">
      <c r="A18" t="s">
        <v>1178</v>
      </c>
      <c r="B18">
        <f>VLOOKUP(Table30[[#This Row],[Team]], FG_Playoff_Odds_0810__2[], MATCH(Table30[[#Headers],[W]], FG_Playoff_Odds_0810__2[#Headers], 0), FALSE)</f>
        <v>60</v>
      </c>
      <c r="C18">
        <f>VLOOKUP(Table30[[#This Row],[Team]], FG_Playoff_Odds_Current[], MATCH(Table30[[#Headers],[W]], FG_Playoff_Odds_0810__2[#Headers], 0),FALSE)</f>
        <v>81</v>
      </c>
      <c r="D18">
        <f>VLOOKUP(Table30[[#This Row],[Team]], FG_Playoff_Odds_0810__2[], MATCH(Table30[[#Headers],[L]], FG_Playoff_Odds_0810__2[#Headers], 0), FALSE)</f>
        <v>58</v>
      </c>
      <c r="E18">
        <f>VLOOKUP(Table30[[#This Row],[Team]], FG_Playoff_Odds_Current[], MATCH(Table30[[#Headers],[L]], FG_Playoff_Odds_0810__2[#Headers], 0), FALSE)</f>
        <v>77</v>
      </c>
      <c r="F18">
        <f>VLOOKUP(Table30[[#This Row],[Team]], FG_Playoff_Odds_0810__2[], MATCH(Table30[[#Headers],[W%]], FG_Playoff_Odds_0810__2[#Headers], 0), FALSE)</f>
        <v>0.50800000000000001</v>
      </c>
      <c r="G18">
        <f>VLOOKUP(Table30[[#This Row],[Team]], FG_Playoff_Odds_Current[], MATCH(Table30[[#Headers],[W%]], FG_Playoff_Odds_Current[#Headers], 0), FALSE)</f>
        <v>0.51300000000000001</v>
      </c>
      <c r="H18">
        <f>Table30[[#This Row],[W%2]]-Table30[[#This Row],[W%]]</f>
        <v>5.0000000000000044E-3</v>
      </c>
      <c r="I18">
        <f>VLOOKUP(Table30[[#This Row],[Team]], FG_Playoff_Odds_0810__2[], MATCH(Table30[[#Headers],[GB]], FG_Playoff_Odds_0810__2[#Headers], 0), FALSE)</f>
        <v>8</v>
      </c>
      <c r="J18">
        <f>VLOOKUP(Table30[[#This Row],[Team]], FG_Playoff_Odds_Current[], MATCH(Table30[[#Headers],[GB]], FG_Playoff_Odds_Current[#Headers], 0), FALSE)</f>
        <v>9</v>
      </c>
      <c r="K18">
        <f>Table30[[#This Row],[GB2]]-Table30[[#This Row],[GB]]</f>
        <v>1</v>
      </c>
      <c r="L18">
        <f>VLOOKUP(Table30[[#This Row],[Team]], FG_Playoff_Odds_0810__2[], MATCH(Table30[[#Headers],[Proj
W]], FG_Playoff_Odds_0810__2[#Headers], 0), FALSE)</f>
        <v>81.8</v>
      </c>
      <c r="M18">
        <f>VLOOKUP(Table30[[#This Row],[Team]], FG_Playoff_Odds_Current[], MATCH(Table30[[#Headers],[Proj
W]], FG_Playoff_Odds_Current[#Headers], 0), FALSE)</f>
        <v>83</v>
      </c>
      <c r="N18">
        <f>Table30[[#This Row],[Proj
W2]]-Table30[[#This Row],[Proj
W]]</f>
        <v>1.2000000000000028</v>
      </c>
      <c r="O18">
        <f>VLOOKUP(Table30[[#This Row],[Team]], FG_Playoff_Odds_0810__2[], MATCH(Table30[[#Headers],[Proj
L]], FG_Playoff_Odds_0810__2[#Headers], 0), FALSE)</f>
        <v>80.2</v>
      </c>
      <c r="P18">
        <f>VLOOKUP(Table30[[#This Row],[Team]], FG_Playoff_Odds_Current[], MATCH(Table30[[#Headers],[Proj
L]], FG_Playoff_Odds_Current[#Headers], 0), FALSE)</f>
        <v>79</v>
      </c>
      <c r="Q18">
        <f>Table30[[#This Row],[Proj
L2]]-Table30[[#This Row],[Proj
L]]</f>
        <v>-1.2000000000000028</v>
      </c>
      <c r="R18">
        <f>VLOOKUP(Table30[[#This Row],[Team]], FG_Playoff_Odds_0810__2[], MATCH(Table30[[#Headers],[ROS
W%]], FG_Playoff_Odds_0810__2[#Headers], 0), FALSE)</f>
        <v>0.496</v>
      </c>
      <c r="S18">
        <f>VLOOKUP(Table30[[#This Row],[Team]], FG_Playoff_Odds_Current[], MATCH(Table30[[#Headers],[ROS
W%]], FG_Playoff_Odds_Current[#Headers], 0), FALSE)</f>
        <v>0.496</v>
      </c>
      <c r="T18">
        <f>Table30[[#This Row],[ROS
W%2]]-Table30[[#This Row],[ROS
W%]]</f>
        <v>0</v>
      </c>
      <c r="U18">
        <f>VLOOKUP(Table30[[#This Row],[Team]], FG_Playoff_Odds_0810__2[], MATCH(Table30[[#Headers],[Strength
of Sched]], FG_Playoff_Odds_0810__2[#Headers], 0), FALSE)</f>
        <v>0.50800000000000001</v>
      </c>
      <c r="V18">
        <f>VLOOKUP(Table30[[#This Row],[Team]], FG_Playoff_Odds_Current[], MATCH(Table30[[#Headers],[Strength
of Sched]], FG_Playoff_Odds_Current[#Headers], 0), FALSE)</f>
        <v>0.48099999999999998</v>
      </c>
      <c r="W18" s="6">
        <f>VLOOKUP(Table30[[#This Row],[Team]], FG_Playoff_Odds_0810__2[], MATCH(Table30[[#Headers],[Win
Div]], FG_Playoff_Odds_0810__2[#Headers], 0), FALSE)</f>
        <v>4.2000000000000003E-2</v>
      </c>
      <c r="X18" s="6">
        <f>VLOOKUP(Table30[[#This Row],[Team]], FG_Playoff_Odds_Current[], MATCH(Table30[[#Headers],[Win
Div]], FG_Playoff_Odds_Current[#Headers], 0), FALSE)</f>
        <v>0</v>
      </c>
      <c r="Y18" s="6">
        <f>Table30[[#This Row],[Win
Div2]]-Table30[[#This Row],[Win
Div]]</f>
        <v>-4.2000000000000003E-2</v>
      </c>
      <c r="Z18" s="6">
        <f>VLOOKUP(Table30[[#This Row],[Team]], FG_Playoff_Odds_0810__2[], MATCH(Table30[[#Headers],[Clinch
Bye]], FG_Playoff_Odds_0810__2[#Headers], 0), FALSE)</f>
        <v>1E-3</v>
      </c>
      <c r="AA18" s="6">
        <f>VLOOKUP(Table30[[#This Row],[Team]], FG_Playoff_Odds_Current[], MATCH(Table30[[#Headers],[Clinch
Bye]], FG_Playoff_Odds_Current[#Headers], 0), FALSE)</f>
        <v>0</v>
      </c>
      <c r="AB18" s="6">
        <f>Table30[[#This Row],[Clinch
Bye2]]-Table30[[#This Row],[Clinch
Bye]]</f>
        <v>-1E-3</v>
      </c>
      <c r="AC18" s="6">
        <f>VLOOKUP(Table30[[#This Row],[Team]], FG_Playoff_Odds_0810__2[], MATCH(Table30[[#Headers],[Clinch
Wild Card]], FG_Playoff_Odds_0810__2[#Headers], 0), FALSE)</f>
        <v>8.3000000000000004E-2</v>
      </c>
      <c r="AD18" s="6">
        <f>VLOOKUP(Table30[[#This Row],[Team]], FG_Playoff_Odds_Current[], MATCH(Table30[[#Headers],[Clinch
Wild Card]], FG_Playoff_Odds_Current[#Headers], 0), FALSE)</f>
        <v>0</v>
      </c>
      <c r="AE18" s="6">
        <f>Table30[[#This Row],[Clinch
Wild Card2]]-Table30[[#This Row],[Clinch
Wild Card]]</f>
        <v>-8.3000000000000004E-2</v>
      </c>
      <c r="AF18" s="6">
        <f>VLOOKUP(Table30[[#This Row],[Team]], FG_Playoff_Odds_0810__2[], MATCH(Table30[[#Headers],[Make
Playoffs]], FG_Playoff_Odds_0810__2[#Headers], 0), FALSE)</f>
        <v>0.125</v>
      </c>
      <c r="AG18" s="6">
        <f>VLOOKUP(Table30[[#This Row],[Team]], FG_Playoff_Odds_Current[], MATCH(Table30[[#Headers],[Make
Playoffs]], FG_Playoff_Odds_Current[#Headers], 0), FALSE)</f>
        <v>0</v>
      </c>
      <c r="AH18" s="6">
        <f>Table30[[#This Row],[Make
Playoffs2]]-Table30[[#This Row],[Make
Playoffs]]</f>
        <v>-0.125</v>
      </c>
      <c r="AI18" s="6">
        <f>VLOOKUP(Table30[[#This Row],[Team]], FG_Playoff_Odds_0810__2[], MATCH(Table30[[#Headers],[Make
LDS]], FG_Playoff_Odds_0810__2[#Headers], 0), FALSE)</f>
        <v>5.8999999999999997E-2</v>
      </c>
      <c r="AJ18" s="6">
        <f>VLOOKUP(Table30[[#This Row],[Team]], FG_Playoff_Odds_Current[], MATCH(Table30[[#Headers],[Make
LDS]], FG_Playoff_Odds_Current[#Headers], 0), FALSE)</f>
        <v>0</v>
      </c>
      <c r="AK18" s="6">
        <f>Table30[[#This Row],[Make
LDS2]]-Table30[[#This Row],[Make
LDS]]</f>
        <v>-5.8999999999999997E-2</v>
      </c>
      <c r="AL18" s="6">
        <f>VLOOKUP(Table30[[#This Row],[Team]], FG_Playoff_Odds_0810__2[], MATCH(Table30[[#Headers],[Win
LDS]], FG_Playoff_Odds_0810__2[#Headers], 0), FALSE)</f>
        <v>2.7E-2</v>
      </c>
      <c r="AM18" s="6">
        <f>VLOOKUP(Table30[[#This Row],[Team]], FG_Playoff_Odds_Current[], MATCH(Table30[[#Headers],[Win
LDS]], FG_Playoff_Odds_Current[#Headers], 0), FALSE)</f>
        <v>0</v>
      </c>
      <c r="AN18" s="6">
        <f>Table30[[#This Row],[Win
LDS2]]-Table30[[#This Row],[Win
LDS]]</f>
        <v>-2.7E-2</v>
      </c>
      <c r="AO18" s="6">
        <f>VLOOKUP(Table30[[#This Row],[Team]], FG_Playoff_Odds_0810__2[], MATCH(Table30[[#Headers],[Win
LCS]], FG_Playoff_Odds_0810__2[#Headers], 0), FALSE)</f>
        <v>0.01</v>
      </c>
      <c r="AP18" s="6">
        <f>VLOOKUP(Table30[[#This Row],[Team]], FG_Playoff_Odds_Current[], MATCH(Table30[[#Headers],[Win
LCS]], FG_Playoff_Odds_Current[#Headers], 0), FALSE)</f>
        <v>0</v>
      </c>
      <c r="AQ18" s="6">
        <f>Table30[[#This Row],[Win
LCS2]]-Table30[[#This Row],[Win
LCS]]</f>
        <v>-0.01</v>
      </c>
      <c r="AR18" s="6">
        <f>VLOOKUP(Table30[[#This Row],[Team]], FG_Playoff_Odds_0810__2[], MATCH(Table30[[#Headers],[Win
World Series]], FG_Playoff_Odds_0810__2[#Headers], 0), FALSE)</f>
        <v>5.0000000000000001E-3</v>
      </c>
      <c r="AS18" s="6">
        <f>VLOOKUP(Table30[[#This Row],[Team]], FG_Playoff_Odds_Current[], MATCH(Table30[[#Headers],[Win
World Series]], FG_Playoff_Odds_Current[#Headers], 0), FALSE)</f>
        <v>0</v>
      </c>
      <c r="AT18" s="6">
        <f>Table30[[#This Row],[Win
World Series2]]-Table30[[#This Row],[Win
World Series]]</f>
        <v>-5.0000000000000001E-3</v>
      </c>
    </row>
    <row r="19" spans="1:46" x14ac:dyDescent="0.45">
      <c r="A19" t="s">
        <v>1179</v>
      </c>
      <c r="B19">
        <f>VLOOKUP(Table30[[#This Row],[Team]], FG_Playoff_Odds_0810__2[], MATCH(Table30[[#Headers],[W]], FG_Playoff_Odds_0810__2[#Headers], 0), FALSE)</f>
        <v>59</v>
      </c>
      <c r="C19">
        <f>VLOOKUP(Table30[[#This Row],[Team]], FG_Playoff_Odds_Current[], MATCH(Table30[[#Headers],[W]], FG_Playoff_Odds_0810__2[#Headers], 0),FALSE)</f>
        <v>81</v>
      </c>
      <c r="D19">
        <f>VLOOKUP(Table30[[#This Row],[Team]], FG_Playoff_Odds_0810__2[], MATCH(Table30[[#Headers],[L]], FG_Playoff_Odds_0810__2[#Headers], 0), FALSE)</f>
        <v>60</v>
      </c>
      <c r="E19">
        <f>VLOOKUP(Table30[[#This Row],[Team]], FG_Playoff_Odds_Current[], MATCH(Table30[[#Headers],[L]], FG_Playoff_Odds_0810__2[#Headers], 0), FALSE)</f>
        <v>78</v>
      </c>
      <c r="F19">
        <f>VLOOKUP(Table30[[#This Row],[Team]], FG_Playoff_Odds_0810__2[], MATCH(Table30[[#Headers],[W%]], FG_Playoff_Odds_0810__2[#Headers], 0), FALSE)</f>
        <v>0.496</v>
      </c>
      <c r="G19">
        <f>VLOOKUP(Table30[[#This Row],[Team]], FG_Playoff_Odds_Current[], MATCH(Table30[[#Headers],[W%]], FG_Playoff_Odds_Current[#Headers], 0), FALSE)</f>
        <v>0.50900000000000001</v>
      </c>
      <c r="H19">
        <f>Table30[[#This Row],[W%2]]-Table30[[#This Row],[W%]]</f>
        <v>1.3000000000000012E-2</v>
      </c>
      <c r="I19">
        <f>VLOOKUP(Table30[[#This Row],[Team]], FG_Playoff_Odds_0810__2[], MATCH(Table30[[#Headers],[GB]], FG_Playoff_Odds_0810__2[#Headers], 0), FALSE)</f>
        <v>9.5</v>
      </c>
      <c r="J19">
        <f>VLOOKUP(Table30[[#This Row],[Team]], FG_Playoff_Odds_Current[], MATCH(Table30[[#Headers],[GB]], FG_Playoff_Odds_Current[#Headers], 0), FALSE)</f>
        <v>9.5</v>
      </c>
      <c r="K19">
        <f>Table30[[#This Row],[GB2]]-Table30[[#This Row],[GB]]</f>
        <v>0</v>
      </c>
      <c r="L19">
        <f>VLOOKUP(Table30[[#This Row],[Team]], FG_Playoff_Odds_0810__2[], MATCH(Table30[[#Headers],[Proj
W]], FG_Playoff_Odds_0810__2[#Headers], 0), FALSE)</f>
        <v>81.7</v>
      </c>
      <c r="M19">
        <f>VLOOKUP(Table30[[#This Row],[Team]], FG_Playoff_Odds_Current[], MATCH(Table30[[#Headers],[Proj
W]], FG_Playoff_Odds_Current[#Headers], 0), FALSE)</f>
        <v>82.6</v>
      </c>
      <c r="N19">
        <f>Table30[[#This Row],[Proj
W2]]-Table30[[#This Row],[Proj
W]]</f>
        <v>0.89999999999999147</v>
      </c>
      <c r="O19">
        <f>VLOOKUP(Table30[[#This Row],[Team]], FG_Playoff_Odds_0810__2[], MATCH(Table30[[#Headers],[Proj
L]], FG_Playoff_Odds_0810__2[#Headers], 0), FALSE)</f>
        <v>80.3</v>
      </c>
      <c r="P19">
        <f>VLOOKUP(Table30[[#This Row],[Team]], FG_Playoff_Odds_Current[], MATCH(Table30[[#Headers],[Proj
L]], FG_Playoff_Odds_Current[#Headers], 0), FALSE)</f>
        <v>79.400000000000006</v>
      </c>
      <c r="Q19">
        <f>Table30[[#This Row],[Proj
L2]]-Table30[[#This Row],[Proj
L]]</f>
        <v>-0.89999999999999147</v>
      </c>
      <c r="R19">
        <f>VLOOKUP(Table30[[#This Row],[Team]], FG_Playoff_Odds_0810__2[], MATCH(Table30[[#Headers],[ROS
W%]], FG_Playoff_Odds_0810__2[#Headers], 0), FALSE)</f>
        <v>0.52700000000000002</v>
      </c>
      <c r="S19">
        <f>VLOOKUP(Table30[[#This Row],[Team]], FG_Playoff_Odds_Current[], MATCH(Table30[[#Headers],[ROS
W%]], FG_Playoff_Odds_Current[#Headers], 0), FALSE)</f>
        <v>0.52</v>
      </c>
      <c r="T19">
        <f>Table30[[#This Row],[ROS
W%2]]-Table30[[#This Row],[ROS
W%]]</f>
        <v>-7.0000000000000062E-3</v>
      </c>
      <c r="U19">
        <f>VLOOKUP(Table30[[#This Row],[Team]], FG_Playoff_Odds_0810__2[], MATCH(Table30[[#Headers],[Strength
of Sched]], FG_Playoff_Odds_0810__2[#Headers], 0), FALSE)</f>
        <v>0.48</v>
      </c>
      <c r="V19">
        <f>VLOOKUP(Table30[[#This Row],[Team]], FG_Playoff_Odds_Current[], MATCH(Table30[[#Headers],[Strength
of Sched]], FG_Playoff_Odds_Current[#Headers], 0), FALSE)</f>
        <v>0.49</v>
      </c>
      <c r="W19" s="6">
        <f>VLOOKUP(Table30[[#This Row],[Team]], FG_Playoff_Odds_0810__2[], MATCH(Table30[[#Headers],[Win
Div]], FG_Playoff_Odds_0810__2[#Headers], 0), FALSE)</f>
        <v>2.1999999999999999E-2</v>
      </c>
      <c r="X19" s="6">
        <f>VLOOKUP(Table30[[#This Row],[Team]], FG_Playoff_Odds_Current[], MATCH(Table30[[#Headers],[Win
Div]], FG_Playoff_Odds_Current[#Headers], 0), FALSE)</f>
        <v>0</v>
      </c>
      <c r="Y19" s="6">
        <f>Table30[[#This Row],[Win
Div2]]-Table30[[#This Row],[Win
Div]]</f>
        <v>-2.1999999999999999E-2</v>
      </c>
      <c r="Z19" s="6">
        <f>VLOOKUP(Table30[[#This Row],[Team]], FG_Playoff_Odds_0810__2[], MATCH(Table30[[#Headers],[Clinch
Bye]], FG_Playoff_Odds_0810__2[#Headers], 0), FALSE)</f>
        <v>1E-3</v>
      </c>
      <c r="AA19" s="6">
        <f>VLOOKUP(Table30[[#This Row],[Team]], FG_Playoff_Odds_Current[], MATCH(Table30[[#Headers],[Clinch
Bye]], FG_Playoff_Odds_Current[#Headers], 0), FALSE)</f>
        <v>0</v>
      </c>
      <c r="AB19" s="6">
        <f>Table30[[#This Row],[Clinch
Bye2]]-Table30[[#This Row],[Clinch
Bye]]</f>
        <v>-1E-3</v>
      </c>
      <c r="AC19" s="6">
        <f>VLOOKUP(Table30[[#This Row],[Team]], FG_Playoff_Odds_0810__2[], MATCH(Table30[[#Headers],[Clinch
Wild Card]], FG_Playoff_Odds_0810__2[#Headers], 0), FALSE)</f>
        <v>5.8999999999999997E-2</v>
      </c>
      <c r="AD19" s="6">
        <f>VLOOKUP(Table30[[#This Row],[Team]], FG_Playoff_Odds_Current[], MATCH(Table30[[#Headers],[Clinch
Wild Card]], FG_Playoff_Odds_Current[#Headers], 0), FALSE)</f>
        <v>0</v>
      </c>
      <c r="AE19" s="6">
        <f>Table30[[#This Row],[Clinch
Wild Card2]]-Table30[[#This Row],[Clinch
Wild Card]]</f>
        <v>-5.8999999999999997E-2</v>
      </c>
      <c r="AF19" s="6">
        <f>VLOOKUP(Table30[[#This Row],[Team]], FG_Playoff_Odds_0810__2[], MATCH(Table30[[#Headers],[Make
Playoffs]], FG_Playoff_Odds_0810__2[#Headers], 0), FALSE)</f>
        <v>8.1000000000000003E-2</v>
      </c>
      <c r="AG19" s="6">
        <f>VLOOKUP(Table30[[#This Row],[Team]], FG_Playoff_Odds_Current[], MATCH(Table30[[#Headers],[Make
Playoffs]], FG_Playoff_Odds_Current[#Headers], 0), FALSE)</f>
        <v>0</v>
      </c>
      <c r="AH19" s="6">
        <f>Table30[[#This Row],[Make
Playoffs2]]-Table30[[#This Row],[Make
Playoffs]]</f>
        <v>-8.1000000000000003E-2</v>
      </c>
      <c r="AI19" s="6">
        <f>VLOOKUP(Table30[[#This Row],[Team]], FG_Playoff_Odds_0810__2[], MATCH(Table30[[#Headers],[Make
LDS]], FG_Playoff_Odds_0810__2[#Headers], 0), FALSE)</f>
        <v>3.7999999999999999E-2</v>
      </c>
      <c r="AJ19" s="6">
        <f>VLOOKUP(Table30[[#This Row],[Team]], FG_Playoff_Odds_Current[], MATCH(Table30[[#Headers],[Make
LDS]], FG_Playoff_Odds_Current[#Headers], 0), FALSE)</f>
        <v>0</v>
      </c>
      <c r="AK19" s="6">
        <f>Table30[[#This Row],[Make
LDS2]]-Table30[[#This Row],[Make
LDS]]</f>
        <v>-3.7999999999999999E-2</v>
      </c>
      <c r="AL19" s="6">
        <f>VLOOKUP(Table30[[#This Row],[Team]], FG_Playoff_Odds_0810__2[], MATCH(Table30[[#Headers],[Win
LDS]], FG_Playoff_Odds_0810__2[#Headers], 0), FALSE)</f>
        <v>1.6E-2</v>
      </c>
      <c r="AM19" s="6">
        <f>VLOOKUP(Table30[[#This Row],[Team]], FG_Playoff_Odds_Current[], MATCH(Table30[[#Headers],[Win
LDS]], FG_Playoff_Odds_Current[#Headers], 0), FALSE)</f>
        <v>0</v>
      </c>
      <c r="AN19" s="6">
        <f>Table30[[#This Row],[Win
LDS2]]-Table30[[#This Row],[Win
LDS]]</f>
        <v>-1.6E-2</v>
      </c>
      <c r="AO19" s="6">
        <f>VLOOKUP(Table30[[#This Row],[Team]], FG_Playoff_Odds_0810__2[], MATCH(Table30[[#Headers],[Win
LCS]], FG_Playoff_Odds_0810__2[#Headers], 0), FALSE)</f>
        <v>7.0000000000000001E-3</v>
      </c>
      <c r="AP19" s="6">
        <f>VLOOKUP(Table30[[#This Row],[Team]], FG_Playoff_Odds_Current[], MATCH(Table30[[#Headers],[Win
LCS]], FG_Playoff_Odds_Current[#Headers], 0), FALSE)</f>
        <v>0</v>
      </c>
      <c r="AQ19" s="6">
        <f>Table30[[#This Row],[Win
LCS2]]-Table30[[#This Row],[Win
LCS]]</f>
        <v>-7.0000000000000001E-3</v>
      </c>
      <c r="AR19" s="6">
        <f>VLOOKUP(Table30[[#This Row],[Team]], FG_Playoff_Odds_0810__2[], MATCH(Table30[[#Headers],[Win
World Series]], FG_Playoff_Odds_0810__2[#Headers], 0), FALSE)</f>
        <v>4.0000000000000001E-3</v>
      </c>
      <c r="AS19" s="6">
        <f>VLOOKUP(Table30[[#This Row],[Team]], FG_Playoff_Odds_Current[], MATCH(Table30[[#Headers],[Win
World Series]], FG_Playoff_Odds_Current[#Headers], 0), FALSE)</f>
        <v>0</v>
      </c>
      <c r="AT19" s="6">
        <f>Table30[[#This Row],[Win
World Series2]]-Table30[[#This Row],[Win
World Series]]</f>
        <v>-4.0000000000000001E-3</v>
      </c>
    </row>
    <row r="20" spans="1:46" x14ac:dyDescent="0.45">
      <c r="A20" t="s">
        <v>1180</v>
      </c>
      <c r="B20">
        <f>VLOOKUP(Table30[[#This Row],[Team]], FG_Playoff_Odds_0810__2[], MATCH(Table30[[#Headers],[W]], FG_Playoff_Odds_0810__2[#Headers], 0), FALSE)</f>
        <v>58</v>
      </c>
      <c r="C20">
        <f>VLOOKUP(Table30[[#This Row],[Team]], FG_Playoff_Odds_Current[], MATCH(Table30[[#Headers],[W]], FG_Playoff_Odds_0810__2[#Headers], 0),FALSE)</f>
        <v>78</v>
      </c>
      <c r="D20">
        <f>VLOOKUP(Table30[[#This Row],[Team]], FG_Playoff_Odds_0810__2[], MATCH(Table30[[#Headers],[L]], FG_Playoff_Odds_0810__2[#Headers], 0), FALSE)</f>
        <v>58</v>
      </c>
      <c r="E20">
        <f>VLOOKUP(Table30[[#This Row],[Team]], FG_Playoff_Odds_Current[], MATCH(Table30[[#Headers],[L]], FG_Playoff_Odds_0810__2[#Headers], 0), FALSE)</f>
        <v>80</v>
      </c>
      <c r="F20">
        <f>VLOOKUP(Table30[[#This Row],[Team]], FG_Playoff_Odds_0810__2[], MATCH(Table30[[#Headers],[W%]], FG_Playoff_Odds_0810__2[#Headers], 0), FALSE)</f>
        <v>0.5</v>
      </c>
      <c r="G20">
        <f>VLOOKUP(Table30[[#This Row],[Team]], FG_Playoff_Odds_Current[], MATCH(Table30[[#Headers],[W%]], FG_Playoff_Odds_Current[#Headers], 0), FALSE)</f>
        <v>0.49399999999999999</v>
      </c>
      <c r="H20">
        <f>Table30[[#This Row],[W%2]]-Table30[[#This Row],[W%]]</f>
        <v>-6.0000000000000053E-3</v>
      </c>
      <c r="I20">
        <f>VLOOKUP(Table30[[#This Row],[Team]], FG_Playoff_Odds_0810__2[], MATCH(Table30[[#Headers],[GB]], FG_Playoff_Odds_0810__2[#Headers], 0), FALSE)</f>
        <v>11</v>
      </c>
      <c r="J20">
        <f>VLOOKUP(Table30[[#This Row],[Team]], FG_Playoff_Odds_Current[], MATCH(Table30[[#Headers],[GB]], FG_Playoff_Odds_Current[#Headers], 0), FALSE)</f>
        <v>14</v>
      </c>
      <c r="K20">
        <f>Table30[[#This Row],[GB2]]-Table30[[#This Row],[GB]]</f>
        <v>3</v>
      </c>
      <c r="L20">
        <f>VLOOKUP(Table30[[#This Row],[Team]], FG_Playoff_Odds_0810__2[], MATCH(Table30[[#Headers],[Proj
W]], FG_Playoff_Odds_0810__2[#Headers], 0), FALSE)</f>
        <v>80.099999999999994</v>
      </c>
      <c r="M20">
        <f>VLOOKUP(Table30[[#This Row],[Team]], FG_Playoff_Odds_Current[], MATCH(Table30[[#Headers],[Proj
W]], FG_Playoff_Odds_Current[#Headers], 0), FALSE)</f>
        <v>79.900000000000006</v>
      </c>
      <c r="N20">
        <f>Table30[[#This Row],[Proj
W2]]-Table30[[#This Row],[Proj
W]]</f>
        <v>-0.19999999999998863</v>
      </c>
      <c r="O20">
        <f>VLOOKUP(Table30[[#This Row],[Team]], FG_Playoff_Odds_0810__2[], MATCH(Table30[[#Headers],[Proj
L]], FG_Playoff_Odds_0810__2[#Headers], 0), FALSE)</f>
        <v>81.900000000000006</v>
      </c>
      <c r="P20">
        <f>VLOOKUP(Table30[[#This Row],[Team]], FG_Playoff_Odds_Current[], MATCH(Table30[[#Headers],[Proj
L]], FG_Playoff_Odds_Current[#Headers], 0), FALSE)</f>
        <v>82.1</v>
      </c>
      <c r="Q20">
        <f>Table30[[#This Row],[Proj
L2]]-Table30[[#This Row],[Proj
L]]</f>
        <v>0.19999999999998863</v>
      </c>
      <c r="R20">
        <f>VLOOKUP(Table30[[#This Row],[Team]], FG_Playoff_Odds_0810__2[], MATCH(Table30[[#Headers],[ROS
W%]], FG_Playoff_Odds_0810__2[#Headers], 0), FALSE)</f>
        <v>0.48099999999999998</v>
      </c>
      <c r="S20">
        <f>VLOOKUP(Table30[[#This Row],[Team]], FG_Playoff_Odds_Current[], MATCH(Table30[[#Headers],[ROS
W%]], FG_Playoff_Odds_Current[#Headers], 0), FALSE)</f>
        <v>0.48699999999999999</v>
      </c>
      <c r="T20">
        <f>Table30[[#This Row],[ROS
W%2]]-Table30[[#This Row],[ROS
W%]]</f>
        <v>6.0000000000000053E-3</v>
      </c>
      <c r="U20">
        <f>VLOOKUP(Table30[[#This Row],[Team]], FG_Playoff_Odds_0810__2[], MATCH(Table30[[#Headers],[Strength
of Sched]], FG_Playoff_Odds_0810__2[#Headers], 0), FALSE)</f>
        <v>0.51900000000000002</v>
      </c>
      <c r="V20">
        <f>VLOOKUP(Table30[[#This Row],[Team]], FG_Playoff_Odds_Current[], MATCH(Table30[[#Headers],[Strength
of Sched]], FG_Playoff_Odds_Current[#Headers], 0), FALSE)</f>
        <v>0.505</v>
      </c>
      <c r="W20" s="6">
        <f>VLOOKUP(Table30[[#This Row],[Team]], FG_Playoff_Odds_0810__2[], MATCH(Table30[[#Headers],[Win
Div]], FG_Playoff_Odds_0810__2[#Headers], 0), FALSE)</f>
        <v>0</v>
      </c>
      <c r="X20" s="6">
        <f>VLOOKUP(Table30[[#This Row],[Team]], FG_Playoff_Odds_Current[], MATCH(Table30[[#Headers],[Win
Div]], FG_Playoff_Odds_Current[#Headers], 0), FALSE)</f>
        <v>0</v>
      </c>
      <c r="Y20" s="6">
        <f>Table30[[#This Row],[Win
Div2]]-Table30[[#This Row],[Win
Div]]</f>
        <v>0</v>
      </c>
      <c r="Z20" s="6">
        <f>VLOOKUP(Table30[[#This Row],[Team]], FG_Playoff_Odds_0810__2[], MATCH(Table30[[#Headers],[Clinch
Bye]], FG_Playoff_Odds_0810__2[#Headers], 0), FALSE)</f>
        <v>0</v>
      </c>
      <c r="AA20" s="6">
        <f>VLOOKUP(Table30[[#This Row],[Team]], FG_Playoff_Odds_Current[], MATCH(Table30[[#Headers],[Clinch
Bye]], FG_Playoff_Odds_Current[#Headers], 0), FALSE)</f>
        <v>0</v>
      </c>
      <c r="AB20" s="6">
        <f>Table30[[#This Row],[Clinch
Bye2]]-Table30[[#This Row],[Clinch
Bye]]</f>
        <v>0</v>
      </c>
      <c r="AC20" s="6">
        <f>VLOOKUP(Table30[[#This Row],[Team]], FG_Playoff_Odds_0810__2[], MATCH(Table30[[#Headers],[Clinch
Wild Card]], FG_Playoff_Odds_0810__2[#Headers], 0), FALSE)</f>
        <v>5.0999999999999997E-2</v>
      </c>
      <c r="AD20" s="6">
        <f>VLOOKUP(Table30[[#This Row],[Team]], FG_Playoff_Odds_Current[], MATCH(Table30[[#Headers],[Clinch
Wild Card]], FG_Playoff_Odds_Current[#Headers], 0), FALSE)</f>
        <v>0</v>
      </c>
      <c r="AE20" s="6">
        <f>Table30[[#This Row],[Clinch
Wild Card2]]-Table30[[#This Row],[Clinch
Wild Card]]</f>
        <v>-5.0999999999999997E-2</v>
      </c>
      <c r="AF20" s="6">
        <f>VLOOKUP(Table30[[#This Row],[Team]], FG_Playoff_Odds_0810__2[], MATCH(Table30[[#Headers],[Make
Playoffs]], FG_Playoff_Odds_0810__2[#Headers], 0), FALSE)</f>
        <v>5.0999999999999997E-2</v>
      </c>
      <c r="AG20" s="6">
        <f>VLOOKUP(Table30[[#This Row],[Team]], FG_Playoff_Odds_Current[], MATCH(Table30[[#Headers],[Make
Playoffs]], FG_Playoff_Odds_Current[#Headers], 0), FALSE)</f>
        <v>0</v>
      </c>
      <c r="AH20" s="6">
        <f>Table30[[#This Row],[Make
Playoffs2]]-Table30[[#This Row],[Make
Playoffs]]</f>
        <v>-5.0999999999999997E-2</v>
      </c>
      <c r="AI20" s="6">
        <f>VLOOKUP(Table30[[#This Row],[Team]], FG_Playoff_Odds_0810__2[], MATCH(Table30[[#Headers],[Make
LDS]], FG_Playoff_Odds_0810__2[#Headers], 0), FALSE)</f>
        <v>2.3E-2</v>
      </c>
      <c r="AJ20" s="6">
        <f>VLOOKUP(Table30[[#This Row],[Team]], FG_Playoff_Odds_Current[], MATCH(Table30[[#Headers],[Make
LDS]], FG_Playoff_Odds_Current[#Headers], 0), FALSE)</f>
        <v>0</v>
      </c>
      <c r="AK20" s="6">
        <f>Table30[[#This Row],[Make
LDS2]]-Table30[[#This Row],[Make
LDS]]</f>
        <v>-2.3E-2</v>
      </c>
      <c r="AL20" s="6">
        <f>VLOOKUP(Table30[[#This Row],[Team]], FG_Playoff_Odds_0810__2[], MATCH(Table30[[#Headers],[Win
LDS]], FG_Playoff_Odds_0810__2[#Headers], 0), FALSE)</f>
        <v>0.01</v>
      </c>
      <c r="AM20" s="6">
        <f>VLOOKUP(Table30[[#This Row],[Team]], FG_Playoff_Odds_Current[], MATCH(Table30[[#Headers],[Win
LDS]], FG_Playoff_Odds_Current[#Headers], 0), FALSE)</f>
        <v>0</v>
      </c>
      <c r="AN20" s="6">
        <f>Table30[[#This Row],[Win
LDS2]]-Table30[[#This Row],[Win
LDS]]</f>
        <v>-0.01</v>
      </c>
      <c r="AO20" s="6">
        <f>VLOOKUP(Table30[[#This Row],[Team]], FG_Playoff_Odds_0810__2[], MATCH(Table30[[#Headers],[Win
LCS]], FG_Playoff_Odds_0810__2[#Headers], 0), FALSE)</f>
        <v>5.0000000000000001E-3</v>
      </c>
      <c r="AP20" s="6">
        <f>VLOOKUP(Table30[[#This Row],[Team]], FG_Playoff_Odds_Current[], MATCH(Table30[[#Headers],[Win
LCS]], FG_Playoff_Odds_Current[#Headers], 0), FALSE)</f>
        <v>0</v>
      </c>
      <c r="AQ20" s="6">
        <f>Table30[[#This Row],[Win
LCS2]]-Table30[[#This Row],[Win
LCS]]</f>
        <v>-5.0000000000000001E-3</v>
      </c>
      <c r="AR20" s="6">
        <f>VLOOKUP(Table30[[#This Row],[Team]], FG_Playoff_Odds_0810__2[], MATCH(Table30[[#Headers],[Win
World Series]], FG_Playoff_Odds_0810__2[#Headers], 0), FALSE)</f>
        <v>2E-3</v>
      </c>
      <c r="AS20" s="6">
        <f>VLOOKUP(Table30[[#This Row],[Team]], FG_Playoff_Odds_Current[], MATCH(Table30[[#Headers],[Win
World Series]], FG_Playoff_Odds_Current[#Headers], 0), FALSE)</f>
        <v>0</v>
      </c>
      <c r="AT20" s="6">
        <f>Table30[[#This Row],[Win
World Series2]]-Table30[[#This Row],[Win
World Series]]</f>
        <v>-2E-3</v>
      </c>
    </row>
    <row r="21" spans="1:46" x14ac:dyDescent="0.45">
      <c r="A21" t="s">
        <v>1181</v>
      </c>
      <c r="B21">
        <f>VLOOKUP(Table30[[#This Row],[Team]], FG_Playoff_Odds_0810__2[], MATCH(Table30[[#Headers],[W]], FG_Playoff_Odds_0810__2[#Headers], 0), FALSE)</f>
        <v>55</v>
      </c>
      <c r="C21">
        <f>VLOOKUP(Table30[[#This Row],[Team]], FG_Playoff_Odds_Current[], MATCH(Table30[[#Headers],[W]], FG_Playoff_Odds_0810__2[#Headers], 0),FALSE)</f>
        <v>75</v>
      </c>
      <c r="D21">
        <f>VLOOKUP(Table30[[#This Row],[Team]], FG_Playoff_Odds_0810__2[], MATCH(Table30[[#Headers],[L]], FG_Playoff_Odds_0810__2[#Headers], 0), FALSE)</f>
        <v>62</v>
      </c>
      <c r="E21">
        <f>VLOOKUP(Table30[[#This Row],[Team]], FG_Playoff_Odds_Current[], MATCH(Table30[[#Headers],[L]], FG_Playoff_Odds_0810__2[#Headers], 0), FALSE)</f>
        <v>83</v>
      </c>
      <c r="F21">
        <f>VLOOKUP(Table30[[#This Row],[Team]], FG_Playoff_Odds_0810__2[], MATCH(Table30[[#Headers],[W%]], FG_Playoff_Odds_0810__2[#Headers], 0), FALSE)</f>
        <v>0.47</v>
      </c>
      <c r="G21">
        <f>VLOOKUP(Table30[[#This Row],[Team]], FG_Playoff_Odds_Current[], MATCH(Table30[[#Headers],[W%]], FG_Playoff_Odds_Current[#Headers], 0), FALSE)</f>
        <v>0.47499999999999998</v>
      </c>
      <c r="H21">
        <f>Table30[[#This Row],[W%2]]-Table30[[#This Row],[W%]]</f>
        <v>5.0000000000000044E-3</v>
      </c>
      <c r="I21">
        <f>VLOOKUP(Table30[[#This Row],[Team]], FG_Playoff_Odds_0810__2[], MATCH(Table30[[#Headers],[GB]], FG_Playoff_Odds_0810__2[#Headers], 0), FALSE)</f>
        <v>6.5</v>
      </c>
      <c r="J21">
        <f>VLOOKUP(Table30[[#This Row],[Team]], FG_Playoff_Odds_Current[], MATCH(Table30[[#Headers],[GB]], FG_Playoff_Odds_Current[#Headers], 0), FALSE)</f>
        <v>10.5</v>
      </c>
      <c r="K21">
        <f>Table30[[#This Row],[GB2]]-Table30[[#This Row],[GB]]</f>
        <v>4</v>
      </c>
      <c r="L21">
        <f>VLOOKUP(Table30[[#This Row],[Team]], FG_Playoff_Odds_0810__2[], MATCH(Table30[[#Headers],[Proj
W]], FG_Playoff_Odds_0810__2[#Headers], 0), FALSE)</f>
        <v>78.599999999999994</v>
      </c>
      <c r="M21">
        <f>VLOOKUP(Table30[[#This Row],[Team]], FG_Playoff_Odds_Current[], MATCH(Table30[[#Headers],[Proj
W]], FG_Playoff_Odds_Current[#Headers], 0), FALSE)</f>
        <v>77.3</v>
      </c>
      <c r="N21">
        <f>Table30[[#This Row],[Proj
W2]]-Table30[[#This Row],[Proj
W]]</f>
        <v>-1.2999999999999972</v>
      </c>
      <c r="O21">
        <f>VLOOKUP(Table30[[#This Row],[Team]], FG_Playoff_Odds_0810__2[], MATCH(Table30[[#Headers],[Proj
L]], FG_Playoff_Odds_0810__2[#Headers], 0), FALSE)</f>
        <v>83.4</v>
      </c>
      <c r="P21">
        <f>VLOOKUP(Table30[[#This Row],[Team]], FG_Playoff_Odds_Current[], MATCH(Table30[[#Headers],[Proj
L]], FG_Playoff_Odds_Current[#Headers], 0), FALSE)</f>
        <v>84.7</v>
      </c>
      <c r="Q21">
        <f>Table30[[#This Row],[Proj
L2]]-Table30[[#This Row],[Proj
L]]</f>
        <v>1.2999999999999972</v>
      </c>
      <c r="R21">
        <f>VLOOKUP(Table30[[#This Row],[Team]], FG_Playoff_Odds_0810__2[], MATCH(Table30[[#Headers],[ROS
W%]], FG_Playoff_Odds_0810__2[#Headers], 0), FALSE)</f>
        <v>0.52500000000000002</v>
      </c>
      <c r="S21">
        <f>VLOOKUP(Table30[[#This Row],[Team]], FG_Playoff_Odds_Current[], MATCH(Table30[[#Headers],[ROS
W%]], FG_Playoff_Odds_Current[#Headers], 0), FALSE)</f>
        <v>0.57799999999999996</v>
      </c>
      <c r="T21">
        <f>Table30[[#This Row],[ROS
W%2]]-Table30[[#This Row],[ROS
W%]]</f>
        <v>5.2999999999999936E-2</v>
      </c>
      <c r="U21">
        <f>VLOOKUP(Table30[[#This Row],[Team]], FG_Playoff_Odds_0810__2[], MATCH(Table30[[#Headers],[Strength
of Sched]], FG_Playoff_Odds_0810__2[#Headers], 0), FALSE)</f>
        <v>0.49199999999999999</v>
      </c>
      <c r="V21">
        <f>VLOOKUP(Table30[[#This Row],[Team]], FG_Playoff_Odds_Current[], MATCH(Table30[[#Headers],[Strength
of Sched]], FG_Playoff_Odds_Current[#Headers], 0), FALSE)</f>
        <v>0.43</v>
      </c>
      <c r="W21" s="6">
        <f>VLOOKUP(Table30[[#This Row],[Team]], FG_Playoff_Odds_0810__2[], MATCH(Table30[[#Headers],[Win
Div]], FG_Playoff_Odds_0810__2[#Headers], 0), FALSE)</f>
        <v>1.6E-2</v>
      </c>
      <c r="X21" s="6">
        <f>VLOOKUP(Table30[[#This Row],[Team]], FG_Playoff_Odds_Current[], MATCH(Table30[[#Headers],[Win
Div]], FG_Playoff_Odds_Current[#Headers], 0), FALSE)</f>
        <v>0</v>
      </c>
      <c r="Y21" s="6">
        <f>Table30[[#This Row],[Win
Div2]]-Table30[[#This Row],[Win
Div]]</f>
        <v>-1.6E-2</v>
      </c>
      <c r="Z21" s="6">
        <f>VLOOKUP(Table30[[#This Row],[Team]], FG_Playoff_Odds_0810__2[], MATCH(Table30[[#Headers],[Clinch
Bye]], FG_Playoff_Odds_0810__2[#Headers], 0), FALSE)</f>
        <v>1E-3</v>
      </c>
      <c r="AA21" s="6">
        <f>VLOOKUP(Table30[[#This Row],[Team]], FG_Playoff_Odds_Current[], MATCH(Table30[[#Headers],[Clinch
Bye]], FG_Playoff_Odds_Current[#Headers], 0), FALSE)</f>
        <v>0</v>
      </c>
      <c r="AB21" s="6">
        <f>Table30[[#This Row],[Clinch
Bye2]]-Table30[[#This Row],[Clinch
Bye]]</f>
        <v>-1E-3</v>
      </c>
      <c r="AC21" s="6">
        <f>VLOOKUP(Table30[[#This Row],[Team]], FG_Playoff_Odds_0810__2[], MATCH(Table30[[#Headers],[Clinch
Wild Card]], FG_Playoff_Odds_0810__2[#Headers], 0), FALSE)</f>
        <v>1.4999999999999999E-2</v>
      </c>
      <c r="AD21" s="6">
        <f>VLOOKUP(Table30[[#This Row],[Team]], FG_Playoff_Odds_Current[], MATCH(Table30[[#Headers],[Clinch
Wild Card]], FG_Playoff_Odds_Current[#Headers], 0), FALSE)</f>
        <v>0</v>
      </c>
      <c r="AE21" s="6">
        <f>Table30[[#This Row],[Clinch
Wild Card2]]-Table30[[#This Row],[Clinch
Wild Card]]</f>
        <v>-1.4999999999999999E-2</v>
      </c>
      <c r="AF21" s="6">
        <f>VLOOKUP(Table30[[#This Row],[Team]], FG_Playoff_Odds_0810__2[], MATCH(Table30[[#Headers],[Make
Playoffs]], FG_Playoff_Odds_0810__2[#Headers], 0), FALSE)</f>
        <v>3.1E-2</v>
      </c>
      <c r="AG21" s="6">
        <f>VLOOKUP(Table30[[#This Row],[Team]], FG_Playoff_Odds_Current[], MATCH(Table30[[#Headers],[Make
Playoffs]], FG_Playoff_Odds_Current[#Headers], 0), FALSE)</f>
        <v>0</v>
      </c>
      <c r="AH21" s="6">
        <f>Table30[[#This Row],[Make
Playoffs2]]-Table30[[#This Row],[Make
Playoffs]]</f>
        <v>-3.1E-2</v>
      </c>
      <c r="AI21" s="6">
        <f>VLOOKUP(Table30[[#This Row],[Team]], FG_Playoff_Odds_0810__2[], MATCH(Table30[[#Headers],[Make
LDS]], FG_Playoff_Odds_0810__2[#Headers], 0), FALSE)</f>
        <v>1.4999999999999999E-2</v>
      </c>
      <c r="AJ21" s="6">
        <f>VLOOKUP(Table30[[#This Row],[Team]], FG_Playoff_Odds_Current[], MATCH(Table30[[#Headers],[Make
LDS]], FG_Playoff_Odds_Current[#Headers], 0), FALSE)</f>
        <v>0</v>
      </c>
      <c r="AK21" s="6">
        <f>Table30[[#This Row],[Make
LDS2]]-Table30[[#This Row],[Make
LDS]]</f>
        <v>-1.4999999999999999E-2</v>
      </c>
      <c r="AL21" s="6">
        <f>VLOOKUP(Table30[[#This Row],[Team]], FG_Playoff_Odds_0810__2[], MATCH(Table30[[#Headers],[Win
LDS]], FG_Playoff_Odds_0810__2[#Headers], 0), FALSE)</f>
        <v>8.0000000000000002E-3</v>
      </c>
      <c r="AM21" s="6">
        <f>VLOOKUP(Table30[[#This Row],[Team]], FG_Playoff_Odds_Current[], MATCH(Table30[[#Headers],[Win
LDS]], FG_Playoff_Odds_Current[#Headers], 0), FALSE)</f>
        <v>0</v>
      </c>
      <c r="AN21" s="6">
        <f>Table30[[#This Row],[Win
LDS2]]-Table30[[#This Row],[Win
LDS]]</f>
        <v>-8.0000000000000002E-3</v>
      </c>
      <c r="AO21" s="6">
        <f>VLOOKUP(Table30[[#This Row],[Team]], FG_Playoff_Odds_0810__2[], MATCH(Table30[[#Headers],[Win
LCS]], FG_Playoff_Odds_0810__2[#Headers], 0), FALSE)</f>
        <v>3.0000000000000001E-3</v>
      </c>
      <c r="AP21" s="6">
        <f>VLOOKUP(Table30[[#This Row],[Team]], FG_Playoff_Odds_Current[], MATCH(Table30[[#Headers],[Win
LCS]], FG_Playoff_Odds_Current[#Headers], 0), FALSE)</f>
        <v>0</v>
      </c>
      <c r="AQ21" s="6">
        <f>Table30[[#This Row],[Win
LCS2]]-Table30[[#This Row],[Win
LCS]]</f>
        <v>-3.0000000000000001E-3</v>
      </c>
      <c r="AR21" s="6">
        <f>VLOOKUP(Table30[[#This Row],[Team]], FG_Playoff_Odds_0810__2[], MATCH(Table30[[#Headers],[Win
World Series]], FG_Playoff_Odds_0810__2[#Headers], 0), FALSE)</f>
        <v>1E-3</v>
      </c>
      <c r="AS21" s="6">
        <f>VLOOKUP(Table30[[#This Row],[Team]], FG_Playoff_Odds_Current[], MATCH(Table30[[#Headers],[Win
World Series]], FG_Playoff_Odds_Current[#Headers], 0), FALSE)</f>
        <v>0</v>
      </c>
      <c r="AT21" s="6">
        <f>Table30[[#This Row],[Win
World Series2]]-Table30[[#This Row],[Win
World Series]]</f>
        <v>-1E-3</v>
      </c>
    </row>
    <row r="22" spans="1:46" x14ac:dyDescent="0.45">
      <c r="A22" t="s">
        <v>1182</v>
      </c>
      <c r="B22">
        <f>VLOOKUP(Table30[[#This Row],[Team]], FG_Playoff_Odds_0810__2[], MATCH(Table30[[#Headers],[W]], FG_Playoff_Odds_0810__2[#Headers], 0), FALSE)</f>
        <v>56</v>
      </c>
      <c r="C22">
        <f>VLOOKUP(Table30[[#This Row],[Team]], FG_Playoff_Odds_Current[], MATCH(Table30[[#Headers],[W]], FG_Playoff_Odds_0810__2[#Headers], 0),FALSE)</f>
        <v>74</v>
      </c>
      <c r="D22">
        <f>VLOOKUP(Table30[[#This Row],[Team]], FG_Playoff_Odds_0810__2[], MATCH(Table30[[#Headers],[L]], FG_Playoff_Odds_0810__2[#Headers], 0), FALSE)</f>
        <v>60</v>
      </c>
      <c r="E22">
        <f>VLOOKUP(Table30[[#This Row],[Team]], FG_Playoff_Odds_Current[], MATCH(Table30[[#Headers],[L]], FG_Playoff_Odds_0810__2[#Headers], 0), FALSE)</f>
        <v>84</v>
      </c>
      <c r="F22">
        <f>VLOOKUP(Table30[[#This Row],[Team]], FG_Playoff_Odds_0810__2[], MATCH(Table30[[#Headers],[W%]], FG_Playoff_Odds_0810__2[#Headers], 0), FALSE)</f>
        <v>0.48299999999999998</v>
      </c>
      <c r="G22">
        <f>VLOOKUP(Table30[[#This Row],[Team]], FG_Playoff_Odds_Current[], MATCH(Table30[[#Headers],[W%]], FG_Playoff_Odds_Current[#Headers], 0), FALSE)</f>
        <v>0.46800000000000003</v>
      </c>
      <c r="H22">
        <f>Table30[[#This Row],[W%2]]-Table30[[#This Row],[W%]]</f>
        <v>-1.4999999999999958E-2</v>
      </c>
      <c r="I22">
        <f>VLOOKUP(Table30[[#This Row],[Team]], FG_Playoff_Odds_0810__2[], MATCH(Table30[[#Headers],[GB]], FG_Playoff_Odds_0810__2[#Headers], 0), FALSE)</f>
        <v>11</v>
      </c>
      <c r="J22">
        <f>VLOOKUP(Table30[[#This Row],[Team]], FG_Playoff_Odds_Current[], MATCH(Table30[[#Headers],[GB]], FG_Playoff_Odds_Current[#Headers], 0), FALSE)</f>
        <v>16</v>
      </c>
      <c r="K22">
        <f>Table30[[#This Row],[GB2]]-Table30[[#This Row],[GB]]</f>
        <v>5</v>
      </c>
      <c r="L22">
        <f>VLOOKUP(Table30[[#This Row],[Team]], FG_Playoff_Odds_0810__2[], MATCH(Table30[[#Headers],[Proj
W]], FG_Playoff_Odds_0810__2[#Headers], 0), FALSE)</f>
        <v>78.400000000000006</v>
      </c>
      <c r="M22">
        <f>VLOOKUP(Table30[[#This Row],[Team]], FG_Playoff_Odds_Current[], MATCH(Table30[[#Headers],[Proj
W]], FG_Playoff_Odds_Current[#Headers], 0), FALSE)</f>
        <v>75.7</v>
      </c>
      <c r="N22">
        <f>Table30[[#This Row],[Proj
W2]]-Table30[[#This Row],[Proj
W]]</f>
        <v>-2.7000000000000028</v>
      </c>
      <c r="O22">
        <f>VLOOKUP(Table30[[#This Row],[Team]], FG_Playoff_Odds_0810__2[], MATCH(Table30[[#Headers],[Proj
L]], FG_Playoff_Odds_0810__2[#Headers], 0), FALSE)</f>
        <v>83.6</v>
      </c>
      <c r="P22">
        <f>VLOOKUP(Table30[[#This Row],[Team]], FG_Playoff_Odds_Current[], MATCH(Table30[[#Headers],[Proj
L]], FG_Playoff_Odds_Current[#Headers], 0), FALSE)</f>
        <v>86.3</v>
      </c>
      <c r="Q22">
        <f>Table30[[#This Row],[Proj
L2]]-Table30[[#This Row],[Proj
L]]</f>
        <v>2.7000000000000028</v>
      </c>
      <c r="R22">
        <f>VLOOKUP(Table30[[#This Row],[Team]], FG_Playoff_Odds_0810__2[], MATCH(Table30[[#Headers],[ROS
W%]], FG_Playoff_Odds_0810__2[#Headers], 0), FALSE)</f>
        <v>0.48799999999999999</v>
      </c>
      <c r="S22">
        <f>VLOOKUP(Table30[[#This Row],[Team]], FG_Playoff_Odds_Current[], MATCH(Table30[[#Headers],[ROS
W%]], FG_Playoff_Odds_Current[#Headers], 0), FALSE)</f>
        <v>0.434</v>
      </c>
      <c r="T22">
        <f>Table30[[#This Row],[ROS
W%2]]-Table30[[#This Row],[ROS
W%]]</f>
        <v>-5.3999999999999992E-2</v>
      </c>
      <c r="U22">
        <f>VLOOKUP(Table30[[#This Row],[Team]], FG_Playoff_Odds_0810__2[], MATCH(Table30[[#Headers],[Strength
of Sched]], FG_Playoff_Odds_0810__2[#Headers], 0), FALSE)</f>
        <v>0.501</v>
      </c>
      <c r="V22">
        <f>VLOOKUP(Table30[[#This Row],[Team]], FG_Playoff_Odds_Current[], MATCH(Table30[[#Headers],[Strength
of Sched]], FG_Playoff_Odds_Current[#Headers], 0), FALSE)</f>
        <v>0.56200000000000006</v>
      </c>
      <c r="W22" s="6">
        <f>VLOOKUP(Table30[[#This Row],[Team]], FG_Playoff_Odds_0810__2[], MATCH(Table30[[#Headers],[Win
Div]], FG_Playoff_Odds_0810__2[#Headers], 0), FALSE)</f>
        <v>7.0000000000000001E-3</v>
      </c>
      <c r="X22" s="6">
        <f>VLOOKUP(Table30[[#This Row],[Team]], FG_Playoff_Odds_Current[], MATCH(Table30[[#Headers],[Win
Div]], FG_Playoff_Odds_Current[#Headers], 0), FALSE)</f>
        <v>0</v>
      </c>
      <c r="Y22" s="6">
        <f>Table30[[#This Row],[Win
Div2]]-Table30[[#This Row],[Win
Div]]</f>
        <v>-7.0000000000000001E-3</v>
      </c>
      <c r="Z22" s="6">
        <f>VLOOKUP(Table30[[#This Row],[Team]], FG_Playoff_Odds_0810__2[], MATCH(Table30[[#Headers],[Clinch
Bye]], FG_Playoff_Odds_0810__2[#Headers], 0), FALSE)</f>
        <v>0</v>
      </c>
      <c r="AA22" s="6">
        <f>VLOOKUP(Table30[[#This Row],[Team]], FG_Playoff_Odds_Current[], MATCH(Table30[[#Headers],[Clinch
Bye]], FG_Playoff_Odds_Current[#Headers], 0), FALSE)</f>
        <v>0</v>
      </c>
      <c r="AB22" s="6">
        <f>Table30[[#This Row],[Clinch
Bye2]]-Table30[[#This Row],[Clinch
Bye]]</f>
        <v>0</v>
      </c>
      <c r="AC22" s="6">
        <f>VLOOKUP(Table30[[#This Row],[Team]], FG_Playoff_Odds_0810__2[], MATCH(Table30[[#Headers],[Clinch
Wild Card]], FG_Playoff_Odds_0810__2[#Headers], 0), FALSE)</f>
        <v>1.0999999999999999E-2</v>
      </c>
      <c r="AD22" s="6">
        <f>VLOOKUP(Table30[[#This Row],[Team]], FG_Playoff_Odds_Current[], MATCH(Table30[[#Headers],[Clinch
Wild Card]], FG_Playoff_Odds_Current[#Headers], 0), FALSE)</f>
        <v>0</v>
      </c>
      <c r="AE22" s="6">
        <f>Table30[[#This Row],[Clinch
Wild Card2]]-Table30[[#This Row],[Clinch
Wild Card]]</f>
        <v>-1.0999999999999999E-2</v>
      </c>
      <c r="AF22" s="6">
        <f>VLOOKUP(Table30[[#This Row],[Team]], FG_Playoff_Odds_0810__2[], MATCH(Table30[[#Headers],[Make
Playoffs]], FG_Playoff_Odds_0810__2[#Headers], 0), FALSE)</f>
        <v>1.7999999999999999E-2</v>
      </c>
      <c r="AG22" s="6">
        <f>VLOOKUP(Table30[[#This Row],[Team]], FG_Playoff_Odds_Current[], MATCH(Table30[[#Headers],[Make
Playoffs]], FG_Playoff_Odds_Current[#Headers], 0), FALSE)</f>
        <v>0</v>
      </c>
      <c r="AH22" s="6">
        <f>Table30[[#This Row],[Make
Playoffs2]]-Table30[[#This Row],[Make
Playoffs]]</f>
        <v>-1.7999999999999999E-2</v>
      </c>
      <c r="AI22" s="6">
        <f>VLOOKUP(Table30[[#This Row],[Team]], FG_Playoff_Odds_0810__2[], MATCH(Table30[[#Headers],[Make
LDS]], FG_Playoff_Odds_0810__2[#Headers], 0), FALSE)</f>
        <v>8.9999999999999993E-3</v>
      </c>
      <c r="AJ22" s="6">
        <f>VLOOKUP(Table30[[#This Row],[Team]], FG_Playoff_Odds_Current[], MATCH(Table30[[#Headers],[Make
LDS]], FG_Playoff_Odds_Current[#Headers], 0), FALSE)</f>
        <v>0</v>
      </c>
      <c r="AK22" s="6">
        <f>Table30[[#This Row],[Make
LDS2]]-Table30[[#This Row],[Make
LDS]]</f>
        <v>-8.9999999999999993E-3</v>
      </c>
      <c r="AL22" s="6">
        <f>VLOOKUP(Table30[[#This Row],[Team]], FG_Playoff_Odds_0810__2[], MATCH(Table30[[#Headers],[Win
LDS]], FG_Playoff_Odds_0810__2[#Headers], 0), FALSE)</f>
        <v>3.0000000000000001E-3</v>
      </c>
      <c r="AM22" s="6">
        <f>VLOOKUP(Table30[[#This Row],[Team]], FG_Playoff_Odds_Current[], MATCH(Table30[[#Headers],[Win
LDS]], FG_Playoff_Odds_Current[#Headers], 0), FALSE)</f>
        <v>0</v>
      </c>
      <c r="AN22" s="6">
        <f>Table30[[#This Row],[Win
LDS2]]-Table30[[#This Row],[Win
LDS]]</f>
        <v>-3.0000000000000001E-3</v>
      </c>
      <c r="AO22" s="6">
        <f>VLOOKUP(Table30[[#This Row],[Team]], FG_Playoff_Odds_0810__2[], MATCH(Table30[[#Headers],[Win
LCS]], FG_Playoff_Odds_0810__2[#Headers], 0), FALSE)</f>
        <v>1E-3</v>
      </c>
      <c r="AP22" s="6">
        <f>VLOOKUP(Table30[[#This Row],[Team]], FG_Playoff_Odds_Current[], MATCH(Table30[[#Headers],[Win
LCS]], FG_Playoff_Odds_Current[#Headers], 0), FALSE)</f>
        <v>0</v>
      </c>
      <c r="AQ22" s="6">
        <f>Table30[[#This Row],[Win
LCS2]]-Table30[[#This Row],[Win
LCS]]</f>
        <v>-1E-3</v>
      </c>
      <c r="AR22" s="6">
        <f>VLOOKUP(Table30[[#This Row],[Team]], FG_Playoff_Odds_0810__2[], MATCH(Table30[[#Headers],[Win
World Series]], FG_Playoff_Odds_0810__2[#Headers], 0), FALSE)</f>
        <v>0</v>
      </c>
      <c r="AS22" s="6">
        <f>VLOOKUP(Table30[[#This Row],[Team]], FG_Playoff_Odds_Current[], MATCH(Table30[[#Headers],[Win
World Series]], FG_Playoff_Odds_Current[#Headers], 0), FALSE)</f>
        <v>0</v>
      </c>
      <c r="AT22" s="6">
        <f>Table30[[#This Row],[Win
World Series2]]-Table30[[#This Row],[Win
World Series]]</f>
        <v>0</v>
      </c>
    </row>
    <row r="23" spans="1:46" x14ac:dyDescent="0.45">
      <c r="A23" t="s">
        <v>1183</v>
      </c>
      <c r="B23">
        <f>VLOOKUP(Table30[[#This Row],[Team]], FG_Playoff_Odds_0810__2[], MATCH(Table30[[#Headers],[W]], FG_Playoff_Odds_0810__2[#Headers], 0), FALSE)</f>
        <v>56</v>
      </c>
      <c r="C23">
        <f>VLOOKUP(Table30[[#This Row],[Team]], FG_Playoff_Odds_Current[], MATCH(Table30[[#Headers],[W]], FG_Playoff_Odds_0810__2[#Headers], 0),FALSE)</f>
        <v>76</v>
      </c>
      <c r="D23">
        <f>VLOOKUP(Table30[[#This Row],[Team]], FG_Playoff_Odds_0810__2[], MATCH(Table30[[#Headers],[L]], FG_Playoff_Odds_0810__2[#Headers], 0), FALSE)</f>
        <v>61</v>
      </c>
      <c r="E23">
        <f>VLOOKUP(Table30[[#This Row],[Team]], FG_Playoff_Odds_Current[], MATCH(Table30[[#Headers],[L]], FG_Playoff_Odds_0810__2[#Headers], 0), FALSE)</f>
        <v>83</v>
      </c>
      <c r="F23">
        <f>VLOOKUP(Table30[[#This Row],[Team]], FG_Playoff_Odds_0810__2[], MATCH(Table30[[#Headers],[W%]], FG_Playoff_Odds_0810__2[#Headers], 0), FALSE)</f>
        <v>0.47899999999999998</v>
      </c>
      <c r="G23">
        <f>VLOOKUP(Table30[[#This Row],[Team]], FG_Playoff_Odds_Current[], MATCH(Table30[[#Headers],[W%]], FG_Playoff_Odds_Current[#Headers], 0), FALSE)</f>
        <v>0.47799999999999998</v>
      </c>
      <c r="H23">
        <f>Table30[[#This Row],[W%2]]-Table30[[#This Row],[W%]]</f>
        <v>-1.0000000000000009E-3</v>
      </c>
      <c r="I23">
        <f>VLOOKUP(Table30[[#This Row],[Team]], FG_Playoff_Odds_0810__2[], MATCH(Table30[[#Headers],[GB]], FG_Playoff_Odds_0810__2[#Headers], 0), FALSE)</f>
        <v>11.5</v>
      </c>
      <c r="J23">
        <f>VLOOKUP(Table30[[#This Row],[Team]], FG_Playoff_Odds_Current[], MATCH(Table30[[#Headers],[GB]], FG_Playoff_Odds_Current[#Headers], 0), FALSE)</f>
        <v>14.5</v>
      </c>
      <c r="K23">
        <f>Table30[[#This Row],[GB2]]-Table30[[#This Row],[GB]]</f>
        <v>3</v>
      </c>
      <c r="L23">
        <f>VLOOKUP(Table30[[#This Row],[Team]], FG_Playoff_Odds_0810__2[], MATCH(Table30[[#Headers],[Proj
W]], FG_Playoff_Odds_0810__2[#Headers], 0), FALSE)</f>
        <v>77.8</v>
      </c>
      <c r="M23">
        <f>VLOOKUP(Table30[[#This Row],[Team]], FG_Playoff_Odds_Current[], MATCH(Table30[[#Headers],[Proj
W]], FG_Playoff_Odds_Current[#Headers], 0), FALSE)</f>
        <v>77.400000000000006</v>
      </c>
      <c r="N23">
        <f>Table30[[#This Row],[Proj
W2]]-Table30[[#This Row],[Proj
W]]</f>
        <v>-0.39999999999999147</v>
      </c>
      <c r="O23">
        <f>VLOOKUP(Table30[[#This Row],[Team]], FG_Playoff_Odds_0810__2[], MATCH(Table30[[#Headers],[Proj
L]], FG_Playoff_Odds_0810__2[#Headers], 0), FALSE)</f>
        <v>84.2</v>
      </c>
      <c r="P23">
        <f>VLOOKUP(Table30[[#This Row],[Team]], FG_Playoff_Odds_Current[], MATCH(Table30[[#Headers],[Proj
L]], FG_Playoff_Odds_Current[#Headers], 0), FALSE)</f>
        <v>84.6</v>
      </c>
      <c r="Q23">
        <f>Table30[[#This Row],[Proj
L2]]-Table30[[#This Row],[Proj
L]]</f>
        <v>0.39999999999999147</v>
      </c>
      <c r="R23">
        <f>VLOOKUP(Table30[[#This Row],[Team]], FG_Playoff_Odds_0810__2[], MATCH(Table30[[#Headers],[ROS
W%]], FG_Playoff_Odds_0810__2[#Headers], 0), FALSE)</f>
        <v>0.48399999999999999</v>
      </c>
      <c r="S23">
        <f>VLOOKUP(Table30[[#This Row],[Team]], FG_Playoff_Odds_Current[], MATCH(Table30[[#Headers],[ROS
W%]], FG_Playoff_Odds_Current[#Headers], 0), FALSE)</f>
        <v>0.48</v>
      </c>
      <c r="T23">
        <f>Table30[[#This Row],[ROS
W%2]]-Table30[[#This Row],[ROS
W%]]</f>
        <v>-4.0000000000000036E-3</v>
      </c>
      <c r="U23">
        <f>VLOOKUP(Table30[[#This Row],[Team]], FG_Playoff_Odds_0810__2[], MATCH(Table30[[#Headers],[Strength
of Sched]], FG_Playoff_Odds_0810__2[#Headers], 0), FALSE)</f>
        <v>0.50600000000000001</v>
      </c>
      <c r="V23">
        <f>VLOOKUP(Table30[[#This Row],[Team]], FG_Playoff_Odds_Current[], MATCH(Table30[[#Headers],[Strength
of Sched]], FG_Playoff_Odds_Current[#Headers], 0), FALSE)</f>
        <v>0.51100000000000001</v>
      </c>
      <c r="W23" s="6">
        <f>VLOOKUP(Table30[[#This Row],[Team]], FG_Playoff_Odds_0810__2[], MATCH(Table30[[#Headers],[Win
Div]], FG_Playoff_Odds_0810__2[#Headers], 0), FALSE)</f>
        <v>4.0000000000000001E-3</v>
      </c>
      <c r="X23" s="6">
        <f>VLOOKUP(Table30[[#This Row],[Team]], FG_Playoff_Odds_Current[], MATCH(Table30[[#Headers],[Win
Div]], FG_Playoff_Odds_Current[#Headers], 0), FALSE)</f>
        <v>0</v>
      </c>
      <c r="Y23" s="6">
        <f>Table30[[#This Row],[Win
Div2]]-Table30[[#This Row],[Win
Div]]</f>
        <v>-4.0000000000000001E-3</v>
      </c>
      <c r="Z23" s="6">
        <f>VLOOKUP(Table30[[#This Row],[Team]], FG_Playoff_Odds_0810__2[], MATCH(Table30[[#Headers],[Clinch
Bye]], FG_Playoff_Odds_0810__2[#Headers], 0), FALSE)</f>
        <v>0</v>
      </c>
      <c r="AA23" s="6">
        <f>VLOOKUP(Table30[[#This Row],[Team]], FG_Playoff_Odds_Current[], MATCH(Table30[[#Headers],[Clinch
Bye]], FG_Playoff_Odds_Current[#Headers], 0), FALSE)</f>
        <v>0</v>
      </c>
      <c r="AB23" s="6">
        <f>Table30[[#This Row],[Clinch
Bye2]]-Table30[[#This Row],[Clinch
Bye]]</f>
        <v>0</v>
      </c>
      <c r="AC23" s="6">
        <f>VLOOKUP(Table30[[#This Row],[Team]], FG_Playoff_Odds_0810__2[], MATCH(Table30[[#Headers],[Clinch
Wild Card]], FG_Playoff_Odds_0810__2[#Headers], 0), FALSE)</f>
        <v>8.9999999999999993E-3</v>
      </c>
      <c r="AD23" s="6">
        <f>VLOOKUP(Table30[[#This Row],[Team]], FG_Playoff_Odds_Current[], MATCH(Table30[[#Headers],[Clinch
Wild Card]], FG_Playoff_Odds_Current[#Headers], 0), FALSE)</f>
        <v>0</v>
      </c>
      <c r="AE23" s="6">
        <f>Table30[[#This Row],[Clinch
Wild Card2]]-Table30[[#This Row],[Clinch
Wild Card]]</f>
        <v>-8.9999999999999993E-3</v>
      </c>
      <c r="AF23" s="6">
        <f>VLOOKUP(Table30[[#This Row],[Team]], FG_Playoff_Odds_0810__2[], MATCH(Table30[[#Headers],[Make
Playoffs]], FG_Playoff_Odds_0810__2[#Headers], 0), FALSE)</f>
        <v>1.2999999999999999E-2</v>
      </c>
      <c r="AG23" s="6">
        <f>VLOOKUP(Table30[[#This Row],[Team]], FG_Playoff_Odds_Current[], MATCH(Table30[[#Headers],[Make
Playoffs]], FG_Playoff_Odds_Current[#Headers], 0), FALSE)</f>
        <v>0</v>
      </c>
      <c r="AH23" s="6">
        <f>Table30[[#This Row],[Make
Playoffs2]]-Table30[[#This Row],[Make
Playoffs]]</f>
        <v>-1.2999999999999999E-2</v>
      </c>
      <c r="AI23" s="6">
        <f>VLOOKUP(Table30[[#This Row],[Team]], FG_Playoff_Odds_0810__2[], MATCH(Table30[[#Headers],[Make
LDS]], FG_Playoff_Odds_0810__2[#Headers], 0), FALSE)</f>
        <v>6.0000000000000001E-3</v>
      </c>
      <c r="AJ23" s="6">
        <f>VLOOKUP(Table30[[#This Row],[Team]], FG_Playoff_Odds_Current[], MATCH(Table30[[#Headers],[Make
LDS]], FG_Playoff_Odds_Current[#Headers], 0), FALSE)</f>
        <v>0</v>
      </c>
      <c r="AK23" s="6">
        <f>Table30[[#This Row],[Make
LDS2]]-Table30[[#This Row],[Make
LDS]]</f>
        <v>-6.0000000000000001E-3</v>
      </c>
      <c r="AL23" s="6">
        <f>VLOOKUP(Table30[[#This Row],[Team]], FG_Playoff_Odds_0810__2[], MATCH(Table30[[#Headers],[Win
LDS]], FG_Playoff_Odds_0810__2[#Headers], 0), FALSE)</f>
        <v>2E-3</v>
      </c>
      <c r="AM23" s="6">
        <f>VLOOKUP(Table30[[#This Row],[Team]], FG_Playoff_Odds_Current[], MATCH(Table30[[#Headers],[Win
LDS]], FG_Playoff_Odds_Current[#Headers], 0), FALSE)</f>
        <v>0</v>
      </c>
      <c r="AN23" s="6">
        <f>Table30[[#This Row],[Win
LDS2]]-Table30[[#This Row],[Win
LDS]]</f>
        <v>-2E-3</v>
      </c>
      <c r="AO23" s="6">
        <f>VLOOKUP(Table30[[#This Row],[Team]], FG_Playoff_Odds_0810__2[], MATCH(Table30[[#Headers],[Win
LCS]], FG_Playoff_Odds_0810__2[#Headers], 0), FALSE)</f>
        <v>1E-3</v>
      </c>
      <c r="AP23" s="6">
        <f>VLOOKUP(Table30[[#This Row],[Team]], FG_Playoff_Odds_Current[], MATCH(Table30[[#Headers],[Win
LCS]], FG_Playoff_Odds_Current[#Headers], 0), FALSE)</f>
        <v>0</v>
      </c>
      <c r="AQ23" s="6">
        <f>Table30[[#This Row],[Win
LCS2]]-Table30[[#This Row],[Win
LCS]]</f>
        <v>-1E-3</v>
      </c>
      <c r="AR23" s="6">
        <f>VLOOKUP(Table30[[#This Row],[Team]], FG_Playoff_Odds_0810__2[], MATCH(Table30[[#Headers],[Win
World Series]], FG_Playoff_Odds_0810__2[#Headers], 0), FALSE)</f>
        <v>0</v>
      </c>
      <c r="AS23" s="6">
        <f>VLOOKUP(Table30[[#This Row],[Team]], FG_Playoff_Odds_Current[], MATCH(Table30[[#Headers],[Win
World Series]], FG_Playoff_Odds_Current[#Headers], 0), FALSE)</f>
        <v>0</v>
      </c>
      <c r="AT23" s="6">
        <f>Table30[[#This Row],[Win
World Series2]]-Table30[[#This Row],[Win
World Series]]</f>
        <v>0</v>
      </c>
    </row>
    <row r="24" spans="1:46" x14ac:dyDescent="0.45">
      <c r="A24" t="s">
        <v>1184</v>
      </c>
      <c r="B24">
        <f>VLOOKUP(Table30[[#This Row],[Team]], FG_Playoff_Odds_0810__2[], MATCH(Table30[[#Headers],[W]], FG_Playoff_Odds_0810__2[#Headers], 0), FALSE)</f>
        <v>55</v>
      </c>
      <c r="C24">
        <f>VLOOKUP(Table30[[#This Row],[Team]], FG_Playoff_Odds_Current[], MATCH(Table30[[#Headers],[W]], FG_Playoff_Odds_0810__2[#Headers], 0),FALSE)</f>
        <v>74</v>
      </c>
      <c r="D24">
        <f>VLOOKUP(Table30[[#This Row],[Team]], FG_Playoff_Odds_0810__2[], MATCH(Table30[[#Headers],[L]], FG_Playoff_Odds_0810__2[#Headers], 0), FALSE)</f>
        <v>63</v>
      </c>
      <c r="E24">
        <f>VLOOKUP(Table30[[#This Row],[Team]], FG_Playoff_Odds_Current[], MATCH(Table30[[#Headers],[L]], FG_Playoff_Odds_0810__2[#Headers], 0), FALSE)</f>
        <v>85</v>
      </c>
      <c r="F24">
        <f>VLOOKUP(Table30[[#This Row],[Team]], FG_Playoff_Odds_0810__2[], MATCH(Table30[[#Headers],[W%]], FG_Playoff_Odds_0810__2[#Headers], 0), FALSE)</f>
        <v>0.46600000000000003</v>
      </c>
      <c r="G24">
        <f>VLOOKUP(Table30[[#This Row],[Team]], FG_Playoff_Odds_Current[], MATCH(Table30[[#Headers],[W%]], FG_Playoff_Odds_Current[#Headers], 0), FALSE)</f>
        <v>0.46500000000000002</v>
      </c>
      <c r="H24">
        <f>Table30[[#This Row],[W%2]]-Table30[[#This Row],[W%]]</f>
        <v>-1.0000000000000009E-3</v>
      </c>
      <c r="I24">
        <f>VLOOKUP(Table30[[#This Row],[Team]], FG_Playoff_Odds_0810__2[], MATCH(Table30[[#Headers],[GB]], FG_Playoff_Odds_0810__2[#Headers], 0), FALSE)</f>
        <v>15</v>
      </c>
      <c r="J24">
        <f>VLOOKUP(Table30[[#This Row],[Team]], FG_Playoff_Odds_Current[], MATCH(Table30[[#Headers],[GB]], FG_Playoff_Odds_Current[#Headers], 0), FALSE)</f>
        <v>18.5</v>
      </c>
      <c r="K24">
        <f>Table30[[#This Row],[GB2]]-Table30[[#This Row],[GB]]</f>
        <v>3.5</v>
      </c>
      <c r="L24">
        <f>VLOOKUP(Table30[[#This Row],[Team]], FG_Playoff_Odds_0810__2[], MATCH(Table30[[#Headers],[Proj
W]], FG_Playoff_Odds_0810__2[#Headers], 0), FALSE)</f>
        <v>75.2</v>
      </c>
      <c r="M24">
        <f>VLOOKUP(Table30[[#This Row],[Team]], FG_Playoff_Odds_Current[], MATCH(Table30[[#Headers],[Proj
W]], FG_Playoff_Odds_Current[#Headers], 0), FALSE)</f>
        <v>75.7</v>
      </c>
      <c r="N24">
        <f>Table30[[#This Row],[Proj
W2]]-Table30[[#This Row],[Proj
W]]</f>
        <v>0.5</v>
      </c>
      <c r="O24">
        <f>VLOOKUP(Table30[[#This Row],[Team]], FG_Playoff_Odds_0810__2[], MATCH(Table30[[#Headers],[Proj
L]], FG_Playoff_Odds_0810__2[#Headers], 0), FALSE)</f>
        <v>85.8</v>
      </c>
      <c r="P24">
        <f>VLOOKUP(Table30[[#This Row],[Team]], FG_Playoff_Odds_Current[], MATCH(Table30[[#Headers],[Proj
L]], FG_Playoff_Odds_Current[#Headers], 0), FALSE)</f>
        <v>86.3</v>
      </c>
      <c r="Q24">
        <f>Table30[[#This Row],[Proj
L2]]-Table30[[#This Row],[Proj
L]]</f>
        <v>0.5</v>
      </c>
      <c r="R24">
        <f>VLOOKUP(Table30[[#This Row],[Team]], FG_Playoff_Odds_0810__2[], MATCH(Table30[[#Headers],[ROS
W%]], FG_Playoff_Odds_0810__2[#Headers], 0), FALSE)</f>
        <v>0.46899999999999997</v>
      </c>
      <c r="S24">
        <f>VLOOKUP(Table30[[#This Row],[Team]], FG_Playoff_Odds_Current[], MATCH(Table30[[#Headers],[ROS
W%]], FG_Playoff_Odds_Current[#Headers], 0), FALSE)</f>
        <v>0.55500000000000005</v>
      </c>
      <c r="T24">
        <f>Table30[[#This Row],[ROS
W%2]]-Table30[[#This Row],[ROS
W%]]</f>
        <v>8.6000000000000076E-2</v>
      </c>
      <c r="U24">
        <f>VLOOKUP(Table30[[#This Row],[Team]], FG_Playoff_Odds_0810__2[], MATCH(Table30[[#Headers],[Strength
of Sched]], FG_Playoff_Odds_0810__2[#Headers], 0), FALSE)</f>
        <v>0.496</v>
      </c>
      <c r="V24">
        <f>VLOOKUP(Table30[[#This Row],[Team]], FG_Playoff_Odds_Current[], MATCH(Table30[[#Headers],[Strength
of Sched]], FG_Playoff_Odds_Current[#Headers], 0), FALSE)</f>
        <v>0.41099999999999998</v>
      </c>
      <c r="W24" s="6">
        <f>VLOOKUP(Table30[[#This Row],[Team]], FG_Playoff_Odds_0810__2[], MATCH(Table30[[#Headers],[Win
Div]], FG_Playoff_Odds_0810__2[#Headers], 0), FALSE)</f>
        <v>0</v>
      </c>
      <c r="X24" s="6">
        <f>VLOOKUP(Table30[[#This Row],[Team]], FG_Playoff_Odds_Current[], MATCH(Table30[[#Headers],[Win
Div]], FG_Playoff_Odds_Current[#Headers], 0), FALSE)</f>
        <v>0</v>
      </c>
      <c r="Y24" s="6">
        <f>Table30[[#This Row],[Win
Div2]]-Table30[[#This Row],[Win
Div]]</f>
        <v>0</v>
      </c>
      <c r="Z24" s="6">
        <f>VLOOKUP(Table30[[#This Row],[Team]], FG_Playoff_Odds_0810__2[], MATCH(Table30[[#Headers],[Clinch
Bye]], FG_Playoff_Odds_0810__2[#Headers], 0), FALSE)</f>
        <v>0</v>
      </c>
      <c r="AA24" s="6">
        <f>VLOOKUP(Table30[[#This Row],[Team]], FG_Playoff_Odds_Current[], MATCH(Table30[[#Headers],[Clinch
Bye]], FG_Playoff_Odds_Current[#Headers], 0), FALSE)</f>
        <v>0</v>
      </c>
      <c r="AB24" s="6">
        <f>Table30[[#This Row],[Clinch
Bye2]]-Table30[[#This Row],[Clinch
Bye]]</f>
        <v>0</v>
      </c>
      <c r="AC24" s="6">
        <f>VLOOKUP(Table30[[#This Row],[Team]], FG_Playoff_Odds_0810__2[], MATCH(Table30[[#Headers],[Clinch
Wild Card]], FG_Playoff_Odds_0810__2[#Headers], 0), FALSE)</f>
        <v>2E-3</v>
      </c>
      <c r="AD24" s="6">
        <f>VLOOKUP(Table30[[#This Row],[Team]], FG_Playoff_Odds_Current[], MATCH(Table30[[#Headers],[Clinch
Wild Card]], FG_Playoff_Odds_Current[#Headers], 0), FALSE)</f>
        <v>0</v>
      </c>
      <c r="AE24" s="6">
        <f>Table30[[#This Row],[Clinch
Wild Card2]]-Table30[[#This Row],[Clinch
Wild Card]]</f>
        <v>-2E-3</v>
      </c>
      <c r="AF24" s="6">
        <f>VLOOKUP(Table30[[#This Row],[Team]], FG_Playoff_Odds_0810__2[], MATCH(Table30[[#Headers],[Make
Playoffs]], FG_Playoff_Odds_0810__2[#Headers], 0), FALSE)</f>
        <v>2E-3</v>
      </c>
      <c r="AG24" s="6">
        <f>VLOOKUP(Table30[[#This Row],[Team]], FG_Playoff_Odds_Current[], MATCH(Table30[[#Headers],[Make
Playoffs]], FG_Playoff_Odds_Current[#Headers], 0), FALSE)</f>
        <v>0</v>
      </c>
      <c r="AH24" s="6">
        <f>Table30[[#This Row],[Make
Playoffs2]]-Table30[[#This Row],[Make
Playoffs]]</f>
        <v>-2E-3</v>
      </c>
      <c r="AI24" s="6">
        <f>VLOOKUP(Table30[[#This Row],[Team]], FG_Playoff_Odds_0810__2[], MATCH(Table30[[#Headers],[Make
LDS]], FG_Playoff_Odds_0810__2[#Headers], 0), FALSE)</f>
        <v>1E-3</v>
      </c>
      <c r="AJ24" s="6">
        <f>VLOOKUP(Table30[[#This Row],[Team]], FG_Playoff_Odds_Current[], MATCH(Table30[[#Headers],[Make
LDS]], FG_Playoff_Odds_Current[#Headers], 0), FALSE)</f>
        <v>0</v>
      </c>
      <c r="AK24" s="6">
        <f>Table30[[#This Row],[Make
LDS2]]-Table30[[#This Row],[Make
LDS]]</f>
        <v>-1E-3</v>
      </c>
      <c r="AL24" s="6">
        <f>VLOOKUP(Table30[[#This Row],[Team]], FG_Playoff_Odds_0810__2[], MATCH(Table30[[#Headers],[Win
LDS]], FG_Playoff_Odds_0810__2[#Headers], 0), FALSE)</f>
        <v>0</v>
      </c>
      <c r="AM24" s="6">
        <f>VLOOKUP(Table30[[#This Row],[Team]], FG_Playoff_Odds_Current[], MATCH(Table30[[#Headers],[Win
LDS]], FG_Playoff_Odds_Current[#Headers], 0), FALSE)</f>
        <v>0</v>
      </c>
      <c r="AN24" s="6">
        <f>Table30[[#This Row],[Win
LDS2]]-Table30[[#This Row],[Win
LDS]]</f>
        <v>0</v>
      </c>
      <c r="AO24" s="6">
        <f>VLOOKUP(Table30[[#This Row],[Team]], FG_Playoff_Odds_0810__2[], MATCH(Table30[[#Headers],[Win
LCS]], FG_Playoff_Odds_0810__2[#Headers], 0), FALSE)</f>
        <v>0</v>
      </c>
      <c r="AP24" s="6">
        <f>VLOOKUP(Table30[[#This Row],[Team]], FG_Playoff_Odds_Current[], MATCH(Table30[[#Headers],[Win
LCS]], FG_Playoff_Odds_Current[#Headers], 0), FALSE)</f>
        <v>0</v>
      </c>
      <c r="AQ24" s="6">
        <f>Table30[[#This Row],[Win
LCS2]]-Table30[[#This Row],[Win
LCS]]</f>
        <v>0</v>
      </c>
      <c r="AR24" s="6">
        <f>VLOOKUP(Table30[[#This Row],[Team]], FG_Playoff_Odds_0810__2[], MATCH(Table30[[#Headers],[Win
World Series]], FG_Playoff_Odds_0810__2[#Headers], 0), FALSE)</f>
        <v>0</v>
      </c>
      <c r="AS24" s="6">
        <f>VLOOKUP(Table30[[#This Row],[Team]], FG_Playoff_Odds_Current[], MATCH(Table30[[#Headers],[Win
World Series]], FG_Playoff_Odds_Current[#Headers], 0), FALSE)</f>
        <v>0</v>
      </c>
      <c r="AT24" s="6">
        <f>Table30[[#This Row],[Win
World Series2]]-Table30[[#This Row],[Win
World Series]]</f>
        <v>0</v>
      </c>
    </row>
    <row r="25" spans="1:46" x14ac:dyDescent="0.45">
      <c r="A25" t="s">
        <v>1185</v>
      </c>
      <c r="B25">
        <f>VLOOKUP(Table30[[#This Row],[Team]], FG_Playoff_Odds_0810__2[], MATCH(Table30[[#Headers],[W]], FG_Playoff_Odds_0810__2[#Headers], 0), FALSE)</f>
        <v>55</v>
      </c>
      <c r="C25">
        <f>VLOOKUP(Table30[[#This Row],[Team]], FG_Playoff_Odds_Current[], MATCH(Table30[[#Headers],[W]], FG_Playoff_Odds_0810__2[#Headers], 0),FALSE)</f>
        <v>84</v>
      </c>
      <c r="D25">
        <f>VLOOKUP(Table30[[#This Row],[Team]], FG_Playoff_Odds_0810__2[], MATCH(Table30[[#Headers],[L]], FG_Playoff_Odds_0810__2[#Headers], 0), FALSE)</f>
        <v>63</v>
      </c>
      <c r="E25">
        <f>VLOOKUP(Table30[[#This Row],[Team]], FG_Playoff_Odds_Current[], MATCH(Table30[[#Headers],[L]], FG_Playoff_Odds_0810__2[#Headers], 0), FALSE)</f>
        <v>74</v>
      </c>
      <c r="F25">
        <f>VLOOKUP(Table30[[#This Row],[Team]], FG_Playoff_Odds_0810__2[], MATCH(Table30[[#Headers],[W%]], FG_Playoff_Odds_0810__2[#Headers], 0), FALSE)</f>
        <v>0.46600000000000003</v>
      </c>
      <c r="G25">
        <f>VLOOKUP(Table30[[#This Row],[Team]], FG_Playoff_Odds_Current[], MATCH(Table30[[#Headers],[W%]], FG_Playoff_Odds_Current[#Headers], 0), FALSE)</f>
        <v>0.53200000000000003</v>
      </c>
      <c r="H25">
        <f>Table30[[#This Row],[W%2]]-Table30[[#This Row],[W%]]</f>
        <v>6.6000000000000003E-2</v>
      </c>
      <c r="I25">
        <f>VLOOKUP(Table30[[#This Row],[Team]], FG_Playoff_Odds_0810__2[], MATCH(Table30[[#Headers],[GB]], FG_Playoff_Odds_0810__2[#Headers], 0), FALSE)</f>
        <v>13.5</v>
      </c>
      <c r="J25">
        <f>VLOOKUP(Table30[[#This Row],[Team]], FG_Playoff_Odds_Current[], MATCH(Table30[[#Headers],[GB]], FG_Playoff_Odds_Current[#Headers], 0), FALSE)</f>
        <v>7.5</v>
      </c>
      <c r="K25">
        <f>Table30[[#This Row],[GB2]]-Table30[[#This Row],[GB]]</f>
        <v>-6</v>
      </c>
      <c r="L25">
        <f>VLOOKUP(Table30[[#This Row],[Team]], FG_Playoff_Odds_0810__2[], MATCH(Table30[[#Headers],[Proj
W]], FG_Playoff_Odds_0810__2[#Headers], 0), FALSE)</f>
        <v>76</v>
      </c>
      <c r="M25">
        <f>VLOOKUP(Table30[[#This Row],[Team]], FG_Playoff_Odds_Current[], MATCH(Table30[[#Headers],[Proj
W]], FG_Playoff_Odds_Current[#Headers], 0), FALSE)</f>
        <v>86.3</v>
      </c>
      <c r="N25">
        <f>Table30[[#This Row],[Proj
W2]]-Table30[[#This Row],[Proj
W]]</f>
        <v>10.299999999999997</v>
      </c>
      <c r="O25">
        <f>VLOOKUP(Table30[[#This Row],[Team]], FG_Playoff_Odds_0810__2[], MATCH(Table30[[#Headers],[Proj
L]], FG_Playoff_Odds_0810__2[#Headers], 0), FALSE)</f>
        <v>86</v>
      </c>
      <c r="P25">
        <f>VLOOKUP(Table30[[#This Row],[Team]], FG_Playoff_Odds_Current[], MATCH(Table30[[#Headers],[Proj
L]], FG_Playoff_Odds_Current[#Headers], 0), FALSE)</f>
        <v>75.7</v>
      </c>
      <c r="Q25">
        <f>Table30[[#This Row],[Proj
L2]]-Table30[[#This Row],[Proj
L]]</f>
        <v>-10.299999999999997</v>
      </c>
      <c r="R25">
        <f>VLOOKUP(Table30[[#This Row],[Team]], FG_Playoff_Odds_0810__2[], MATCH(Table30[[#Headers],[ROS
W%]], FG_Playoff_Odds_0810__2[#Headers], 0), FALSE)</f>
        <v>0.47699999999999998</v>
      </c>
      <c r="S25">
        <f>VLOOKUP(Table30[[#This Row],[Team]], FG_Playoff_Odds_Current[], MATCH(Table30[[#Headers],[ROS
W%]], FG_Playoff_Odds_Current[#Headers], 0), FALSE)</f>
        <v>0.57599999999999996</v>
      </c>
      <c r="T25">
        <f>Table30[[#This Row],[ROS
W%2]]-Table30[[#This Row],[ROS
W%]]</f>
        <v>9.8999999999999977E-2</v>
      </c>
      <c r="U25">
        <f>VLOOKUP(Table30[[#This Row],[Team]], FG_Playoff_Odds_0810__2[], MATCH(Table30[[#Headers],[Strength
of Sched]], FG_Playoff_Odds_0810__2[#Headers], 0), FALSE)</f>
        <v>0.48699999999999999</v>
      </c>
      <c r="V25">
        <f>VLOOKUP(Table30[[#This Row],[Team]], FG_Playoff_Odds_Current[], MATCH(Table30[[#Headers],[Strength
of Sched]], FG_Playoff_Odds_Current[#Headers], 0), FALSE)</f>
        <v>0.42799999999999999</v>
      </c>
      <c r="W25" s="6">
        <f>VLOOKUP(Table30[[#This Row],[Team]], FG_Playoff_Odds_0810__2[], MATCH(Table30[[#Headers],[Win
Div]], FG_Playoff_Odds_0810__2[#Headers], 0), FALSE)</f>
        <v>0</v>
      </c>
      <c r="X25" s="6">
        <f>VLOOKUP(Table30[[#This Row],[Team]], FG_Playoff_Odds_Current[], MATCH(Table30[[#Headers],[Win
Div]], FG_Playoff_Odds_Current[#Headers], 0), FALSE)</f>
        <v>0</v>
      </c>
      <c r="Y25" s="6">
        <f>Table30[[#This Row],[Win
Div2]]-Table30[[#This Row],[Win
Div]]</f>
        <v>0</v>
      </c>
      <c r="Z25" s="6">
        <f>VLOOKUP(Table30[[#This Row],[Team]], FG_Playoff_Odds_0810__2[], MATCH(Table30[[#Headers],[Clinch
Bye]], FG_Playoff_Odds_0810__2[#Headers], 0), FALSE)</f>
        <v>0</v>
      </c>
      <c r="AA25" s="6">
        <f>VLOOKUP(Table30[[#This Row],[Team]], FG_Playoff_Odds_Current[], MATCH(Table30[[#Headers],[Clinch
Bye]], FG_Playoff_Odds_Current[#Headers], 0), FALSE)</f>
        <v>0</v>
      </c>
      <c r="AB25" s="6">
        <f>Table30[[#This Row],[Clinch
Bye2]]-Table30[[#This Row],[Clinch
Bye]]</f>
        <v>0</v>
      </c>
      <c r="AC25" s="6">
        <f>VLOOKUP(Table30[[#This Row],[Team]], FG_Playoff_Odds_0810__2[], MATCH(Table30[[#Headers],[Clinch
Wild Card]], FG_Playoff_Odds_0810__2[#Headers], 0), FALSE)</f>
        <v>2E-3</v>
      </c>
      <c r="AD25" s="6">
        <f>VLOOKUP(Table30[[#This Row],[Team]], FG_Playoff_Odds_Current[], MATCH(Table30[[#Headers],[Clinch
Wild Card]], FG_Playoff_Odds_Current[#Headers], 0), FALSE)</f>
        <v>0.90700000000000003</v>
      </c>
      <c r="AE25" s="6">
        <f>Table30[[#This Row],[Clinch
Wild Card2]]-Table30[[#This Row],[Clinch
Wild Card]]</f>
        <v>0.90500000000000003</v>
      </c>
      <c r="AF25" s="6">
        <f>VLOOKUP(Table30[[#This Row],[Team]], FG_Playoff_Odds_0810__2[], MATCH(Table30[[#Headers],[Make
Playoffs]], FG_Playoff_Odds_0810__2[#Headers], 0), FALSE)</f>
        <v>2E-3</v>
      </c>
      <c r="AG25" s="6">
        <f>VLOOKUP(Table30[[#This Row],[Team]], FG_Playoff_Odds_Current[], MATCH(Table30[[#Headers],[Make
Playoffs]], FG_Playoff_Odds_Current[#Headers], 0), FALSE)</f>
        <v>0.90700000000000003</v>
      </c>
      <c r="AH25" s="6">
        <f>Table30[[#This Row],[Make
Playoffs2]]-Table30[[#This Row],[Make
Playoffs]]</f>
        <v>0.90500000000000003</v>
      </c>
      <c r="AI25" s="6">
        <f>VLOOKUP(Table30[[#This Row],[Team]], FG_Playoff_Odds_0810__2[], MATCH(Table30[[#Headers],[Make
LDS]], FG_Playoff_Odds_0810__2[#Headers], 0), FALSE)</f>
        <v>1E-3</v>
      </c>
      <c r="AJ25" s="6">
        <f>VLOOKUP(Table30[[#This Row],[Team]], FG_Playoff_Odds_Current[], MATCH(Table30[[#Headers],[Make
LDS]], FG_Playoff_Odds_Current[#Headers], 0), FALSE)</f>
        <v>0.39900000000000002</v>
      </c>
      <c r="AK25" s="6">
        <f>Table30[[#This Row],[Make
LDS2]]-Table30[[#This Row],[Make
LDS]]</f>
        <v>0.39800000000000002</v>
      </c>
      <c r="AL25" s="6">
        <f>VLOOKUP(Table30[[#This Row],[Team]], FG_Playoff_Odds_0810__2[], MATCH(Table30[[#Headers],[Win
LDS]], FG_Playoff_Odds_0810__2[#Headers], 0), FALSE)</f>
        <v>0</v>
      </c>
      <c r="AM25" s="6">
        <f>VLOOKUP(Table30[[#This Row],[Team]], FG_Playoff_Odds_Current[], MATCH(Table30[[#Headers],[Win
LDS]], FG_Playoff_Odds_Current[#Headers], 0), FALSE)</f>
        <v>0.16700000000000001</v>
      </c>
      <c r="AN25" s="6">
        <f>Table30[[#This Row],[Win
LDS2]]-Table30[[#This Row],[Win
LDS]]</f>
        <v>0.16700000000000001</v>
      </c>
      <c r="AO25" s="6">
        <f>VLOOKUP(Table30[[#This Row],[Team]], FG_Playoff_Odds_0810__2[], MATCH(Table30[[#Headers],[Win
LCS]], FG_Playoff_Odds_0810__2[#Headers], 0), FALSE)</f>
        <v>0</v>
      </c>
      <c r="AP25" s="6">
        <f>VLOOKUP(Table30[[#This Row],[Team]], FG_Playoff_Odds_Current[], MATCH(Table30[[#Headers],[Win
LCS]], FG_Playoff_Odds_Current[#Headers], 0), FALSE)</f>
        <v>6.8000000000000005E-2</v>
      </c>
      <c r="AQ25" s="6">
        <f>Table30[[#This Row],[Win
LCS2]]-Table30[[#This Row],[Win
LCS]]</f>
        <v>6.8000000000000005E-2</v>
      </c>
      <c r="AR25" s="6">
        <f>VLOOKUP(Table30[[#This Row],[Team]], FG_Playoff_Odds_0810__2[], MATCH(Table30[[#Headers],[Win
World Series]], FG_Playoff_Odds_0810__2[#Headers], 0), FALSE)</f>
        <v>0</v>
      </c>
      <c r="AS25" s="6">
        <f>VLOOKUP(Table30[[#This Row],[Team]], FG_Playoff_Odds_Current[], MATCH(Table30[[#Headers],[Win
World Series]], FG_Playoff_Odds_Current[#Headers], 0), FALSE)</f>
        <v>2.4E-2</v>
      </c>
      <c r="AT25" s="6">
        <f>Table30[[#This Row],[Win
World Series2]]-Table30[[#This Row],[Win
World Series]]</f>
        <v>2.4E-2</v>
      </c>
    </row>
    <row r="26" spans="1:46" x14ac:dyDescent="0.45">
      <c r="A26" t="s">
        <v>1186</v>
      </c>
      <c r="B26">
        <f>VLOOKUP(Table30[[#This Row],[Team]], FG_Playoff_Odds_0810__2[], MATCH(Table30[[#Headers],[W]], FG_Playoff_Odds_0810__2[#Headers], 0), FALSE)</f>
        <v>54</v>
      </c>
      <c r="C26">
        <f>VLOOKUP(Table30[[#This Row],[Team]], FG_Playoff_Odds_Current[], MATCH(Table30[[#Headers],[W]], FG_Playoff_Odds_0810__2[#Headers], 0),FALSE)</f>
        <v>69</v>
      </c>
      <c r="D26">
        <f>VLOOKUP(Table30[[#This Row],[Team]], FG_Playoff_Odds_0810__2[], MATCH(Table30[[#Headers],[L]], FG_Playoff_Odds_0810__2[#Headers], 0), FALSE)</f>
        <v>64</v>
      </c>
      <c r="E26">
        <f>VLOOKUP(Table30[[#This Row],[Team]], FG_Playoff_Odds_Current[], MATCH(Table30[[#Headers],[L]], FG_Playoff_Odds_0810__2[#Headers], 0), FALSE)</f>
        <v>89</v>
      </c>
      <c r="F26">
        <f>VLOOKUP(Table30[[#This Row],[Team]], FG_Playoff_Odds_0810__2[], MATCH(Table30[[#Headers],[W%]], FG_Playoff_Odds_0810__2[#Headers], 0), FALSE)</f>
        <v>0.45800000000000002</v>
      </c>
      <c r="G26">
        <f>VLOOKUP(Table30[[#This Row],[Team]], FG_Playoff_Odds_Current[], MATCH(Table30[[#Headers],[W%]], FG_Playoff_Odds_Current[#Headers], 0), FALSE)</f>
        <v>0.437</v>
      </c>
      <c r="H26">
        <f>Table30[[#This Row],[W%2]]-Table30[[#This Row],[W%]]</f>
        <v>-2.1000000000000019E-2</v>
      </c>
      <c r="I26">
        <f>VLOOKUP(Table30[[#This Row],[Team]], FG_Playoff_Odds_0810__2[], MATCH(Table30[[#Headers],[GB]], FG_Playoff_Odds_0810__2[#Headers], 0), FALSE)</f>
        <v>15.5</v>
      </c>
      <c r="J26">
        <f>VLOOKUP(Table30[[#This Row],[Team]], FG_Playoff_Odds_Current[], MATCH(Table30[[#Headers],[GB]], FG_Playoff_Odds_Current[#Headers], 0), FALSE)</f>
        <v>24.5</v>
      </c>
      <c r="K26">
        <f>Table30[[#This Row],[GB2]]-Table30[[#This Row],[GB]]</f>
        <v>9</v>
      </c>
      <c r="L26">
        <f>VLOOKUP(Table30[[#This Row],[Team]], FG_Playoff_Odds_0810__2[], MATCH(Table30[[#Headers],[Proj
W]], FG_Playoff_Odds_0810__2[#Headers], 0), FALSE)</f>
        <v>72.900000000000006</v>
      </c>
      <c r="M26">
        <f>VLOOKUP(Table30[[#This Row],[Team]], FG_Playoff_Odds_Current[], MATCH(Table30[[#Headers],[Proj
W]], FG_Playoff_Odds_Current[#Headers], 0), FALSE)</f>
        <v>70.599999999999994</v>
      </c>
      <c r="N26">
        <f>Table30[[#This Row],[Proj
W2]]-Table30[[#This Row],[Proj
W]]</f>
        <v>-2.3000000000000114</v>
      </c>
      <c r="O26">
        <f>VLOOKUP(Table30[[#This Row],[Team]], FG_Playoff_Odds_0810__2[], MATCH(Table30[[#Headers],[Proj
L]], FG_Playoff_Odds_0810__2[#Headers], 0), FALSE)</f>
        <v>89.1</v>
      </c>
      <c r="P26">
        <f>VLOOKUP(Table30[[#This Row],[Team]], FG_Playoff_Odds_Current[], MATCH(Table30[[#Headers],[Proj
L]], FG_Playoff_Odds_Current[#Headers], 0), FALSE)</f>
        <v>91.4</v>
      </c>
      <c r="Q26">
        <f>Table30[[#This Row],[Proj
L2]]-Table30[[#This Row],[Proj
L]]</f>
        <v>2.3000000000000114</v>
      </c>
      <c r="R26">
        <f>VLOOKUP(Table30[[#This Row],[Team]], FG_Playoff_Odds_0810__2[], MATCH(Table30[[#Headers],[ROS
W%]], FG_Playoff_Odds_0810__2[#Headers], 0), FALSE)</f>
        <v>0.43099999999999999</v>
      </c>
      <c r="S26">
        <f>VLOOKUP(Table30[[#This Row],[Team]], FG_Playoff_Odds_Current[], MATCH(Table30[[#Headers],[ROS
W%]], FG_Playoff_Odds_Current[#Headers], 0), FALSE)</f>
        <v>0.38900000000000001</v>
      </c>
      <c r="T26">
        <f>Table30[[#This Row],[ROS
W%2]]-Table30[[#This Row],[ROS
W%]]</f>
        <v>-4.1999999999999982E-2</v>
      </c>
      <c r="U26">
        <f>VLOOKUP(Table30[[#This Row],[Team]], FG_Playoff_Odds_0810__2[], MATCH(Table30[[#Headers],[Strength
of Sched]], FG_Playoff_Odds_0810__2[#Headers], 0), FALSE)</f>
        <v>0.502</v>
      </c>
      <c r="V26">
        <f>VLOOKUP(Table30[[#This Row],[Team]], FG_Playoff_Odds_Current[], MATCH(Table30[[#Headers],[Strength
of Sched]], FG_Playoff_Odds_Current[#Headers], 0), FALSE)</f>
        <v>0.53900000000000003</v>
      </c>
      <c r="W26" s="6">
        <f>VLOOKUP(Table30[[#This Row],[Team]], FG_Playoff_Odds_0810__2[], MATCH(Table30[[#Headers],[Win
Div]], FG_Playoff_Odds_0810__2[#Headers], 0), FALSE)</f>
        <v>0</v>
      </c>
      <c r="X26" s="6">
        <f>VLOOKUP(Table30[[#This Row],[Team]], FG_Playoff_Odds_Current[], MATCH(Table30[[#Headers],[Win
Div]], FG_Playoff_Odds_Current[#Headers], 0), FALSE)</f>
        <v>0</v>
      </c>
      <c r="Y26" s="6">
        <f>Table30[[#This Row],[Win
Div2]]-Table30[[#This Row],[Win
Div]]</f>
        <v>0</v>
      </c>
      <c r="Z26" s="6">
        <f>VLOOKUP(Table30[[#This Row],[Team]], FG_Playoff_Odds_0810__2[], MATCH(Table30[[#Headers],[Clinch
Bye]], FG_Playoff_Odds_0810__2[#Headers], 0), FALSE)</f>
        <v>0</v>
      </c>
      <c r="AA26" s="6">
        <f>VLOOKUP(Table30[[#This Row],[Team]], FG_Playoff_Odds_Current[], MATCH(Table30[[#Headers],[Clinch
Bye]], FG_Playoff_Odds_Current[#Headers], 0), FALSE)</f>
        <v>0</v>
      </c>
      <c r="AB26" s="6">
        <f>Table30[[#This Row],[Clinch
Bye2]]-Table30[[#This Row],[Clinch
Bye]]</f>
        <v>0</v>
      </c>
      <c r="AC26" s="6">
        <f>VLOOKUP(Table30[[#This Row],[Team]], FG_Playoff_Odds_0810__2[], MATCH(Table30[[#Headers],[Clinch
Wild Card]], FG_Playoff_Odds_0810__2[#Headers], 0), FALSE)</f>
        <v>0</v>
      </c>
      <c r="AD26" s="6">
        <f>VLOOKUP(Table30[[#This Row],[Team]], FG_Playoff_Odds_Current[], MATCH(Table30[[#Headers],[Clinch
Wild Card]], FG_Playoff_Odds_Current[#Headers], 0), FALSE)</f>
        <v>0</v>
      </c>
      <c r="AE26" s="6">
        <f>Table30[[#This Row],[Clinch
Wild Card2]]-Table30[[#This Row],[Clinch
Wild Card]]</f>
        <v>0</v>
      </c>
      <c r="AF26" s="6">
        <f>VLOOKUP(Table30[[#This Row],[Team]], FG_Playoff_Odds_0810__2[], MATCH(Table30[[#Headers],[Make
Playoffs]], FG_Playoff_Odds_0810__2[#Headers], 0), FALSE)</f>
        <v>0</v>
      </c>
      <c r="AG26" s="6">
        <f>VLOOKUP(Table30[[#This Row],[Team]], FG_Playoff_Odds_Current[], MATCH(Table30[[#Headers],[Make
Playoffs]], FG_Playoff_Odds_Current[#Headers], 0), FALSE)</f>
        <v>0</v>
      </c>
      <c r="AH26" s="6">
        <f>Table30[[#This Row],[Make
Playoffs2]]-Table30[[#This Row],[Make
Playoffs]]</f>
        <v>0</v>
      </c>
      <c r="AI26" s="6">
        <f>VLOOKUP(Table30[[#This Row],[Team]], FG_Playoff_Odds_0810__2[], MATCH(Table30[[#Headers],[Make
LDS]], FG_Playoff_Odds_0810__2[#Headers], 0), FALSE)</f>
        <v>0</v>
      </c>
      <c r="AJ26" s="6">
        <f>VLOOKUP(Table30[[#This Row],[Team]], FG_Playoff_Odds_Current[], MATCH(Table30[[#Headers],[Make
LDS]], FG_Playoff_Odds_Current[#Headers], 0), FALSE)</f>
        <v>0</v>
      </c>
      <c r="AK26" s="6">
        <f>Table30[[#This Row],[Make
LDS2]]-Table30[[#This Row],[Make
LDS]]</f>
        <v>0</v>
      </c>
      <c r="AL26" s="6">
        <f>VLOOKUP(Table30[[#This Row],[Team]], FG_Playoff_Odds_0810__2[], MATCH(Table30[[#Headers],[Win
LDS]], FG_Playoff_Odds_0810__2[#Headers], 0), FALSE)</f>
        <v>0</v>
      </c>
      <c r="AM26" s="6">
        <f>VLOOKUP(Table30[[#This Row],[Team]], FG_Playoff_Odds_Current[], MATCH(Table30[[#Headers],[Win
LDS]], FG_Playoff_Odds_Current[#Headers], 0), FALSE)</f>
        <v>0</v>
      </c>
      <c r="AN26" s="6">
        <f>Table30[[#This Row],[Win
LDS2]]-Table30[[#This Row],[Win
LDS]]</f>
        <v>0</v>
      </c>
      <c r="AO26" s="6">
        <f>VLOOKUP(Table30[[#This Row],[Team]], FG_Playoff_Odds_0810__2[], MATCH(Table30[[#Headers],[Win
LCS]], FG_Playoff_Odds_0810__2[#Headers], 0), FALSE)</f>
        <v>0</v>
      </c>
      <c r="AP26" s="6">
        <f>VLOOKUP(Table30[[#This Row],[Team]], FG_Playoff_Odds_Current[], MATCH(Table30[[#Headers],[Win
LCS]], FG_Playoff_Odds_Current[#Headers], 0), FALSE)</f>
        <v>0</v>
      </c>
      <c r="AQ26" s="6">
        <f>Table30[[#This Row],[Win
LCS2]]-Table30[[#This Row],[Win
LCS]]</f>
        <v>0</v>
      </c>
      <c r="AR26" s="6">
        <f>VLOOKUP(Table30[[#This Row],[Team]], FG_Playoff_Odds_0810__2[], MATCH(Table30[[#Headers],[Win
World Series]], FG_Playoff_Odds_0810__2[#Headers], 0), FALSE)</f>
        <v>0</v>
      </c>
      <c r="AS26" s="6">
        <f>VLOOKUP(Table30[[#This Row],[Team]], FG_Playoff_Odds_Current[], MATCH(Table30[[#Headers],[Win
World Series]], FG_Playoff_Odds_Current[#Headers], 0), FALSE)</f>
        <v>0</v>
      </c>
      <c r="AT26" s="6">
        <f>Table30[[#This Row],[Win
World Series2]]-Table30[[#This Row],[Win
World Series]]</f>
        <v>0</v>
      </c>
    </row>
    <row r="27" spans="1:46" x14ac:dyDescent="0.45">
      <c r="A27" t="s">
        <v>1187</v>
      </c>
      <c r="B27">
        <f>VLOOKUP(Table30[[#This Row],[Team]], FG_Playoff_Odds_0810__2[], MATCH(Table30[[#Headers],[W]], FG_Playoff_Odds_0810__2[#Headers], 0), FALSE)</f>
        <v>43</v>
      </c>
      <c r="C27">
        <f>VLOOKUP(Table30[[#This Row],[Team]], FG_Playoff_Odds_Current[], MATCH(Table30[[#Headers],[W]], FG_Playoff_Odds_0810__2[#Headers], 0),FALSE)</f>
        <v>58</v>
      </c>
      <c r="D27">
        <f>VLOOKUP(Table30[[#This Row],[Team]], FG_Playoff_Odds_0810__2[], MATCH(Table30[[#Headers],[L]], FG_Playoff_Odds_0810__2[#Headers], 0), FALSE)</f>
        <v>75</v>
      </c>
      <c r="E27">
        <f>VLOOKUP(Table30[[#This Row],[Team]], FG_Playoff_Odds_Current[], MATCH(Table30[[#Headers],[L]], FG_Playoff_Odds_0810__2[#Headers], 0), FALSE)</f>
        <v>100</v>
      </c>
      <c r="F27">
        <f>VLOOKUP(Table30[[#This Row],[Team]], FG_Playoff_Odds_0810__2[], MATCH(Table30[[#Headers],[W%]], FG_Playoff_Odds_0810__2[#Headers], 0), FALSE)</f>
        <v>0.36399999999999999</v>
      </c>
      <c r="G27">
        <f>VLOOKUP(Table30[[#This Row],[Team]], FG_Playoff_Odds_Current[], MATCH(Table30[[#Headers],[W%]], FG_Playoff_Odds_Current[#Headers], 0), FALSE)</f>
        <v>0.36699999999999999</v>
      </c>
      <c r="H27">
        <f>Table30[[#This Row],[W%2]]-Table30[[#This Row],[W%]]</f>
        <v>3.0000000000000027E-3</v>
      </c>
      <c r="I27">
        <f>VLOOKUP(Table30[[#This Row],[Team]], FG_Playoff_Odds_0810__2[], MATCH(Table30[[#Headers],[GB]], FG_Playoff_Odds_0810__2[#Headers], 0), FALSE)</f>
        <v>26.5</v>
      </c>
      <c r="J27">
        <f>VLOOKUP(Table30[[#This Row],[Team]], FG_Playoff_Odds_Current[], MATCH(Table30[[#Headers],[GB]], FG_Playoff_Odds_Current[#Headers], 0), FALSE)</f>
        <v>35.5</v>
      </c>
      <c r="K27">
        <f>Table30[[#This Row],[GB2]]-Table30[[#This Row],[GB]]</f>
        <v>9</v>
      </c>
      <c r="L27">
        <f>VLOOKUP(Table30[[#This Row],[Team]], FG_Playoff_Odds_0810__2[], MATCH(Table30[[#Headers],[Proj
W]], FG_Playoff_Odds_0810__2[#Headers], 0), FALSE)</f>
        <v>61.5</v>
      </c>
      <c r="M27">
        <f>VLOOKUP(Table30[[#This Row],[Team]], FG_Playoff_Odds_Current[], MATCH(Table30[[#Headers],[Proj
W]], FG_Playoff_Odds_Current[#Headers], 0), FALSE)</f>
        <v>59.7</v>
      </c>
      <c r="N27">
        <f>Table30[[#This Row],[Proj
W2]]-Table30[[#This Row],[Proj
W]]</f>
        <v>-1.7999999999999972</v>
      </c>
      <c r="O27">
        <f>VLOOKUP(Table30[[#This Row],[Team]], FG_Playoff_Odds_0810__2[], MATCH(Table30[[#Headers],[Proj
L]], FG_Playoff_Odds_0810__2[#Headers], 0), FALSE)</f>
        <v>100.5</v>
      </c>
      <c r="P27">
        <f>VLOOKUP(Table30[[#This Row],[Team]], FG_Playoff_Odds_Current[], MATCH(Table30[[#Headers],[Proj
L]], FG_Playoff_Odds_Current[#Headers], 0), FALSE)</f>
        <v>102.3</v>
      </c>
      <c r="Q27">
        <f>Table30[[#This Row],[Proj
L2]]-Table30[[#This Row],[Proj
L]]</f>
        <v>1.7999999999999972</v>
      </c>
      <c r="R27">
        <f>VLOOKUP(Table30[[#This Row],[Team]], FG_Playoff_Odds_0810__2[], MATCH(Table30[[#Headers],[ROS
W%]], FG_Playoff_Odds_0810__2[#Headers], 0), FALSE)</f>
        <v>0.42099999999999999</v>
      </c>
      <c r="S27">
        <f>VLOOKUP(Table30[[#This Row],[Team]], FG_Playoff_Odds_Current[], MATCH(Table30[[#Headers],[ROS
W%]], FG_Playoff_Odds_Current[#Headers], 0), FALSE)</f>
        <v>0.435</v>
      </c>
      <c r="T27">
        <f>Table30[[#This Row],[ROS
W%2]]-Table30[[#This Row],[ROS
W%]]</f>
        <v>1.4000000000000012E-2</v>
      </c>
      <c r="U27">
        <f>VLOOKUP(Table30[[#This Row],[Team]], FG_Playoff_Odds_0810__2[], MATCH(Table30[[#Headers],[Strength
of Sched]], FG_Playoff_Odds_0810__2[#Headers], 0), FALSE)</f>
        <v>0.501</v>
      </c>
      <c r="V27">
        <f>VLOOKUP(Table30[[#This Row],[Team]], FG_Playoff_Odds_Current[], MATCH(Table30[[#Headers],[Strength
of Sched]], FG_Playoff_Odds_Current[#Headers], 0), FALSE)</f>
        <v>0.498</v>
      </c>
      <c r="W27" s="6">
        <f>VLOOKUP(Table30[[#This Row],[Team]], FG_Playoff_Odds_0810__2[], MATCH(Table30[[#Headers],[Win
Div]], FG_Playoff_Odds_0810__2[#Headers], 0), FALSE)</f>
        <v>0</v>
      </c>
      <c r="X27" s="6">
        <f>VLOOKUP(Table30[[#This Row],[Team]], FG_Playoff_Odds_Current[], MATCH(Table30[[#Headers],[Win
Div]], FG_Playoff_Odds_Current[#Headers], 0), FALSE)</f>
        <v>0</v>
      </c>
      <c r="Y27" s="6">
        <f>Table30[[#This Row],[Win
Div2]]-Table30[[#This Row],[Win
Div]]</f>
        <v>0</v>
      </c>
      <c r="Z27" s="6">
        <f>VLOOKUP(Table30[[#This Row],[Team]], FG_Playoff_Odds_0810__2[], MATCH(Table30[[#Headers],[Clinch
Bye]], FG_Playoff_Odds_0810__2[#Headers], 0), FALSE)</f>
        <v>0</v>
      </c>
      <c r="AA27" s="6">
        <f>VLOOKUP(Table30[[#This Row],[Team]], FG_Playoff_Odds_Current[], MATCH(Table30[[#Headers],[Clinch
Bye]], FG_Playoff_Odds_Current[#Headers], 0), FALSE)</f>
        <v>0</v>
      </c>
      <c r="AB27" s="6">
        <f>Table30[[#This Row],[Clinch
Bye2]]-Table30[[#This Row],[Clinch
Bye]]</f>
        <v>0</v>
      </c>
      <c r="AC27" s="6">
        <f>VLOOKUP(Table30[[#This Row],[Team]], FG_Playoff_Odds_0810__2[], MATCH(Table30[[#Headers],[Clinch
Wild Card]], FG_Playoff_Odds_0810__2[#Headers], 0), FALSE)</f>
        <v>0</v>
      </c>
      <c r="AD27" s="6">
        <f>VLOOKUP(Table30[[#This Row],[Team]], FG_Playoff_Odds_Current[], MATCH(Table30[[#Headers],[Clinch
Wild Card]], FG_Playoff_Odds_Current[#Headers], 0), FALSE)</f>
        <v>0</v>
      </c>
      <c r="AE27" s="6">
        <f>Table30[[#This Row],[Clinch
Wild Card2]]-Table30[[#This Row],[Clinch
Wild Card]]</f>
        <v>0</v>
      </c>
      <c r="AF27" s="6">
        <f>VLOOKUP(Table30[[#This Row],[Team]], FG_Playoff_Odds_0810__2[], MATCH(Table30[[#Headers],[Make
Playoffs]], FG_Playoff_Odds_0810__2[#Headers], 0), FALSE)</f>
        <v>0</v>
      </c>
      <c r="AG27" s="6">
        <f>VLOOKUP(Table30[[#This Row],[Team]], FG_Playoff_Odds_Current[], MATCH(Table30[[#Headers],[Make
Playoffs]], FG_Playoff_Odds_Current[#Headers], 0), FALSE)</f>
        <v>0</v>
      </c>
      <c r="AH27" s="6">
        <f>Table30[[#This Row],[Make
Playoffs2]]-Table30[[#This Row],[Make
Playoffs]]</f>
        <v>0</v>
      </c>
      <c r="AI27" s="6">
        <f>VLOOKUP(Table30[[#This Row],[Team]], FG_Playoff_Odds_0810__2[], MATCH(Table30[[#Headers],[Make
LDS]], FG_Playoff_Odds_0810__2[#Headers], 0), FALSE)</f>
        <v>0</v>
      </c>
      <c r="AJ27" s="6">
        <f>VLOOKUP(Table30[[#This Row],[Team]], FG_Playoff_Odds_Current[], MATCH(Table30[[#Headers],[Make
LDS]], FG_Playoff_Odds_Current[#Headers], 0), FALSE)</f>
        <v>0</v>
      </c>
      <c r="AK27" s="6">
        <f>Table30[[#This Row],[Make
LDS2]]-Table30[[#This Row],[Make
LDS]]</f>
        <v>0</v>
      </c>
      <c r="AL27" s="6">
        <f>VLOOKUP(Table30[[#This Row],[Team]], FG_Playoff_Odds_0810__2[], MATCH(Table30[[#Headers],[Win
LDS]], FG_Playoff_Odds_0810__2[#Headers], 0), FALSE)</f>
        <v>0</v>
      </c>
      <c r="AM27" s="6">
        <f>VLOOKUP(Table30[[#This Row],[Team]], FG_Playoff_Odds_Current[], MATCH(Table30[[#Headers],[Win
LDS]], FG_Playoff_Odds_Current[#Headers], 0), FALSE)</f>
        <v>0</v>
      </c>
      <c r="AN27" s="6">
        <f>Table30[[#This Row],[Win
LDS2]]-Table30[[#This Row],[Win
LDS]]</f>
        <v>0</v>
      </c>
      <c r="AO27" s="6">
        <f>VLOOKUP(Table30[[#This Row],[Team]], FG_Playoff_Odds_0810__2[], MATCH(Table30[[#Headers],[Win
LCS]], FG_Playoff_Odds_0810__2[#Headers], 0), FALSE)</f>
        <v>0</v>
      </c>
      <c r="AP27" s="6">
        <f>VLOOKUP(Table30[[#This Row],[Team]], FG_Playoff_Odds_Current[], MATCH(Table30[[#Headers],[Win
LCS]], FG_Playoff_Odds_Current[#Headers], 0), FALSE)</f>
        <v>0</v>
      </c>
      <c r="AQ27" s="6">
        <f>Table30[[#This Row],[Win
LCS2]]-Table30[[#This Row],[Win
LCS]]</f>
        <v>0</v>
      </c>
      <c r="AR27" s="6">
        <f>VLOOKUP(Table30[[#This Row],[Team]], FG_Playoff_Odds_0810__2[], MATCH(Table30[[#Headers],[Win
World Series]], FG_Playoff_Odds_0810__2[#Headers], 0), FALSE)</f>
        <v>0</v>
      </c>
      <c r="AS27" s="6">
        <f>VLOOKUP(Table30[[#This Row],[Team]], FG_Playoff_Odds_Current[], MATCH(Table30[[#Headers],[Win
World Series]], FG_Playoff_Odds_Current[#Headers], 0), FALSE)</f>
        <v>0</v>
      </c>
      <c r="AT27" s="6">
        <f>Table30[[#This Row],[Win
World Series2]]-Table30[[#This Row],[Win
World Series]]</f>
        <v>0</v>
      </c>
    </row>
    <row r="28" spans="1:46" x14ac:dyDescent="0.45">
      <c r="A28" t="s">
        <v>1188</v>
      </c>
      <c r="B28">
        <f>VLOOKUP(Table30[[#This Row],[Team]], FG_Playoff_Odds_0810__2[], MATCH(Table30[[#Headers],[W]], FG_Playoff_Odds_0810__2[#Headers], 0), FALSE)</f>
        <v>43</v>
      </c>
      <c r="C28">
        <f>VLOOKUP(Table30[[#This Row],[Team]], FG_Playoff_Odds_Current[], MATCH(Table30[[#Headers],[W]], FG_Playoff_Odds_0810__2[#Headers], 0),FALSE)</f>
        <v>60</v>
      </c>
      <c r="D28">
        <f>VLOOKUP(Table30[[#This Row],[Team]], FG_Playoff_Odds_0810__2[], MATCH(Table30[[#Headers],[L]], FG_Playoff_Odds_0810__2[#Headers], 0), FALSE)</f>
        <v>75</v>
      </c>
      <c r="E28">
        <f>VLOOKUP(Table30[[#This Row],[Team]], FG_Playoff_Odds_Current[], MATCH(Table30[[#Headers],[L]], FG_Playoff_Odds_0810__2[#Headers], 0), FALSE)</f>
        <v>98</v>
      </c>
      <c r="F28">
        <f>VLOOKUP(Table30[[#This Row],[Team]], FG_Playoff_Odds_0810__2[], MATCH(Table30[[#Headers],[W%]], FG_Playoff_Odds_0810__2[#Headers], 0), FALSE)</f>
        <v>0.36399999999999999</v>
      </c>
      <c r="G28">
        <f>VLOOKUP(Table30[[#This Row],[Team]], FG_Playoff_Odds_Current[], MATCH(Table30[[#Headers],[W%]], FG_Playoff_Odds_Current[#Headers], 0), FALSE)</f>
        <v>0.38</v>
      </c>
      <c r="H28">
        <f>Table30[[#This Row],[W%2]]-Table30[[#This Row],[W%]]</f>
        <v>1.6000000000000014E-2</v>
      </c>
      <c r="I28">
        <f>VLOOKUP(Table30[[#This Row],[Team]], FG_Playoff_Odds_0810__2[], MATCH(Table30[[#Headers],[GB]], FG_Playoff_Odds_0810__2[#Headers], 0), FALSE)</f>
        <v>25.5</v>
      </c>
      <c r="J28">
        <f>VLOOKUP(Table30[[#This Row],[Team]], FG_Playoff_Odds_Current[], MATCH(Table30[[#Headers],[GB]], FG_Playoff_Odds_Current[#Headers], 0), FALSE)</f>
        <v>34</v>
      </c>
      <c r="K28">
        <f>Table30[[#This Row],[GB2]]-Table30[[#This Row],[GB]]</f>
        <v>8.5</v>
      </c>
      <c r="L28">
        <f>VLOOKUP(Table30[[#This Row],[Team]], FG_Playoff_Odds_0810__2[], MATCH(Table30[[#Headers],[Proj
W]], FG_Playoff_Odds_0810__2[#Headers], 0), FALSE)</f>
        <v>59.9</v>
      </c>
      <c r="M28">
        <f>VLOOKUP(Table30[[#This Row],[Team]], FG_Playoff_Odds_Current[], MATCH(Table30[[#Headers],[Proj
W]], FG_Playoff_Odds_Current[#Headers], 0), FALSE)</f>
        <v>61.4</v>
      </c>
      <c r="N28">
        <f>Table30[[#This Row],[Proj
W2]]-Table30[[#This Row],[Proj
W]]</f>
        <v>1.5</v>
      </c>
      <c r="O28">
        <f>VLOOKUP(Table30[[#This Row],[Team]], FG_Playoff_Odds_0810__2[], MATCH(Table30[[#Headers],[Proj
L]], FG_Playoff_Odds_0810__2[#Headers], 0), FALSE)</f>
        <v>102.1</v>
      </c>
      <c r="P28">
        <f>VLOOKUP(Table30[[#This Row],[Team]], FG_Playoff_Odds_Current[], MATCH(Table30[[#Headers],[Proj
L]], FG_Playoff_Odds_Current[#Headers], 0), FALSE)</f>
        <v>100.6</v>
      </c>
      <c r="Q28">
        <f>Table30[[#This Row],[Proj
L2]]-Table30[[#This Row],[Proj
L]]</f>
        <v>-1.5</v>
      </c>
      <c r="R28">
        <f>VLOOKUP(Table30[[#This Row],[Team]], FG_Playoff_Odds_0810__2[], MATCH(Table30[[#Headers],[ROS
W%]], FG_Playoff_Odds_0810__2[#Headers], 0), FALSE)</f>
        <v>0.38300000000000001</v>
      </c>
      <c r="S28">
        <f>VLOOKUP(Table30[[#This Row],[Team]], FG_Playoff_Odds_Current[], MATCH(Table30[[#Headers],[ROS
W%]], FG_Playoff_Odds_Current[#Headers], 0), FALSE)</f>
        <v>0.35099999999999998</v>
      </c>
      <c r="T28">
        <f>Table30[[#This Row],[ROS
W%2]]-Table30[[#This Row],[ROS
W%]]</f>
        <v>-3.2000000000000028E-2</v>
      </c>
      <c r="U28">
        <f>VLOOKUP(Table30[[#This Row],[Team]], FG_Playoff_Odds_0810__2[], MATCH(Table30[[#Headers],[Strength
of Sched]], FG_Playoff_Odds_0810__2[#Headers], 0), FALSE)</f>
        <v>0.51600000000000001</v>
      </c>
      <c r="V28">
        <f>VLOOKUP(Table30[[#This Row],[Team]], FG_Playoff_Odds_Current[], MATCH(Table30[[#Headers],[Strength
of Sched]], FG_Playoff_Odds_Current[#Headers], 0), FALSE)</f>
        <v>0.53</v>
      </c>
      <c r="W28" s="6">
        <f>VLOOKUP(Table30[[#This Row],[Team]], FG_Playoff_Odds_0810__2[], MATCH(Table30[[#Headers],[Win
Div]], FG_Playoff_Odds_0810__2[#Headers], 0), FALSE)</f>
        <v>0</v>
      </c>
      <c r="X28" s="6">
        <f>VLOOKUP(Table30[[#This Row],[Team]], FG_Playoff_Odds_Current[], MATCH(Table30[[#Headers],[Win
Div]], FG_Playoff_Odds_Current[#Headers], 0), FALSE)</f>
        <v>0</v>
      </c>
      <c r="Y28" s="6">
        <f>Table30[[#This Row],[Win
Div2]]-Table30[[#This Row],[Win
Div]]</f>
        <v>0</v>
      </c>
      <c r="Z28" s="6">
        <f>VLOOKUP(Table30[[#This Row],[Team]], FG_Playoff_Odds_0810__2[], MATCH(Table30[[#Headers],[Clinch
Bye]], FG_Playoff_Odds_0810__2[#Headers], 0), FALSE)</f>
        <v>0</v>
      </c>
      <c r="AA28" s="6">
        <f>VLOOKUP(Table30[[#This Row],[Team]], FG_Playoff_Odds_Current[], MATCH(Table30[[#Headers],[Clinch
Bye]], FG_Playoff_Odds_Current[#Headers], 0), FALSE)</f>
        <v>0</v>
      </c>
      <c r="AB28" s="6">
        <f>Table30[[#This Row],[Clinch
Bye2]]-Table30[[#This Row],[Clinch
Bye]]</f>
        <v>0</v>
      </c>
      <c r="AC28" s="6">
        <f>VLOOKUP(Table30[[#This Row],[Team]], FG_Playoff_Odds_0810__2[], MATCH(Table30[[#Headers],[Clinch
Wild Card]], FG_Playoff_Odds_0810__2[#Headers], 0), FALSE)</f>
        <v>0</v>
      </c>
      <c r="AD28" s="6">
        <f>VLOOKUP(Table30[[#This Row],[Team]], FG_Playoff_Odds_Current[], MATCH(Table30[[#Headers],[Clinch
Wild Card]], FG_Playoff_Odds_Current[#Headers], 0), FALSE)</f>
        <v>0</v>
      </c>
      <c r="AE28" s="6">
        <f>Table30[[#This Row],[Clinch
Wild Card2]]-Table30[[#This Row],[Clinch
Wild Card]]</f>
        <v>0</v>
      </c>
      <c r="AF28" s="6">
        <f>VLOOKUP(Table30[[#This Row],[Team]], FG_Playoff_Odds_0810__2[], MATCH(Table30[[#Headers],[Make
Playoffs]], FG_Playoff_Odds_0810__2[#Headers], 0), FALSE)</f>
        <v>0</v>
      </c>
      <c r="AG28" s="6">
        <f>VLOOKUP(Table30[[#This Row],[Team]], FG_Playoff_Odds_Current[], MATCH(Table30[[#Headers],[Make
Playoffs]], FG_Playoff_Odds_Current[#Headers], 0), FALSE)</f>
        <v>0</v>
      </c>
      <c r="AH28" s="6">
        <f>Table30[[#This Row],[Make
Playoffs2]]-Table30[[#This Row],[Make
Playoffs]]</f>
        <v>0</v>
      </c>
      <c r="AI28" s="6">
        <f>VLOOKUP(Table30[[#This Row],[Team]], FG_Playoff_Odds_0810__2[], MATCH(Table30[[#Headers],[Make
LDS]], FG_Playoff_Odds_0810__2[#Headers], 0), FALSE)</f>
        <v>0</v>
      </c>
      <c r="AJ28" s="6">
        <f>VLOOKUP(Table30[[#This Row],[Team]], FG_Playoff_Odds_Current[], MATCH(Table30[[#Headers],[Make
LDS]], FG_Playoff_Odds_Current[#Headers], 0), FALSE)</f>
        <v>0</v>
      </c>
      <c r="AK28" s="6">
        <f>Table30[[#This Row],[Make
LDS2]]-Table30[[#This Row],[Make
LDS]]</f>
        <v>0</v>
      </c>
      <c r="AL28" s="6">
        <f>VLOOKUP(Table30[[#This Row],[Team]], FG_Playoff_Odds_0810__2[], MATCH(Table30[[#Headers],[Win
LDS]], FG_Playoff_Odds_0810__2[#Headers], 0), FALSE)</f>
        <v>0</v>
      </c>
      <c r="AM28" s="6">
        <f>VLOOKUP(Table30[[#This Row],[Team]], FG_Playoff_Odds_Current[], MATCH(Table30[[#Headers],[Win
LDS]], FG_Playoff_Odds_Current[#Headers], 0), FALSE)</f>
        <v>0</v>
      </c>
      <c r="AN28" s="6">
        <f>Table30[[#This Row],[Win
LDS2]]-Table30[[#This Row],[Win
LDS]]</f>
        <v>0</v>
      </c>
      <c r="AO28" s="6">
        <f>VLOOKUP(Table30[[#This Row],[Team]], FG_Playoff_Odds_0810__2[], MATCH(Table30[[#Headers],[Win
LCS]], FG_Playoff_Odds_0810__2[#Headers], 0), FALSE)</f>
        <v>0</v>
      </c>
      <c r="AP28" s="6">
        <f>VLOOKUP(Table30[[#This Row],[Team]], FG_Playoff_Odds_Current[], MATCH(Table30[[#Headers],[Win
LCS]], FG_Playoff_Odds_Current[#Headers], 0), FALSE)</f>
        <v>0</v>
      </c>
      <c r="AQ28" s="6">
        <f>Table30[[#This Row],[Win
LCS2]]-Table30[[#This Row],[Win
LCS]]</f>
        <v>0</v>
      </c>
      <c r="AR28" s="6">
        <f>VLOOKUP(Table30[[#This Row],[Team]], FG_Playoff_Odds_0810__2[], MATCH(Table30[[#Headers],[Win
World Series]], FG_Playoff_Odds_0810__2[#Headers], 0), FALSE)</f>
        <v>0</v>
      </c>
      <c r="AS28" s="6">
        <f>VLOOKUP(Table30[[#This Row],[Team]], FG_Playoff_Odds_Current[], MATCH(Table30[[#Headers],[Win
World Series]], FG_Playoff_Odds_Current[#Headers], 0), FALSE)</f>
        <v>0</v>
      </c>
      <c r="AT28" s="6">
        <f>Table30[[#This Row],[Win
World Series2]]-Table30[[#This Row],[Win
World Series]]</f>
        <v>0</v>
      </c>
    </row>
    <row r="29" spans="1:46" x14ac:dyDescent="0.45">
      <c r="A29" t="s">
        <v>1189</v>
      </c>
      <c r="B29">
        <f>VLOOKUP(Table30[[#This Row],[Team]], FG_Playoff_Odds_0810__2[], MATCH(Table30[[#Headers],[W]], FG_Playoff_Odds_0810__2[#Headers], 0), FALSE)</f>
        <v>49</v>
      </c>
      <c r="C29">
        <f>VLOOKUP(Table30[[#This Row],[Team]], FG_Playoff_Odds_Current[], MATCH(Table30[[#Headers],[W]], FG_Playoff_Odds_0810__2[#Headers], 0),FALSE)</f>
        <v>68</v>
      </c>
      <c r="D29">
        <f>VLOOKUP(Table30[[#This Row],[Team]], FG_Playoff_Odds_0810__2[], MATCH(Table30[[#Headers],[L]], FG_Playoff_Odds_0810__2[#Headers], 0), FALSE)</f>
        <v>69</v>
      </c>
      <c r="E29">
        <f>VLOOKUP(Table30[[#This Row],[Team]], FG_Playoff_Odds_Current[], MATCH(Table30[[#Headers],[L]], FG_Playoff_Odds_0810__2[#Headers], 0), FALSE)</f>
        <v>90</v>
      </c>
      <c r="F29">
        <f>VLOOKUP(Table30[[#This Row],[Team]], FG_Playoff_Odds_0810__2[], MATCH(Table30[[#Headers],[W%]], FG_Playoff_Odds_0810__2[#Headers], 0), FALSE)</f>
        <v>0.41499999999999998</v>
      </c>
      <c r="G29">
        <f>VLOOKUP(Table30[[#This Row],[Team]], FG_Playoff_Odds_Current[], MATCH(Table30[[#Headers],[W%]], FG_Playoff_Odds_Current[#Headers], 0), FALSE)</f>
        <v>0.43</v>
      </c>
      <c r="H29">
        <f>Table30[[#This Row],[W%2]]-Table30[[#This Row],[W%]]</f>
        <v>1.5000000000000013E-2</v>
      </c>
      <c r="I29">
        <f>VLOOKUP(Table30[[#This Row],[Team]], FG_Playoff_Odds_0810__2[], MATCH(Table30[[#Headers],[GB]], FG_Playoff_Odds_0810__2[#Headers], 0), FALSE)</f>
        <v>13</v>
      </c>
      <c r="J29">
        <f>VLOOKUP(Table30[[#This Row],[Team]], FG_Playoff_Odds_Current[], MATCH(Table30[[#Headers],[GB]], FG_Playoff_Odds_Current[#Headers], 0), FALSE)</f>
        <v>17.5</v>
      </c>
      <c r="K29">
        <f>Table30[[#This Row],[GB2]]-Table30[[#This Row],[GB]]</f>
        <v>4.5</v>
      </c>
      <c r="L29">
        <f>VLOOKUP(Table30[[#This Row],[Team]], FG_Playoff_Odds_0810__2[], MATCH(Table30[[#Headers],[Proj
W]], FG_Playoff_Odds_0810__2[#Headers], 0), FALSE)</f>
        <v>68.8</v>
      </c>
      <c r="M29">
        <f>VLOOKUP(Table30[[#This Row],[Team]], FG_Playoff_Odds_Current[], MATCH(Table30[[#Headers],[Proj
W]], FG_Playoff_Odds_Current[#Headers], 0), FALSE)</f>
        <v>69.8</v>
      </c>
      <c r="N29">
        <f>Table30[[#This Row],[Proj
W2]]-Table30[[#This Row],[Proj
W]]</f>
        <v>1</v>
      </c>
      <c r="O29">
        <f>VLOOKUP(Table30[[#This Row],[Team]], FG_Playoff_Odds_0810__2[], MATCH(Table30[[#Headers],[Proj
L]], FG_Playoff_Odds_0810__2[#Headers], 0), FALSE)</f>
        <v>93.2</v>
      </c>
      <c r="P29">
        <f>VLOOKUP(Table30[[#This Row],[Team]], FG_Playoff_Odds_Current[], MATCH(Table30[[#Headers],[Proj
L]], FG_Playoff_Odds_Current[#Headers], 0), FALSE)</f>
        <v>92.2</v>
      </c>
      <c r="Q29">
        <f>Table30[[#This Row],[Proj
L2]]-Table30[[#This Row],[Proj
L]]</f>
        <v>-1</v>
      </c>
      <c r="R29">
        <f>VLOOKUP(Table30[[#This Row],[Team]], FG_Playoff_Odds_0810__2[], MATCH(Table30[[#Headers],[ROS
W%]], FG_Playoff_Odds_0810__2[#Headers], 0), FALSE)</f>
        <v>0.45</v>
      </c>
      <c r="S29">
        <f>VLOOKUP(Table30[[#This Row],[Team]], FG_Playoff_Odds_Current[], MATCH(Table30[[#Headers],[ROS
W%]], FG_Playoff_Odds_Current[#Headers], 0), FALSE)</f>
        <v>0.439</v>
      </c>
      <c r="T29">
        <f>Table30[[#This Row],[ROS
W%2]]-Table30[[#This Row],[ROS
W%]]</f>
        <v>-1.100000000000001E-2</v>
      </c>
      <c r="U29">
        <f>VLOOKUP(Table30[[#This Row],[Team]], FG_Playoff_Odds_0810__2[], MATCH(Table30[[#Headers],[Strength
of Sched]], FG_Playoff_Odds_0810__2[#Headers], 0), FALSE)</f>
        <v>0.50600000000000001</v>
      </c>
      <c r="V29">
        <f>VLOOKUP(Table30[[#This Row],[Team]], FG_Playoff_Odds_Current[], MATCH(Table30[[#Headers],[Strength
of Sched]], FG_Playoff_Odds_Current[#Headers], 0), FALSE)</f>
        <v>0.53300000000000003</v>
      </c>
      <c r="W29" s="6">
        <f>VLOOKUP(Table30[[#This Row],[Team]], FG_Playoff_Odds_0810__2[], MATCH(Table30[[#Headers],[Win
Div]], FG_Playoff_Odds_0810__2[#Headers], 0), FALSE)</f>
        <v>0</v>
      </c>
      <c r="X29" s="6">
        <f>VLOOKUP(Table30[[#This Row],[Team]], FG_Playoff_Odds_Current[], MATCH(Table30[[#Headers],[Win
Div]], FG_Playoff_Odds_Current[#Headers], 0), FALSE)</f>
        <v>0</v>
      </c>
      <c r="Y29" s="6">
        <f>Table30[[#This Row],[Win
Div2]]-Table30[[#This Row],[Win
Div]]</f>
        <v>0</v>
      </c>
      <c r="Z29" s="6">
        <f>VLOOKUP(Table30[[#This Row],[Team]], FG_Playoff_Odds_0810__2[], MATCH(Table30[[#Headers],[Clinch
Bye]], FG_Playoff_Odds_0810__2[#Headers], 0), FALSE)</f>
        <v>0</v>
      </c>
      <c r="AA29" s="6">
        <f>VLOOKUP(Table30[[#This Row],[Team]], FG_Playoff_Odds_Current[], MATCH(Table30[[#Headers],[Clinch
Bye]], FG_Playoff_Odds_Current[#Headers], 0), FALSE)</f>
        <v>0</v>
      </c>
      <c r="AB29" s="6">
        <f>Table30[[#This Row],[Clinch
Bye2]]-Table30[[#This Row],[Clinch
Bye]]</f>
        <v>0</v>
      </c>
      <c r="AC29" s="6">
        <f>VLOOKUP(Table30[[#This Row],[Team]], FG_Playoff_Odds_0810__2[], MATCH(Table30[[#Headers],[Clinch
Wild Card]], FG_Playoff_Odds_0810__2[#Headers], 0), FALSE)</f>
        <v>0</v>
      </c>
      <c r="AD29" s="6">
        <f>VLOOKUP(Table30[[#This Row],[Team]], FG_Playoff_Odds_Current[], MATCH(Table30[[#Headers],[Clinch
Wild Card]], FG_Playoff_Odds_Current[#Headers], 0), FALSE)</f>
        <v>0</v>
      </c>
      <c r="AE29" s="6">
        <f>Table30[[#This Row],[Clinch
Wild Card2]]-Table30[[#This Row],[Clinch
Wild Card]]</f>
        <v>0</v>
      </c>
      <c r="AF29" s="6">
        <f>VLOOKUP(Table30[[#This Row],[Team]], FG_Playoff_Odds_0810__2[], MATCH(Table30[[#Headers],[Make
Playoffs]], FG_Playoff_Odds_0810__2[#Headers], 0), FALSE)</f>
        <v>0</v>
      </c>
      <c r="AG29" s="6">
        <f>VLOOKUP(Table30[[#This Row],[Team]], FG_Playoff_Odds_Current[], MATCH(Table30[[#Headers],[Make
Playoffs]], FG_Playoff_Odds_Current[#Headers], 0), FALSE)</f>
        <v>0</v>
      </c>
      <c r="AH29" s="6">
        <f>Table30[[#This Row],[Make
Playoffs2]]-Table30[[#This Row],[Make
Playoffs]]</f>
        <v>0</v>
      </c>
      <c r="AI29" s="6">
        <f>VLOOKUP(Table30[[#This Row],[Team]], FG_Playoff_Odds_0810__2[], MATCH(Table30[[#Headers],[Make
LDS]], FG_Playoff_Odds_0810__2[#Headers], 0), FALSE)</f>
        <v>0</v>
      </c>
      <c r="AJ29" s="6">
        <f>VLOOKUP(Table30[[#This Row],[Team]], FG_Playoff_Odds_Current[], MATCH(Table30[[#Headers],[Make
LDS]], FG_Playoff_Odds_Current[#Headers], 0), FALSE)</f>
        <v>0</v>
      </c>
      <c r="AK29" s="6">
        <f>Table30[[#This Row],[Make
LDS2]]-Table30[[#This Row],[Make
LDS]]</f>
        <v>0</v>
      </c>
      <c r="AL29" s="6">
        <f>VLOOKUP(Table30[[#This Row],[Team]], FG_Playoff_Odds_0810__2[], MATCH(Table30[[#Headers],[Win
LDS]], FG_Playoff_Odds_0810__2[#Headers], 0), FALSE)</f>
        <v>0</v>
      </c>
      <c r="AM29" s="6">
        <f>VLOOKUP(Table30[[#This Row],[Team]], FG_Playoff_Odds_Current[], MATCH(Table30[[#Headers],[Win
LDS]], FG_Playoff_Odds_Current[#Headers], 0), FALSE)</f>
        <v>0</v>
      </c>
      <c r="AN29" s="6">
        <f>Table30[[#This Row],[Win
LDS2]]-Table30[[#This Row],[Win
LDS]]</f>
        <v>0</v>
      </c>
      <c r="AO29" s="6">
        <f>VLOOKUP(Table30[[#This Row],[Team]], FG_Playoff_Odds_0810__2[], MATCH(Table30[[#Headers],[Win
LCS]], FG_Playoff_Odds_0810__2[#Headers], 0), FALSE)</f>
        <v>0</v>
      </c>
      <c r="AP29" s="6">
        <f>VLOOKUP(Table30[[#This Row],[Team]], FG_Playoff_Odds_Current[], MATCH(Table30[[#Headers],[Win
LCS]], FG_Playoff_Odds_Current[#Headers], 0), FALSE)</f>
        <v>0</v>
      </c>
      <c r="AQ29" s="6">
        <f>Table30[[#This Row],[Win
LCS2]]-Table30[[#This Row],[Win
LCS]]</f>
        <v>0</v>
      </c>
      <c r="AR29" s="6">
        <f>VLOOKUP(Table30[[#This Row],[Team]], FG_Playoff_Odds_0810__2[], MATCH(Table30[[#Headers],[Win
World Series]], FG_Playoff_Odds_0810__2[#Headers], 0), FALSE)</f>
        <v>0</v>
      </c>
      <c r="AS29" s="6">
        <f>VLOOKUP(Table30[[#This Row],[Team]], FG_Playoff_Odds_Current[], MATCH(Table30[[#Headers],[Win
World Series]], FG_Playoff_Odds_Current[#Headers], 0), FALSE)</f>
        <v>0</v>
      </c>
      <c r="AT29" s="6">
        <f>Table30[[#This Row],[Win
World Series2]]-Table30[[#This Row],[Win
World Series]]</f>
        <v>0</v>
      </c>
    </row>
    <row r="30" spans="1:46" x14ac:dyDescent="0.45">
      <c r="A30" t="s">
        <v>1190</v>
      </c>
      <c r="B30">
        <f>VLOOKUP(Table30[[#This Row],[Team]], FG_Playoff_Odds_0810__2[], MATCH(Table30[[#Headers],[W]], FG_Playoff_Odds_0810__2[#Headers], 0), FALSE)</f>
        <v>28</v>
      </c>
      <c r="C30">
        <f>VLOOKUP(Table30[[#This Row],[Team]], FG_Playoff_Odds_Current[], MATCH(Table30[[#Headers],[W]], FG_Playoff_Odds_0810__2[#Headers], 0),FALSE)</f>
        <v>38</v>
      </c>
      <c r="D30">
        <f>VLOOKUP(Table30[[#This Row],[Team]], FG_Playoff_Odds_0810__2[], MATCH(Table30[[#Headers],[L]], FG_Playoff_Odds_0810__2[#Headers], 0), FALSE)</f>
        <v>91</v>
      </c>
      <c r="E30">
        <f>VLOOKUP(Table30[[#This Row],[Team]], FG_Playoff_Odds_Current[], MATCH(Table30[[#Headers],[L]], FG_Playoff_Odds_0810__2[#Headers], 0), FALSE)</f>
        <v>120</v>
      </c>
      <c r="F30">
        <f>VLOOKUP(Table30[[#This Row],[Team]], FG_Playoff_Odds_0810__2[], MATCH(Table30[[#Headers],[W%]], FG_Playoff_Odds_0810__2[#Headers], 0), FALSE)</f>
        <v>0.23499999999999999</v>
      </c>
      <c r="G30">
        <f>VLOOKUP(Table30[[#This Row],[Team]], FG_Playoff_Odds_Current[], MATCH(Table30[[#Headers],[W%]], FG_Playoff_Odds_Current[#Headers], 0), FALSE)</f>
        <v>0.24099999999999999</v>
      </c>
      <c r="H30">
        <f>Table30[[#This Row],[W%2]]-Table30[[#This Row],[W%]]</f>
        <v>6.0000000000000053E-3</v>
      </c>
      <c r="I30">
        <f>VLOOKUP(Table30[[#This Row],[Team]], FG_Playoff_Odds_0810__2[], MATCH(Table30[[#Headers],[GB]], FG_Playoff_Odds_0810__2[#Headers], 0), FALSE)</f>
        <v>41</v>
      </c>
      <c r="J30">
        <f>VLOOKUP(Table30[[#This Row],[Team]], FG_Playoff_Odds_Current[], MATCH(Table30[[#Headers],[GB]], FG_Playoff_Odds_Current[#Headers], 0), FALSE)</f>
        <v>53.5</v>
      </c>
      <c r="K30">
        <f>Table30[[#This Row],[GB2]]-Table30[[#This Row],[GB]]</f>
        <v>12.5</v>
      </c>
      <c r="L30">
        <f>VLOOKUP(Table30[[#This Row],[Team]], FG_Playoff_Odds_0810__2[], MATCH(Table30[[#Headers],[Proj
W]], FG_Playoff_Odds_0810__2[#Headers], 0), FALSE)</f>
        <v>44.9</v>
      </c>
      <c r="M30">
        <f>VLOOKUP(Table30[[#This Row],[Team]], FG_Playoff_Odds_Current[], MATCH(Table30[[#Headers],[Proj
W]], FG_Playoff_Odds_Current[#Headers], 0), FALSE)</f>
        <v>39.700000000000003</v>
      </c>
      <c r="N30">
        <f>Table30[[#This Row],[Proj
W2]]-Table30[[#This Row],[Proj
W]]</f>
        <v>-5.1999999999999957</v>
      </c>
      <c r="O30">
        <f>VLOOKUP(Table30[[#This Row],[Team]], FG_Playoff_Odds_0810__2[], MATCH(Table30[[#Headers],[Proj
L]], FG_Playoff_Odds_0810__2[#Headers], 0), FALSE)</f>
        <v>117.1</v>
      </c>
      <c r="P30">
        <f>VLOOKUP(Table30[[#This Row],[Team]], FG_Playoff_Odds_Current[], MATCH(Table30[[#Headers],[Proj
L]], FG_Playoff_Odds_Current[#Headers], 0), FALSE)</f>
        <v>122.3</v>
      </c>
      <c r="Q30">
        <f>Table30[[#This Row],[Proj
L2]]-Table30[[#This Row],[Proj
L]]</f>
        <v>5.2000000000000028</v>
      </c>
      <c r="R30">
        <f>VLOOKUP(Table30[[#This Row],[Team]], FG_Playoff_Odds_0810__2[], MATCH(Table30[[#Headers],[ROS
W%]], FG_Playoff_Odds_0810__2[#Headers], 0), FALSE)</f>
        <v>0.39300000000000002</v>
      </c>
      <c r="S30">
        <f>VLOOKUP(Table30[[#This Row],[Team]], FG_Playoff_Odds_Current[], MATCH(Table30[[#Headers],[ROS
W%]], FG_Playoff_Odds_Current[#Headers], 0), FALSE)</f>
        <v>0.42299999999999999</v>
      </c>
      <c r="T30">
        <f>Table30[[#This Row],[ROS
W%2]]-Table30[[#This Row],[ROS
W%]]</f>
        <v>2.9999999999999971E-2</v>
      </c>
      <c r="U30">
        <f>VLOOKUP(Table30[[#This Row],[Team]], FG_Playoff_Odds_0810__2[], MATCH(Table30[[#Headers],[Strength
of Sched]], FG_Playoff_Odds_0810__2[#Headers], 0), FALSE)</f>
        <v>0.501</v>
      </c>
      <c r="V30">
        <f>VLOOKUP(Table30[[#This Row],[Team]], FG_Playoff_Odds_Current[], MATCH(Table30[[#Headers],[Strength
of Sched]], FG_Playoff_Odds_Current[#Headers], 0), FALSE)</f>
        <v>0.48199999999999998</v>
      </c>
      <c r="W30" s="6">
        <f>VLOOKUP(Table30[[#This Row],[Team]], FG_Playoff_Odds_0810__2[], MATCH(Table30[[#Headers],[Win
Div]], FG_Playoff_Odds_0810__2[#Headers], 0), FALSE)</f>
        <v>0</v>
      </c>
      <c r="X30" s="6">
        <f>VLOOKUP(Table30[[#This Row],[Team]], FG_Playoff_Odds_Current[], MATCH(Table30[[#Headers],[Win
Div]], FG_Playoff_Odds_Current[#Headers], 0), FALSE)</f>
        <v>0</v>
      </c>
      <c r="Y30" s="6">
        <f>Table30[[#This Row],[Win
Div2]]-Table30[[#This Row],[Win
Div]]</f>
        <v>0</v>
      </c>
      <c r="Z30" s="6">
        <f>VLOOKUP(Table30[[#This Row],[Team]], FG_Playoff_Odds_0810__2[], MATCH(Table30[[#Headers],[Clinch
Bye]], FG_Playoff_Odds_0810__2[#Headers], 0), FALSE)</f>
        <v>0</v>
      </c>
      <c r="AA30" s="6">
        <f>VLOOKUP(Table30[[#This Row],[Team]], FG_Playoff_Odds_Current[], MATCH(Table30[[#Headers],[Clinch
Bye]], FG_Playoff_Odds_Current[#Headers], 0), FALSE)</f>
        <v>0</v>
      </c>
      <c r="AB30" s="6">
        <f>Table30[[#This Row],[Clinch
Bye2]]-Table30[[#This Row],[Clinch
Bye]]</f>
        <v>0</v>
      </c>
      <c r="AC30" s="6">
        <f>VLOOKUP(Table30[[#This Row],[Team]], FG_Playoff_Odds_0810__2[], MATCH(Table30[[#Headers],[Clinch
Wild Card]], FG_Playoff_Odds_0810__2[#Headers], 0), FALSE)</f>
        <v>0</v>
      </c>
      <c r="AD30" s="6">
        <f>VLOOKUP(Table30[[#This Row],[Team]], FG_Playoff_Odds_Current[], MATCH(Table30[[#Headers],[Clinch
Wild Card]], FG_Playoff_Odds_Current[#Headers], 0), FALSE)</f>
        <v>0</v>
      </c>
      <c r="AE30" s="6">
        <f>Table30[[#This Row],[Clinch
Wild Card2]]-Table30[[#This Row],[Clinch
Wild Card]]</f>
        <v>0</v>
      </c>
      <c r="AF30" s="6">
        <f>VLOOKUP(Table30[[#This Row],[Team]], FG_Playoff_Odds_0810__2[], MATCH(Table30[[#Headers],[Make
Playoffs]], FG_Playoff_Odds_0810__2[#Headers], 0), FALSE)</f>
        <v>0</v>
      </c>
      <c r="AG30" s="6">
        <f>VLOOKUP(Table30[[#This Row],[Team]], FG_Playoff_Odds_Current[], MATCH(Table30[[#Headers],[Make
Playoffs]], FG_Playoff_Odds_Current[#Headers], 0), FALSE)</f>
        <v>0</v>
      </c>
      <c r="AH30" s="6">
        <f>Table30[[#This Row],[Make
Playoffs2]]-Table30[[#This Row],[Make
Playoffs]]</f>
        <v>0</v>
      </c>
      <c r="AI30" s="6">
        <f>VLOOKUP(Table30[[#This Row],[Team]], FG_Playoff_Odds_0810__2[], MATCH(Table30[[#Headers],[Make
LDS]], FG_Playoff_Odds_0810__2[#Headers], 0), FALSE)</f>
        <v>0</v>
      </c>
      <c r="AJ30" s="6">
        <f>VLOOKUP(Table30[[#This Row],[Team]], FG_Playoff_Odds_Current[], MATCH(Table30[[#Headers],[Make
LDS]], FG_Playoff_Odds_Current[#Headers], 0), FALSE)</f>
        <v>0</v>
      </c>
      <c r="AK30" s="6">
        <f>Table30[[#This Row],[Make
LDS2]]-Table30[[#This Row],[Make
LDS]]</f>
        <v>0</v>
      </c>
      <c r="AL30" s="6">
        <f>VLOOKUP(Table30[[#This Row],[Team]], FG_Playoff_Odds_0810__2[], MATCH(Table30[[#Headers],[Win
LDS]], FG_Playoff_Odds_0810__2[#Headers], 0), FALSE)</f>
        <v>0</v>
      </c>
      <c r="AM30" s="6">
        <f>VLOOKUP(Table30[[#This Row],[Team]], FG_Playoff_Odds_Current[], MATCH(Table30[[#Headers],[Win
LDS]], FG_Playoff_Odds_Current[#Headers], 0), FALSE)</f>
        <v>0</v>
      </c>
      <c r="AN30" s="6">
        <f>Table30[[#This Row],[Win
LDS2]]-Table30[[#This Row],[Win
LDS]]</f>
        <v>0</v>
      </c>
      <c r="AO30" s="6">
        <f>VLOOKUP(Table30[[#This Row],[Team]], FG_Playoff_Odds_0810__2[], MATCH(Table30[[#Headers],[Win
LCS]], FG_Playoff_Odds_0810__2[#Headers], 0), FALSE)</f>
        <v>0</v>
      </c>
      <c r="AP30" s="6">
        <f>VLOOKUP(Table30[[#This Row],[Team]], FG_Playoff_Odds_Current[], MATCH(Table30[[#Headers],[Win
LCS]], FG_Playoff_Odds_Current[#Headers], 0), FALSE)</f>
        <v>0</v>
      </c>
      <c r="AQ30" s="6">
        <f>Table30[[#This Row],[Win
LCS2]]-Table30[[#This Row],[Win
LCS]]</f>
        <v>0</v>
      </c>
      <c r="AR30" s="6">
        <f>VLOOKUP(Table30[[#This Row],[Team]], FG_Playoff_Odds_0810__2[], MATCH(Table30[[#Headers],[Win
World Series]], FG_Playoff_Odds_0810__2[#Headers], 0), FALSE)</f>
        <v>0</v>
      </c>
      <c r="AS30" s="6">
        <f>VLOOKUP(Table30[[#This Row],[Team]], FG_Playoff_Odds_Current[], MATCH(Table30[[#Headers],[Win
World Series]], FG_Playoff_Odds_Current[#Headers], 0), FALSE)</f>
        <v>0</v>
      </c>
      <c r="AT30" s="6">
        <f>Table30[[#This Row],[Win
World Series2]]-Table30[[#This Row],[Win
World Series]]</f>
        <v>0</v>
      </c>
    </row>
    <row r="31" spans="1:46" x14ac:dyDescent="0.45">
      <c r="A31" t="s">
        <v>1191</v>
      </c>
      <c r="B31">
        <f>VLOOKUP(Table30[[#This Row],[Team]], FG_Playoff_Odds_0810__2[], MATCH(Table30[[#Headers],[W]], FG_Playoff_Odds_0810__2[#Headers], 0), FALSE)</f>
        <v>51</v>
      </c>
      <c r="C31">
        <f>VLOOKUP(Table30[[#This Row],[Team]], FG_Playoff_Odds_Current[], MATCH(Table30[[#Headers],[W]], FG_Playoff_Odds_0810__2[#Headers], 0),FALSE)</f>
        <v>63</v>
      </c>
      <c r="D31">
        <f>VLOOKUP(Table30[[#This Row],[Team]], FG_Playoff_Odds_0810__2[], MATCH(Table30[[#Headers],[L]], FG_Playoff_Odds_0810__2[#Headers], 0), FALSE)</f>
        <v>66</v>
      </c>
      <c r="E31">
        <f>VLOOKUP(Table30[[#This Row],[Team]], FG_Playoff_Odds_Current[], MATCH(Table30[[#Headers],[L]], FG_Playoff_Odds_0810__2[#Headers], 0), FALSE)</f>
        <v>95</v>
      </c>
      <c r="F31">
        <f>VLOOKUP(Table30[[#This Row],[Team]], FG_Playoff_Odds_0810__2[], MATCH(Table30[[#Headers],[W%]], FG_Playoff_Odds_0810__2[#Headers], 0), FALSE)</f>
        <v>0.436</v>
      </c>
      <c r="G31">
        <f>VLOOKUP(Table30[[#This Row],[Team]], FG_Playoff_Odds_Current[], MATCH(Table30[[#Headers],[W%]], FG_Playoff_Odds_Current[#Headers], 0), FALSE)</f>
        <v>0.39900000000000002</v>
      </c>
      <c r="H31">
        <f>Table30[[#This Row],[W%2]]-Table30[[#This Row],[W%]]</f>
        <v>-3.6999999999999977E-2</v>
      </c>
      <c r="I31">
        <f>VLOOKUP(Table30[[#This Row],[Team]], FG_Playoff_Odds_0810__2[], MATCH(Table30[[#Headers],[GB]], FG_Playoff_Odds_0810__2[#Headers], 0), FALSE)</f>
        <v>10.5</v>
      </c>
      <c r="J31">
        <f>VLOOKUP(Table30[[#This Row],[Team]], FG_Playoff_Odds_Current[], MATCH(Table30[[#Headers],[GB]], FG_Playoff_Odds_Current[#Headers], 0), FALSE)</f>
        <v>22.5</v>
      </c>
      <c r="K31">
        <f>Table30[[#This Row],[GB2]]-Table30[[#This Row],[GB]]</f>
        <v>12</v>
      </c>
      <c r="L31">
        <f>VLOOKUP(Table30[[#This Row],[Team]], FG_Playoff_Odds_0810__2[], MATCH(Table30[[#Headers],[Proj
W]], FG_Playoff_Odds_0810__2[#Headers], 0), FALSE)</f>
        <v>70.900000000000006</v>
      </c>
      <c r="M31">
        <f>VLOOKUP(Table30[[#This Row],[Team]], FG_Playoff_Odds_Current[], MATCH(Table30[[#Headers],[Proj
W]], FG_Playoff_Odds_Current[#Headers], 0), FALSE)</f>
        <v>64.7</v>
      </c>
      <c r="N31">
        <f>Table30[[#This Row],[Proj
W2]]-Table30[[#This Row],[Proj
W]]</f>
        <v>-6.2000000000000028</v>
      </c>
      <c r="O31">
        <f>VLOOKUP(Table30[[#This Row],[Team]], FG_Playoff_Odds_0810__2[], MATCH(Table30[[#Headers],[Proj
L]], FG_Playoff_Odds_0810__2[#Headers], 0), FALSE)</f>
        <v>91.1</v>
      </c>
      <c r="P31">
        <f>VLOOKUP(Table30[[#This Row],[Team]], FG_Playoff_Odds_Current[], MATCH(Table30[[#Headers],[Proj
L]], FG_Playoff_Odds_Current[#Headers], 0), FALSE)</f>
        <v>97.3</v>
      </c>
      <c r="Q31">
        <f>Table30[[#This Row],[Proj
L2]]-Table30[[#This Row],[Proj
L]]</f>
        <v>6.2000000000000028</v>
      </c>
      <c r="R31">
        <f>VLOOKUP(Table30[[#This Row],[Team]], FG_Playoff_Odds_0810__2[], MATCH(Table30[[#Headers],[ROS
W%]], FG_Playoff_Odds_0810__2[#Headers], 0), FALSE)</f>
        <v>0.441</v>
      </c>
      <c r="S31">
        <f>VLOOKUP(Table30[[#This Row],[Team]], FG_Playoff_Odds_Current[], MATCH(Table30[[#Headers],[ROS
W%]], FG_Playoff_Odds_Current[#Headers], 0), FALSE)</f>
        <v>0.435</v>
      </c>
      <c r="T31">
        <f>Table30[[#This Row],[ROS
W%2]]-Table30[[#This Row],[ROS
W%]]</f>
        <v>-6.0000000000000053E-3</v>
      </c>
      <c r="U31">
        <f>VLOOKUP(Table30[[#This Row],[Team]], FG_Playoff_Odds_0810__2[], MATCH(Table30[[#Headers],[Strength
of Sched]], FG_Playoff_Odds_0810__2[#Headers], 0), FALSE)</f>
        <v>0.5</v>
      </c>
      <c r="V31">
        <f>VLOOKUP(Table30[[#This Row],[Team]], FG_Playoff_Odds_Current[], MATCH(Table30[[#Headers],[Strength
of Sched]], FG_Playoff_Odds_Current[#Headers], 0), FALSE)</f>
        <v>0.48</v>
      </c>
      <c r="W31" s="6">
        <f>VLOOKUP(Table30[[#This Row],[Team]], FG_Playoff_Odds_0810__2[], MATCH(Table30[[#Headers],[Win
Div]], FG_Playoff_Odds_0810__2[#Headers], 0), FALSE)</f>
        <v>0</v>
      </c>
      <c r="X31" s="6">
        <f>VLOOKUP(Table30[[#This Row],[Team]], FG_Playoff_Odds_Current[], MATCH(Table30[[#Headers],[Win
Div]], FG_Playoff_Odds_Current[#Headers], 0), FALSE)</f>
        <v>0</v>
      </c>
      <c r="Y31" s="6">
        <f>Table30[[#This Row],[Win
Div2]]-Table30[[#This Row],[Win
Div]]</f>
        <v>0</v>
      </c>
      <c r="Z31" s="6">
        <f>VLOOKUP(Table30[[#This Row],[Team]], FG_Playoff_Odds_0810__2[], MATCH(Table30[[#Headers],[Clinch
Bye]], FG_Playoff_Odds_0810__2[#Headers], 0), FALSE)</f>
        <v>0</v>
      </c>
      <c r="AA31" s="6">
        <f>VLOOKUP(Table30[[#This Row],[Team]], FG_Playoff_Odds_Current[], MATCH(Table30[[#Headers],[Clinch
Bye]], FG_Playoff_Odds_Current[#Headers], 0), FALSE)</f>
        <v>0</v>
      </c>
      <c r="AB31" s="6">
        <f>Table30[[#This Row],[Clinch
Bye2]]-Table30[[#This Row],[Clinch
Bye]]</f>
        <v>0</v>
      </c>
      <c r="AC31" s="6">
        <f>VLOOKUP(Table30[[#This Row],[Team]], FG_Playoff_Odds_0810__2[], MATCH(Table30[[#Headers],[Clinch
Wild Card]], FG_Playoff_Odds_0810__2[#Headers], 0), FALSE)</f>
        <v>0</v>
      </c>
      <c r="AD31" s="6">
        <f>VLOOKUP(Table30[[#This Row],[Team]], FG_Playoff_Odds_Current[], MATCH(Table30[[#Headers],[Clinch
Wild Card]], FG_Playoff_Odds_Current[#Headers], 0), FALSE)</f>
        <v>0</v>
      </c>
      <c r="AE31" s="6">
        <f>Table30[[#This Row],[Clinch
Wild Card2]]-Table30[[#This Row],[Clinch
Wild Card]]</f>
        <v>0</v>
      </c>
      <c r="AF31" s="6">
        <f>VLOOKUP(Table30[[#This Row],[Team]], FG_Playoff_Odds_0810__2[], MATCH(Table30[[#Headers],[Make
Playoffs]], FG_Playoff_Odds_0810__2[#Headers], 0), FALSE)</f>
        <v>0</v>
      </c>
      <c r="AG31" s="6">
        <f>VLOOKUP(Table30[[#This Row],[Team]], FG_Playoff_Odds_Current[], MATCH(Table30[[#Headers],[Make
Playoffs]], FG_Playoff_Odds_Current[#Headers], 0), FALSE)</f>
        <v>0</v>
      </c>
      <c r="AH31" s="6">
        <f>Table30[[#This Row],[Make
Playoffs2]]-Table30[[#This Row],[Make
Playoffs]]</f>
        <v>0</v>
      </c>
      <c r="AI31" s="6">
        <f>VLOOKUP(Table30[[#This Row],[Team]], FG_Playoff_Odds_0810__2[], MATCH(Table30[[#Headers],[Make
LDS]], FG_Playoff_Odds_0810__2[#Headers], 0), FALSE)</f>
        <v>0</v>
      </c>
      <c r="AJ31" s="6">
        <f>VLOOKUP(Table30[[#This Row],[Team]], FG_Playoff_Odds_Current[], MATCH(Table30[[#Headers],[Make
LDS]], FG_Playoff_Odds_Current[#Headers], 0), FALSE)</f>
        <v>0</v>
      </c>
      <c r="AK31" s="6">
        <f>Table30[[#This Row],[Make
LDS2]]-Table30[[#This Row],[Make
LDS]]</f>
        <v>0</v>
      </c>
      <c r="AL31" s="6">
        <f>VLOOKUP(Table30[[#This Row],[Team]], FG_Playoff_Odds_0810__2[], MATCH(Table30[[#Headers],[Win
LDS]], FG_Playoff_Odds_0810__2[#Headers], 0), FALSE)</f>
        <v>0</v>
      </c>
      <c r="AM31" s="6">
        <f>VLOOKUP(Table30[[#This Row],[Team]], FG_Playoff_Odds_Current[], MATCH(Table30[[#Headers],[Win
LDS]], FG_Playoff_Odds_Current[#Headers], 0), FALSE)</f>
        <v>0</v>
      </c>
      <c r="AN31" s="6">
        <f>Table30[[#This Row],[Win
LDS2]]-Table30[[#This Row],[Win
LDS]]</f>
        <v>0</v>
      </c>
      <c r="AO31" s="6">
        <f>VLOOKUP(Table30[[#This Row],[Team]], FG_Playoff_Odds_0810__2[], MATCH(Table30[[#Headers],[Win
LCS]], FG_Playoff_Odds_0810__2[#Headers], 0), FALSE)</f>
        <v>0</v>
      </c>
      <c r="AP31" s="6">
        <f>VLOOKUP(Table30[[#This Row],[Team]], FG_Playoff_Odds_Current[], MATCH(Table30[[#Headers],[Win
LCS]], FG_Playoff_Odds_Current[#Headers], 0), FALSE)</f>
        <v>0</v>
      </c>
      <c r="AQ31" s="6">
        <f>Table30[[#This Row],[Win
LCS2]]-Table30[[#This Row],[Win
LCS]]</f>
        <v>0</v>
      </c>
      <c r="AR31" s="6">
        <f>VLOOKUP(Table30[[#This Row],[Team]], FG_Playoff_Odds_0810__2[], MATCH(Table30[[#Headers],[Win
World Series]], FG_Playoff_Odds_0810__2[#Headers], 0), FALSE)</f>
        <v>0</v>
      </c>
      <c r="AS31" s="6">
        <f>VLOOKUP(Table30[[#This Row],[Team]], FG_Playoff_Odds_Current[], MATCH(Table30[[#Headers],[Win
World Series]], FG_Playoff_Odds_Current[#Headers], 0), FALSE)</f>
        <v>0</v>
      </c>
      <c r="AT31" s="6">
        <f>Table30[[#This Row],[Win
World Series2]]-Table30[[#This Row],[Win
World Series]]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6661-1610-4B5D-A4AF-68054C7C9951}">
  <dimension ref="A1:Q157"/>
  <sheetViews>
    <sheetView topLeftCell="A128" workbookViewId="0">
      <selection activeCell="Q2" sqref="Q2:Q157"/>
    </sheetView>
  </sheetViews>
  <sheetFormatPr defaultRowHeight="14.25" x14ac:dyDescent="0.45"/>
  <cols>
    <col min="1" max="1" width="8.73046875" bestFit="1" customWidth="1"/>
    <col min="2" max="2" width="9.73046875" bestFit="1" customWidth="1"/>
    <col min="3" max="3" width="6.33203125" bestFit="1" customWidth="1"/>
    <col min="4" max="4" width="8.06640625" bestFit="1" customWidth="1"/>
    <col min="5" max="6" width="5.1328125" bestFit="1" customWidth="1"/>
    <col min="8" max="8" width="12.59765625" customWidth="1"/>
    <col min="9" max="9" width="13.796875" customWidth="1"/>
    <col min="10" max="10" width="13.26562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  <c r="L1" t="s">
        <v>604</v>
      </c>
      <c r="M1" t="s">
        <v>605</v>
      </c>
      <c r="N1" t="s">
        <v>606</v>
      </c>
      <c r="O1" t="s">
        <v>607</v>
      </c>
      <c r="P1" t="s">
        <v>608</v>
      </c>
      <c r="Q1" t="s">
        <v>609</v>
      </c>
    </row>
    <row r="2" spans="1:17" x14ac:dyDescent="0.45">
      <c r="A2" t="s">
        <v>6</v>
      </c>
      <c r="B2" t="s">
        <v>7</v>
      </c>
      <c r="C2" t="s">
        <v>8</v>
      </c>
      <c r="D2" t="s">
        <v>9</v>
      </c>
      <c r="E2">
        <v>1</v>
      </c>
      <c r="F2">
        <v>0</v>
      </c>
      <c r="G2">
        <f>VLOOKUP(INDEX(Index!$A$2:$A$31, MATCH(_2024_Tigers_Game_Log[[#This Row],[OPP]], Index!$B$2:$B$31, 0)), Major_League_Baseball__Detailed_Standings[[Tm]:[W-L%]], 4,FALSE)</f>
        <v>0.23100000000000001</v>
      </c>
      <c r="H2">
        <f>AVERAGE($G$2:_2024_Tigers_Game_Log[[#This Row],[Opponent Win%]])</f>
        <v>0.23100000000000001</v>
      </c>
      <c r="I2">
        <f>IF(_2024_Tigers_Game_Log[[#This Row],[Location]]="@", _2024_Tigers_Game_Log[[#This Row],[Opponent Win%]]*1.041, _2024_Tigers_Game_Log[[#This Row],[Opponent Win%]]*0.959)</f>
        <v>0.24047099999999999</v>
      </c>
      <c r="J2">
        <f>AVERAGE($G$2:_2024_Tigers_Game_Log[[#This Row],[Opponent Win%]])</f>
        <v>0.23100000000000001</v>
      </c>
      <c r="K2">
        <f>IF(ABS(_2024_Tigers_Game_Log[[#This Row],[RS]]-_2024_Tigers_Game_Log[[#This Row],[RA]])=1, 1,0)</f>
        <v>1</v>
      </c>
      <c r="L2">
        <f>SUM($K$2:_2024_Tigers_Game_Log[[#This Row],[One Run Games]])</f>
        <v>1</v>
      </c>
      <c r="M2">
        <f>IF(AND(_2024_Tigers_Game_Log[[#This Row],[RS]]&gt;_2024_Tigers_Game_Log[[#This Row],[RA]],_2024_Tigers_Game_Log[[#This Row],[One Run Games]]=1), 1,0)</f>
        <v>1</v>
      </c>
      <c r="N2">
        <f>IF(AND(_2024_Tigers_Game_Log[[#This Row],[RS]]&lt;_2024_Tigers_Game_Log[[#This Row],[RA]],_2024_Tigers_Game_Log[[#This Row],[One Run Games]]=1), 1,0)</f>
        <v>0</v>
      </c>
      <c r="O2">
        <f>SUM($M$2:_2024_Tigers_Game_Log[[#This Row],[On Run Wins]])</f>
        <v>1</v>
      </c>
      <c r="P2">
        <f>SUM($N$2:_2024_Tigers_Game_Log[[#This Row],[On Run Loss]])</f>
        <v>0</v>
      </c>
      <c r="Q2" s="1">
        <f>_2024_Tigers_Game_Log[[#This Row],[Cum One-Run Wins]]/SUM(_2024_Tigers_Game_Log[[#This Row],[Cum One-Run Wins]:[Cum One-Run Wins2]])</f>
        <v>1</v>
      </c>
    </row>
    <row r="3" spans="1:17" x14ac:dyDescent="0.45">
      <c r="A3" t="s">
        <v>10</v>
      </c>
      <c r="B3" t="s">
        <v>7</v>
      </c>
      <c r="C3" t="s">
        <v>8</v>
      </c>
      <c r="D3" t="s">
        <v>9</v>
      </c>
      <c r="E3">
        <v>7</v>
      </c>
      <c r="F3">
        <v>6</v>
      </c>
      <c r="G3">
        <f>VLOOKUP(INDEX(Index!$A$2:$A$31, MATCH(_2024_Tigers_Game_Log[[#This Row],[OPP]], Index!$B$2:$B$31, 0)), Major_League_Baseball__Detailed_Standings[[Tm]:[W-L%]], 4,FALSE)</f>
        <v>0.23100000000000001</v>
      </c>
      <c r="H3">
        <f>AVERAGE($G$2:_2024_Tigers_Game_Log[[#This Row],[Opponent Win%]])</f>
        <v>0.23100000000000001</v>
      </c>
      <c r="I3">
        <f>IF(_2024_Tigers_Game_Log[[#This Row],[Location]]="@", _2024_Tigers_Game_Log[[#This Row],[Opponent Win%]]*1.041, _2024_Tigers_Game_Log[[#This Row],[Opponent Win%]]*0.959)</f>
        <v>0.24047099999999999</v>
      </c>
      <c r="J3">
        <f>AVERAGE($G$2:_2024_Tigers_Game_Log[[#This Row],[Opponent Win%]])</f>
        <v>0.23100000000000001</v>
      </c>
      <c r="K3">
        <f>IF(ABS(_2024_Tigers_Game_Log[[#This Row],[RS]]-_2024_Tigers_Game_Log[[#This Row],[RA]])=1, 1,0)</f>
        <v>1</v>
      </c>
      <c r="L3">
        <f>SUM($K$2:_2024_Tigers_Game_Log[[#This Row],[One Run Games]])</f>
        <v>2</v>
      </c>
      <c r="M3">
        <f>IF(AND(_2024_Tigers_Game_Log[[#This Row],[RS]]&gt;_2024_Tigers_Game_Log[[#This Row],[RA]],_2024_Tigers_Game_Log[[#This Row],[One Run Games]]=1), 1,0)</f>
        <v>1</v>
      </c>
      <c r="N3">
        <f>IF(AND(_2024_Tigers_Game_Log[[#This Row],[RS]]&lt;_2024_Tigers_Game_Log[[#This Row],[RA]],_2024_Tigers_Game_Log[[#This Row],[One Run Games]]=1), 1,0)</f>
        <v>0</v>
      </c>
      <c r="O3">
        <f>SUM($M$2:_2024_Tigers_Game_Log[[#This Row],[On Run Wins]])</f>
        <v>2</v>
      </c>
      <c r="P3">
        <f>SUM($N$2:_2024_Tigers_Game_Log[[#This Row],[On Run Loss]])</f>
        <v>0</v>
      </c>
      <c r="Q3" s="1">
        <f>_2024_Tigers_Game_Log[[#This Row],[Cum One-Run Wins]]/SUM(_2024_Tigers_Game_Log[[#This Row],[Cum One-Run Wins]:[Cum One-Run Wins2]])</f>
        <v>1</v>
      </c>
    </row>
    <row r="4" spans="1:17" x14ac:dyDescent="0.45">
      <c r="A4" t="s">
        <v>11</v>
      </c>
      <c r="B4" t="s">
        <v>7</v>
      </c>
      <c r="C4" t="s">
        <v>8</v>
      </c>
      <c r="D4" t="s">
        <v>9</v>
      </c>
      <c r="E4">
        <v>3</v>
      </c>
      <c r="F4">
        <v>2</v>
      </c>
      <c r="G4">
        <f>VLOOKUP(INDEX(Index!$A$2:$A$31, MATCH(_2024_Tigers_Game_Log[[#This Row],[OPP]], Index!$B$2:$B$31, 0)), Major_League_Baseball__Detailed_Standings[[Tm]:[W-L%]], 4,FALSE)</f>
        <v>0.23100000000000001</v>
      </c>
      <c r="H4">
        <f>AVERAGE($G$2:_2024_Tigers_Game_Log[[#This Row],[Opponent Win%]])</f>
        <v>0.23100000000000001</v>
      </c>
      <c r="I4">
        <f>IF(_2024_Tigers_Game_Log[[#This Row],[Location]]="@", _2024_Tigers_Game_Log[[#This Row],[Opponent Win%]]*1.041, _2024_Tigers_Game_Log[[#This Row],[Opponent Win%]]*0.959)</f>
        <v>0.24047099999999999</v>
      </c>
      <c r="J4">
        <f>AVERAGE($G$2:_2024_Tigers_Game_Log[[#This Row],[Opponent Win%]])</f>
        <v>0.23100000000000001</v>
      </c>
      <c r="K4">
        <f>IF(ABS(_2024_Tigers_Game_Log[[#This Row],[RS]]-_2024_Tigers_Game_Log[[#This Row],[RA]])=1, 1,0)</f>
        <v>1</v>
      </c>
      <c r="L4">
        <f>SUM($K$2:_2024_Tigers_Game_Log[[#This Row],[One Run Games]])</f>
        <v>3</v>
      </c>
      <c r="M4">
        <f>IF(AND(_2024_Tigers_Game_Log[[#This Row],[RS]]&gt;_2024_Tigers_Game_Log[[#This Row],[RA]],_2024_Tigers_Game_Log[[#This Row],[One Run Games]]=1), 1,0)</f>
        <v>1</v>
      </c>
      <c r="N4">
        <f>IF(AND(_2024_Tigers_Game_Log[[#This Row],[RS]]&lt;_2024_Tigers_Game_Log[[#This Row],[RA]],_2024_Tigers_Game_Log[[#This Row],[One Run Games]]=1), 1,0)</f>
        <v>0</v>
      </c>
      <c r="O4">
        <f>SUM($M$2:_2024_Tigers_Game_Log[[#This Row],[On Run Wins]])</f>
        <v>3</v>
      </c>
      <c r="P4">
        <f>SUM($N$2:_2024_Tigers_Game_Log[[#This Row],[On Run Loss]])</f>
        <v>0</v>
      </c>
      <c r="Q4" s="1">
        <f>_2024_Tigers_Game_Log[[#This Row],[Cum One-Run Wins]]/SUM(_2024_Tigers_Game_Log[[#This Row],[Cum One-Run Wins]:[Cum One-Run Wins2]])</f>
        <v>1</v>
      </c>
    </row>
    <row r="5" spans="1:17" x14ac:dyDescent="0.45">
      <c r="A5" t="s">
        <v>12</v>
      </c>
      <c r="B5" t="s">
        <v>7</v>
      </c>
      <c r="C5" t="s">
        <v>13</v>
      </c>
      <c r="D5" t="s">
        <v>9</v>
      </c>
      <c r="E5">
        <v>5</v>
      </c>
      <c r="F5">
        <v>0</v>
      </c>
      <c r="G5">
        <f>VLOOKUP(INDEX(Index!$A$2:$A$31, MATCH(_2024_Tigers_Game_Log[[#This Row],[OPP]], Index!$B$2:$B$31, 0)), Major_League_Baseball__Detailed_Standings[[Tm]:[W-L%]], 4,FALSE)</f>
        <v>0.55800000000000005</v>
      </c>
      <c r="H5">
        <f>AVERAGE($G$2:_2024_Tigers_Game_Log[[#This Row],[Opponent Win%]])</f>
        <v>0.31275000000000003</v>
      </c>
      <c r="I5">
        <f>IF(_2024_Tigers_Game_Log[[#This Row],[Location]]="@", _2024_Tigers_Game_Log[[#This Row],[Opponent Win%]]*1.041, _2024_Tigers_Game_Log[[#This Row],[Opponent Win%]]*0.959)</f>
        <v>0.58087800000000001</v>
      </c>
      <c r="J5">
        <f>AVERAGE($G$2:_2024_Tigers_Game_Log[[#This Row],[Opponent Win%]])</f>
        <v>0.31275000000000003</v>
      </c>
      <c r="K5">
        <f>IF(ABS(_2024_Tigers_Game_Log[[#This Row],[RS]]-_2024_Tigers_Game_Log[[#This Row],[RA]])=1, 1,0)</f>
        <v>0</v>
      </c>
      <c r="L5">
        <f>SUM($K$2:_2024_Tigers_Game_Log[[#This Row],[One Run Games]])</f>
        <v>3</v>
      </c>
      <c r="M5">
        <f>IF(AND(_2024_Tigers_Game_Log[[#This Row],[RS]]&gt;_2024_Tigers_Game_Log[[#This Row],[RA]],_2024_Tigers_Game_Log[[#This Row],[One Run Games]]=1), 1,0)</f>
        <v>0</v>
      </c>
      <c r="N5">
        <f>IF(AND(_2024_Tigers_Game_Log[[#This Row],[RS]]&lt;_2024_Tigers_Game_Log[[#This Row],[RA]],_2024_Tigers_Game_Log[[#This Row],[One Run Games]]=1), 1,0)</f>
        <v>0</v>
      </c>
      <c r="O5">
        <f>SUM($M$2:_2024_Tigers_Game_Log[[#This Row],[On Run Wins]])</f>
        <v>3</v>
      </c>
      <c r="P5">
        <f>SUM($N$2:_2024_Tigers_Game_Log[[#This Row],[On Run Loss]])</f>
        <v>0</v>
      </c>
      <c r="Q5" s="1">
        <f>_2024_Tigers_Game_Log[[#This Row],[Cum One-Run Wins]]/SUM(_2024_Tigers_Game_Log[[#This Row],[Cum One-Run Wins]:[Cum One-Run Wins2]])</f>
        <v>1</v>
      </c>
    </row>
    <row r="6" spans="1:17" x14ac:dyDescent="0.45">
      <c r="A6" t="s">
        <v>14</v>
      </c>
      <c r="B6" t="s">
        <v>7</v>
      </c>
      <c r="C6" t="s">
        <v>13</v>
      </c>
      <c r="D6" t="s">
        <v>9</v>
      </c>
      <c r="E6">
        <v>6</v>
      </c>
      <c r="F6">
        <v>3</v>
      </c>
      <c r="G6">
        <f>VLOOKUP(INDEX(Index!$A$2:$A$31, MATCH(_2024_Tigers_Game_Log[[#This Row],[OPP]], Index!$B$2:$B$31, 0)), Major_League_Baseball__Detailed_Standings[[Tm]:[W-L%]], 4,FALSE)</f>
        <v>0.55800000000000005</v>
      </c>
      <c r="H6">
        <f>AVERAGE($G$2:_2024_Tigers_Game_Log[[#This Row],[Opponent Win%]])</f>
        <v>0.36180000000000001</v>
      </c>
      <c r="I6">
        <f>IF(_2024_Tigers_Game_Log[[#This Row],[Location]]="@", _2024_Tigers_Game_Log[[#This Row],[Opponent Win%]]*1.041, _2024_Tigers_Game_Log[[#This Row],[Opponent Win%]]*0.959)</f>
        <v>0.58087800000000001</v>
      </c>
      <c r="J6">
        <f>AVERAGE($G$2:_2024_Tigers_Game_Log[[#This Row],[Opponent Win%]])</f>
        <v>0.36180000000000001</v>
      </c>
      <c r="K6">
        <f>IF(ABS(_2024_Tigers_Game_Log[[#This Row],[RS]]-_2024_Tigers_Game_Log[[#This Row],[RA]])=1, 1,0)</f>
        <v>0</v>
      </c>
      <c r="L6">
        <f>SUM($K$2:_2024_Tigers_Game_Log[[#This Row],[One Run Games]])</f>
        <v>3</v>
      </c>
      <c r="M6">
        <f>IF(AND(_2024_Tigers_Game_Log[[#This Row],[RS]]&gt;_2024_Tigers_Game_Log[[#This Row],[RA]],_2024_Tigers_Game_Log[[#This Row],[One Run Games]]=1), 1,0)</f>
        <v>0</v>
      </c>
      <c r="N6">
        <f>IF(AND(_2024_Tigers_Game_Log[[#This Row],[RS]]&lt;_2024_Tigers_Game_Log[[#This Row],[RA]],_2024_Tigers_Game_Log[[#This Row],[One Run Games]]=1), 1,0)</f>
        <v>0</v>
      </c>
      <c r="O6">
        <f>SUM($M$2:_2024_Tigers_Game_Log[[#This Row],[On Run Wins]])</f>
        <v>3</v>
      </c>
      <c r="P6">
        <f>SUM($N$2:_2024_Tigers_Game_Log[[#This Row],[On Run Loss]])</f>
        <v>0</v>
      </c>
      <c r="Q6" s="1">
        <f>_2024_Tigers_Game_Log[[#This Row],[Cum One-Run Wins]]/SUM(_2024_Tigers_Game_Log[[#This Row],[Cum One-Run Wins]:[Cum One-Run Wins2]])</f>
        <v>1</v>
      </c>
    </row>
    <row r="7" spans="1:17" x14ac:dyDescent="0.45">
      <c r="A7" t="s">
        <v>15</v>
      </c>
      <c r="B7" t="s">
        <v>7</v>
      </c>
      <c r="C7" t="s">
        <v>13</v>
      </c>
      <c r="D7" t="s">
        <v>16</v>
      </c>
      <c r="E7">
        <v>1</v>
      </c>
      <c r="F7">
        <v>2</v>
      </c>
      <c r="G7">
        <f>VLOOKUP(INDEX(Index!$A$2:$A$31, MATCH(_2024_Tigers_Game_Log[[#This Row],[OPP]], Index!$B$2:$B$31, 0)), Major_League_Baseball__Detailed_Standings[[Tm]:[W-L%]], 4,FALSE)</f>
        <v>0.55800000000000005</v>
      </c>
      <c r="H7">
        <f>AVERAGE($G$2:_2024_Tigers_Game_Log[[#This Row],[Opponent Win%]])</f>
        <v>0.39450000000000002</v>
      </c>
      <c r="I7">
        <f>IF(_2024_Tigers_Game_Log[[#This Row],[Location]]="@", _2024_Tigers_Game_Log[[#This Row],[Opponent Win%]]*1.041, _2024_Tigers_Game_Log[[#This Row],[Opponent Win%]]*0.959)</f>
        <v>0.58087800000000001</v>
      </c>
      <c r="J7">
        <f>AVERAGE($G$2:_2024_Tigers_Game_Log[[#This Row],[Opponent Win%]])</f>
        <v>0.39450000000000002</v>
      </c>
      <c r="K7">
        <f>IF(ABS(_2024_Tigers_Game_Log[[#This Row],[RS]]-_2024_Tigers_Game_Log[[#This Row],[RA]])=1, 1,0)</f>
        <v>1</v>
      </c>
      <c r="L7">
        <f>SUM($K$2:_2024_Tigers_Game_Log[[#This Row],[One Run Games]])</f>
        <v>4</v>
      </c>
      <c r="M7">
        <f>IF(AND(_2024_Tigers_Game_Log[[#This Row],[RS]]&gt;_2024_Tigers_Game_Log[[#This Row],[RA]],_2024_Tigers_Game_Log[[#This Row],[One Run Games]]=1), 1,0)</f>
        <v>0</v>
      </c>
      <c r="N7">
        <f>IF(AND(_2024_Tigers_Game_Log[[#This Row],[RS]]&lt;_2024_Tigers_Game_Log[[#This Row],[RA]],_2024_Tigers_Game_Log[[#This Row],[One Run Games]]=1), 1,0)</f>
        <v>1</v>
      </c>
      <c r="O7">
        <f>SUM($M$2:_2024_Tigers_Game_Log[[#This Row],[On Run Wins]])</f>
        <v>3</v>
      </c>
      <c r="P7">
        <f>SUM($N$2:_2024_Tigers_Game_Log[[#This Row],[On Run Loss]])</f>
        <v>1</v>
      </c>
      <c r="Q7" s="1">
        <f>_2024_Tigers_Game_Log[[#This Row],[Cum One-Run Wins]]/SUM(_2024_Tigers_Game_Log[[#This Row],[Cum One-Run Wins]:[Cum One-Run Wins2]])</f>
        <v>0.75</v>
      </c>
    </row>
    <row r="8" spans="1:17" x14ac:dyDescent="0.45">
      <c r="A8" t="s">
        <v>17</v>
      </c>
      <c r="B8" t="s">
        <v>18</v>
      </c>
      <c r="C8" t="s">
        <v>19</v>
      </c>
      <c r="D8" t="s">
        <v>9</v>
      </c>
      <c r="E8">
        <v>5</v>
      </c>
      <c r="F8">
        <v>4</v>
      </c>
      <c r="G8">
        <f>VLOOKUP(INDEX(Index!$A$2:$A$31, MATCH(_2024_Tigers_Game_Log[[#This Row],[OPP]], Index!$B$2:$B$31, 0)), Major_League_Baseball__Detailed_Standings[[Tm]:[W-L%]], 4,FALSE)</f>
        <v>0.42899999999999999</v>
      </c>
      <c r="H8">
        <f>AVERAGE($G$2:_2024_Tigers_Game_Log[[#This Row],[Opponent Win%]])</f>
        <v>0.39942857142857141</v>
      </c>
      <c r="I8">
        <f>IF(_2024_Tigers_Game_Log[[#This Row],[Location]]="@", _2024_Tigers_Game_Log[[#This Row],[Opponent Win%]]*1.041, _2024_Tigers_Game_Log[[#This Row],[Opponent Win%]]*0.959)</f>
        <v>0.41141099999999997</v>
      </c>
      <c r="J8">
        <f>AVERAGE($G$2:_2024_Tigers_Game_Log[[#This Row],[Opponent Win%]])</f>
        <v>0.39942857142857141</v>
      </c>
      <c r="K8">
        <f>IF(ABS(_2024_Tigers_Game_Log[[#This Row],[RS]]-_2024_Tigers_Game_Log[[#This Row],[RA]])=1, 1,0)</f>
        <v>1</v>
      </c>
      <c r="L8">
        <f>SUM($K$2:_2024_Tigers_Game_Log[[#This Row],[One Run Games]])</f>
        <v>5</v>
      </c>
      <c r="M8">
        <f>IF(AND(_2024_Tigers_Game_Log[[#This Row],[RS]]&gt;_2024_Tigers_Game_Log[[#This Row],[RA]],_2024_Tigers_Game_Log[[#This Row],[One Run Games]]=1), 1,0)</f>
        <v>1</v>
      </c>
      <c r="N8">
        <f>IF(AND(_2024_Tigers_Game_Log[[#This Row],[RS]]&lt;_2024_Tigers_Game_Log[[#This Row],[RA]],_2024_Tigers_Game_Log[[#This Row],[One Run Games]]=1), 1,0)</f>
        <v>0</v>
      </c>
      <c r="O8">
        <f>SUM($M$2:_2024_Tigers_Game_Log[[#This Row],[On Run Wins]])</f>
        <v>4</v>
      </c>
      <c r="P8">
        <f>SUM($N$2:_2024_Tigers_Game_Log[[#This Row],[On Run Loss]])</f>
        <v>1</v>
      </c>
      <c r="Q8" s="1">
        <f>_2024_Tigers_Game_Log[[#This Row],[Cum One-Run Wins]]/SUM(_2024_Tigers_Game_Log[[#This Row],[Cum One-Run Wins]:[Cum One-Run Wins2]])</f>
        <v>0.8</v>
      </c>
    </row>
    <row r="9" spans="1:17" x14ac:dyDescent="0.45">
      <c r="A9" t="s">
        <v>20</v>
      </c>
      <c r="B9" t="s">
        <v>18</v>
      </c>
      <c r="C9" t="s">
        <v>19</v>
      </c>
      <c r="D9" t="s">
        <v>16</v>
      </c>
      <c r="E9">
        <v>0</v>
      </c>
      <c r="F9">
        <v>4</v>
      </c>
      <c r="G9">
        <f>VLOOKUP(INDEX(Index!$A$2:$A$31, MATCH(_2024_Tigers_Game_Log[[#This Row],[OPP]], Index!$B$2:$B$31, 0)), Major_League_Baseball__Detailed_Standings[[Tm]:[W-L%]], 4,FALSE)</f>
        <v>0.42899999999999999</v>
      </c>
      <c r="H9">
        <f>AVERAGE($G$2:_2024_Tigers_Game_Log[[#This Row],[Opponent Win%]])</f>
        <v>0.40312499999999996</v>
      </c>
      <c r="I9">
        <f>IF(_2024_Tigers_Game_Log[[#This Row],[Location]]="@", _2024_Tigers_Game_Log[[#This Row],[Opponent Win%]]*1.041, _2024_Tigers_Game_Log[[#This Row],[Opponent Win%]]*0.959)</f>
        <v>0.41141099999999997</v>
      </c>
      <c r="J9">
        <f>AVERAGE($G$2:_2024_Tigers_Game_Log[[#This Row],[Opponent Win%]])</f>
        <v>0.40312499999999996</v>
      </c>
      <c r="K9">
        <f>IF(ABS(_2024_Tigers_Game_Log[[#This Row],[RS]]-_2024_Tigers_Game_Log[[#This Row],[RA]])=1, 1,0)</f>
        <v>0</v>
      </c>
      <c r="L9">
        <f>SUM($K$2:_2024_Tigers_Game_Log[[#This Row],[One Run Games]])</f>
        <v>5</v>
      </c>
      <c r="M9">
        <f>IF(AND(_2024_Tigers_Game_Log[[#This Row],[RS]]&gt;_2024_Tigers_Game_Log[[#This Row],[RA]],_2024_Tigers_Game_Log[[#This Row],[One Run Games]]=1), 1,0)</f>
        <v>0</v>
      </c>
      <c r="N9">
        <f>IF(AND(_2024_Tigers_Game_Log[[#This Row],[RS]]&lt;_2024_Tigers_Game_Log[[#This Row],[RA]],_2024_Tigers_Game_Log[[#This Row],[One Run Games]]=1), 1,0)</f>
        <v>0</v>
      </c>
      <c r="O9">
        <f>SUM($M$2:_2024_Tigers_Game_Log[[#This Row],[On Run Wins]])</f>
        <v>4</v>
      </c>
      <c r="P9">
        <f>SUM($N$2:_2024_Tigers_Game_Log[[#This Row],[On Run Loss]])</f>
        <v>1</v>
      </c>
      <c r="Q9" s="1">
        <f>_2024_Tigers_Game_Log[[#This Row],[Cum One-Run Wins]]/SUM(_2024_Tigers_Game_Log[[#This Row],[Cum One-Run Wins]:[Cum One-Run Wins2]])</f>
        <v>0.8</v>
      </c>
    </row>
    <row r="10" spans="1:17" x14ac:dyDescent="0.45">
      <c r="A10" t="s">
        <v>21</v>
      </c>
      <c r="B10" t="s">
        <v>18</v>
      </c>
      <c r="C10" t="s">
        <v>19</v>
      </c>
      <c r="D10" t="s">
        <v>16</v>
      </c>
      <c r="E10">
        <v>1</v>
      </c>
      <c r="F10">
        <v>7</v>
      </c>
      <c r="G10">
        <f>VLOOKUP(INDEX(Index!$A$2:$A$31, MATCH(_2024_Tigers_Game_Log[[#This Row],[OPP]], Index!$B$2:$B$31, 0)), Major_League_Baseball__Detailed_Standings[[Tm]:[W-L%]], 4,FALSE)</f>
        <v>0.42899999999999999</v>
      </c>
      <c r="H10">
        <f>AVERAGE($G$2:_2024_Tigers_Game_Log[[#This Row],[Opponent Win%]])</f>
        <v>0.40599999999999992</v>
      </c>
      <c r="I10">
        <f>IF(_2024_Tigers_Game_Log[[#This Row],[Location]]="@", _2024_Tigers_Game_Log[[#This Row],[Opponent Win%]]*1.041, _2024_Tigers_Game_Log[[#This Row],[Opponent Win%]]*0.959)</f>
        <v>0.41141099999999997</v>
      </c>
      <c r="J10">
        <f>AVERAGE($G$2:_2024_Tigers_Game_Log[[#This Row],[Opponent Win%]])</f>
        <v>0.40599999999999992</v>
      </c>
      <c r="K10">
        <f>IF(ABS(_2024_Tigers_Game_Log[[#This Row],[RS]]-_2024_Tigers_Game_Log[[#This Row],[RA]])=1, 1,0)</f>
        <v>0</v>
      </c>
      <c r="L10">
        <f>SUM($K$2:_2024_Tigers_Game_Log[[#This Row],[One Run Games]])</f>
        <v>5</v>
      </c>
      <c r="M10">
        <f>IF(AND(_2024_Tigers_Game_Log[[#This Row],[RS]]&gt;_2024_Tigers_Game_Log[[#This Row],[RA]],_2024_Tigers_Game_Log[[#This Row],[One Run Games]]=1), 1,0)</f>
        <v>0</v>
      </c>
      <c r="N10">
        <f>IF(AND(_2024_Tigers_Game_Log[[#This Row],[RS]]&lt;_2024_Tigers_Game_Log[[#This Row],[RA]],_2024_Tigers_Game_Log[[#This Row],[One Run Games]]=1), 1,0)</f>
        <v>0</v>
      </c>
      <c r="O10">
        <f>SUM($M$2:_2024_Tigers_Game_Log[[#This Row],[On Run Wins]])</f>
        <v>4</v>
      </c>
      <c r="P10">
        <f>SUM($N$2:_2024_Tigers_Game_Log[[#This Row],[On Run Loss]])</f>
        <v>1</v>
      </c>
      <c r="Q10" s="1">
        <f>_2024_Tigers_Game_Log[[#This Row],[Cum One-Run Wins]]/SUM(_2024_Tigers_Game_Log[[#This Row],[Cum One-Run Wins]:[Cum One-Run Wins2]])</f>
        <v>0.8</v>
      </c>
    </row>
    <row r="11" spans="1:17" x14ac:dyDescent="0.45">
      <c r="A11" t="s">
        <v>22</v>
      </c>
      <c r="B11" t="s">
        <v>7</v>
      </c>
      <c r="C11" t="s">
        <v>23</v>
      </c>
      <c r="D11" t="s">
        <v>16</v>
      </c>
      <c r="E11">
        <v>4</v>
      </c>
      <c r="F11">
        <v>7</v>
      </c>
      <c r="G11">
        <f>VLOOKUP(INDEX(Index!$A$2:$A$31, MATCH(_2024_Tigers_Game_Log[[#This Row],[OPP]], Index!$B$2:$B$31, 0)), Major_League_Baseball__Detailed_Standings[[Tm]:[W-L%]], 4,FALSE)</f>
        <v>0.46800000000000003</v>
      </c>
      <c r="H11">
        <f>AVERAGE($G$2:_2024_Tigers_Game_Log[[#This Row],[Opponent Win%]])</f>
        <v>0.41220000000000001</v>
      </c>
      <c r="I11">
        <f>IF(_2024_Tigers_Game_Log[[#This Row],[Location]]="@", _2024_Tigers_Game_Log[[#This Row],[Opponent Win%]]*1.041, _2024_Tigers_Game_Log[[#This Row],[Opponent Win%]]*0.959)</f>
        <v>0.48718800000000001</v>
      </c>
      <c r="J11">
        <f>AVERAGE($G$2:_2024_Tigers_Game_Log[[#This Row],[Opponent Win%]])</f>
        <v>0.41220000000000001</v>
      </c>
      <c r="K11">
        <f>IF(ABS(_2024_Tigers_Game_Log[[#This Row],[RS]]-_2024_Tigers_Game_Log[[#This Row],[RA]])=1, 1,0)</f>
        <v>0</v>
      </c>
      <c r="L11">
        <f>SUM($K$2:_2024_Tigers_Game_Log[[#This Row],[One Run Games]])</f>
        <v>5</v>
      </c>
      <c r="M11">
        <f>IF(AND(_2024_Tigers_Game_Log[[#This Row],[RS]]&gt;_2024_Tigers_Game_Log[[#This Row],[RA]],_2024_Tigers_Game_Log[[#This Row],[One Run Games]]=1), 1,0)</f>
        <v>0</v>
      </c>
      <c r="N11">
        <f>IF(AND(_2024_Tigers_Game_Log[[#This Row],[RS]]&lt;_2024_Tigers_Game_Log[[#This Row],[RA]],_2024_Tigers_Game_Log[[#This Row],[One Run Games]]=1), 1,0)</f>
        <v>0</v>
      </c>
      <c r="O11">
        <f>SUM($M$2:_2024_Tigers_Game_Log[[#This Row],[On Run Wins]])</f>
        <v>4</v>
      </c>
      <c r="P11">
        <f>SUM($N$2:_2024_Tigers_Game_Log[[#This Row],[On Run Loss]])</f>
        <v>1</v>
      </c>
      <c r="Q11" s="1">
        <f>_2024_Tigers_Game_Log[[#This Row],[Cum One-Run Wins]]/SUM(_2024_Tigers_Game_Log[[#This Row],[Cum One-Run Wins]:[Cum One-Run Wins2]])</f>
        <v>0.8</v>
      </c>
    </row>
    <row r="12" spans="1:17" x14ac:dyDescent="0.45">
      <c r="A12" t="s">
        <v>24</v>
      </c>
      <c r="B12" t="s">
        <v>7</v>
      </c>
      <c r="C12" t="s">
        <v>23</v>
      </c>
      <c r="D12" t="s">
        <v>9</v>
      </c>
      <c r="E12">
        <v>5</v>
      </c>
      <c r="F12">
        <v>3</v>
      </c>
      <c r="G12">
        <f>VLOOKUP(INDEX(Index!$A$2:$A$31, MATCH(_2024_Tigers_Game_Log[[#This Row],[OPP]], Index!$B$2:$B$31, 0)), Major_League_Baseball__Detailed_Standings[[Tm]:[W-L%]], 4,FALSE)</f>
        <v>0.46800000000000003</v>
      </c>
      <c r="H12">
        <f>AVERAGE($G$2:_2024_Tigers_Game_Log[[#This Row],[Opponent Win%]])</f>
        <v>0.41727272727272724</v>
      </c>
      <c r="I12">
        <f>IF(_2024_Tigers_Game_Log[[#This Row],[Location]]="@", _2024_Tigers_Game_Log[[#This Row],[Opponent Win%]]*1.041, _2024_Tigers_Game_Log[[#This Row],[Opponent Win%]]*0.959)</f>
        <v>0.48718800000000001</v>
      </c>
      <c r="J12">
        <f>AVERAGE($G$2:_2024_Tigers_Game_Log[[#This Row],[Opponent Win%]])</f>
        <v>0.41727272727272724</v>
      </c>
      <c r="K12">
        <f>IF(ABS(_2024_Tigers_Game_Log[[#This Row],[RS]]-_2024_Tigers_Game_Log[[#This Row],[RA]])=1, 1,0)</f>
        <v>0</v>
      </c>
      <c r="L12">
        <f>SUM($K$2:_2024_Tigers_Game_Log[[#This Row],[One Run Games]])</f>
        <v>5</v>
      </c>
      <c r="M12">
        <f>IF(AND(_2024_Tigers_Game_Log[[#This Row],[RS]]&gt;_2024_Tigers_Game_Log[[#This Row],[RA]],_2024_Tigers_Game_Log[[#This Row],[One Run Games]]=1), 1,0)</f>
        <v>0</v>
      </c>
      <c r="N12">
        <f>IF(AND(_2024_Tigers_Game_Log[[#This Row],[RS]]&lt;_2024_Tigers_Game_Log[[#This Row],[RA]],_2024_Tigers_Game_Log[[#This Row],[One Run Games]]=1), 1,0)</f>
        <v>0</v>
      </c>
      <c r="O12">
        <f>SUM($M$2:_2024_Tigers_Game_Log[[#This Row],[On Run Wins]])</f>
        <v>4</v>
      </c>
      <c r="P12">
        <f>SUM($N$2:_2024_Tigers_Game_Log[[#This Row],[On Run Loss]])</f>
        <v>1</v>
      </c>
      <c r="Q12" s="1">
        <f>_2024_Tigers_Game_Log[[#This Row],[Cum One-Run Wins]]/SUM(_2024_Tigers_Game_Log[[#This Row],[Cum One-Run Wins]:[Cum One-Run Wins2]])</f>
        <v>0.8</v>
      </c>
    </row>
    <row r="13" spans="1:17" x14ac:dyDescent="0.45">
      <c r="A13" t="s">
        <v>25</v>
      </c>
      <c r="B13" t="s">
        <v>18</v>
      </c>
      <c r="C13" t="s">
        <v>26</v>
      </c>
      <c r="D13" t="s">
        <v>9</v>
      </c>
      <c r="E13">
        <v>8</v>
      </c>
      <c r="F13">
        <v>2</v>
      </c>
      <c r="G13">
        <f>VLOOKUP(INDEX(Index!$A$2:$A$31, MATCH(_2024_Tigers_Game_Log[[#This Row],[OPP]], Index!$B$2:$B$31, 0)), Major_League_Baseball__Detailed_Standings[[Tm]:[W-L%]], 4,FALSE)</f>
        <v>0.51900000000000002</v>
      </c>
      <c r="H13">
        <f>AVERAGE($G$2:_2024_Tigers_Game_Log[[#This Row],[Opponent Win%]])</f>
        <v>0.42575000000000002</v>
      </c>
      <c r="I13">
        <f>IF(_2024_Tigers_Game_Log[[#This Row],[Location]]="@", _2024_Tigers_Game_Log[[#This Row],[Opponent Win%]]*1.041, _2024_Tigers_Game_Log[[#This Row],[Opponent Win%]]*0.959)</f>
        <v>0.49772100000000002</v>
      </c>
      <c r="J13">
        <f>AVERAGE($G$2:_2024_Tigers_Game_Log[[#This Row],[Opponent Win%]])</f>
        <v>0.42575000000000002</v>
      </c>
      <c r="K13">
        <f>IF(ABS(_2024_Tigers_Game_Log[[#This Row],[RS]]-_2024_Tigers_Game_Log[[#This Row],[RA]])=1, 1,0)</f>
        <v>0</v>
      </c>
      <c r="L13">
        <f>SUM($K$2:_2024_Tigers_Game_Log[[#This Row],[One Run Games]])</f>
        <v>5</v>
      </c>
      <c r="M13">
        <f>IF(AND(_2024_Tigers_Game_Log[[#This Row],[RS]]&gt;_2024_Tigers_Game_Log[[#This Row],[RA]],_2024_Tigers_Game_Log[[#This Row],[One Run Games]]=1), 1,0)</f>
        <v>0</v>
      </c>
      <c r="N13">
        <f>IF(AND(_2024_Tigers_Game_Log[[#This Row],[RS]]&lt;_2024_Tigers_Game_Log[[#This Row],[RA]],_2024_Tigers_Game_Log[[#This Row],[One Run Games]]=1), 1,0)</f>
        <v>0</v>
      </c>
      <c r="O13">
        <f>SUM($M$2:_2024_Tigers_Game_Log[[#This Row],[On Run Wins]])</f>
        <v>4</v>
      </c>
      <c r="P13">
        <f>SUM($N$2:_2024_Tigers_Game_Log[[#This Row],[On Run Loss]])</f>
        <v>1</v>
      </c>
      <c r="Q13" s="1">
        <f>_2024_Tigers_Game_Log[[#This Row],[Cum One-Run Wins]]/SUM(_2024_Tigers_Game_Log[[#This Row],[Cum One-Run Wins]:[Cum One-Run Wins2]])</f>
        <v>0.8</v>
      </c>
    </row>
    <row r="14" spans="1:17" x14ac:dyDescent="0.45">
      <c r="A14" t="s">
        <v>27</v>
      </c>
      <c r="B14" t="s">
        <v>18</v>
      </c>
      <c r="C14" t="s">
        <v>26</v>
      </c>
      <c r="D14" t="s">
        <v>16</v>
      </c>
      <c r="E14">
        <v>5</v>
      </c>
      <c r="F14">
        <v>11</v>
      </c>
      <c r="G14">
        <f>VLOOKUP(INDEX(Index!$A$2:$A$31, MATCH(_2024_Tigers_Game_Log[[#This Row],[OPP]], Index!$B$2:$B$31, 0)), Major_League_Baseball__Detailed_Standings[[Tm]:[W-L%]], 4,FALSE)</f>
        <v>0.51900000000000002</v>
      </c>
      <c r="H14">
        <f>AVERAGE($G$2:_2024_Tigers_Game_Log[[#This Row],[Opponent Win%]])</f>
        <v>0.43292307692307691</v>
      </c>
      <c r="I14">
        <f>IF(_2024_Tigers_Game_Log[[#This Row],[Location]]="@", _2024_Tigers_Game_Log[[#This Row],[Opponent Win%]]*1.041, _2024_Tigers_Game_Log[[#This Row],[Opponent Win%]]*0.959)</f>
        <v>0.49772100000000002</v>
      </c>
      <c r="J14">
        <f>AVERAGE($G$2:_2024_Tigers_Game_Log[[#This Row],[Opponent Win%]])</f>
        <v>0.43292307692307691</v>
      </c>
      <c r="K14">
        <f>IF(ABS(_2024_Tigers_Game_Log[[#This Row],[RS]]-_2024_Tigers_Game_Log[[#This Row],[RA]])=1, 1,0)</f>
        <v>0</v>
      </c>
      <c r="L14">
        <f>SUM($K$2:_2024_Tigers_Game_Log[[#This Row],[One Run Games]])</f>
        <v>5</v>
      </c>
      <c r="M14">
        <f>IF(AND(_2024_Tigers_Game_Log[[#This Row],[RS]]&gt;_2024_Tigers_Game_Log[[#This Row],[RA]],_2024_Tigers_Game_Log[[#This Row],[One Run Games]]=1), 1,0)</f>
        <v>0</v>
      </c>
      <c r="N14">
        <f>IF(AND(_2024_Tigers_Game_Log[[#This Row],[RS]]&lt;_2024_Tigers_Game_Log[[#This Row],[RA]],_2024_Tigers_Game_Log[[#This Row],[One Run Games]]=1), 1,0)</f>
        <v>0</v>
      </c>
      <c r="O14">
        <f>SUM($M$2:_2024_Tigers_Game_Log[[#This Row],[On Run Wins]])</f>
        <v>4</v>
      </c>
      <c r="P14">
        <f>SUM($N$2:_2024_Tigers_Game_Log[[#This Row],[On Run Loss]])</f>
        <v>1</v>
      </c>
      <c r="Q14" s="1">
        <f>_2024_Tigers_Game_Log[[#This Row],[Cum One-Run Wins]]/SUM(_2024_Tigers_Game_Log[[#This Row],[Cum One-Run Wins]:[Cum One-Run Wins2]])</f>
        <v>0.8</v>
      </c>
    </row>
    <row r="15" spans="1:17" x14ac:dyDescent="0.45">
      <c r="A15" t="s">
        <v>28</v>
      </c>
      <c r="B15" t="s">
        <v>18</v>
      </c>
      <c r="C15" t="s">
        <v>26</v>
      </c>
      <c r="D15" t="s">
        <v>16</v>
      </c>
      <c r="E15">
        <v>1</v>
      </c>
      <c r="F15">
        <v>4</v>
      </c>
      <c r="G15">
        <f>VLOOKUP(INDEX(Index!$A$2:$A$31, MATCH(_2024_Tigers_Game_Log[[#This Row],[OPP]], Index!$B$2:$B$31, 0)), Major_League_Baseball__Detailed_Standings[[Tm]:[W-L%]], 4,FALSE)</f>
        <v>0.51900000000000002</v>
      </c>
      <c r="H15">
        <f>AVERAGE($G$2:_2024_Tigers_Game_Log[[#This Row],[Opponent Win%]])</f>
        <v>0.43907142857142861</v>
      </c>
      <c r="I15">
        <f>IF(_2024_Tigers_Game_Log[[#This Row],[Location]]="@", _2024_Tigers_Game_Log[[#This Row],[Opponent Win%]]*1.041, _2024_Tigers_Game_Log[[#This Row],[Opponent Win%]]*0.959)</f>
        <v>0.49772100000000002</v>
      </c>
      <c r="J15">
        <f>AVERAGE($G$2:_2024_Tigers_Game_Log[[#This Row],[Opponent Win%]])</f>
        <v>0.43907142857142861</v>
      </c>
      <c r="K15">
        <f>IF(ABS(_2024_Tigers_Game_Log[[#This Row],[RS]]-_2024_Tigers_Game_Log[[#This Row],[RA]])=1, 1,0)</f>
        <v>0</v>
      </c>
      <c r="L15">
        <f>SUM($K$2:_2024_Tigers_Game_Log[[#This Row],[One Run Games]])</f>
        <v>5</v>
      </c>
      <c r="M15">
        <f>IF(AND(_2024_Tigers_Game_Log[[#This Row],[RS]]&gt;_2024_Tigers_Game_Log[[#This Row],[RA]],_2024_Tigers_Game_Log[[#This Row],[One Run Games]]=1), 1,0)</f>
        <v>0</v>
      </c>
      <c r="N15">
        <f>IF(AND(_2024_Tigers_Game_Log[[#This Row],[RS]]&lt;_2024_Tigers_Game_Log[[#This Row],[RA]],_2024_Tigers_Game_Log[[#This Row],[One Run Games]]=1), 1,0)</f>
        <v>0</v>
      </c>
      <c r="O15">
        <f>SUM($M$2:_2024_Tigers_Game_Log[[#This Row],[On Run Wins]])</f>
        <v>4</v>
      </c>
      <c r="P15">
        <f>SUM($N$2:_2024_Tigers_Game_Log[[#This Row],[On Run Loss]])</f>
        <v>1</v>
      </c>
      <c r="Q15" s="1">
        <f>_2024_Tigers_Game_Log[[#This Row],[Cum One-Run Wins]]/SUM(_2024_Tigers_Game_Log[[#This Row],[Cum One-Run Wins]:[Cum One-Run Wins2]])</f>
        <v>0.8</v>
      </c>
    </row>
    <row r="16" spans="1:17" x14ac:dyDescent="0.45">
      <c r="A16" t="s">
        <v>29</v>
      </c>
      <c r="B16" t="s">
        <v>18</v>
      </c>
      <c r="C16" t="s">
        <v>26</v>
      </c>
      <c r="D16" t="s">
        <v>9</v>
      </c>
      <c r="E16">
        <v>4</v>
      </c>
      <c r="F16">
        <v>3</v>
      </c>
      <c r="G16">
        <f>VLOOKUP(INDEX(Index!$A$2:$A$31, MATCH(_2024_Tigers_Game_Log[[#This Row],[OPP]], Index!$B$2:$B$31, 0)), Major_League_Baseball__Detailed_Standings[[Tm]:[W-L%]], 4,FALSE)</f>
        <v>0.51900000000000002</v>
      </c>
      <c r="H16">
        <f>AVERAGE($G$2:_2024_Tigers_Game_Log[[#This Row],[Opponent Win%]])</f>
        <v>0.44440000000000002</v>
      </c>
      <c r="I16">
        <f>IF(_2024_Tigers_Game_Log[[#This Row],[Location]]="@", _2024_Tigers_Game_Log[[#This Row],[Opponent Win%]]*1.041, _2024_Tigers_Game_Log[[#This Row],[Opponent Win%]]*0.959)</f>
        <v>0.49772100000000002</v>
      </c>
      <c r="J16">
        <f>AVERAGE($G$2:_2024_Tigers_Game_Log[[#This Row],[Opponent Win%]])</f>
        <v>0.44440000000000002</v>
      </c>
      <c r="K16">
        <f>IF(ABS(_2024_Tigers_Game_Log[[#This Row],[RS]]-_2024_Tigers_Game_Log[[#This Row],[RA]])=1, 1,0)</f>
        <v>1</v>
      </c>
      <c r="L16">
        <f>SUM($K$2:_2024_Tigers_Game_Log[[#This Row],[One Run Games]])</f>
        <v>6</v>
      </c>
      <c r="M16">
        <f>IF(AND(_2024_Tigers_Game_Log[[#This Row],[RS]]&gt;_2024_Tigers_Game_Log[[#This Row],[RA]],_2024_Tigers_Game_Log[[#This Row],[One Run Games]]=1), 1,0)</f>
        <v>1</v>
      </c>
      <c r="N16">
        <f>IF(AND(_2024_Tigers_Game_Log[[#This Row],[RS]]&lt;_2024_Tigers_Game_Log[[#This Row],[RA]],_2024_Tigers_Game_Log[[#This Row],[One Run Games]]=1), 1,0)</f>
        <v>0</v>
      </c>
      <c r="O16">
        <f>SUM($M$2:_2024_Tigers_Game_Log[[#This Row],[On Run Wins]])</f>
        <v>5</v>
      </c>
      <c r="P16">
        <f>SUM($N$2:_2024_Tigers_Game_Log[[#This Row],[On Run Loss]])</f>
        <v>1</v>
      </c>
      <c r="Q16" s="1">
        <f>_2024_Tigers_Game_Log[[#This Row],[Cum One-Run Wins]]/SUM(_2024_Tigers_Game_Log[[#This Row],[Cum One-Run Wins]:[Cum One-Run Wins2]])</f>
        <v>0.83333333333333337</v>
      </c>
    </row>
    <row r="17" spans="1:17" x14ac:dyDescent="0.45">
      <c r="A17" t="s">
        <v>30</v>
      </c>
      <c r="B17" t="s">
        <v>18</v>
      </c>
      <c r="C17" t="s">
        <v>31</v>
      </c>
      <c r="D17" t="s">
        <v>16</v>
      </c>
      <c r="E17">
        <v>0</v>
      </c>
      <c r="F17">
        <v>1</v>
      </c>
      <c r="G17">
        <f>VLOOKUP(INDEX(Index!$A$2:$A$31, MATCH(_2024_Tigers_Game_Log[[#This Row],[OPP]], Index!$B$2:$B$31, 0)), Major_League_Baseball__Detailed_Standings[[Tm]:[W-L%]], 4,FALSE)</f>
        <v>0.47399999999999998</v>
      </c>
      <c r="H17">
        <f>AVERAGE($G$2:_2024_Tigers_Game_Log[[#This Row],[Opponent Win%]])</f>
        <v>0.44625000000000004</v>
      </c>
      <c r="I17">
        <f>IF(_2024_Tigers_Game_Log[[#This Row],[Location]]="@", _2024_Tigers_Game_Log[[#This Row],[Opponent Win%]]*1.041, _2024_Tigers_Game_Log[[#This Row],[Opponent Win%]]*0.959)</f>
        <v>0.45456599999999997</v>
      </c>
      <c r="J17">
        <f>AVERAGE($G$2:_2024_Tigers_Game_Log[[#This Row],[Opponent Win%]])</f>
        <v>0.44625000000000004</v>
      </c>
      <c r="K17">
        <f>IF(ABS(_2024_Tigers_Game_Log[[#This Row],[RS]]-_2024_Tigers_Game_Log[[#This Row],[RA]])=1, 1,0)</f>
        <v>1</v>
      </c>
      <c r="L17">
        <f>SUM($K$2:_2024_Tigers_Game_Log[[#This Row],[One Run Games]])</f>
        <v>7</v>
      </c>
      <c r="M17">
        <f>IF(AND(_2024_Tigers_Game_Log[[#This Row],[RS]]&gt;_2024_Tigers_Game_Log[[#This Row],[RA]],_2024_Tigers_Game_Log[[#This Row],[One Run Games]]=1), 1,0)</f>
        <v>0</v>
      </c>
      <c r="N17">
        <f>IF(AND(_2024_Tigers_Game_Log[[#This Row],[RS]]&lt;_2024_Tigers_Game_Log[[#This Row],[RA]],_2024_Tigers_Game_Log[[#This Row],[One Run Games]]=1), 1,0)</f>
        <v>1</v>
      </c>
      <c r="O17">
        <f>SUM($M$2:_2024_Tigers_Game_Log[[#This Row],[On Run Wins]])</f>
        <v>5</v>
      </c>
      <c r="P17">
        <f>SUM($N$2:_2024_Tigers_Game_Log[[#This Row],[On Run Loss]])</f>
        <v>2</v>
      </c>
      <c r="Q17" s="1">
        <f>_2024_Tigers_Game_Log[[#This Row],[Cum One-Run Wins]]/SUM(_2024_Tigers_Game_Log[[#This Row],[Cum One-Run Wins]:[Cum One-Run Wins2]])</f>
        <v>0.7142857142857143</v>
      </c>
    </row>
    <row r="18" spans="1:17" x14ac:dyDescent="0.45">
      <c r="A18" t="s">
        <v>32</v>
      </c>
      <c r="B18" t="s">
        <v>18</v>
      </c>
      <c r="C18" t="s">
        <v>31</v>
      </c>
      <c r="D18" t="s">
        <v>9</v>
      </c>
      <c r="E18">
        <v>4</v>
      </c>
      <c r="F18">
        <v>2</v>
      </c>
      <c r="G18">
        <f>VLOOKUP(INDEX(Index!$A$2:$A$31, MATCH(_2024_Tigers_Game_Log[[#This Row],[OPP]], Index!$B$2:$B$31, 0)), Major_League_Baseball__Detailed_Standings[[Tm]:[W-L%]], 4,FALSE)</f>
        <v>0.47399999999999998</v>
      </c>
      <c r="H18">
        <f>AVERAGE($G$2:_2024_Tigers_Game_Log[[#This Row],[Opponent Win%]])</f>
        <v>0.44788235294117651</v>
      </c>
      <c r="I18">
        <f>IF(_2024_Tigers_Game_Log[[#This Row],[Location]]="@", _2024_Tigers_Game_Log[[#This Row],[Opponent Win%]]*1.041, _2024_Tigers_Game_Log[[#This Row],[Opponent Win%]]*0.959)</f>
        <v>0.45456599999999997</v>
      </c>
      <c r="J18">
        <f>AVERAGE($G$2:_2024_Tigers_Game_Log[[#This Row],[Opponent Win%]])</f>
        <v>0.44788235294117651</v>
      </c>
      <c r="K18">
        <f>IF(ABS(_2024_Tigers_Game_Log[[#This Row],[RS]]-_2024_Tigers_Game_Log[[#This Row],[RA]])=1, 1,0)</f>
        <v>0</v>
      </c>
      <c r="L18">
        <f>SUM($K$2:_2024_Tigers_Game_Log[[#This Row],[One Run Games]])</f>
        <v>7</v>
      </c>
      <c r="M18">
        <f>IF(AND(_2024_Tigers_Game_Log[[#This Row],[RS]]&gt;_2024_Tigers_Game_Log[[#This Row],[RA]],_2024_Tigers_Game_Log[[#This Row],[One Run Games]]=1), 1,0)</f>
        <v>0</v>
      </c>
      <c r="N18">
        <f>IF(AND(_2024_Tigers_Game_Log[[#This Row],[RS]]&lt;_2024_Tigers_Game_Log[[#This Row],[RA]],_2024_Tigers_Game_Log[[#This Row],[One Run Games]]=1), 1,0)</f>
        <v>0</v>
      </c>
      <c r="O18">
        <f>SUM($M$2:_2024_Tigers_Game_Log[[#This Row],[On Run Wins]])</f>
        <v>5</v>
      </c>
      <c r="P18">
        <f>SUM($N$2:_2024_Tigers_Game_Log[[#This Row],[On Run Loss]])</f>
        <v>2</v>
      </c>
      <c r="Q18" s="1">
        <f>_2024_Tigers_Game_Log[[#This Row],[Cum One-Run Wins]]/SUM(_2024_Tigers_Game_Log[[#This Row],[Cum One-Run Wins]:[Cum One-Run Wins2]])</f>
        <v>0.7142857142857143</v>
      </c>
    </row>
    <row r="19" spans="1:17" x14ac:dyDescent="0.45">
      <c r="A19" t="s">
        <v>33</v>
      </c>
      <c r="B19" t="s">
        <v>18</v>
      </c>
      <c r="C19" t="s">
        <v>31</v>
      </c>
      <c r="D19" t="s">
        <v>16</v>
      </c>
      <c r="E19">
        <v>4</v>
      </c>
      <c r="F19">
        <v>5</v>
      </c>
      <c r="G19">
        <f>VLOOKUP(INDEX(Index!$A$2:$A$31, MATCH(_2024_Tigers_Game_Log[[#This Row],[OPP]], Index!$B$2:$B$31, 0)), Major_League_Baseball__Detailed_Standings[[Tm]:[W-L%]], 4,FALSE)</f>
        <v>0.47399999999999998</v>
      </c>
      <c r="H19">
        <f>AVERAGE($G$2:_2024_Tigers_Game_Log[[#This Row],[Opponent Win%]])</f>
        <v>0.44933333333333336</v>
      </c>
      <c r="I19">
        <f>IF(_2024_Tigers_Game_Log[[#This Row],[Location]]="@", _2024_Tigers_Game_Log[[#This Row],[Opponent Win%]]*1.041, _2024_Tigers_Game_Log[[#This Row],[Opponent Win%]]*0.959)</f>
        <v>0.45456599999999997</v>
      </c>
      <c r="J19">
        <f>AVERAGE($G$2:_2024_Tigers_Game_Log[[#This Row],[Opponent Win%]])</f>
        <v>0.44933333333333336</v>
      </c>
      <c r="K19">
        <f>IF(ABS(_2024_Tigers_Game_Log[[#This Row],[RS]]-_2024_Tigers_Game_Log[[#This Row],[RA]])=1, 1,0)</f>
        <v>1</v>
      </c>
      <c r="L19">
        <f>SUM($K$2:_2024_Tigers_Game_Log[[#This Row],[One Run Games]])</f>
        <v>8</v>
      </c>
      <c r="M19">
        <f>IF(AND(_2024_Tigers_Game_Log[[#This Row],[RS]]&gt;_2024_Tigers_Game_Log[[#This Row],[RA]],_2024_Tigers_Game_Log[[#This Row],[One Run Games]]=1), 1,0)</f>
        <v>0</v>
      </c>
      <c r="N19">
        <f>IF(AND(_2024_Tigers_Game_Log[[#This Row],[RS]]&lt;_2024_Tigers_Game_Log[[#This Row],[RA]],_2024_Tigers_Game_Log[[#This Row],[One Run Games]]=1), 1,0)</f>
        <v>1</v>
      </c>
      <c r="O19">
        <f>SUM($M$2:_2024_Tigers_Game_Log[[#This Row],[On Run Wins]])</f>
        <v>5</v>
      </c>
      <c r="P19">
        <f>SUM($N$2:_2024_Tigers_Game_Log[[#This Row],[On Run Loss]])</f>
        <v>3</v>
      </c>
      <c r="Q19" s="1">
        <f>_2024_Tigers_Game_Log[[#This Row],[Cum One-Run Wins]]/SUM(_2024_Tigers_Game_Log[[#This Row],[Cum One-Run Wins]:[Cum One-Run Wins2]])</f>
        <v>0.625</v>
      </c>
    </row>
    <row r="20" spans="1:17" x14ac:dyDescent="0.45">
      <c r="A20" t="s">
        <v>34</v>
      </c>
      <c r="B20" t="s">
        <v>18</v>
      </c>
      <c r="C20" t="s">
        <v>31</v>
      </c>
      <c r="D20" t="s">
        <v>16</v>
      </c>
      <c r="E20">
        <v>7</v>
      </c>
      <c r="F20">
        <v>9</v>
      </c>
      <c r="G20">
        <f>VLOOKUP(INDEX(Index!$A$2:$A$31, MATCH(_2024_Tigers_Game_Log[[#This Row],[OPP]], Index!$B$2:$B$31, 0)), Major_League_Baseball__Detailed_Standings[[Tm]:[W-L%]], 4,FALSE)</f>
        <v>0.47399999999999998</v>
      </c>
      <c r="H20">
        <f>AVERAGE($G$2:_2024_Tigers_Game_Log[[#This Row],[Opponent Win%]])</f>
        <v>0.45063157894736849</v>
      </c>
      <c r="I20">
        <f>IF(_2024_Tigers_Game_Log[[#This Row],[Location]]="@", _2024_Tigers_Game_Log[[#This Row],[Opponent Win%]]*1.041, _2024_Tigers_Game_Log[[#This Row],[Opponent Win%]]*0.959)</f>
        <v>0.45456599999999997</v>
      </c>
      <c r="J20">
        <f>AVERAGE($G$2:_2024_Tigers_Game_Log[[#This Row],[Opponent Win%]])</f>
        <v>0.45063157894736849</v>
      </c>
      <c r="K20">
        <f>IF(ABS(_2024_Tigers_Game_Log[[#This Row],[RS]]-_2024_Tigers_Game_Log[[#This Row],[RA]])=1, 1,0)</f>
        <v>0</v>
      </c>
      <c r="L20">
        <f>SUM($K$2:_2024_Tigers_Game_Log[[#This Row],[One Run Games]])</f>
        <v>8</v>
      </c>
      <c r="M20">
        <f>IF(AND(_2024_Tigers_Game_Log[[#This Row],[RS]]&gt;_2024_Tigers_Game_Log[[#This Row],[RA]],_2024_Tigers_Game_Log[[#This Row],[One Run Games]]=1), 1,0)</f>
        <v>0</v>
      </c>
      <c r="N20">
        <f>IF(AND(_2024_Tigers_Game_Log[[#This Row],[RS]]&lt;_2024_Tigers_Game_Log[[#This Row],[RA]],_2024_Tigers_Game_Log[[#This Row],[One Run Games]]=1), 1,0)</f>
        <v>0</v>
      </c>
      <c r="O20">
        <f>SUM($M$2:_2024_Tigers_Game_Log[[#This Row],[On Run Wins]])</f>
        <v>5</v>
      </c>
      <c r="P20">
        <f>SUM($N$2:_2024_Tigers_Game_Log[[#This Row],[On Run Loss]])</f>
        <v>3</v>
      </c>
      <c r="Q20" s="1">
        <f>_2024_Tigers_Game_Log[[#This Row],[Cum One-Run Wins]]/SUM(_2024_Tigers_Game_Log[[#This Row],[Cum One-Run Wins]:[Cum One-Run Wins2]])</f>
        <v>0.625</v>
      </c>
    </row>
    <row r="21" spans="1:17" x14ac:dyDescent="0.45">
      <c r="A21" t="s">
        <v>35</v>
      </c>
      <c r="B21" t="s">
        <v>7</v>
      </c>
      <c r="C21" t="s">
        <v>26</v>
      </c>
      <c r="D21" t="s">
        <v>9</v>
      </c>
      <c r="E21">
        <v>5</v>
      </c>
      <c r="F21">
        <v>4</v>
      </c>
      <c r="G21">
        <f>VLOOKUP(INDEX(Index!$A$2:$A$31, MATCH(_2024_Tigers_Game_Log[[#This Row],[OPP]], Index!$B$2:$B$31, 0)), Major_League_Baseball__Detailed_Standings[[Tm]:[W-L%]], 4,FALSE)</f>
        <v>0.51900000000000002</v>
      </c>
      <c r="H21">
        <f>AVERAGE($G$2:_2024_Tigers_Game_Log[[#This Row],[Opponent Win%]])</f>
        <v>0.45405000000000006</v>
      </c>
      <c r="I21">
        <f>IF(_2024_Tigers_Game_Log[[#This Row],[Location]]="@", _2024_Tigers_Game_Log[[#This Row],[Opponent Win%]]*1.041, _2024_Tigers_Game_Log[[#This Row],[Opponent Win%]]*0.959)</f>
        <v>0.54027899999999995</v>
      </c>
      <c r="J21">
        <f>AVERAGE($G$2:_2024_Tigers_Game_Log[[#This Row],[Opponent Win%]])</f>
        <v>0.45405000000000006</v>
      </c>
      <c r="K21">
        <f>IF(ABS(_2024_Tigers_Game_Log[[#This Row],[RS]]-_2024_Tigers_Game_Log[[#This Row],[RA]])=1, 1,0)</f>
        <v>1</v>
      </c>
      <c r="L21">
        <f>SUM($K$2:_2024_Tigers_Game_Log[[#This Row],[One Run Games]])</f>
        <v>9</v>
      </c>
      <c r="M21">
        <f>IF(AND(_2024_Tigers_Game_Log[[#This Row],[RS]]&gt;_2024_Tigers_Game_Log[[#This Row],[RA]],_2024_Tigers_Game_Log[[#This Row],[One Run Games]]=1), 1,0)</f>
        <v>1</v>
      </c>
      <c r="N21">
        <f>IF(AND(_2024_Tigers_Game_Log[[#This Row],[RS]]&lt;_2024_Tigers_Game_Log[[#This Row],[RA]],_2024_Tigers_Game_Log[[#This Row],[One Run Games]]=1), 1,0)</f>
        <v>0</v>
      </c>
      <c r="O21">
        <f>SUM($M$2:_2024_Tigers_Game_Log[[#This Row],[On Run Wins]])</f>
        <v>6</v>
      </c>
      <c r="P21">
        <f>SUM($N$2:_2024_Tigers_Game_Log[[#This Row],[On Run Loss]])</f>
        <v>3</v>
      </c>
      <c r="Q21" s="1">
        <f>_2024_Tigers_Game_Log[[#This Row],[Cum One-Run Wins]]/SUM(_2024_Tigers_Game_Log[[#This Row],[Cum One-Run Wins]:[Cum One-Run Wins2]])</f>
        <v>0.66666666666666663</v>
      </c>
    </row>
    <row r="22" spans="1:17" x14ac:dyDescent="0.45">
      <c r="A22" t="s">
        <v>36</v>
      </c>
      <c r="B22" t="s">
        <v>7</v>
      </c>
      <c r="C22" t="s">
        <v>26</v>
      </c>
      <c r="D22" t="s">
        <v>16</v>
      </c>
      <c r="E22">
        <v>3</v>
      </c>
      <c r="F22">
        <v>4</v>
      </c>
      <c r="G22">
        <f>VLOOKUP(INDEX(Index!$A$2:$A$31, MATCH(_2024_Tigers_Game_Log[[#This Row],[OPP]], Index!$B$2:$B$31, 0)), Major_League_Baseball__Detailed_Standings[[Tm]:[W-L%]], 4,FALSE)</f>
        <v>0.51900000000000002</v>
      </c>
      <c r="H22">
        <f>AVERAGE($G$2:_2024_Tigers_Game_Log[[#This Row],[Opponent Win%]])</f>
        <v>0.45714285714285718</v>
      </c>
      <c r="I22">
        <f>IF(_2024_Tigers_Game_Log[[#This Row],[Location]]="@", _2024_Tigers_Game_Log[[#This Row],[Opponent Win%]]*1.041, _2024_Tigers_Game_Log[[#This Row],[Opponent Win%]]*0.959)</f>
        <v>0.54027899999999995</v>
      </c>
      <c r="J22">
        <f>AVERAGE($G$2:_2024_Tigers_Game_Log[[#This Row],[Opponent Win%]])</f>
        <v>0.45714285714285718</v>
      </c>
      <c r="K22">
        <f>IF(ABS(_2024_Tigers_Game_Log[[#This Row],[RS]]-_2024_Tigers_Game_Log[[#This Row],[RA]])=1, 1,0)</f>
        <v>1</v>
      </c>
      <c r="L22">
        <f>SUM($K$2:_2024_Tigers_Game_Log[[#This Row],[One Run Games]])</f>
        <v>10</v>
      </c>
      <c r="M22">
        <f>IF(AND(_2024_Tigers_Game_Log[[#This Row],[RS]]&gt;_2024_Tigers_Game_Log[[#This Row],[RA]],_2024_Tigers_Game_Log[[#This Row],[One Run Games]]=1), 1,0)</f>
        <v>0</v>
      </c>
      <c r="N22">
        <f>IF(AND(_2024_Tigers_Game_Log[[#This Row],[RS]]&lt;_2024_Tigers_Game_Log[[#This Row],[RA]],_2024_Tigers_Game_Log[[#This Row],[One Run Games]]=1), 1,0)</f>
        <v>1</v>
      </c>
      <c r="O22">
        <f>SUM($M$2:_2024_Tigers_Game_Log[[#This Row],[On Run Wins]])</f>
        <v>6</v>
      </c>
      <c r="P22">
        <f>SUM($N$2:_2024_Tigers_Game_Log[[#This Row],[On Run Loss]])</f>
        <v>4</v>
      </c>
      <c r="Q22" s="1">
        <f>_2024_Tigers_Game_Log[[#This Row],[Cum One-Run Wins]]/SUM(_2024_Tigers_Game_Log[[#This Row],[Cum One-Run Wins]:[Cum One-Run Wins2]])</f>
        <v>0.6</v>
      </c>
    </row>
    <row r="23" spans="1:17" x14ac:dyDescent="0.45">
      <c r="A23" t="s">
        <v>37</v>
      </c>
      <c r="B23" t="s">
        <v>7</v>
      </c>
      <c r="C23" t="s">
        <v>26</v>
      </c>
      <c r="D23" t="s">
        <v>9</v>
      </c>
      <c r="E23">
        <v>6</v>
      </c>
      <c r="F23">
        <v>1</v>
      </c>
      <c r="G23">
        <f>VLOOKUP(INDEX(Index!$A$2:$A$31, MATCH(_2024_Tigers_Game_Log[[#This Row],[OPP]], Index!$B$2:$B$31, 0)), Major_League_Baseball__Detailed_Standings[[Tm]:[W-L%]], 4,FALSE)</f>
        <v>0.51900000000000002</v>
      </c>
      <c r="H23">
        <f>AVERAGE($G$2:_2024_Tigers_Game_Log[[#This Row],[Opponent Win%]])</f>
        <v>0.4599545454545455</v>
      </c>
      <c r="I23">
        <f>IF(_2024_Tigers_Game_Log[[#This Row],[Location]]="@", _2024_Tigers_Game_Log[[#This Row],[Opponent Win%]]*1.041, _2024_Tigers_Game_Log[[#This Row],[Opponent Win%]]*0.959)</f>
        <v>0.54027899999999995</v>
      </c>
      <c r="J23">
        <f>AVERAGE($G$2:_2024_Tigers_Game_Log[[#This Row],[Opponent Win%]])</f>
        <v>0.4599545454545455</v>
      </c>
      <c r="K23">
        <f>IF(ABS(_2024_Tigers_Game_Log[[#This Row],[RS]]-_2024_Tigers_Game_Log[[#This Row],[RA]])=1, 1,0)</f>
        <v>0</v>
      </c>
      <c r="L23">
        <f>SUM($K$2:_2024_Tigers_Game_Log[[#This Row],[One Run Games]])</f>
        <v>10</v>
      </c>
      <c r="M23">
        <f>IF(AND(_2024_Tigers_Game_Log[[#This Row],[RS]]&gt;_2024_Tigers_Game_Log[[#This Row],[RA]],_2024_Tigers_Game_Log[[#This Row],[One Run Games]]=1), 1,0)</f>
        <v>0</v>
      </c>
      <c r="N23">
        <f>IF(AND(_2024_Tigers_Game_Log[[#This Row],[RS]]&lt;_2024_Tigers_Game_Log[[#This Row],[RA]],_2024_Tigers_Game_Log[[#This Row],[One Run Games]]=1), 1,0)</f>
        <v>0</v>
      </c>
      <c r="O23">
        <f>SUM($M$2:_2024_Tigers_Game_Log[[#This Row],[On Run Wins]])</f>
        <v>6</v>
      </c>
      <c r="P23">
        <f>SUM($N$2:_2024_Tigers_Game_Log[[#This Row],[On Run Loss]])</f>
        <v>4</v>
      </c>
      <c r="Q23" s="1">
        <f>_2024_Tigers_Game_Log[[#This Row],[Cum One-Run Wins]]/SUM(_2024_Tigers_Game_Log[[#This Row],[Cum One-Run Wins]:[Cum One-Run Wins2]])</f>
        <v>0.6</v>
      </c>
    </row>
    <row r="24" spans="1:17" x14ac:dyDescent="0.45">
      <c r="A24" t="s">
        <v>38</v>
      </c>
      <c r="B24" t="s">
        <v>7</v>
      </c>
      <c r="C24" t="s">
        <v>39</v>
      </c>
      <c r="D24" t="s">
        <v>9</v>
      </c>
      <c r="E24">
        <v>7</v>
      </c>
      <c r="F24">
        <v>1</v>
      </c>
      <c r="G24">
        <f>VLOOKUP(INDEX(Index!$A$2:$A$31, MATCH(_2024_Tigers_Game_Log[[#This Row],[OPP]], Index!$B$2:$B$31, 0)), Major_League_Baseball__Detailed_Standings[[Tm]:[W-L%]], 4,FALSE)</f>
        <v>0.5</v>
      </c>
      <c r="H24">
        <f>AVERAGE($G$2:_2024_Tigers_Game_Log[[#This Row],[Opponent Win%]])</f>
        <v>0.46169565217391312</v>
      </c>
      <c r="I24">
        <f>IF(_2024_Tigers_Game_Log[[#This Row],[Location]]="@", _2024_Tigers_Game_Log[[#This Row],[Opponent Win%]]*1.041, _2024_Tigers_Game_Log[[#This Row],[Opponent Win%]]*0.959)</f>
        <v>0.52049999999999996</v>
      </c>
      <c r="J24">
        <f>AVERAGE($G$2:_2024_Tigers_Game_Log[[#This Row],[Opponent Win%]])</f>
        <v>0.46169565217391312</v>
      </c>
      <c r="K24">
        <f>IF(ABS(_2024_Tigers_Game_Log[[#This Row],[RS]]-_2024_Tigers_Game_Log[[#This Row],[RA]])=1, 1,0)</f>
        <v>0</v>
      </c>
      <c r="L24">
        <f>SUM($K$2:_2024_Tigers_Game_Log[[#This Row],[One Run Games]])</f>
        <v>10</v>
      </c>
      <c r="M24">
        <f>IF(AND(_2024_Tigers_Game_Log[[#This Row],[RS]]&gt;_2024_Tigers_Game_Log[[#This Row],[RA]],_2024_Tigers_Game_Log[[#This Row],[One Run Games]]=1), 1,0)</f>
        <v>0</v>
      </c>
      <c r="N24">
        <f>IF(AND(_2024_Tigers_Game_Log[[#This Row],[RS]]&lt;_2024_Tigers_Game_Log[[#This Row],[RA]],_2024_Tigers_Game_Log[[#This Row],[One Run Games]]=1), 1,0)</f>
        <v>0</v>
      </c>
      <c r="O24">
        <f>SUM($M$2:_2024_Tigers_Game_Log[[#This Row],[On Run Wins]])</f>
        <v>6</v>
      </c>
      <c r="P24">
        <f>SUM($N$2:_2024_Tigers_Game_Log[[#This Row],[On Run Loss]])</f>
        <v>4</v>
      </c>
      <c r="Q24" s="1">
        <f>_2024_Tigers_Game_Log[[#This Row],[Cum One-Run Wins]]/SUM(_2024_Tigers_Game_Log[[#This Row],[Cum One-Run Wins]:[Cum One-Run Wins2]])</f>
        <v>0.6</v>
      </c>
    </row>
    <row r="25" spans="1:17" x14ac:dyDescent="0.45">
      <c r="A25" t="s">
        <v>40</v>
      </c>
      <c r="B25" t="s">
        <v>7</v>
      </c>
      <c r="C25" t="s">
        <v>39</v>
      </c>
      <c r="D25" t="s">
        <v>9</v>
      </c>
      <c r="E25">
        <v>4</v>
      </c>
      <c r="F25">
        <v>2</v>
      </c>
      <c r="G25">
        <f>VLOOKUP(INDEX(Index!$A$2:$A$31, MATCH(_2024_Tigers_Game_Log[[#This Row],[OPP]], Index!$B$2:$B$31, 0)), Major_League_Baseball__Detailed_Standings[[Tm]:[W-L%]], 4,FALSE)</f>
        <v>0.5</v>
      </c>
      <c r="H25">
        <f>AVERAGE($G$2:_2024_Tigers_Game_Log[[#This Row],[Opponent Win%]])</f>
        <v>0.46329166666666671</v>
      </c>
      <c r="I25">
        <f>IF(_2024_Tigers_Game_Log[[#This Row],[Location]]="@", _2024_Tigers_Game_Log[[#This Row],[Opponent Win%]]*1.041, _2024_Tigers_Game_Log[[#This Row],[Opponent Win%]]*0.959)</f>
        <v>0.52049999999999996</v>
      </c>
      <c r="J25">
        <f>AVERAGE($G$2:_2024_Tigers_Game_Log[[#This Row],[Opponent Win%]])</f>
        <v>0.46329166666666671</v>
      </c>
      <c r="K25">
        <f>IF(ABS(_2024_Tigers_Game_Log[[#This Row],[RS]]-_2024_Tigers_Game_Log[[#This Row],[RA]])=1, 1,0)</f>
        <v>0</v>
      </c>
      <c r="L25">
        <f>SUM($K$2:_2024_Tigers_Game_Log[[#This Row],[One Run Games]])</f>
        <v>10</v>
      </c>
      <c r="M25">
        <f>IF(AND(_2024_Tigers_Game_Log[[#This Row],[RS]]&gt;_2024_Tigers_Game_Log[[#This Row],[RA]],_2024_Tigers_Game_Log[[#This Row],[One Run Games]]=1), 1,0)</f>
        <v>0</v>
      </c>
      <c r="N25">
        <f>IF(AND(_2024_Tigers_Game_Log[[#This Row],[RS]]&lt;_2024_Tigers_Game_Log[[#This Row],[RA]],_2024_Tigers_Game_Log[[#This Row],[One Run Games]]=1), 1,0)</f>
        <v>0</v>
      </c>
      <c r="O25">
        <f>SUM($M$2:_2024_Tigers_Game_Log[[#This Row],[On Run Wins]])</f>
        <v>6</v>
      </c>
      <c r="P25">
        <f>SUM($N$2:_2024_Tigers_Game_Log[[#This Row],[On Run Loss]])</f>
        <v>4</v>
      </c>
      <c r="Q25" s="1">
        <f>_2024_Tigers_Game_Log[[#This Row],[Cum One-Run Wins]]/SUM(_2024_Tigers_Game_Log[[#This Row],[Cum One-Run Wins]:[Cum One-Run Wins2]])</f>
        <v>0.6</v>
      </c>
    </row>
    <row r="26" spans="1:17" x14ac:dyDescent="0.45">
      <c r="A26" t="s">
        <v>41</v>
      </c>
      <c r="B26" t="s">
        <v>7</v>
      </c>
      <c r="C26" t="s">
        <v>39</v>
      </c>
      <c r="D26" t="s">
        <v>16</v>
      </c>
      <c r="E26">
        <v>5</v>
      </c>
      <c r="F26">
        <v>7</v>
      </c>
      <c r="G26">
        <f>VLOOKUP(INDEX(Index!$A$2:$A$31, MATCH(_2024_Tigers_Game_Log[[#This Row],[OPP]], Index!$B$2:$B$31, 0)), Major_League_Baseball__Detailed_Standings[[Tm]:[W-L%]], 4,FALSE)</f>
        <v>0.5</v>
      </c>
      <c r="H26">
        <f>AVERAGE($G$2:_2024_Tigers_Game_Log[[#This Row],[Opponent Win%]])</f>
        <v>0.46476000000000006</v>
      </c>
      <c r="I26">
        <f>IF(_2024_Tigers_Game_Log[[#This Row],[Location]]="@", _2024_Tigers_Game_Log[[#This Row],[Opponent Win%]]*1.041, _2024_Tigers_Game_Log[[#This Row],[Opponent Win%]]*0.959)</f>
        <v>0.52049999999999996</v>
      </c>
      <c r="J26">
        <f>AVERAGE($G$2:_2024_Tigers_Game_Log[[#This Row],[Opponent Win%]])</f>
        <v>0.46476000000000006</v>
      </c>
      <c r="K26">
        <f>IF(ABS(_2024_Tigers_Game_Log[[#This Row],[RS]]-_2024_Tigers_Game_Log[[#This Row],[RA]])=1, 1,0)</f>
        <v>0</v>
      </c>
      <c r="L26">
        <f>SUM($K$2:_2024_Tigers_Game_Log[[#This Row],[One Run Games]])</f>
        <v>10</v>
      </c>
      <c r="M26">
        <f>IF(AND(_2024_Tigers_Game_Log[[#This Row],[RS]]&gt;_2024_Tigers_Game_Log[[#This Row],[RA]],_2024_Tigers_Game_Log[[#This Row],[One Run Games]]=1), 1,0)</f>
        <v>0</v>
      </c>
      <c r="N26">
        <f>IF(AND(_2024_Tigers_Game_Log[[#This Row],[RS]]&lt;_2024_Tigers_Game_Log[[#This Row],[RA]],_2024_Tigers_Game_Log[[#This Row],[One Run Games]]=1), 1,0)</f>
        <v>0</v>
      </c>
      <c r="O26">
        <f>SUM($M$2:_2024_Tigers_Game_Log[[#This Row],[On Run Wins]])</f>
        <v>6</v>
      </c>
      <c r="P26">
        <f>SUM($N$2:_2024_Tigers_Game_Log[[#This Row],[On Run Loss]])</f>
        <v>4</v>
      </c>
      <c r="Q26" s="1">
        <f>_2024_Tigers_Game_Log[[#This Row],[Cum One-Run Wins]]/SUM(_2024_Tigers_Game_Log[[#This Row],[Cum One-Run Wins]:[Cum One-Run Wins2]])</f>
        <v>0.6</v>
      </c>
    </row>
    <row r="27" spans="1:17" x14ac:dyDescent="0.45">
      <c r="A27" t="s">
        <v>42</v>
      </c>
      <c r="B27" t="s">
        <v>18</v>
      </c>
      <c r="C27" t="s">
        <v>43</v>
      </c>
      <c r="D27" t="s">
        <v>16</v>
      </c>
      <c r="E27">
        <v>0</v>
      </c>
      <c r="F27">
        <v>8</v>
      </c>
      <c r="G27">
        <f>VLOOKUP(INDEX(Index!$A$2:$A$31, MATCH(_2024_Tigers_Game_Log[[#This Row],[OPP]], Index!$B$2:$B$31, 0)), Major_League_Baseball__Detailed_Standings[[Tm]:[W-L%]], 4,FALSE)</f>
        <v>0.52600000000000002</v>
      </c>
      <c r="H27">
        <f>AVERAGE($G$2:_2024_Tigers_Game_Log[[#This Row],[Opponent Win%]])</f>
        <v>0.46711538461538465</v>
      </c>
      <c r="I27">
        <f>IF(_2024_Tigers_Game_Log[[#This Row],[Location]]="@", _2024_Tigers_Game_Log[[#This Row],[Opponent Win%]]*1.041, _2024_Tigers_Game_Log[[#This Row],[Opponent Win%]]*0.959)</f>
        <v>0.50443400000000005</v>
      </c>
      <c r="J27">
        <f>AVERAGE($G$2:_2024_Tigers_Game_Log[[#This Row],[Opponent Win%]])</f>
        <v>0.46711538461538465</v>
      </c>
      <c r="K27">
        <f>IF(ABS(_2024_Tigers_Game_Log[[#This Row],[RS]]-_2024_Tigers_Game_Log[[#This Row],[RA]])=1, 1,0)</f>
        <v>0</v>
      </c>
      <c r="L27">
        <f>SUM($K$2:_2024_Tigers_Game_Log[[#This Row],[One Run Games]])</f>
        <v>10</v>
      </c>
      <c r="M27">
        <f>IF(AND(_2024_Tigers_Game_Log[[#This Row],[RS]]&gt;_2024_Tigers_Game_Log[[#This Row],[RA]],_2024_Tigers_Game_Log[[#This Row],[One Run Games]]=1), 1,0)</f>
        <v>0</v>
      </c>
      <c r="N27">
        <f>IF(AND(_2024_Tigers_Game_Log[[#This Row],[RS]]&lt;_2024_Tigers_Game_Log[[#This Row],[RA]],_2024_Tigers_Game_Log[[#This Row],[One Run Games]]=1), 1,0)</f>
        <v>0</v>
      </c>
      <c r="O27">
        <f>SUM($M$2:_2024_Tigers_Game_Log[[#This Row],[On Run Wins]])</f>
        <v>6</v>
      </c>
      <c r="P27">
        <f>SUM($N$2:_2024_Tigers_Game_Log[[#This Row],[On Run Loss]])</f>
        <v>4</v>
      </c>
      <c r="Q27" s="1">
        <f>_2024_Tigers_Game_Log[[#This Row],[Cum One-Run Wins]]/SUM(_2024_Tigers_Game_Log[[#This Row],[Cum One-Run Wins]:[Cum One-Run Wins2]])</f>
        <v>0.6</v>
      </c>
    </row>
    <row r="28" spans="1:17" x14ac:dyDescent="0.45">
      <c r="A28" t="s">
        <v>44</v>
      </c>
      <c r="B28" t="s">
        <v>18</v>
      </c>
      <c r="C28" t="s">
        <v>43</v>
      </c>
      <c r="D28" t="s">
        <v>9</v>
      </c>
      <c r="E28">
        <v>6</v>
      </c>
      <c r="F28">
        <v>5</v>
      </c>
      <c r="G28">
        <f>VLOOKUP(INDEX(Index!$A$2:$A$31, MATCH(_2024_Tigers_Game_Log[[#This Row],[OPP]], Index!$B$2:$B$31, 0)), Major_League_Baseball__Detailed_Standings[[Tm]:[W-L%]], 4,FALSE)</f>
        <v>0.52600000000000002</v>
      </c>
      <c r="H28">
        <f>AVERAGE($G$2:_2024_Tigers_Game_Log[[#This Row],[Opponent Win%]])</f>
        <v>0.46929629629629632</v>
      </c>
      <c r="I28">
        <f>IF(_2024_Tigers_Game_Log[[#This Row],[Location]]="@", _2024_Tigers_Game_Log[[#This Row],[Opponent Win%]]*1.041, _2024_Tigers_Game_Log[[#This Row],[Opponent Win%]]*0.959)</f>
        <v>0.50443400000000005</v>
      </c>
      <c r="J28">
        <f>AVERAGE($G$2:_2024_Tigers_Game_Log[[#This Row],[Opponent Win%]])</f>
        <v>0.46929629629629632</v>
      </c>
      <c r="K28">
        <f>IF(ABS(_2024_Tigers_Game_Log[[#This Row],[RS]]-_2024_Tigers_Game_Log[[#This Row],[RA]])=1, 1,0)</f>
        <v>1</v>
      </c>
      <c r="L28">
        <f>SUM($K$2:_2024_Tigers_Game_Log[[#This Row],[One Run Games]])</f>
        <v>11</v>
      </c>
      <c r="M28">
        <f>IF(AND(_2024_Tigers_Game_Log[[#This Row],[RS]]&gt;_2024_Tigers_Game_Log[[#This Row],[RA]],_2024_Tigers_Game_Log[[#This Row],[One Run Games]]=1), 1,0)</f>
        <v>1</v>
      </c>
      <c r="N28">
        <f>IF(AND(_2024_Tigers_Game_Log[[#This Row],[RS]]&lt;_2024_Tigers_Game_Log[[#This Row],[RA]],_2024_Tigers_Game_Log[[#This Row],[One Run Games]]=1), 1,0)</f>
        <v>0</v>
      </c>
      <c r="O28">
        <f>SUM($M$2:_2024_Tigers_Game_Log[[#This Row],[On Run Wins]])</f>
        <v>7</v>
      </c>
      <c r="P28">
        <f>SUM($N$2:_2024_Tigers_Game_Log[[#This Row],[On Run Loss]])</f>
        <v>4</v>
      </c>
      <c r="Q28" s="1">
        <f>_2024_Tigers_Game_Log[[#This Row],[Cum One-Run Wins]]/SUM(_2024_Tigers_Game_Log[[#This Row],[Cum One-Run Wins]:[Cum One-Run Wins2]])</f>
        <v>0.63636363636363635</v>
      </c>
    </row>
    <row r="29" spans="1:17" x14ac:dyDescent="0.45">
      <c r="A29" t="s">
        <v>45</v>
      </c>
      <c r="B29" t="s">
        <v>18</v>
      </c>
      <c r="C29" t="s">
        <v>43</v>
      </c>
      <c r="D29" t="s">
        <v>9</v>
      </c>
      <c r="E29">
        <v>4</v>
      </c>
      <c r="F29">
        <v>1</v>
      </c>
      <c r="G29">
        <f>VLOOKUP(INDEX(Index!$A$2:$A$31, MATCH(_2024_Tigers_Game_Log[[#This Row],[OPP]], Index!$B$2:$B$31, 0)), Major_League_Baseball__Detailed_Standings[[Tm]:[W-L%]], 4,FALSE)</f>
        <v>0.52600000000000002</v>
      </c>
      <c r="H29">
        <f>AVERAGE($G$2:_2024_Tigers_Game_Log[[#This Row],[Opponent Win%]])</f>
        <v>0.47132142857142861</v>
      </c>
      <c r="I29">
        <f>IF(_2024_Tigers_Game_Log[[#This Row],[Location]]="@", _2024_Tigers_Game_Log[[#This Row],[Opponent Win%]]*1.041, _2024_Tigers_Game_Log[[#This Row],[Opponent Win%]]*0.959)</f>
        <v>0.50443400000000005</v>
      </c>
      <c r="J29">
        <f>AVERAGE($G$2:_2024_Tigers_Game_Log[[#This Row],[Opponent Win%]])</f>
        <v>0.47132142857142861</v>
      </c>
      <c r="K29">
        <f>IF(ABS(_2024_Tigers_Game_Log[[#This Row],[RS]]-_2024_Tigers_Game_Log[[#This Row],[RA]])=1, 1,0)</f>
        <v>0</v>
      </c>
      <c r="L29">
        <f>SUM($K$2:_2024_Tigers_Game_Log[[#This Row],[One Run Games]])</f>
        <v>11</v>
      </c>
      <c r="M29">
        <f>IF(AND(_2024_Tigers_Game_Log[[#This Row],[RS]]&gt;_2024_Tigers_Game_Log[[#This Row],[RA]],_2024_Tigers_Game_Log[[#This Row],[One Run Games]]=1), 1,0)</f>
        <v>0</v>
      </c>
      <c r="N29">
        <f>IF(AND(_2024_Tigers_Game_Log[[#This Row],[RS]]&lt;_2024_Tigers_Game_Log[[#This Row],[RA]],_2024_Tigers_Game_Log[[#This Row],[One Run Games]]=1), 1,0)</f>
        <v>0</v>
      </c>
      <c r="O29">
        <f>SUM($M$2:_2024_Tigers_Game_Log[[#This Row],[On Run Wins]])</f>
        <v>7</v>
      </c>
      <c r="P29">
        <f>SUM($N$2:_2024_Tigers_Game_Log[[#This Row],[On Run Loss]])</f>
        <v>4</v>
      </c>
      <c r="Q29" s="1">
        <f>_2024_Tigers_Game_Log[[#This Row],[Cum One-Run Wins]]/SUM(_2024_Tigers_Game_Log[[#This Row],[Cum One-Run Wins]:[Cum One-Run Wins2]])</f>
        <v>0.63636363636363635</v>
      </c>
    </row>
    <row r="30" spans="1:17" x14ac:dyDescent="0.45">
      <c r="A30" t="s">
        <v>46</v>
      </c>
      <c r="B30" t="s">
        <v>18</v>
      </c>
      <c r="C30" t="s">
        <v>47</v>
      </c>
      <c r="D30" t="s">
        <v>16</v>
      </c>
      <c r="E30">
        <v>1</v>
      </c>
      <c r="F30">
        <v>2</v>
      </c>
      <c r="G30">
        <f>VLOOKUP(INDEX(Index!$A$2:$A$31, MATCH(_2024_Tigers_Game_Log[[#This Row],[OPP]], Index!$B$2:$B$31, 0)), Major_League_Baseball__Detailed_Standings[[Tm]:[W-L%]], 4,FALSE)</f>
        <v>0.50600000000000001</v>
      </c>
      <c r="H30">
        <f>AVERAGE($G$2:_2024_Tigers_Game_Log[[#This Row],[Opponent Win%]])</f>
        <v>0.47251724137931039</v>
      </c>
      <c r="I30">
        <f>IF(_2024_Tigers_Game_Log[[#This Row],[Location]]="@", _2024_Tigers_Game_Log[[#This Row],[Opponent Win%]]*1.041, _2024_Tigers_Game_Log[[#This Row],[Opponent Win%]]*0.959)</f>
        <v>0.48525399999999996</v>
      </c>
      <c r="J30">
        <f>AVERAGE($G$2:_2024_Tigers_Game_Log[[#This Row],[Opponent Win%]])</f>
        <v>0.47251724137931039</v>
      </c>
      <c r="K30">
        <f>IF(ABS(_2024_Tigers_Game_Log[[#This Row],[RS]]-_2024_Tigers_Game_Log[[#This Row],[RA]])=1, 1,0)</f>
        <v>1</v>
      </c>
      <c r="L30">
        <f>SUM($K$2:_2024_Tigers_Game_Log[[#This Row],[One Run Games]])</f>
        <v>12</v>
      </c>
      <c r="M30">
        <f>IF(AND(_2024_Tigers_Game_Log[[#This Row],[RS]]&gt;_2024_Tigers_Game_Log[[#This Row],[RA]],_2024_Tigers_Game_Log[[#This Row],[One Run Games]]=1), 1,0)</f>
        <v>0</v>
      </c>
      <c r="N30">
        <f>IF(AND(_2024_Tigers_Game_Log[[#This Row],[RS]]&lt;_2024_Tigers_Game_Log[[#This Row],[RA]],_2024_Tigers_Game_Log[[#This Row],[One Run Games]]=1), 1,0)</f>
        <v>1</v>
      </c>
      <c r="O30">
        <f>SUM($M$2:_2024_Tigers_Game_Log[[#This Row],[On Run Wins]])</f>
        <v>7</v>
      </c>
      <c r="P30">
        <f>SUM($N$2:_2024_Tigers_Game_Log[[#This Row],[On Run Loss]])</f>
        <v>5</v>
      </c>
      <c r="Q30" s="1">
        <f>_2024_Tigers_Game_Log[[#This Row],[Cum One-Run Wins]]/SUM(_2024_Tigers_Game_Log[[#This Row],[Cum One-Run Wins]:[Cum One-Run Wins2]])</f>
        <v>0.58333333333333337</v>
      </c>
    </row>
    <row r="31" spans="1:17" x14ac:dyDescent="0.45">
      <c r="A31" t="s">
        <v>48</v>
      </c>
      <c r="B31" t="s">
        <v>18</v>
      </c>
      <c r="C31" t="s">
        <v>47</v>
      </c>
      <c r="D31" t="s">
        <v>9</v>
      </c>
      <c r="E31">
        <v>11</v>
      </c>
      <c r="F31">
        <v>6</v>
      </c>
      <c r="G31">
        <f>VLOOKUP(INDEX(Index!$A$2:$A$31, MATCH(_2024_Tigers_Game_Log[[#This Row],[OPP]], Index!$B$2:$B$31, 0)), Major_League_Baseball__Detailed_Standings[[Tm]:[W-L%]], 4,FALSE)</f>
        <v>0.50600000000000001</v>
      </c>
      <c r="H31">
        <f>AVERAGE($G$2:_2024_Tigers_Game_Log[[#This Row],[Opponent Win%]])</f>
        <v>0.47363333333333341</v>
      </c>
      <c r="I31">
        <f>IF(_2024_Tigers_Game_Log[[#This Row],[Location]]="@", _2024_Tigers_Game_Log[[#This Row],[Opponent Win%]]*1.041, _2024_Tigers_Game_Log[[#This Row],[Opponent Win%]]*0.959)</f>
        <v>0.48525399999999996</v>
      </c>
      <c r="J31">
        <f>AVERAGE($G$2:_2024_Tigers_Game_Log[[#This Row],[Opponent Win%]])</f>
        <v>0.47363333333333341</v>
      </c>
      <c r="K31">
        <f>IF(ABS(_2024_Tigers_Game_Log[[#This Row],[RS]]-_2024_Tigers_Game_Log[[#This Row],[RA]])=1, 1,0)</f>
        <v>0</v>
      </c>
      <c r="L31">
        <f>SUM($K$2:_2024_Tigers_Game_Log[[#This Row],[One Run Games]])</f>
        <v>12</v>
      </c>
      <c r="M31">
        <f>IF(AND(_2024_Tigers_Game_Log[[#This Row],[RS]]&gt;_2024_Tigers_Game_Log[[#This Row],[RA]],_2024_Tigers_Game_Log[[#This Row],[One Run Games]]=1), 1,0)</f>
        <v>0</v>
      </c>
      <c r="N31">
        <f>IF(AND(_2024_Tigers_Game_Log[[#This Row],[RS]]&lt;_2024_Tigers_Game_Log[[#This Row],[RA]],_2024_Tigers_Game_Log[[#This Row],[One Run Games]]=1), 1,0)</f>
        <v>0</v>
      </c>
      <c r="O31">
        <f>SUM($M$2:_2024_Tigers_Game_Log[[#This Row],[On Run Wins]])</f>
        <v>7</v>
      </c>
      <c r="P31">
        <f>SUM($N$2:_2024_Tigers_Game_Log[[#This Row],[On Run Loss]])</f>
        <v>5</v>
      </c>
      <c r="Q31" s="1">
        <f>_2024_Tigers_Game_Log[[#This Row],[Cum One-Run Wins]]/SUM(_2024_Tigers_Game_Log[[#This Row],[Cum One-Run Wins]:[Cum One-Run Wins2]])</f>
        <v>0.58333333333333337</v>
      </c>
    </row>
    <row r="32" spans="1:17" x14ac:dyDescent="0.45">
      <c r="A32" t="s">
        <v>49</v>
      </c>
      <c r="B32" t="s">
        <v>18</v>
      </c>
      <c r="C32" t="s">
        <v>47</v>
      </c>
      <c r="D32" t="s">
        <v>9</v>
      </c>
      <c r="E32">
        <v>4</v>
      </c>
      <c r="F32">
        <v>1</v>
      </c>
      <c r="G32">
        <f>VLOOKUP(INDEX(Index!$A$2:$A$31, MATCH(_2024_Tigers_Game_Log[[#This Row],[OPP]], Index!$B$2:$B$31, 0)), Major_League_Baseball__Detailed_Standings[[Tm]:[W-L%]], 4,FALSE)</f>
        <v>0.50600000000000001</v>
      </c>
      <c r="H32">
        <f>AVERAGE($G$2:_2024_Tigers_Game_Log[[#This Row],[Opponent Win%]])</f>
        <v>0.47467741935483876</v>
      </c>
      <c r="I32">
        <f>IF(_2024_Tigers_Game_Log[[#This Row],[Location]]="@", _2024_Tigers_Game_Log[[#This Row],[Opponent Win%]]*1.041, _2024_Tigers_Game_Log[[#This Row],[Opponent Win%]]*0.959)</f>
        <v>0.48525399999999996</v>
      </c>
      <c r="J32">
        <f>AVERAGE($G$2:_2024_Tigers_Game_Log[[#This Row],[Opponent Win%]])</f>
        <v>0.47467741935483876</v>
      </c>
      <c r="K32">
        <f>IF(ABS(_2024_Tigers_Game_Log[[#This Row],[RS]]-_2024_Tigers_Game_Log[[#This Row],[RA]])=1, 1,0)</f>
        <v>0</v>
      </c>
      <c r="L32">
        <f>SUM($K$2:_2024_Tigers_Game_Log[[#This Row],[One Run Games]])</f>
        <v>12</v>
      </c>
      <c r="M32">
        <f>IF(AND(_2024_Tigers_Game_Log[[#This Row],[RS]]&gt;_2024_Tigers_Game_Log[[#This Row],[RA]],_2024_Tigers_Game_Log[[#This Row],[One Run Games]]=1), 1,0)</f>
        <v>0</v>
      </c>
      <c r="N32">
        <f>IF(AND(_2024_Tigers_Game_Log[[#This Row],[RS]]&lt;_2024_Tigers_Game_Log[[#This Row],[RA]],_2024_Tigers_Game_Log[[#This Row],[One Run Games]]=1), 1,0)</f>
        <v>0</v>
      </c>
      <c r="O32">
        <f>SUM($M$2:_2024_Tigers_Game_Log[[#This Row],[On Run Wins]])</f>
        <v>7</v>
      </c>
      <c r="P32">
        <f>SUM($N$2:_2024_Tigers_Game_Log[[#This Row],[On Run Loss]])</f>
        <v>5</v>
      </c>
      <c r="Q32" s="1">
        <f>_2024_Tigers_Game_Log[[#This Row],[Cum One-Run Wins]]/SUM(_2024_Tigers_Game_Log[[#This Row],[Cum One-Run Wins]:[Cum One-Run Wins2]])</f>
        <v>0.58333333333333337</v>
      </c>
    </row>
    <row r="33" spans="1:17" x14ac:dyDescent="0.45">
      <c r="A33" t="s">
        <v>50</v>
      </c>
      <c r="B33" t="s">
        <v>7</v>
      </c>
      <c r="C33" t="s">
        <v>51</v>
      </c>
      <c r="D33" t="s">
        <v>16</v>
      </c>
      <c r="E33">
        <v>1</v>
      </c>
      <c r="F33">
        <v>2</v>
      </c>
      <c r="G33">
        <f>VLOOKUP(INDEX(Index!$A$2:$A$31, MATCH(_2024_Tigers_Game_Log[[#This Row],[OPP]], Index!$B$2:$B$31, 0)), Major_League_Baseball__Detailed_Standings[[Tm]:[W-L%]], 4,FALSE)</f>
        <v>0.59</v>
      </c>
      <c r="H33">
        <f>AVERAGE($G$2:_2024_Tigers_Game_Log[[#This Row],[Opponent Win%]])</f>
        <v>0.47828125000000005</v>
      </c>
      <c r="I33">
        <f>IF(_2024_Tigers_Game_Log[[#This Row],[Location]]="@", _2024_Tigers_Game_Log[[#This Row],[Opponent Win%]]*1.041, _2024_Tigers_Game_Log[[#This Row],[Opponent Win%]]*0.959)</f>
        <v>0.6141899999999999</v>
      </c>
      <c r="J33">
        <f>AVERAGE($G$2:_2024_Tigers_Game_Log[[#This Row],[Opponent Win%]])</f>
        <v>0.47828125000000005</v>
      </c>
      <c r="K33">
        <f>IF(ABS(_2024_Tigers_Game_Log[[#This Row],[RS]]-_2024_Tigers_Game_Log[[#This Row],[RA]])=1, 1,0)</f>
        <v>1</v>
      </c>
      <c r="L33">
        <f>SUM($K$2:_2024_Tigers_Game_Log[[#This Row],[One Run Games]])</f>
        <v>13</v>
      </c>
      <c r="M33">
        <f>IF(AND(_2024_Tigers_Game_Log[[#This Row],[RS]]&gt;_2024_Tigers_Game_Log[[#This Row],[RA]],_2024_Tigers_Game_Log[[#This Row],[One Run Games]]=1), 1,0)</f>
        <v>0</v>
      </c>
      <c r="N33">
        <f>IF(AND(_2024_Tigers_Game_Log[[#This Row],[RS]]&lt;_2024_Tigers_Game_Log[[#This Row],[RA]],_2024_Tigers_Game_Log[[#This Row],[One Run Games]]=1), 1,0)</f>
        <v>1</v>
      </c>
      <c r="O33">
        <f>SUM($M$2:_2024_Tigers_Game_Log[[#This Row],[On Run Wins]])</f>
        <v>7</v>
      </c>
      <c r="P33">
        <f>SUM($N$2:_2024_Tigers_Game_Log[[#This Row],[On Run Loss]])</f>
        <v>6</v>
      </c>
      <c r="Q33" s="1">
        <f>_2024_Tigers_Game_Log[[#This Row],[Cum One-Run Wins]]/SUM(_2024_Tigers_Game_Log[[#This Row],[Cum One-Run Wins]:[Cum One-Run Wins2]])</f>
        <v>0.53846153846153844</v>
      </c>
    </row>
    <row r="34" spans="1:17" x14ac:dyDescent="0.45">
      <c r="A34" t="s">
        <v>52</v>
      </c>
      <c r="B34" t="s">
        <v>7</v>
      </c>
      <c r="C34" t="s">
        <v>51</v>
      </c>
      <c r="D34" t="s">
        <v>16</v>
      </c>
      <c r="E34">
        <v>3</v>
      </c>
      <c r="F34">
        <v>5</v>
      </c>
      <c r="G34">
        <f>VLOOKUP(INDEX(Index!$A$2:$A$31, MATCH(_2024_Tigers_Game_Log[[#This Row],[OPP]], Index!$B$2:$B$31, 0)), Major_League_Baseball__Detailed_Standings[[Tm]:[W-L%]], 4,FALSE)</f>
        <v>0.59</v>
      </c>
      <c r="H34">
        <f>AVERAGE($G$2:_2024_Tigers_Game_Log[[#This Row],[Opponent Win%]])</f>
        <v>0.48166666666666669</v>
      </c>
      <c r="I34">
        <f>IF(_2024_Tigers_Game_Log[[#This Row],[Location]]="@", _2024_Tigers_Game_Log[[#This Row],[Opponent Win%]]*1.041, _2024_Tigers_Game_Log[[#This Row],[Opponent Win%]]*0.959)</f>
        <v>0.6141899999999999</v>
      </c>
      <c r="J34">
        <f>AVERAGE($G$2:_2024_Tigers_Game_Log[[#This Row],[Opponent Win%]])</f>
        <v>0.48166666666666669</v>
      </c>
      <c r="K34">
        <f>IF(ABS(_2024_Tigers_Game_Log[[#This Row],[RS]]-_2024_Tigers_Game_Log[[#This Row],[RA]])=1, 1,0)</f>
        <v>0</v>
      </c>
      <c r="L34">
        <f>SUM($K$2:_2024_Tigers_Game_Log[[#This Row],[One Run Games]])</f>
        <v>13</v>
      </c>
      <c r="M34">
        <f>IF(AND(_2024_Tigers_Game_Log[[#This Row],[RS]]&gt;_2024_Tigers_Game_Log[[#This Row],[RA]],_2024_Tigers_Game_Log[[#This Row],[One Run Games]]=1), 1,0)</f>
        <v>0</v>
      </c>
      <c r="N34">
        <f>IF(AND(_2024_Tigers_Game_Log[[#This Row],[RS]]&lt;_2024_Tigers_Game_Log[[#This Row],[RA]],_2024_Tigers_Game_Log[[#This Row],[One Run Games]]=1), 1,0)</f>
        <v>0</v>
      </c>
      <c r="O34">
        <f>SUM($M$2:_2024_Tigers_Game_Log[[#This Row],[On Run Wins]])</f>
        <v>7</v>
      </c>
      <c r="P34">
        <f>SUM($N$2:_2024_Tigers_Game_Log[[#This Row],[On Run Loss]])</f>
        <v>6</v>
      </c>
      <c r="Q34" s="1">
        <f>_2024_Tigers_Game_Log[[#This Row],[Cum One-Run Wins]]/SUM(_2024_Tigers_Game_Log[[#This Row],[Cum One-Run Wins]:[Cum One-Run Wins2]])</f>
        <v>0.53846153846153844</v>
      </c>
    </row>
    <row r="35" spans="1:17" x14ac:dyDescent="0.45">
      <c r="A35" t="s">
        <v>53</v>
      </c>
      <c r="B35" t="s">
        <v>7</v>
      </c>
      <c r="C35" t="s">
        <v>51</v>
      </c>
      <c r="D35" t="s">
        <v>16</v>
      </c>
      <c r="E35">
        <v>2</v>
      </c>
      <c r="F35">
        <v>5</v>
      </c>
      <c r="G35">
        <f>VLOOKUP(INDEX(Index!$A$2:$A$31, MATCH(_2024_Tigers_Game_Log[[#This Row],[OPP]], Index!$B$2:$B$31, 0)), Major_League_Baseball__Detailed_Standings[[Tm]:[W-L%]], 4,FALSE)</f>
        <v>0.59</v>
      </c>
      <c r="H35">
        <f>AVERAGE($G$2:_2024_Tigers_Game_Log[[#This Row],[Opponent Win%]])</f>
        <v>0.48485294117647065</v>
      </c>
      <c r="I35">
        <f>IF(_2024_Tigers_Game_Log[[#This Row],[Location]]="@", _2024_Tigers_Game_Log[[#This Row],[Opponent Win%]]*1.041, _2024_Tigers_Game_Log[[#This Row],[Opponent Win%]]*0.959)</f>
        <v>0.6141899999999999</v>
      </c>
      <c r="J35">
        <f>AVERAGE($G$2:_2024_Tigers_Game_Log[[#This Row],[Opponent Win%]])</f>
        <v>0.48485294117647065</v>
      </c>
      <c r="K35">
        <f>IF(ABS(_2024_Tigers_Game_Log[[#This Row],[RS]]-_2024_Tigers_Game_Log[[#This Row],[RA]])=1, 1,0)</f>
        <v>0</v>
      </c>
      <c r="L35">
        <f>SUM($K$2:_2024_Tigers_Game_Log[[#This Row],[One Run Games]])</f>
        <v>13</v>
      </c>
      <c r="M35">
        <f>IF(AND(_2024_Tigers_Game_Log[[#This Row],[RS]]&gt;_2024_Tigers_Game_Log[[#This Row],[RA]],_2024_Tigers_Game_Log[[#This Row],[One Run Games]]=1), 1,0)</f>
        <v>0</v>
      </c>
      <c r="N35">
        <f>IF(AND(_2024_Tigers_Game_Log[[#This Row],[RS]]&lt;_2024_Tigers_Game_Log[[#This Row],[RA]],_2024_Tigers_Game_Log[[#This Row],[One Run Games]]=1), 1,0)</f>
        <v>0</v>
      </c>
      <c r="O35">
        <f>SUM($M$2:_2024_Tigers_Game_Log[[#This Row],[On Run Wins]])</f>
        <v>7</v>
      </c>
      <c r="P35">
        <f>SUM($N$2:_2024_Tigers_Game_Log[[#This Row],[On Run Loss]])</f>
        <v>6</v>
      </c>
      <c r="Q35" s="1">
        <f>_2024_Tigers_Game_Log[[#This Row],[Cum One-Run Wins]]/SUM(_2024_Tigers_Game_Log[[#This Row],[Cum One-Run Wins]:[Cum One-Run Wins2]])</f>
        <v>0.53846153846153844</v>
      </c>
    </row>
    <row r="36" spans="1:17" x14ac:dyDescent="0.45">
      <c r="A36" t="s">
        <v>54</v>
      </c>
      <c r="B36" t="s">
        <v>7</v>
      </c>
      <c r="C36" t="s">
        <v>55</v>
      </c>
      <c r="D36" t="s">
        <v>16</v>
      </c>
      <c r="E36">
        <v>1</v>
      </c>
      <c r="F36">
        <v>2</v>
      </c>
      <c r="G36">
        <f>VLOOKUP(INDEX(Index!$A$2:$A$31, MATCH(_2024_Tigers_Game_Log[[#This Row],[OPP]], Index!$B$2:$B$31, 0)), Major_League_Baseball__Detailed_Standings[[Tm]:[W-L%]], 4,FALSE)</f>
        <v>0.57299999999999995</v>
      </c>
      <c r="H36">
        <f>AVERAGE($G$2:_2024_Tigers_Game_Log[[#This Row],[Opponent Win%]])</f>
        <v>0.48737142857142868</v>
      </c>
      <c r="I36">
        <f>IF(_2024_Tigers_Game_Log[[#This Row],[Location]]="@", _2024_Tigers_Game_Log[[#This Row],[Opponent Win%]]*1.041, _2024_Tigers_Game_Log[[#This Row],[Opponent Win%]]*0.959)</f>
        <v>0.59649299999999994</v>
      </c>
      <c r="J36">
        <f>AVERAGE($G$2:_2024_Tigers_Game_Log[[#This Row],[Opponent Win%]])</f>
        <v>0.48737142857142868</v>
      </c>
      <c r="K36">
        <f>IF(ABS(_2024_Tigers_Game_Log[[#This Row],[RS]]-_2024_Tigers_Game_Log[[#This Row],[RA]])=1, 1,0)</f>
        <v>1</v>
      </c>
      <c r="L36">
        <f>SUM($K$2:_2024_Tigers_Game_Log[[#This Row],[One Run Games]])</f>
        <v>14</v>
      </c>
      <c r="M36">
        <f>IF(AND(_2024_Tigers_Game_Log[[#This Row],[RS]]&gt;_2024_Tigers_Game_Log[[#This Row],[RA]],_2024_Tigers_Game_Log[[#This Row],[One Run Games]]=1), 1,0)</f>
        <v>0</v>
      </c>
      <c r="N36">
        <f>IF(AND(_2024_Tigers_Game_Log[[#This Row],[RS]]&lt;_2024_Tigers_Game_Log[[#This Row],[RA]],_2024_Tigers_Game_Log[[#This Row],[One Run Games]]=1), 1,0)</f>
        <v>1</v>
      </c>
      <c r="O36">
        <f>SUM($M$2:_2024_Tigers_Game_Log[[#This Row],[On Run Wins]])</f>
        <v>7</v>
      </c>
      <c r="P36">
        <f>SUM($N$2:_2024_Tigers_Game_Log[[#This Row],[On Run Loss]])</f>
        <v>7</v>
      </c>
      <c r="Q36" s="1">
        <f>_2024_Tigers_Game_Log[[#This Row],[Cum One-Run Wins]]/SUM(_2024_Tigers_Game_Log[[#This Row],[Cum One-Run Wins]:[Cum One-Run Wins2]])</f>
        <v>0.5</v>
      </c>
    </row>
    <row r="37" spans="1:17" x14ac:dyDescent="0.45">
      <c r="A37" t="s">
        <v>56</v>
      </c>
      <c r="B37" t="s">
        <v>7</v>
      </c>
      <c r="C37" t="s">
        <v>55</v>
      </c>
      <c r="D37" t="s">
        <v>9</v>
      </c>
      <c r="E37">
        <v>11</v>
      </c>
      <c r="F37">
        <v>7</v>
      </c>
      <c r="G37">
        <f>VLOOKUP(INDEX(Index!$A$2:$A$31, MATCH(_2024_Tigers_Game_Log[[#This Row],[OPP]], Index!$B$2:$B$31, 0)), Major_League_Baseball__Detailed_Standings[[Tm]:[W-L%]], 4,FALSE)</f>
        <v>0.57299999999999995</v>
      </c>
      <c r="H37">
        <f>AVERAGE($G$2:_2024_Tigers_Game_Log[[#This Row],[Opponent Win%]])</f>
        <v>0.48975000000000013</v>
      </c>
      <c r="I37">
        <f>IF(_2024_Tigers_Game_Log[[#This Row],[Location]]="@", _2024_Tigers_Game_Log[[#This Row],[Opponent Win%]]*1.041, _2024_Tigers_Game_Log[[#This Row],[Opponent Win%]]*0.959)</f>
        <v>0.59649299999999994</v>
      </c>
      <c r="J37">
        <f>AVERAGE($G$2:_2024_Tigers_Game_Log[[#This Row],[Opponent Win%]])</f>
        <v>0.48975000000000013</v>
      </c>
      <c r="K37">
        <f>IF(ABS(_2024_Tigers_Game_Log[[#This Row],[RS]]-_2024_Tigers_Game_Log[[#This Row],[RA]])=1, 1,0)</f>
        <v>0</v>
      </c>
      <c r="L37">
        <f>SUM($K$2:_2024_Tigers_Game_Log[[#This Row],[One Run Games]])</f>
        <v>14</v>
      </c>
      <c r="M37">
        <f>IF(AND(_2024_Tigers_Game_Log[[#This Row],[RS]]&gt;_2024_Tigers_Game_Log[[#This Row],[RA]],_2024_Tigers_Game_Log[[#This Row],[One Run Games]]=1), 1,0)</f>
        <v>0</v>
      </c>
      <c r="N37">
        <f>IF(AND(_2024_Tigers_Game_Log[[#This Row],[RS]]&lt;_2024_Tigers_Game_Log[[#This Row],[RA]],_2024_Tigers_Game_Log[[#This Row],[One Run Games]]=1), 1,0)</f>
        <v>0</v>
      </c>
      <c r="O37">
        <f>SUM($M$2:_2024_Tigers_Game_Log[[#This Row],[On Run Wins]])</f>
        <v>7</v>
      </c>
      <c r="P37">
        <f>SUM($N$2:_2024_Tigers_Game_Log[[#This Row],[On Run Loss]])</f>
        <v>7</v>
      </c>
      <c r="Q37" s="1">
        <f>_2024_Tigers_Game_Log[[#This Row],[Cum One-Run Wins]]/SUM(_2024_Tigers_Game_Log[[#This Row],[Cum One-Run Wins]:[Cum One-Run Wins2]])</f>
        <v>0.5</v>
      </c>
    </row>
    <row r="38" spans="1:17" x14ac:dyDescent="0.45">
      <c r="A38" t="s">
        <v>57</v>
      </c>
      <c r="B38" t="s">
        <v>7</v>
      </c>
      <c r="C38" t="s">
        <v>55</v>
      </c>
      <c r="D38" t="s">
        <v>16</v>
      </c>
      <c r="E38">
        <v>4</v>
      </c>
      <c r="F38">
        <v>5</v>
      </c>
      <c r="G38">
        <f>VLOOKUP(INDEX(Index!$A$2:$A$31, MATCH(_2024_Tigers_Game_Log[[#This Row],[OPP]], Index!$B$2:$B$31, 0)), Major_League_Baseball__Detailed_Standings[[Tm]:[W-L%]], 4,FALSE)</f>
        <v>0.57299999999999995</v>
      </c>
      <c r="H38">
        <f>AVERAGE($G$2:_2024_Tigers_Game_Log[[#This Row],[Opponent Win%]])</f>
        <v>0.4920000000000001</v>
      </c>
      <c r="I38">
        <f>IF(_2024_Tigers_Game_Log[[#This Row],[Location]]="@", _2024_Tigers_Game_Log[[#This Row],[Opponent Win%]]*1.041, _2024_Tigers_Game_Log[[#This Row],[Opponent Win%]]*0.959)</f>
        <v>0.59649299999999994</v>
      </c>
      <c r="J38">
        <f>AVERAGE($G$2:_2024_Tigers_Game_Log[[#This Row],[Opponent Win%]])</f>
        <v>0.4920000000000001</v>
      </c>
      <c r="K38">
        <f>IF(ABS(_2024_Tigers_Game_Log[[#This Row],[RS]]-_2024_Tigers_Game_Log[[#This Row],[RA]])=1, 1,0)</f>
        <v>1</v>
      </c>
      <c r="L38">
        <f>SUM($K$2:_2024_Tigers_Game_Log[[#This Row],[One Run Games]])</f>
        <v>15</v>
      </c>
      <c r="M38">
        <f>IF(AND(_2024_Tigers_Game_Log[[#This Row],[RS]]&gt;_2024_Tigers_Game_Log[[#This Row],[RA]],_2024_Tigers_Game_Log[[#This Row],[One Run Games]]=1), 1,0)</f>
        <v>0</v>
      </c>
      <c r="N38">
        <f>IF(AND(_2024_Tigers_Game_Log[[#This Row],[RS]]&lt;_2024_Tigers_Game_Log[[#This Row],[RA]],_2024_Tigers_Game_Log[[#This Row],[One Run Games]]=1), 1,0)</f>
        <v>1</v>
      </c>
      <c r="O38">
        <f>SUM($M$2:_2024_Tigers_Game_Log[[#This Row],[On Run Wins]])</f>
        <v>7</v>
      </c>
      <c r="P38">
        <f>SUM($N$2:_2024_Tigers_Game_Log[[#This Row],[On Run Loss]])</f>
        <v>8</v>
      </c>
      <c r="Q38" s="1">
        <f>_2024_Tigers_Game_Log[[#This Row],[Cum One-Run Wins]]/SUM(_2024_Tigers_Game_Log[[#This Row],[Cum One-Run Wins]:[Cum One-Run Wins2]])</f>
        <v>0.46666666666666667</v>
      </c>
    </row>
    <row r="39" spans="1:17" x14ac:dyDescent="0.45">
      <c r="A39" t="s">
        <v>58</v>
      </c>
      <c r="B39" t="s">
        <v>18</v>
      </c>
      <c r="C39" t="s">
        <v>59</v>
      </c>
      <c r="D39" t="s">
        <v>16</v>
      </c>
      <c r="E39">
        <v>2</v>
      </c>
      <c r="F39">
        <v>5</v>
      </c>
      <c r="G39">
        <f>VLOOKUP(INDEX(Index!$A$2:$A$31, MATCH(_2024_Tigers_Game_Log[[#This Row],[OPP]], Index!$B$2:$B$31, 0)), Major_League_Baseball__Detailed_Standings[[Tm]:[W-L%]], 4,FALSE)</f>
        <v>0.54500000000000004</v>
      </c>
      <c r="H39">
        <f>AVERAGE($G$2:_2024_Tigers_Game_Log[[#This Row],[Opponent Win%]])</f>
        <v>0.49339473684210544</v>
      </c>
      <c r="I39">
        <f>IF(_2024_Tigers_Game_Log[[#This Row],[Location]]="@", _2024_Tigers_Game_Log[[#This Row],[Opponent Win%]]*1.041, _2024_Tigers_Game_Log[[#This Row],[Opponent Win%]]*0.959)</f>
        <v>0.52265499999999998</v>
      </c>
      <c r="J39">
        <f>AVERAGE($G$2:_2024_Tigers_Game_Log[[#This Row],[Opponent Win%]])</f>
        <v>0.49339473684210544</v>
      </c>
      <c r="K39">
        <f>IF(ABS(_2024_Tigers_Game_Log[[#This Row],[RS]]-_2024_Tigers_Game_Log[[#This Row],[RA]])=1, 1,0)</f>
        <v>0</v>
      </c>
      <c r="L39">
        <f>SUM($K$2:_2024_Tigers_Game_Log[[#This Row],[One Run Games]])</f>
        <v>15</v>
      </c>
      <c r="M39">
        <f>IF(AND(_2024_Tigers_Game_Log[[#This Row],[RS]]&gt;_2024_Tigers_Game_Log[[#This Row],[RA]],_2024_Tigers_Game_Log[[#This Row],[One Run Games]]=1), 1,0)</f>
        <v>0</v>
      </c>
      <c r="N39">
        <f>IF(AND(_2024_Tigers_Game_Log[[#This Row],[RS]]&lt;_2024_Tigers_Game_Log[[#This Row],[RA]],_2024_Tigers_Game_Log[[#This Row],[One Run Games]]=1), 1,0)</f>
        <v>0</v>
      </c>
      <c r="O39">
        <f>SUM($M$2:_2024_Tigers_Game_Log[[#This Row],[On Run Wins]])</f>
        <v>7</v>
      </c>
      <c r="P39">
        <f>SUM($N$2:_2024_Tigers_Game_Log[[#This Row],[On Run Loss]])</f>
        <v>8</v>
      </c>
      <c r="Q39" s="1">
        <f>_2024_Tigers_Game_Log[[#This Row],[Cum One-Run Wins]]/SUM(_2024_Tigers_Game_Log[[#This Row],[Cum One-Run Wins]:[Cum One-Run Wins2]])</f>
        <v>0.46666666666666667</v>
      </c>
    </row>
    <row r="40" spans="1:17" x14ac:dyDescent="0.45">
      <c r="A40" t="s">
        <v>60</v>
      </c>
      <c r="B40" t="s">
        <v>18</v>
      </c>
      <c r="C40" t="s">
        <v>59</v>
      </c>
      <c r="D40" t="s">
        <v>9</v>
      </c>
      <c r="E40">
        <v>8</v>
      </c>
      <c r="F40">
        <v>2</v>
      </c>
      <c r="G40">
        <f>VLOOKUP(INDEX(Index!$A$2:$A$31, MATCH(_2024_Tigers_Game_Log[[#This Row],[OPP]], Index!$B$2:$B$31, 0)), Major_League_Baseball__Detailed_Standings[[Tm]:[W-L%]], 4,FALSE)</f>
        <v>0.54500000000000004</v>
      </c>
      <c r="H40">
        <f>AVERAGE($G$2:_2024_Tigers_Game_Log[[#This Row],[Opponent Win%]])</f>
        <v>0.49471794871794889</v>
      </c>
      <c r="I40">
        <f>IF(_2024_Tigers_Game_Log[[#This Row],[Location]]="@", _2024_Tigers_Game_Log[[#This Row],[Opponent Win%]]*1.041, _2024_Tigers_Game_Log[[#This Row],[Opponent Win%]]*0.959)</f>
        <v>0.52265499999999998</v>
      </c>
      <c r="J40">
        <f>AVERAGE($G$2:_2024_Tigers_Game_Log[[#This Row],[Opponent Win%]])</f>
        <v>0.49471794871794889</v>
      </c>
      <c r="K40">
        <f>IF(ABS(_2024_Tigers_Game_Log[[#This Row],[RS]]-_2024_Tigers_Game_Log[[#This Row],[RA]])=1, 1,0)</f>
        <v>0</v>
      </c>
      <c r="L40">
        <f>SUM($K$2:_2024_Tigers_Game_Log[[#This Row],[One Run Games]])</f>
        <v>15</v>
      </c>
      <c r="M40">
        <f>IF(AND(_2024_Tigers_Game_Log[[#This Row],[RS]]&gt;_2024_Tigers_Game_Log[[#This Row],[RA]],_2024_Tigers_Game_Log[[#This Row],[One Run Games]]=1), 1,0)</f>
        <v>0</v>
      </c>
      <c r="N40">
        <f>IF(AND(_2024_Tigers_Game_Log[[#This Row],[RS]]&lt;_2024_Tigers_Game_Log[[#This Row],[RA]],_2024_Tigers_Game_Log[[#This Row],[One Run Games]]=1), 1,0)</f>
        <v>0</v>
      </c>
      <c r="O40">
        <f>SUM($M$2:_2024_Tigers_Game_Log[[#This Row],[On Run Wins]])</f>
        <v>7</v>
      </c>
      <c r="P40">
        <f>SUM($N$2:_2024_Tigers_Game_Log[[#This Row],[On Run Loss]])</f>
        <v>8</v>
      </c>
      <c r="Q40" s="1">
        <f>_2024_Tigers_Game_Log[[#This Row],[Cum One-Run Wins]]/SUM(_2024_Tigers_Game_Log[[#This Row],[Cum One-Run Wins]:[Cum One-Run Wins2]])</f>
        <v>0.46666666666666667</v>
      </c>
    </row>
    <row r="41" spans="1:17" x14ac:dyDescent="0.45">
      <c r="A41" t="s">
        <v>61</v>
      </c>
      <c r="B41" t="s">
        <v>18</v>
      </c>
      <c r="C41" t="s">
        <v>59</v>
      </c>
      <c r="D41" t="s">
        <v>16</v>
      </c>
      <c r="E41">
        <v>3</v>
      </c>
      <c r="F41">
        <v>9</v>
      </c>
      <c r="G41">
        <f>VLOOKUP(INDEX(Index!$A$2:$A$31, MATCH(_2024_Tigers_Game_Log[[#This Row],[OPP]], Index!$B$2:$B$31, 0)), Major_League_Baseball__Detailed_Standings[[Tm]:[W-L%]], 4,FALSE)</f>
        <v>0.54500000000000004</v>
      </c>
      <c r="H41">
        <f>AVERAGE($G$2:_2024_Tigers_Game_Log[[#This Row],[Opponent Win%]])</f>
        <v>0.49597500000000022</v>
      </c>
      <c r="I41">
        <f>IF(_2024_Tigers_Game_Log[[#This Row],[Location]]="@", _2024_Tigers_Game_Log[[#This Row],[Opponent Win%]]*1.041, _2024_Tigers_Game_Log[[#This Row],[Opponent Win%]]*0.959)</f>
        <v>0.52265499999999998</v>
      </c>
      <c r="J41">
        <f>AVERAGE($G$2:_2024_Tigers_Game_Log[[#This Row],[Opponent Win%]])</f>
        <v>0.49597500000000022</v>
      </c>
      <c r="K41">
        <f>IF(ABS(_2024_Tigers_Game_Log[[#This Row],[RS]]-_2024_Tigers_Game_Log[[#This Row],[RA]])=1, 1,0)</f>
        <v>0</v>
      </c>
      <c r="L41">
        <f>SUM($K$2:_2024_Tigers_Game_Log[[#This Row],[One Run Games]])</f>
        <v>15</v>
      </c>
      <c r="M41">
        <f>IF(AND(_2024_Tigers_Game_Log[[#This Row],[RS]]&gt;_2024_Tigers_Game_Log[[#This Row],[RA]],_2024_Tigers_Game_Log[[#This Row],[One Run Games]]=1), 1,0)</f>
        <v>0</v>
      </c>
      <c r="N41">
        <f>IF(AND(_2024_Tigers_Game_Log[[#This Row],[RS]]&lt;_2024_Tigers_Game_Log[[#This Row],[RA]],_2024_Tigers_Game_Log[[#This Row],[One Run Games]]=1), 1,0)</f>
        <v>0</v>
      </c>
      <c r="O41">
        <f>SUM($M$2:_2024_Tigers_Game_Log[[#This Row],[On Run Wins]])</f>
        <v>7</v>
      </c>
      <c r="P41">
        <f>SUM($N$2:_2024_Tigers_Game_Log[[#This Row],[On Run Loss]])</f>
        <v>8</v>
      </c>
      <c r="Q41" s="1">
        <f>_2024_Tigers_Game_Log[[#This Row],[Cum One-Run Wins]]/SUM(_2024_Tigers_Game_Log[[#This Row],[Cum One-Run Wins]:[Cum One-Run Wins2]])</f>
        <v>0.46666666666666667</v>
      </c>
    </row>
    <row r="42" spans="1:17" x14ac:dyDescent="0.45">
      <c r="A42" t="s">
        <v>62</v>
      </c>
      <c r="B42" t="s">
        <v>18</v>
      </c>
      <c r="C42" t="s">
        <v>63</v>
      </c>
      <c r="D42" t="s">
        <v>9</v>
      </c>
      <c r="E42">
        <v>6</v>
      </c>
      <c r="F42">
        <v>5</v>
      </c>
      <c r="G42">
        <f>VLOOKUP(INDEX(Index!$A$2:$A$31, MATCH(_2024_Tigers_Game_Log[[#This Row],[OPP]], Index!$B$2:$B$31, 0)), Major_League_Baseball__Detailed_Standings[[Tm]:[W-L%]], 4,FALSE)</f>
        <v>0.36499999999999999</v>
      </c>
      <c r="H42">
        <f>AVERAGE($G$2:_2024_Tigers_Game_Log[[#This Row],[Opponent Win%]])</f>
        <v>0.49278048780487826</v>
      </c>
      <c r="I42">
        <f>IF(_2024_Tigers_Game_Log[[#This Row],[Location]]="@", _2024_Tigers_Game_Log[[#This Row],[Opponent Win%]]*1.041, _2024_Tigers_Game_Log[[#This Row],[Opponent Win%]]*0.959)</f>
        <v>0.35003499999999999</v>
      </c>
      <c r="J42">
        <f>AVERAGE($G$2:_2024_Tigers_Game_Log[[#This Row],[Opponent Win%]])</f>
        <v>0.49278048780487826</v>
      </c>
      <c r="K42">
        <f>IF(ABS(_2024_Tigers_Game_Log[[#This Row],[RS]]-_2024_Tigers_Game_Log[[#This Row],[RA]])=1, 1,0)</f>
        <v>1</v>
      </c>
      <c r="L42">
        <f>SUM($K$2:_2024_Tigers_Game_Log[[#This Row],[One Run Games]])</f>
        <v>16</v>
      </c>
      <c r="M42">
        <f>IF(AND(_2024_Tigers_Game_Log[[#This Row],[RS]]&gt;_2024_Tigers_Game_Log[[#This Row],[RA]],_2024_Tigers_Game_Log[[#This Row],[One Run Games]]=1), 1,0)</f>
        <v>1</v>
      </c>
      <c r="N42">
        <f>IF(AND(_2024_Tigers_Game_Log[[#This Row],[RS]]&lt;_2024_Tigers_Game_Log[[#This Row],[RA]],_2024_Tigers_Game_Log[[#This Row],[One Run Games]]=1), 1,0)</f>
        <v>0</v>
      </c>
      <c r="O42">
        <f>SUM($M$2:_2024_Tigers_Game_Log[[#This Row],[On Run Wins]])</f>
        <v>8</v>
      </c>
      <c r="P42">
        <f>SUM($N$2:_2024_Tigers_Game_Log[[#This Row],[On Run Loss]])</f>
        <v>8</v>
      </c>
      <c r="Q42" s="1">
        <f>_2024_Tigers_Game_Log[[#This Row],[Cum One-Run Wins]]/SUM(_2024_Tigers_Game_Log[[#This Row],[Cum One-Run Wins]:[Cum One-Run Wins2]])</f>
        <v>0.5</v>
      </c>
    </row>
    <row r="43" spans="1:17" x14ac:dyDescent="0.45">
      <c r="A43" t="s">
        <v>64</v>
      </c>
      <c r="B43" t="s">
        <v>18</v>
      </c>
      <c r="C43" t="s">
        <v>63</v>
      </c>
      <c r="D43" t="s">
        <v>16</v>
      </c>
      <c r="E43">
        <v>0</v>
      </c>
      <c r="F43">
        <v>1</v>
      </c>
      <c r="G43">
        <f>VLOOKUP(INDEX(Index!$A$2:$A$31, MATCH(_2024_Tigers_Game_Log[[#This Row],[OPP]], Index!$B$2:$B$31, 0)), Major_League_Baseball__Detailed_Standings[[Tm]:[W-L%]], 4,FALSE)</f>
        <v>0.36499999999999999</v>
      </c>
      <c r="H43">
        <f>AVERAGE($G$2:_2024_Tigers_Game_Log[[#This Row],[Opponent Win%]])</f>
        <v>0.48973809523809536</v>
      </c>
      <c r="I43">
        <f>IF(_2024_Tigers_Game_Log[[#This Row],[Location]]="@", _2024_Tigers_Game_Log[[#This Row],[Opponent Win%]]*1.041, _2024_Tigers_Game_Log[[#This Row],[Opponent Win%]]*0.959)</f>
        <v>0.35003499999999999</v>
      </c>
      <c r="J43">
        <f>AVERAGE($G$2:_2024_Tigers_Game_Log[[#This Row],[Opponent Win%]])</f>
        <v>0.48973809523809536</v>
      </c>
      <c r="K43">
        <f>IF(ABS(_2024_Tigers_Game_Log[[#This Row],[RS]]-_2024_Tigers_Game_Log[[#This Row],[RA]])=1, 1,0)</f>
        <v>1</v>
      </c>
      <c r="L43">
        <f>SUM($K$2:_2024_Tigers_Game_Log[[#This Row],[One Run Games]])</f>
        <v>17</v>
      </c>
      <c r="M43">
        <f>IF(AND(_2024_Tigers_Game_Log[[#This Row],[RS]]&gt;_2024_Tigers_Game_Log[[#This Row],[RA]],_2024_Tigers_Game_Log[[#This Row],[One Run Games]]=1), 1,0)</f>
        <v>0</v>
      </c>
      <c r="N43">
        <f>IF(AND(_2024_Tigers_Game_Log[[#This Row],[RS]]&lt;_2024_Tigers_Game_Log[[#This Row],[RA]],_2024_Tigers_Game_Log[[#This Row],[One Run Games]]=1), 1,0)</f>
        <v>1</v>
      </c>
      <c r="O43">
        <f>SUM($M$2:_2024_Tigers_Game_Log[[#This Row],[On Run Wins]])</f>
        <v>8</v>
      </c>
      <c r="P43">
        <f>SUM($N$2:_2024_Tigers_Game_Log[[#This Row],[On Run Loss]])</f>
        <v>9</v>
      </c>
      <c r="Q43" s="1">
        <f>_2024_Tigers_Game_Log[[#This Row],[Cum One-Run Wins]]/SUM(_2024_Tigers_Game_Log[[#This Row],[Cum One-Run Wins]:[Cum One-Run Wins2]])</f>
        <v>0.47058823529411764</v>
      </c>
    </row>
    <row r="44" spans="1:17" x14ac:dyDescent="0.45">
      <c r="A44" t="s">
        <v>65</v>
      </c>
      <c r="B44" t="s">
        <v>18</v>
      </c>
      <c r="C44" t="s">
        <v>63</v>
      </c>
      <c r="D44" t="s">
        <v>16</v>
      </c>
      <c r="E44">
        <v>0</v>
      </c>
      <c r="F44">
        <v>2</v>
      </c>
      <c r="G44">
        <f>VLOOKUP(INDEX(Index!$A$2:$A$31, MATCH(_2024_Tigers_Game_Log[[#This Row],[OPP]], Index!$B$2:$B$31, 0)), Major_League_Baseball__Detailed_Standings[[Tm]:[W-L%]], 4,FALSE)</f>
        <v>0.36499999999999999</v>
      </c>
      <c r="H44">
        <f>AVERAGE($G$2:_2024_Tigers_Game_Log[[#This Row],[Opponent Win%]])</f>
        <v>0.48683720930232571</v>
      </c>
      <c r="I44">
        <f>IF(_2024_Tigers_Game_Log[[#This Row],[Location]]="@", _2024_Tigers_Game_Log[[#This Row],[Opponent Win%]]*1.041, _2024_Tigers_Game_Log[[#This Row],[Opponent Win%]]*0.959)</f>
        <v>0.35003499999999999</v>
      </c>
      <c r="J44">
        <f>AVERAGE($G$2:_2024_Tigers_Game_Log[[#This Row],[Opponent Win%]])</f>
        <v>0.48683720930232571</v>
      </c>
      <c r="K44">
        <f>IF(ABS(_2024_Tigers_Game_Log[[#This Row],[RS]]-_2024_Tigers_Game_Log[[#This Row],[RA]])=1, 1,0)</f>
        <v>0</v>
      </c>
      <c r="L44">
        <f>SUM($K$2:_2024_Tigers_Game_Log[[#This Row],[One Run Games]])</f>
        <v>17</v>
      </c>
      <c r="M44">
        <f>IF(AND(_2024_Tigers_Game_Log[[#This Row],[RS]]&gt;_2024_Tigers_Game_Log[[#This Row],[RA]],_2024_Tigers_Game_Log[[#This Row],[One Run Games]]=1), 1,0)</f>
        <v>0</v>
      </c>
      <c r="N44">
        <f>IF(AND(_2024_Tigers_Game_Log[[#This Row],[RS]]&lt;_2024_Tigers_Game_Log[[#This Row],[RA]],_2024_Tigers_Game_Log[[#This Row],[One Run Games]]=1), 1,0)</f>
        <v>0</v>
      </c>
      <c r="O44">
        <f>SUM($M$2:_2024_Tigers_Game_Log[[#This Row],[On Run Wins]])</f>
        <v>8</v>
      </c>
      <c r="P44">
        <f>SUM($N$2:_2024_Tigers_Game_Log[[#This Row],[On Run Loss]])</f>
        <v>9</v>
      </c>
      <c r="Q44" s="1">
        <f>_2024_Tigers_Game_Log[[#This Row],[Cum One-Run Wins]]/SUM(_2024_Tigers_Game_Log[[#This Row],[Cum One-Run Wins]:[Cum One-Run Wins2]])</f>
        <v>0.47058823529411764</v>
      </c>
    </row>
    <row r="45" spans="1:17" x14ac:dyDescent="0.45">
      <c r="A45" t="s">
        <v>66</v>
      </c>
      <c r="B45" t="s">
        <v>7</v>
      </c>
      <c r="C45" t="s">
        <v>67</v>
      </c>
      <c r="D45" t="s">
        <v>9</v>
      </c>
      <c r="E45">
        <v>13</v>
      </c>
      <c r="F45">
        <v>0</v>
      </c>
      <c r="G45">
        <f>VLOOKUP(INDEX(Index!$A$2:$A$31, MATCH(_2024_Tigers_Game_Log[[#This Row],[OPP]], Index!$B$2:$B$31, 0)), Major_League_Baseball__Detailed_Standings[[Tm]:[W-L%]], 4,FALSE)</f>
        <v>0.55800000000000005</v>
      </c>
      <c r="H45">
        <f>AVERAGE($G$2:_2024_Tigers_Game_Log[[#This Row],[Opponent Win%]])</f>
        <v>0.48845454545454553</v>
      </c>
      <c r="I45">
        <f>IF(_2024_Tigers_Game_Log[[#This Row],[Location]]="@", _2024_Tigers_Game_Log[[#This Row],[Opponent Win%]]*1.041, _2024_Tigers_Game_Log[[#This Row],[Opponent Win%]]*0.959)</f>
        <v>0.58087800000000001</v>
      </c>
      <c r="J45">
        <f>AVERAGE($G$2:_2024_Tigers_Game_Log[[#This Row],[Opponent Win%]])</f>
        <v>0.48845454545454553</v>
      </c>
      <c r="K45">
        <f>IF(ABS(_2024_Tigers_Game_Log[[#This Row],[RS]]-_2024_Tigers_Game_Log[[#This Row],[RA]])=1, 1,0)</f>
        <v>0</v>
      </c>
      <c r="L45">
        <f>SUM($K$2:_2024_Tigers_Game_Log[[#This Row],[One Run Games]])</f>
        <v>17</v>
      </c>
      <c r="M45">
        <f>IF(AND(_2024_Tigers_Game_Log[[#This Row],[RS]]&gt;_2024_Tigers_Game_Log[[#This Row],[RA]],_2024_Tigers_Game_Log[[#This Row],[One Run Games]]=1), 1,0)</f>
        <v>0</v>
      </c>
      <c r="N45">
        <f>IF(AND(_2024_Tigers_Game_Log[[#This Row],[RS]]&lt;_2024_Tigers_Game_Log[[#This Row],[RA]],_2024_Tigers_Game_Log[[#This Row],[One Run Games]]=1), 1,0)</f>
        <v>0</v>
      </c>
      <c r="O45">
        <f>SUM($M$2:_2024_Tigers_Game_Log[[#This Row],[On Run Wins]])</f>
        <v>8</v>
      </c>
      <c r="P45">
        <f>SUM($N$2:_2024_Tigers_Game_Log[[#This Row],[On Run Loss]])</f>
        <v>9</v>
      </c>
      <c r="Q45" s="1">
        <f>_2024_Tigers_Game_Log[[#This Row],[Cum One-Run Wins]]/SUM(_2024_Tigers_Game_Log[[#This Row],[Cum One-Run Wins]:[Cum One-Run Wins2]])</f>
        <v>0.47058823529411764</v>
      </c>
    </row>
    <row r="46" spans="1:17" x14ac:dyDescent="0.45">
      <c r="A46" t="s">
        <v>68</v>
      </c>
      <c r="B46" t="s">
        <v>7</v>
      </c>
      <c r="C46" t="s">
        <v>67</v>
      </c>
      <c r="D46" t="s">
        <v>9</v>
      </c>
      <c r="E46">
        <v>8</v>
      </c>
      <c r="F46">
        <v>3</v>
      </c>
      <c r="G46">
        <f>VLOOKUP(INDEX(Index!$A$2:$A$31, MATCH(_2024_Tigers_Game_Log[[#This Row],[OPP]], Index!$B$2:$B$31, 0)), Major_League_Baseball__Detailed_Standings[[Tm]:[W-L%]], 4,FALSE)</f>
        <v>0.55800000000000005</v>
      </c>
      <c r="H46">
        <f>AVERAGE($G$2:_2024_Tigers_Game_Log[[#This Row],[Opponent Win%]])</f>
        <v>0.4900000000000001</v>
      </c>
      <c r="I46">
        <f>IF(_2024_Tigers_Game_Log[[#This Row],[Location]]="@", _2024_Tigers_Game_Log[[#This Row],[Opponent Win%]]*1.041, _2024_Tigers_Game_Log[[#This Row],[Opponent Win%]]*0.959)</f>
        <v>0.58087800000000001</v>
      </c>
      <c r="J46">
        <f>AVERAGE($G$2:_2024_Tigers_Game_Log[[#This Row],[Opponent Win%]])</f>
        <v>0.4900000000000001</v>
      </c>
      <c r="K46">
        <f>IF(ABS(_2024_Tigers_Game_Log[[#This Row],[RS]]-_2024_Tigers_Game_Log[[#This Row],[RA]])=1, 1,0)</f>
        <v>0</v>
      </c>
      <c r="L46">
        <f>SUM($K$2:_2024_Tigers_Game_Log[[#This Row],[One Run Games]])</f>
        <v>17</v>
      </c>
      <c r="M46">
        <f>IF(AND(_2024_Tigers_Game_Log[[#This Row],[RS]]&gt;_2024_Tigers_Game_Log[[#This Row],[RA]],_2024_Tigers_Game_Log[[#This Row],[One Run Games]]=1), 1,0)</f>
        <v>0</v>
      </c>
      <c r="N46">
        <f>IF(AND(_2024_Tigers_Game_Log[[#This Row],[RS]]&lt;_2024_Tigers_Game_Log[[#This Row],[RA]],_2024_Tigers_Game_Log[[#This Row],[One Run Games]]=1), 1,0)</f>
        <v>0</v>
      </c>
      <c r="O46">
        <f>SUM($M$2:_2024_Tigers_Game_Log[[#This Row],[On Run Wins]])</f>
        <v>8</v>
      </c>
      <c r="P46">
        <f>SUM($N$2:_2024_Tigers_Game_Log[[#This Row],[On Run Loss]])</f>
        <v>9</v>
      </c>
      <c r="Q46" s="1">
        <f>_2024_Tigers_Game_Log[[#This Row],[Cum One-Run Wins]]/SUM(_2024_Tigers_Game_Log[[#This Row],[Cum One-Run Wins]:[Cum One-Run Wins2]])</f>
        <v>0.47058823529411764</v>
      </c>
    </row>
    <row r="47" spans="1:17" x14ac:dyDescent="0.45">
      <c r="A47" t="s">
        <v>69</v>
      </c>
      <c r="B47" t="s">
        <v>7</v>
      </c>
      <c r="C47" t="s">
        <v>67</v>
      </c>
      <c r="D47" t="s">
        <v>16</v>
      </c>
      <c r="E47">
        <v>4</v>
      </c>
      <c r="F47">
        <v>6</v>
      </c>
      <c r="G47">
        <f>VLOOKUP(INDEX(Index!$A$2:$A$31, MATCH(_2024_Tigers_Game_Log[[#This Row],[OPP]], Index!$B$2:$B$31, 0)), Major_League_Baseball__Detailed_Standings[[Tm]:[W-L%]], 4,FALSE)</f>
        <v>0.55800000000000005</v>
      </c>
      <c r="H47">
        <f>AVERAGE($G$2:_2024_Tigers_Game_Log[[#This Row],[Opponent Win%]])</f>
        <v>0.49147826086956531</v>
      </c>
      <c r="I47">
        <f>IF(_2024_Tigers_Game_Log[[#This Row],[Location]]="@", _2024_Tigers_Game_Log[[#This Row],[Opponent Win%]]*1.041, _2024_Tigers_Game_Log[[#This Row],[Opponent Win%]]*0.959)</f>
        <v>0.58087800000000001</v>
      </c>
      <c r="J47">
        <f>AVERAGE($G$2:_2024_Tigers_Game_Log[[#This Row],[Opponent Win%]])</f>
        <v>0.49147826086956531</v>
      </c>
      <c r="K47">
        <f>IF(ABS(_2024_Tigers_Game_Log[[#This Row],[RS]]-_2024_Tigers_Game_Log[[#This Row],[RA]])=1, 1,0)</f>
        <v>0</v>
      </c>
      <c r="L47">
        <f>SUM($K$2:_2024_Tigers_Game_Log[[#This Row],[One Run Games]])</f>
        <v>17</v>
      </c>
      <c r="M47">
        <f>IF(AND(_2024_Tigers_Game_Log[[#This Row],[RS]]&gt;_2024_Tigers_Game_Log[[#This Row],[RA]],_2024_Tigers_Game_Log[[#This Row],[One Run Games]]=1), 1,0)</f>
        <v>0</v>
      </c>
      <c r="N47">
        <f>IF(AND(_2024_Tigers_Game_Log[[#This Row],[RS]]&lt;_2024_Tigers_Game_Log[[#This Row],[RA]],_2024_Tigers_Game_Log[[#This Row],[One Run Games]]=1), 1,0)</f>
        <v>0</v>
      </c>
      <c r="O47">
        <f>SUM($M$2:_2024_Tigers_Game_Log[[#This Row],[On Run Wins]])</f>
        <v>8</v>
      </c>
      <c r="P47">
        <f>SUM($N$2:_2024_Tigers_Game_Log[[#This Row],[On Run Loss]])</f>
        <v>9</v>
      </c>
      <c r="Q47" s="1">
        <f>_2024_Tigers_Game_Log[[#This Row],[Cum One-Run Wins]]/SUM(_2024_Tigers_Game_Log[[#This Row],[Cum One-Run Wins]:[Cum One-Run Wins2]])</f>
        <v>0.47058823529411764</v>
      </c>
    </row>
    <row r="48" spans="1:17" x14ac:dyDescent="0.45">
      <c r="A48" t="s">
        <v>70</v>
      </c>
      <c r="B48" t="s">
        <v>7</v>
      </c>
      <c r="C48" t="s">
        <v>43</v>
      </c>
      <c r="D48" t="s">
        <v>16</v>
      </c>
      <c r="E48">
        <v>3</v>
      </c>
      <c r="F48">
        <v>8</v>
      </c>
      <c r="G48">
        <f>VLOOKUP(INDEX(Index!$A$2:$A$31, MATCH(_2024_Tigers_Game_Log[[#This Row],[OPP]], Index!$B$2:$B$31, 0)), Major_League_Baseball__Detailed_Standings[[Tm]:[W-L%]], 4,FALSE)</f>
        <v>0.52600000000000002</v>
      </c>
      <c r="H48">
        <f>AVERAGE($G$2:_2024_Tigers_Game_Log[[#This Row],[Opponent Win%]])</f>
        <v>0.4922127659574469</v>
      </c>
      <c r="I48">
        <f>IF(_2024_Tigers_Game_Log[[#This Row],[Location]]="@", _2024_Tigers_Game_Log[[#This Row],[Opponent Win%]]*1.041, _2024_Tigers_Game_Log[[#This Row],[Opponent Win%]]*0.959)</f>
        <v>0.547566</v>
      </c>
      <c r="J48">
        <f>AVERAGE($G$2:_2024_Tigers_Game_Log[[#This Row],[Opponent Win%]])</f>
        <v>0.4922127659574469</v>
      </c>
      <c r="K48">
        <f>IF(ABS(_2024_Tigers_Game_Log[[#This Row],[RS]]-_2024_Tigers_Game_Log[[#This Row],[RA]])=1, 1,0)</f>
        <v>0</v>
      </c>
      <c r="L48">
        <f>SUM($K$2:_2024_Tigers_Game_Log[[#This Row],[One Run Games]])</f>
        <v>17</v>
      </c>
      <c r="M48">
        <f>IF(AND(_2024_Tigers_Game_Log[[#This Row],[RS]]&gt;_2024_Tigers_Game_Log[[#This Row],[RA]],_2024_Tigers_Game_Log[[#This Row],[One Run Games]]=1), 1,0)</f>
        <v>0</v>
      </c>
      <c r="N48">
        <f>IF(AND(_2024_Tigers_Game_Log[[#This Row],[RS]]&lt;_2024_Tigers_Game_Log[[#This Row],[RA]],_2024_Tigers_Game_Log[[#This Row],[One Run Games]]=1), 1,0)</f>
        <v>0</v>
      </c>
      <c r="O48">
        <f>SUM($M$2:_2024_Tigers_Game_Log[[#This Row],[On Run Wins]])</f>
        <v>8</v>
      </c>
      <c r="P48">
        <f>SUM($N$2:_2024_Tigers_Game_Log[[#This Row],[On Run Loss]])</f>
        <v>9</v>
      </c>
      <c r="Q48" s="1">
        <f>_2024_Tigers_Game_Log[[#This Row],[Cum One-Run Wins]]/SUM(_2024_Tigers_Game_Log[[#This Row],[Cum One-Run Wins]:[Cum One-Run Wins2]])</f>
        <v>0.47058823529411764</v>
      </c>
    </row>
    <row r="49" spans="1:17" x14ac:dyDescent="0.45">
      <c r="A49" t="s">
        <v>71</v>
      </c>
      <c r="B49" t="s">
        <v>7</v>
      </c>
      <c r="C49" t="s">
        <v>43</v>
      </c>
      <c r="D49" t="s">
        <v>16</v>
      </c>
      <c r="E49">
        <v>3</v>
      </c>
      <c r="F49">
        <v>10</v>
      </c>
      <c r="G49">
        <f>VLOOKUP(INDEX(Index!$A$2:$A$31, MATCH(_2024_Tigers_Game_Log[[#This Row],[OPP]], Index!$B$2:$B$31, 0)), Major_League_Baseball__Detailed_Standings[[Tm]:[W-L%]], 4,FALSE)</f>
        <v>0.52600000000000002</v>
      </c>
      <c r="H49">
        <f>AVERAGE($G$2:_2024_Tigers_Game_Log[[#This Row],[Opponent Win%]])</f>
        <v>0.49291666666666673</v>
      </c>
      <c r="I49">
        <f>IF(_2024_Tigers_Game_Log[[#This Row],[Location]]="@", _2024_Tigers_Game_Log[[#This Row],[Opponent Win%]]*1.041, _2024_Tigers_Game_Log[[#This Row],[Opponent Win%]]*0.959)</f>
        <v>0.547566</v>
      </c>
      <c r="J49">
        <f>AVERAGE($G$2:_2024_Tigers_Game_Log[[#This Row],[Opponent Win%]])</f>
        <v>0.49291666666666673</v>
      </c>
      <c r="K49">
        <f>IF(ABS(_2024_Tigers_Game_Log[[#This Row],[RS]]-_2024_Tigers_Game_Log[[#This Row],[RA]])=1, 1,0)</f>
        <v>0</v>
      </c>
      <c r="L49">
        <f>SUM($K$2:_2024_Tigers_Game_Log[[#This Row],[One Run Games]])</f>
        <v>17</v>
      </c>
      <c r="M49">
        <f>IF(AND(_2024_Tigers_Game_Log[[#This Row],[RS]]&gt;_2024_Tigers_Game_Log[[#This Row],[RA]],_2024_Tigers_Game_Log[[#This Row],[One Run Games]]=1), 1,0)</f>
        <v>0</v>
      </c>
      <c r="N49">
        <f>IF(AND(_2024_Tigers_Game_Log[[#This Row],[RS]]&lt;_2024_Tigers_Game_Log[[#This Row],[RA]],_2024_Tigers_Game_Log[[#This Row],[One Run Games]]=1), 1,0)</f>
        <v>0</v>
      </c>
      <c r="O49">
        <f>SUM($M$2:_2024_Tigers_Game_Log[[#This Row],[On Run Wins]])</f>
        <v>8</v>
      </c>
      <c r="P49">
        <f>SUM($N$2:_2024_Tigers_Game_Log[[#This Row],[On Run Loss]])</f>
        <v>9</v>
      </c>
      <c r="Q49" s="1">
        <f>_2024_Tigers_Game_Log[[#This Row],[Cum One-Run Wins]]/SUM(_2024_Tigers_Game_Log[[#This Row],[Cum One-Run Wins]:[Cum One-Run Wins2]])</f>
        <v>0.47058823529411764</v>
      </c>
    </row>
    <row r="50" spans="1:17" x14ac:dyDescent="0.45">
      <c r="A50" t="s">
        <v>72</v>
      </c>
      <c r="B50" t="s">
        <v>7</v>
      </c>
      <c r="C50" t="s">
        <v>43</v>
      </c>
      <c r="D50" t="s">
        <v>16</v>
      </c>
      <c r="E50">
        <v>3</v>
      </c>
      <c r="F50">
        <v>8</v>
      </c>
      <c r="G50">
        <f>VLOOKUP(INDEX(Index!$A$2:$A$31, MATCH(_2024_Tigers_Game_Log[[#This Row],[OPP]], Index!$B$2:$B$31, 0)), Major_League_Baseball__Detailed_Standings[[Tm]:[W-L%]], 4,FALSE)</f>
        <v>0.52600000000000002</v>
      </c>
      <c r="H50">
        <f>AVERAGE($G$2:_2024_Tigers_Game_Log[[#This Row],[Opponent Win%]])</f>
        <v>0.49359183673469392</v>
      </c>
      <c r="I50">
        <f>IF(_2024_Tigers_Game_Log[[#This Row],[Location]]="@", _2024_Tigers_Game_Log[[#This Row],[Opponent Win%]]*1.041, _2024_Tigers_Game_Log[[#This Row],[Opponent Win%]]*0.959)</f>
        <v>0.547566</v>
      </c>
      <c r="J50">
        <f>AVERAGE($G$2:_2024_Tigers_Game_Log[[#This Row],[Opponent Win%]])</f>
        <v>0.49359183673469392</v>
      </c>
      <c r="K50">
        <f>IF(ABS(_2024_Tigers_Game_Log[[#This Row],[RS]]-_2024_Tigers_Game_Log[[#This Row],[RA]])=1, 1,0)</f>
        <v>0</v>
      </c>
      <c r="L50">
        <f>SUM($K$2:_2024_Tigers_Game_Log[[#This Row],[One Run Games]])</f>
        <v>17</v>
      </c>
      <c r="M50">
        <f>IF(AND(_2024_Tigers_Game_Log[[#This Row],[RS]]&gt;_2024_Tigers_Game_Log[[#This Row],[RA]],_2024_Tigers_Game_Log[[#This Row],[One Run Games]]=1), 1,0)</f>
        <v>0</v>
      </c>
      <c r="N50">
        <f>IF(AND(_2024_Tigers_Game_Log[[#This Row],[RS]]&lt;_2024_Tigers_Game_Log[[#This Row],[RA]],_2024_Tigers_Game_Log[[#This Row],[One Run Games]]=1), 1,0)</f>
        <v>0</v>
      </c>
      <c r="O50">
        <f>SUM($M$2:_2024_Tigers_Game_Log[[#This Row],[On Run Wins]])</f>
        <v>8</v>
      </c>
      <c r="P50">
        <f>SUM($N$2:_2024_Tigers_Game_Log[[#This Row],[On Run Loss]])</f>
        <v>9</v>
      </c>
      <c r="Q50" s="1">
        <f>_2024_Tigers_Game_Log[[#This Row],[Cum One-Run Wins]]/SUM(_2024_Tigers_Game_Log[[#This Row],[Cum One-Run Wins]:[Cum One-Run Wins2]])</f>
        <v>0.47058823529411764</v>
      </c>
    </row>
    <row r="51" spans="1:17" x14ac:dyDescent="0.45">
      <c r="A51" t="s">
        <v>73</v>
      </c>
      <c r="B51" t="s">
        <v>18</v>
      </c>
      <c r="C51" t="s">
        <v>74</v>
      </c>
      <c r="D51" t="s">
        <v>16</v>
      </c>
      <c r="E51">
        <v>1</v>
      </c>
      <c r="F51">
        <v>9</v>
      </c>
      <c r="G51">
        <f>VLOOKUP(INDEX(Index!$A$2:$A$31, MATCH(_2024_Tigers_Game_Log[[#This Row],[OPP]], Index!$B$2:$B$31, 0)), Major_League_Baseball__Detailed_Standings[[Tm]:[W-L%]], 4,FALSE)</f>
        <v>0.46800000000000003</v>
      </c>
      <c r="H51">
        <f>AVERAGE($G$2:_2024_Tigers_Game_Log[[#This Row],[Opponent Win%]])</f>
        <v>0.49308000000000007</v>
      </c>
      <c r="I51">
        <f>IF(_2024_Tigers_Game_Log[[#This Row],[Location]]="@", _2024_Tigers_Game_Log[[#This Row],[Opponent Win%]]*1.041, _2024_Tigers_Game_Log[[#This Row],[Opponent Win%]]*0.959)</f>
        <v>0.44881199999999999</v>
      </c>
      <c r="J51">
        <f>AVERAGE($G$2:_2024_Tigers_Game_Log[[#This Row],[Opponent Win%]])</f>
        <v>0.49308000000000007</v>
      </c>
      <c r="K51">
        <f>IF(ABS(_2024_Tigers_Game_Log[[#This Row],[RS]]-_2024_Tigers_Game_Log[[#This Row],[RA]])=1, 1,0)</f>
        <v>0</v>
      </c>
      <c r="L51">
        <f>SUM($K$2:_2024_Tigers_Game_Log[[#This Row],[One Run Games]])</f>
        <v>17</v>
      </c>
      <c r="M51">
        <f>IF(AND(_2024_Tigers_Game_Log[[#This Row],[RS]]&gt;_2024_Tigers_Game_Log[[#This Row],[RA]],_2024_Tigers_Game_Log[[#This Row],[One Run Games]]=1), 1,0)</f>
        <v>0</v>
      </c>
      <c r="N51">
        <f>IF(AND(_2024_Tigers_Game_Log[[#This Row],[RS]]&lt;_2024_Tigers_Game_Log[[#This Row],[RA]],_2024_Tigers_Game_Log[[#This Row],[One Run Games]]=1), 1,0)</f>
        <v>0</v>
      </c>
      <c r="O51">
        <f>SUM($M$2:_2024_Tigers_Game_Log[[#This Row],[On Run Wins]])</f>
        <v>8</v>
      </c>
      <c r="P51">
        <f>SUM($N$2:_2024_Tigers_Game_Log[[#This Row],[On Run Loss]])</f>
        <v>9</v>
      </c>
      <c r="Q51" s="1">
        <f>_2024_Tigers_Game_Log[[#This Row],[Cum One-Run Wins]]/SUM(_2024_Tigers_Game_Log[[#This Row],[Cum One-Run Wins]:[Cum One-Run Wins2]])</f>
        <v>0.47058823529411764</v>
      </c>
    </row>
    <row r="52" spans="1:17" x14ac:dyDescent="0.45">
      <c r="A52" t="s">
        <v>75</v>
      </c>
      <c r="B52" t="s">
        <v>18</v>
      </c>
      <c r="C52" t="s">
        <v>74</v>
      </c>
      <c r="D52" t="s">
        <v>9</v>
      </c>
      <c r="E52">
        <v>6</v>
      </c>
      <c r="F52">
        <v>2</v>
      </c>
      <c r="G52">
        <f>VLOOKUP(INDEX(Index!$A$2:$A$31, MATCH(_2024_Tigers_Game_Log[[#This Row],[OPP]], Index!$B$2:$B$31, 0)), Major_League_Baseball__Detailed_Standings[[Tm]:[W-L%]], 4,FALSE)</f>
        <v>0.46800000000000003</v>
      </c>
      <c r="H52">
        <f>AVERAGE($G$2:_2024_Tigers_Game_Log[[#This Row],[Opponent Win%]])</f>
        <v>0.49258823529411772</v>
      </c>
      <c r="I52">
        <f>IF(_2024_Tigers_Game_Log[[#This Row],[Location]]="@", _2024_Tigers_Game_Log[[#This Row],[Opponent Win%]]*1.041, _2024_Tigers_Game_Log[[#This Row],[Opponent Win%]]*0.959)</f>
        <v>0.44881199999999999</v>
      </c>
      <c r="J52">
        <f>AVERAGE($G$2:_2024_Tigers_Game_Log[[#This Row],[Opponent Win%]])</f>
        <v>0.49258823529411772</v>
      </c>
      <c r="K52">
        <f>IF(ABS(_2024_Tigers_Game_Log[[#This Row],[RS]]-_2024_Tigers_Game_Log[[#This Row],[RA]])=1, 1,0)</f>
        <v>0</v>
      </c>
      <c r="L52">
        <f>SUM($K$2:_2024_Tigers_Game_Log[[#This Row],[One Run Games]])</f>
        <v>17</v>
      </c>
      <c r="M52">
        <f>IF(AND(_2024_Tigers_Game_Log[[#This Row],[RS]]&gt;_2024_Tigers_Game_Log[[#This Row],[RA]],_2024_Tigers_Game_Log[[#This Row],[One Run Games]]=1), 1,0)</f>
        <v>0</v>
      </c>
      <c r="N52">
        <f>IF(AND(_2024_Tigers_Game_Log[[#This Row],[RS]]&lt;_2024_Tigers_Game_Log[[#This Row],[RA]],_2024_Tigers_Game_Log[[#This Row],[One Run Games]]=1), 1,0)</f>
        <v>0</v>
      </c>
      <c r="O52">
        <f>SUM($M$2:_2024_Tigers_Game_Log[[#This Row],[On Run Wins]])</f>
        <v>8</v>
      </c>
      <c r="P52">
        <f>SUM($N$2:_2024_Tigers_Game_Log[[#This Row],[On Run Loss]])</f>
        <v>9</v>
      </c>
      <c r="Q52" s="1">
        <f>_2024_Tigers_Game_Log[[#This Row],[Cum One-Run Wins]]/SUM(_2024_Tigers_Game_Log[[#This Row],[Cum One-Run Wins]:[Cum One-Run Wins2]])</f>
        <v>0.47058823529411764</v>
      </c>
    </row>
    <row r="53" spans="1:17" x14ac:dyDescent="0.45">
      <c r="A53" t="s">
        <v>76</v>
      </c>
      <c r="B53" t="s">
        <v>18</v>
      </c>
      <c r="C53" t="s">
        <v>74</v>
      </c>
      <c r="D53" t="s">
        <v>9</v>
      </c>
      <c r="E53">
        <v>2</v>
      </c>
      <c r="F53">
        <v>1</v>
      </c>
      <c r="G53">
        <f>VLOOKUP(INDEX(Index!$A$2:$A$31, MATCH(_2024_Tigers_Game_Log[[#This Row],[OPP]], Index!$B$2:$B$31, 0)), Major_League_Baseball__Detailed_Standings[[Tm]:[W-L%]], 4,FALSE)</f>
        <v>0.46800000000000003</v>
      </c>
      <c r="H53">
        <f>AVERAGE($G$2:_2024_Tigers_Game_Log[[#This Row],[Opponent Win%]])</f>
        <v>0.49211538461538468</v>
      </c>
      <c r="I53">
        <f>IF(_2024_Tigers_Game_Log[[#This Row],[Location]]="@", _2024_Tigers_Game_Log[[#This Row],[Opponent Win%]]*1.041, _2024_Tigers_Game_Log[[#This Row],[Opponent Win%]]*0.959)</f>
        <v>0.44881199999999999</v>
      </c>
      <c r="J53">
        <f>AVERAGE($G$2:_2024_Tigers_Game_Log[[#This Row],[Opponent Win%]])</f>
        <v>0.49211538461538468</v>
      </c>
      <c r="K53">
        <f>IF(ABS(_2024_Tigers_Game_Log[[#This Row],[RS]]-_2024_Tigers_Game_Log[[#This Row],[RA]])=1, 1,0)</f>
        <v>1</v>
      </c>
      <c r="L53">
        <f>SUM($K$2:_2024_Tigers_Game_Log[[#This Row],[One Run Games]])</f>
        <v>18</v>
      </c>
      <c r="M53">
        <f>IF(AND(_2024_Tigers_Game_Log[[#This Row],[RS]]&gt;_2024_Tigers_Game_Log[[#This Row],[RA]],_2024_Tigers_Game_Log[[#This Row],[One Run Games]]=1), 1,0)</f>
        <v>1</v>
      </c>
      <c r="N53">
        <f>IF(AND(_2024_Tigers_Game_Log[[#This Row],[RS]]&lt;_2024_Tigers_Game_Log[[#This Row],[RA]],_2024_Tigers_Game_Log[[#This Row],[One Run Games]]=1), 1,0)</f>
        <v>0</v>
      </c>
      <c r="O53">
        <f>SUM($M$2:_2024_Tigers_Game_Log[[#This Row],[On Run Wins]])</f>
        <v>9</v>
      </c>
      <c r="P53">
        <f>SUM($N$2:_2024_Tigers_Game_Log[[#This Row],[On Run Loss]])</f>
        <v>9</v>
      </c>
      <c r="Q53" s="1">
        <f>_2024_Tigers_Game_Log[[#This Row],[Cum One-Run Wins]]/SUM(_2024_Tigers_Game_Log[[#This Row],[Cum One-Run Wins]:[Cum One-Run Wins2]])</f>
        <v>0.5</v>
      </c>
    </row>
    <row r="54" spans="1:17" x14ac:dyDescent="0.45">
      <c r="A54" t="s">
        <v>77</v>
      </c>
      <c r="B54" t="s">
        <v>18</v>
      </c>
      <c r="C54" t="s">
        <v>74</v>
      </c>
      <c r="D54" t="s">
        <v>9</v>
      </c>
      <c r="E54">
        <v>14</v>
      </c>
      <c r="F54">
        <v>11</v>
      </c>
      <c r="G54">
        <f>VLOOKUP(INDEX(Index!$A$2:$A$31, MATCH(_2024_Tigers_Game_Log[[#This Row],[OPP]], Index!$B$2:$B$31, 0)), Major_League_Baseball__Detailed_Standings[[Tm]:[W-L%]], 4,FALSE)</f>
        <v>0.46800000000000003</v>
      </c>
      <c r="H54">
        <f>AVERAGE($G$2:_2024_Tigers_Game_Log[[#This Row],[Opponent Win%]])</f>
        <v>0.49166037735849061</v>
      </c>
      <c r="I54">
        <f>IF(_2024_Tigers_Game_Log[[#This Row],[Location]]="@", _2024_Tigers_Game_Log[[#This Row],[Opponent Win%]]*1.041, _2024_Tigers_Game_Log[[#This Row],[Opponent Win%]]*0.959)</f>
        <v>0.44881199999999999</v>
      </c>
      <c r="J54">
        <f>AVERAGE($G$2:_2024_Tigers_Game_Log[[#This Row],[Opponent Win%]])</f>
        <v>0.49166037735849061</v>
      </c>
      <c r="K54">
        <f>IF(ABS(_2024_Tigers_Game_Log[[#This Row],[RS]]-_2024_Tigers_Game_Log[[#This Row],[RA]])=1, 1,0)</f>
        <v>0</v>
      </c>
      <c r="L54">
        <f>SUM($K$2:_2024_Tigers_Game_Log[[#This Row],[One Run Games]])</f>
        <v>18</v>
      </c>
      <c r="M54">
        <f>IF(AND(_2024_Tigers_Game_Log[[#This Row],[RS]]&gt;_2024_Tigers_Game_Log[[#This Row],[RA]],_2024_Tigers_Game_Log[[#This Row],[One Run Games]]=1), 1,0)</f>
        <v>0</v>
      </c>
      <c r="N54">
        <f>IF(AND(_2024_Tigers_Game_Log[[#This Row],[RS]]&lt;_2024_Tigers_Game_Log[[#This Row],[RA]],_2024_Tigers_Game_Log[[#This Row],[One Run Games]]=1), 1,0)</f>
        <v>0</v>
      </c>
      <c r="O54">
        <f>SUM($M$2:_2024_Tigers_Game_Log[[#This Row],[On Run Wins]])</f>
        <v>9</v>
      </c>
      <c r="P54">
        <f>SUM($N$2:_2024_Tigers_Game_Log[[#This Row],[On Run Loss]])</f>
        <v>9</v>
      </c>
      <c r="Q54" s="1">
        <f>_2024_Tigers_Game_Log[[#This Row],[Cum One-Run Wins]]/SUM(_2024_Tigers_Game_Log[[#This Row],[Cum One-Run Wins]:[Cum One-Run Wins2]])</f>
        <v>0.5</v>
      </c>
    </row>
    <row r="55" spans="1:17" x14ac:dyDescent="0.45">
      <c r="A55" t="s">
        <v>78</v>
      </c>
      <c r="B55" t="s">
        <v>18</v>
      </c>
      <c r="C55" t="s">
        <v>23</v>
      </c>
      <c r="D55" t="s">
        <v>9</v>
      </c>
      <c r="E55">
        <v>8</v>
      </c>
      <c r="F55">
        <v>0</v>
      </c>
      <c r="G55">
        <f>VLOOKUP(INDEX(Index!$A$2:$A$31, MATCH(_2024_Tigers_Game_Log[[#This Row],[OPP]], Index!$B$2:$B$31, 0)), Major_League_Baseball__Detailed_Standings[[Tm]:[W-L%]], 4,FALSE)</f>
        <v>0.46800000000000003</v>
      </c>
      <c r="H55">
        <f>AVERAGE($G$2:_2024_Tigers_Game_Log[[#This Row],[Opponent Win%]])</f>
        <v>0.49122222222222228</v>
      </c>
      <c r="I55">
        <f>IF(_2024_Tigers_Game_Log[[#This Row],[Location]]="@", _2024_Tigers_Game_Log[[#This Row],[Opponent Win%]]*1.041, _2024_Tigers_Game_Log[[#This Row],[Opponent Win%]]*0.959)</f>
        <v>0.44881199999999999</v>
      </c>
      <c r="J55">
        <f>AVERAGE($G$2:_2024_Tigers_Game_Log[[#This Row],[Opponent Win%]])</f>
        <v>0.49122222222222228</v>
      </c>
      <c r="K55">
        <f>IF(ABS(_2024_Tigers_Game_Log[[#This Row],[RS]]-_2024_Tigers_Game_Log[[#This Row],[RA]])=1, 1,0)</f>
        <v>0</v>
      </c>
      <c r="L55">
        <f>SUM($K$2:_2024_Tigers_Game_Log[[#This Row],[One Run Games]])</f>
        <v>18</v>
      </c>
      <c r="M55">
        <f>IF(AND(_2024_Tigers_Game_Log[[#This Row],[RS]]&gt;_2024_Tigers_Game_Log[[#This Row],[RA]],_2024_Tigers_Game_Log[[#This Row],[One Run Games]]=1), 1,0)</f>
        <v>0</v>
      </c>
      <c r="N55">
        <f>IF(AND(_2024_Tigers_Game_Log[[#This Row],[RS]]&lt;_2024_Tigers_Game_Log[[#This Row],[RA]],_2024_Tigers_Game_Log[[#This Row],[One Run Games]]=1), 1,0)</f>
        <v>0</v>
      </c>
      <c r="O55">
        <f>SUM($M$2:_2024_Tigers_Game_Log[[#This Row],[On Run Wins]])</f>
        <v>9</v>
      </c>
      <c r="P55">
        <f>SUM($N$2:_2024_Tigers_Game_Log[[#This Row],[On Run Loss]])</f>
        <v>9</v>
      </c>
      <c r="Q55" s="1">
        <f>_2024_Tigers_Game_Log[[#This Row],[Cum One-Run Wins]]/SUM(_2024_Tigers_Game_Log[[#This Row],[Cum One-Run Wins]:[Cum One-Run Wins2]])</f>
        <v>0.5</v>
      </c>
    </row>
    <row r="56" spans="1:17" x14ac:dyDescent="0.45">
      <c r="A56" t="s">
        <v>79</v>
      </c>
      <c r="B56" t="s">
        <v>18</v>
      </c>
      <c r="C56" t="s">
        <v>23</v>
      </c>
      <c r="D56" t="s">
        <v>16</v>
      </c>
      <c r="E56">
        <v>2</v>
      </c>
      <c r="F56">
        <v>10</v>
      </c>
      <c r="G56">
        <f>VLOOKUP(INDEX(Index!$A$2:$A$31, MATCH(_2024_Tigers_Game_Log[[#This Row],[OPP]], Index!$B$2:$B$31, 0)), Major_League_Baseball__Detailed_Standings[[Tm]:[W-L%]], 4,FALSE)</f>
        <v>0.46800000000000003</v>
      </c>
      <c r="H56">
        <f>AVERAGE($G$2:_2024_Tigers_Game_Log[[#This Row],[Opponent Win%]])</f>
        <v>0.49080000000000007</v>
      </c>
      <c r="I56">
        <f>IF(_2024_Tigers_Game_Log[[#This Row],[Location]]="@", _2024_Tigers_Game_Log[[#This Row],[Opponent Win%]]*1.041, _2024_Tigers_Game_Log[[#This Row],[Opponent Win%]]*0.959)</f>
        <v>0.44881199999999999</v>
      </c>
      <c r="J56">
        <f>AVERAGE($G$2:_2024_Tigers_Game_Log[[#This Row],[Opponent Win%]])</f>
        <v>0.49080000000000007</v>
      </c>
      <c r="K56">
        <f>IF(ABS(_2024_Tigers_Game_Log[[#This Row],[RS]]-_2024_Tigers_Game_Log[[#This Row],[RA]])=1, 1,0)</f>
        <v>0</v>
      </c>
      <c r="L56">
        <f>SUM($K$2:_2024_Tigers_Game_Log[[#This Row],[One Run Games]])</f>
        <v>18</v>
      </c>
      <c r="M56">
        <f>IF(AND(_2024_Tigers_Game_Log[[#This Row],[RS]]&gt;_2024_Tigers_Game_Log[[#This Row],[RA]],_2024_Tigers_Game_Log[[#This Row],[One Run Games]]=1), 1,0)</f>
        <v>0</v>
      </c>
      <c r="N56">
        <f>IF(AND(_2024_Tigers_Game_Log[[#This Row],[RS]]&lt;_2024_Tigers_Game_Log[[#This Row],[RA]],_2024_Tigers_Game_Log[[#This Row],[One Run Games]]=1), 1,0)</f>
        <v>0</v>
      </c>
      <c r="O56">
        <f>SUM($M$2:_2024_Tigers_Game_Log[[#This Row],[On Run Wins]])</f>
        <v>9</v>
      </c>
      <c r="P56">
        <f>SUM($N$2:_2024_Tigers_Game_Log[[#This Row],[On Run Loss]])</f>
        <v>9</v>
      </c>
      <c r="Q56" s="1">
        <f>_2024_Tigers_Game_Log[[#This Row],[Cum One-Run Wins]]/SUM(_2024_Tigers_Game_Log[[#This Row],[Cum One-Run Wins]:[Cum One-Run Wins2]])</f>
        <v>0.5</v>
      </c>
    </row>
    <row r="57" spans="1:17" x14ac:dyDescent="0.45">
      <c r="A57" t="s">
        <v>80</v>
      </c>
      <c r="B57" t="s">
        <v>7</v>
      </c>
      <c r="C57" t="s">
        <v>81</v>
      </c>
      <c r="D57" t="s">
        <v>9</v>
      </c>
      <c r="E57">
        <v>5</v>
      </c>
      <c r="F57">
        <v>0</v>
      </c>
      <c r="G57">
        <f>VLOOKUP(INDEX(Index!$A$2:$A$31, MATCH(_2024_Tigers_Game_Log[[#This Row],[OPP]], Index!$B$2:$B$31, 0)), Major_League_Baseball__Detailed_Standings[[Tm]:[W-L%]], 4,FALSE)</f>
        <v>0.5</v>
      </c>
      <c r="H57">
        <f>AVERAGE($G$2:_2024_Tigers_Game_Log[[#This Row],[Opponent Win%]])</f>
        <v>0.4909642857142858</v>
      </c>
      <c r="I57">
        <f>IF(_2024_Tigers_Game_Log[[#This Row],[Location]]="@", _2024_Tigers_Game_Log[[#This Row],[Opponent Win%]]*1.041, _2024_Tigers_Game_Log[[#This Row],[Opponent Win%]]*0.959)</f>
        <v>0.52049999999999996</v>
      </c>
      <c r="J57">
        <f>AVERAGE($G$2:_2024_Tigers_Game_Log[[#This Row],[Opponent Win%]])</f>
        <v>0.4909642857142858</v>
      </c>
      <c r="K57">
        <f>IF(ABS(_2024_Tigers_Game_Log[[#This Row],[RS]]-_2024_Tigers_Game_Log[[#This Row],[RA]])=1, 1,0)</f>
        <v>0</v>
      </c>
      <c r="L57">
        <f>SUM($K$2:_2024_Tigers_Game_Log[[#This Row],[One Run Games]])</f>
        <v>18</v>
      </c>
      <c r="M57">
        <f>IF(AND(_2024_Tigers_Game_Log[[#This Row],[RS]]&gt;_2024_Tigers_Game_Log[[#This Row],[RA]],_2024_Tigers_Game_Log[[#This Row],[One Run Games]]=1), 1,0)</f>
        <v>0</v>
      </c>
      <c r="N57">
        <f>IF(AND(_2024_Tigers_Game_Log[[#This Row],[RS]]&lt;_2024_Tigers_Game_Log[[#This Row],[RA]],_2024_Tigers_Game_Log[[#This Row],[One Run Games]]=1), 1,0)</f>
        <v>0</v>
      </c>
      <c r="O57">
        <f>SUM($M$2:_2024_Tigers_Game_Log[[#This Row],[On Run Wins]])</f>
        <v>9</v>
      </c>
      <c r="P57">
        <f>SUM($N$2:_2024_Tigers_Game_Log[[#This Row],[On Run Loss]])</f>
        <v>9</v>
      </c>
      <c r="Q57" s="1">
        <f>_2024_Tigers_Game_Log[[#This Row],[Cum One-Run Wins]]/SUM(_2024_Tigers_Game_Log[[#This Row],[Cum One-Run Wins]:[Cum One-Run Wins2]])</f>
        <v>0.5</v>
      </c>
    </row>
    <row r="58" spans="1:17" x14ac:dyDescent="0.45">
      <c r="A58" t="s">
        <v>82</v>
      </c>
      <c r="B58" t="s">
        <v>7</v>
      </c>
      <c r="C58" t="s">
        <v>81</v>
      </c>
      <c r="D58" t="s">
        <v>16</v>
      </c>
      <c r="E58">
        <v>3</v>
      </c>
      <c r="F58">
        <v>7</v>
      </c>
      <c r="G58">
        <f>VLOOKUP(INDEX(Index!$A$2:$A$31, MATCH(_2024_Tigers_Game_Log[[#This Row],[OPP]], Index!$B$2:$B$31, 0)), Major_League_Baseball__Detailed_Standings[[Tm]:[W-L%]], 4,FALSE)</f>
        <v>0.5</v>
      </c>
      <c r="H58">
        <f>AVERAGE($G$2:_2024_Tigers_Game_Log[[#This Row],[Opponent Win%]])</f>
        <v>0.49112280701754391</v>
      </c>
      <c r="I58">
        <f>IF(_2024_Tigers_Game_Log[[#This Row],[Location]]="@", _2024_Tigers_Game_Log[[#This Row],[Opponent Win%]]*1.041, _2024_Tigers_Game_Log[[#This Row],[Opponent Win%]]*0.959)</f>
        <v>0.52049999999999996</v>
      </c>
      <c r="J58">
        <f>AVERAGE($G$2:_2024_Tigers_Game_Log[[#This Row],[Opponent Win%]])</f>
        <v>0.49112280701754391</v>
      </c>
      <c r="K58">
        <f>IF(ABS(_2024_Tigers_Game_Log[[#This Row],[RS]]-_2024_Tigers_Game_Log[[#This Row],[RA]])=1, 1,0)</f>
        <v>0</v>
      </c>
      <c r="L58">
        <f>SUM($K$2:_2024_Tigers_Game_Log[[#This Row],[One Run Games]])</f>
        <v>18</v>
      </c>
      <c r="M58">
        <f>IF(AND(_2024_Tigers_Game_Log[[#This Row],[RS]]&gt;_2024_Tigers_Game_Log[[#This Row],[RA]],_2024_Tigers_Game_Log[[#This Row],[One Run Games]]=1), 1,0)</f>
        <v>0</v>
      </c>
      <c r="N58">
        <f>IF(AND(_2024_Tigers_Game_Log[[#This Row],[RS]]&lt;_2024_Tigers_Game_Log[[#This Row],[RA]],_2024_Tigers_Game_Log[[#This Row],[One Run Games]]=1), 1,0)</f>
        <v>0</v>
      </c>
      <c r="O58">
        <f>SUM($M$2:_2024_Tigers_Game_Log[[#This Row],[On Run Wins]])</f>
        <v>9</v>
      </c>
      <c r="P58">
        <f>SUM($N$2:_2024_Tigers_Game_Log[[#This Row],[On Run Loss]])</f>
        <v>9</v>
      </c>
      <c r="Q58" s="1">
        <f>_2024_Tigers_Game_Log[[#This Row],[Cum One-Run Wins]]/SUM(_2024_Tigers_Game_Log[[#This Row],[Cum One-Run Wins]:[Cum One-Run Wins2]])</f>
        <v>0.5</v>
      </c>
    </row>
    <row r="59" spans="1:17" x14ac:dyDescent="0.45">
      <c r="A59" t="s">
        <v>83</v>
      </c>
      <c r="B59" t="s">
        <v>7</v>
      </c>
      <c r="C59" t="s">
        <v>81</v>
      </c>
      <c r="D59" t="s">
        <v>16</v>
      </c>
      <c r="E59">
        <v>3</v>
      </c>
      <c r="F59">
        <v>6</v>
      </c>
      <c r="G59">
        <f>VLOOKUP(INDEX(Index!$A$2:$A$31, MATCH(_2024_Tigers_Game_Log[[#This Row],[OPP]], Index!$B$2:$B$31, 0)), Major_League_Baseball__Detailed_Standings[[Tm]:[W-L%]], 4,FALSE)</f>
        <v>0.5</v>
      </c>
      <c r="H59">
        <f>AVERAGE($G$2:_2024_Tigers_Game_Log[[#This Row],[Opponent Win%]])</f>
        <v>0.49127586206896556</v>
      </c>
      <c r="I59">
        <f>IF(_2024_Tigers_Game_Log[[#This Row],[Location]]="@", _2024_Tigers_Game_Log[[#This Row],[Opponent Win%]]*1.041, _2024_Tigers_Game_Log[[#This Row],[Opponent Win%]]*0.959)</f>
        <v>0.52049999999999996</v>
      </c>
      <c r="J59">
        <f>AVERAGE($G$2:_2024_Tigers_Game_Log[[#This Row],[Opponent Win%]])</f>
        <v>0.49127586206896556</v>
      </c>
      <c r="K59">
        <f>IF(ABS(_2024_Tigers_Game_Log[[#This Row],[RS]]-_2024_Tigers_Game_Log[[#This Row],[RA]])=1, 1,0)</f>
        <v>0</v>
      </c>
      <c r="L59">
        <f>SUM($K$2:_2024_Tigers_Game_Log[[#This Row],[One Run Games]])</f>
        <v>18</v>
      </c>
      <c r="M59">
        <f>IF(AND(_2024_Tigers_Game_Log[[#This Row],[RS]]&gt;_2024_Tigers_Game_Log[[#This Row],[RA]],_2024_Tigers_Game_Log[[#This Row],[One Run Games]]=1), 1,0)</f>
        <v>0</v>
      </c>
      <c r="N59">
        <f>IF(AND(_2024_Tigers_Game_Log[[#This Row],[RS]]&lt;_2024_Tigers_Game_Log[[#This Row],[RA]],_2024_Tigers_Game_Log[[#This Row],[One Run Games]]=1), 1,0)</f>
        <v>0</v>
      </c>
      <c r="O59">
        <f>SUM($M$2:_2024_Tigers_Game_Log[[#This Row],[On Run Wins]])</f>
        <v>9</v>
      </c>
      <c r="P59">
        <f>SUM($N$2:_2024_Tigers_Game_Log[[#This Row],[On Run Loss]])</f>
        <v>9</v>
      </c>
      <c r="Q59" s="1">
        <f>_2024_Tigers_Game_Log[[#This Row],[Cum One-Run Wins]]/SUM(_2024_Tigers_Game_Log[[#This Row],[Cum One-Run Wins]:[Cum One-Run Wins2]])</f>
        <v>0.5</v>
      </c>
    </row>
    <row r="60" spans="1:17" x14ac:dyDescent="0.45">
      <c r="A60" t="s">
        <v>84</v>
      </c>
      <c r="B60" t="s">
        <v>7</v>
      </c>
      <c r="C60" t="s">
        <v>81</v>
      </c>
      <c r="D60" t="s">
        <v>9</v>
      </c>
      <c r="E60">
        <v>8</v>
      </c>
      <c r="F60">
        <v>4</v>
      </c>
      <c r="G60">
        <f>VLOOKUP(INDEX(Index!$A$2:$A$31, MATCH(_2024_Tigers_Game_Log[[#This Row],[OPP]], Index!$B$2:$B$31, 0)), Major_League_Baseball__Detailed_Standings[[Tm]:[W-L%]], 4,FALSE)</f>
        <v>0.5</v>
      </c>
      <c r="H60">
        <f>AVERAGE($G$2:_2024_Tigers_Game_Log[[#This Row],[Opponent Win%]])</f>
        <v>0.49142372881355939</v>
      </c>
      <c r="I60">
        <f>IF(_2024_Tigers_Game_Log[[#This Row],[Location]]="@", _2024_Tigers_Game_Log[[#This Row],[Opponent Win%]]*1.041, _2024_Tigers_Game_Log[[#This Row],[Opponent Win%]]*0.959)</f>
        <v>0.52049999999999996</v>
      </c>
      <c r="J60">
        <f>AVERAGE($G$2:_2024_Tigers_Game_Log[[#This Row],[Opponent Win%]])</f>
        <v>0.49142372881355939</v>
      </c>
      <c r="K60">
        <f>IF(ABS(_2024_Tigers_Game_Log[[#This Row],[RS]]-_2024_Tigers_Game_Log[[#This Row],[RA]])=1, 1,0)</f>
        <v>0</v>
      </c>
      <c r="L60">
        <f>SUM($K$2:_2024_Tigers_Game_Log[[#This Row],[One Run Games]])</f>
        <v>18</v>
      </c>
      <c r="M60">
        <f>IF(AND(_2024_Tigers_Game_Log[[#This Row],[RS]]&gt;_2024_Tigers_Game_Log[[#This Row],[RA]],_2024_Tigers_Game_Log[[#This Row],[One Run Games]]=1), 1,0)</f>
        <v>0</v>
      </c>
      <c r="N60">
        <f>IF(AND(_2024_Tigers_Game_Log[[#This Row],[RS]]&lt;_2024_Tigers_Game_Log[[#This Row],[RA]],_2024_Tigers_Game_Log[[#This Row],[One Run Games]]=1), 1,0)</f>
        <v>0</v>
      </c>
      <c r="O60">
        <f>SUM($M$2:_2024_Tigers_Game_Log[[#This Row],[On Run Wins]])</f>
        <v>9</v>
      </c>
      <c r="P60">
        <f>SUM($N$2:_2024_Tigers_Game_Log[[#This Row],[On Run Loss]])</f>
        <v>9</v>
      </c>
      <c r="Q60" s="1">
        <f>_2024_Tigers_Game_Log[[#This Row],[Cum One-Run Wins]]/SUM(_2024_Tigers_Game_Log[[#This Row],[Cum One-Run Wins]:[Cum One-Run Wins2]])</f>
        <v>0.5</v>
      </c>
    </row>
    <row r="61" spans="1:17" x14ac:dyDescent="0.45">
      <c r="A61" t="s">
        <v>85</v>
      </c>
      <c r="B61" t="s">
        <v>7</v>
      </c>
      <c r="C61" t="s">
        <v>31</v>
      </c>
      <c r="D61" t="s">
        <v>9</v>
      </c>
      <c r="E61">
        <v>2</v>
      </c>
      <c r="F61">
        <v>1</v>
      </c>
      <c r="G61">
        <f>VLOOKUP(INDEX(Index!$A$2:$A$31, MATCH(_2024_Tigers_Game_Log[[#This Row],[OPP]], Index!$B$2:$B$31, 0)), Major_League_Baseball__Detailed_Standings[[Tm]:[W-L%]], 4,FALSE)</f>
        <v>0.47399999999999998</v>
      </c>
      <c r="H61">
        <f>AVERAGE($G$2:_2024_Tigers_Game_Log[[#This Row],[Opponent Win%]])</f>
        <v>0.49113333333333337</v>
      </c>
      <c r="I61">
        <f>IF(_2024_Tigers_Game_Log[[#This Row],[Location]]="@", _2024_Tigers_Game_Log[[#This Row],[Opponent Win%]]*1.041, _2024_Tigers_Game_Log[[#This Row],[Opponent Win%]]*0.959)</f>
        <v>0.49343399999999993</v>
      </c>
      <c r="J61">
        <f>AVERAGE($G$2:_2024_Tigers_Game_Log[[#This Row],[Opponent Win%]])</f>
        <v>0.49113333333333337</v>
      </c>
      <c r="K61">
        <f>IF(ABS(_2024_Tigers_Game_Log[[#This Row],[RS]]-_2024_Tigers_Game_Log[[#This Row],[RA]])=1, 1,0)</f>
        <v>1</v>
      </c>
      <c r="L61">
        <f>SUM($K$2:_2024_Tigers_Game_Log[[#This Row],[One Run Games]])</f>
        <v>19</v>
      </c>
      <c r="M61">
        <f>IF(AND(_2024_Tigers_Game_Log[[#This Row],[RS]]&gt;_2024_Tigers_Game_Log[[#This Row],[RA]],_2024_Tigers_Game_Log[[#This Row],[One Run Games]]=1), 1,0)</f>
        <v>1</v>
      </c>
      <c r="N61">
        <f>IF(AND(_2024_Tigers_Game_Log[[#This Row],[RS]]&lt;_2024_Tigers_Game_Log[[#This Row],[RA]],_2024_Tigers_Game_Log[[#This Row],[One Run Games]]=1), 1,0)</f>
        <v>0</v>
      </c>
      <c r="O61">
        <f>SUM($M$2:_2024_Tigers_Game_Log[[#This Row],[On Run Wins]])</f>
        <v>10</v>
      </c>
      <c r="P61">
        <f>SUM($N$2:_2024_Tigers_Game_Log[[#This Row],[On Run Loss]])</f>
        <v>9</v>
      </c>
      <c r="Q61" s="1">
        <f>_2024_Tigers_Game_Log[[#This Row],[Cum One-Run Wins]]/SUM(_2024_Tigers_Game_Log[[#This Row],[Cum One-Run Wins]:[Cum One-Run Wins2]])</f>
        <v>0.52631578947368418</v>
      </c>
    </row>
    <row r="62" spans="1:17" x14ac:dyDescent="0.45">
      <c r="A62" t="s">
        <v>86</v>
      </c>
      <c r="B62" t="s">
        <v>7</v>
      </c>
      <c r="C62" t="s">
        <v>31</v>
      </c>
      <c r="D62" t="s">
        <v>9</v>
      </c>
      <c r="E62">
        <v>3</v>
      </c>
      <c r="F62">
        <v>1</v>
      </c>
      <c r="G62">
        <f>VLOOKUP(INDEX(Index!$A$2:$A$31, MATCH(_2024_Tigers_Game_Log[[#This Row],[OPP]], Index!$B$2:$B$31, 0)), Major_League_Baseball__Detailed_Standings[[Tm]:[W-L%]], 4,FALSE)</f>
        <v>0.47399999999999998</v>
      </c>
      <c r="H62">
        <f>AVERAGE($G$2:_2024_Tigers_Game_Log[[#This Row],[Opponent Win%]])</f>
        <v>0.49085245901639352</v>
      </c>
      <c r="I62">
        <f>IF(_2024_Tigers_Game_Log[[#This Row],[Location]]="@", _2024_Tigers_Game_Log[[#This Row],[Opponent Win%]]*1.041, _2024_Tigers_Game_Log[[#This Row],[Opponent Win%]]*0.959)</f>
        <v>0.49343399999999993</v>
      </c>
      <c r="J62">
        <f>AVERAGE($G$2:_2024_Tigers_Game_Log[[#This Row],[Opponent Win%]])</f>
        <v>0.49085245901639352</v>
      </c>
      <c r="K62">
        <f>IF(ABS(_2024_Tigers_Game_Log[[#This Row],[RS]]-_2024_Tigers_Game_Log[[#This Row],[RA]])=1, 1,0)</f>
        <v>0</v>
      </c>
      <c r="L62">
        <f>SUM($K$2:_2024_Tigers_Game_Log[[#This Row],[One Run Games]])</f>
        <v>19</v>
      </c>
      <c r="M62">
        <f>IF(AND(_2024_Tigers_Game_Log[[#This Row],[RS]]&gt;_2024_Tigers_Game_Log[[#This Row],[RA]],_2024_Tigers_Game_Log[[#This Row],[One Run Games]]=1), 1,0)</f>
        <v>0</v>
      </c>
      <c r="N62">
        <f>IF(AND(_2024_Tigers_Game_Log[[#This Row],[RS]]&lt;_2024_Tigers_Game_Log[[#This Row],[RA]],_2024_Tigers_Game_Log[[#This Row],[One Run Games]]=1), 1,0)</f>
        <v>0</v>
      </c>
      <c r="O62">
        <f>SUM($M$2:_2024_Tigers_Game_Log[[#This Row],[On Run Wins]])</f>
        <v>10</v>
      </c>
      <c r="P62">
        <f>SUM($N$2:_2024_Tigers_Game_Log[[#This Row],[On Run Loss]])</f>
        <v>9</v>
      </c>
      <c r="Q62" s="1">
        <f>_2024_Tigers_Game_Log[[#This Row],[Cum One-Run Wins]]/SUM(_2024_Tigers_Game_Log[[#This Row],[Cum One-Run Wins]:[Cum One-Run Wins2]])</f>
        <v>0.52631578947368418</v>
      </c>
    </row>
    <row r="63" spans="1:17" x14ac:dyDescent="0.45">
      <c r="A63" t="s">
        <v>87</v>
      </c>
      <c r="B63" t="s">
        <v>7</v>
      </c>
      <c r="C63" t="s">
        <v>31</v>
      </c>
      <c r="D63" t="s">
        <v>16</v>
      </c>
      <c r="E63">
        <v>1</v>
      </c>
      <c r="F63">
        <v>9</v>
      </c>
      <c r="G63">
        <f>VLOOKUP(INDEX(Index!$A$2:$A$31, MATCH(_2024_Tigers_Game_Log[[#This Row],[OPP]], Index!$B$2:$B$31, 0)), Major_League_Baseball__Detailed_Standings[[Tm]:[W-L%]], 4,FALSE)</f>
        <v>0.47399999999999998</v>
      </c>
      <c r="H63">
        <f>AVERAGE($G$2:_2024_Tigers_Game_Log[[#This Row],[Opponent Win%]])</f>
        <v>0.49058064516129041</v>
      </c>
      <c r="I63">
        <f>IF(_2024_Tigers_Game_Log[[#This Row],[Location]]="@", _2024_Tigers_Game_Log[[#This Row],[Opponent Win%]]*1.041, _2024_Tigers_Game_Log[[#This Row],[Opponent Win%]]*0.959)</f>
        <v>0.49343399999999993</v>
      </c>
      <c r="J63">
        <f>AVERAGE($G$2:_2024_Tigers_Game_Log[[#This Row],[Opponent Win%]])</f>
        <v>0.49058064516129041</v>
      </c>
      <c r="K63">
        <f>IF(ABS(_2024_Tigers_Game_Log[[#This Row],[RS]]-_2024_Tigers_Game_Log[[#This Row],[RA]])=1, 1,0)</f>
        <v>0</v>
      </c>
      <c r="L63">
        <f>SUM($K$2:_2024_Tigers_Game_Log[[#This Row],[One Run Games]])</f>
        <v>19</v>
      </c>
      <c r="M63">
        <f>IF(AND(_2024_Tigers_Game_Log[[#This Row],[RS]]&gt;_2024_Tigers_Game_Log[[#This Row],[RA]],_2024_Tigers_Game_Log[[#This Row],[One Run Games]]=1), 1,0)</f>
        <v>0</v>
      </c>
      <c r="N63">
        <f>IF(AND(_2024_Tigers_Game_Log[[#This Row],[RS]]&lt;_2024_Tigers_Game_Log[[#This Row],[RA]],_2024_Tigers_Game_Log[[#This Row],[One Run Games]]=1), 1,0)</f>
        <v>0</v>
      </c>
      <c r="O63">
        <f>SUM($M$2:_2024_Tigers_Game_Log[[#This Row],[On Run Wins]])</f>
        <v>10</v>
      </c>
      <c r="P63">
        <f>SUM($N$2:_2024_Tigers_Game_Log[[#This Row],[On Run Loss]])</f>
        <v>9</v>
      </c>
      <c r="Q63" s="1">
        <f>_2024_Tigers_Game_Log[[#This Row],[Cum One-Run Wins]]/SUM(_2024_Tigers_Game_Log[[#This Row],[Cum One-Run Wins]:[Cum One-Run Wins2]])</f>
        <v>0.52631578947368418</v>
      </c>
    </row>
    <row r="64" spans="1:17" x14ac:dyDescent="0.45">
      <c r="A64" t="s">
        <v>88</v>
      </c>
      <c r="B64" t="s">
        <v>18</v>
      </c>
      <c r="C64" t="s">
        <v>89</v>
      </c>
      <c r="D64" t="s">
        <v>16</v>
      </c>
      <c r="E64">
        <v>0</v>
      </c>
      <c r="F64">
        <v>10</v>
      </c>
      <c r="G64">
        <f>VLOOKUP(INDEX(Index!$A$2:$A$31, MATCH(_2024_Tigers_Game_Log[[#This Row],[OPP]], Index!$B$2:$B$31, 0)), Major_League_Baseball__Detailed_Standings[[Tm]:[W-L%]], 4,FALSE)</f>
        <v>0.57099999999999995</v>
      </c>
      <c r="H64">
        <f>AVERAGE($G$2:_2024_Tigers_Game_Log[[#This Row],[Opponent Win%]])</f>
        <v>0.49185714285714294</v>
      </c>
      <c r="I64">
        <f>IF(_2024_Tigers_Game_Log[[#This Row],[Location]]="@", _2024_Tigers_Game_Log[[#This Row],[Opponent Win%]]*1.041, _2024_Tigers_Game_Log[[#This Row],[Opponent Win%]]*0.959)</f>
        <v>0.54758899999999988</v>
      </c>
      <c r="J64">
        <f>AVERAGE($G$2:_2024_Tigers_Game_Log[[#This Row],[Opponent Win%]])</f>
        <v>0.49185714285714294</v>
      </c>
      <c r="K64">
        <f>IF(ABS(_2024_Tigers_Game_Log[[#This Row],[RS]]-_2024_Tigers_Game_Log[[#This Row],[RA]])=1, 1,0)</f>
        <v>0</v>
      </c>
      <c r="L64">
        <f>SUM($K$2:_2024_Tigers_Game_Log[[#This Row],[One Run Games]])</f>
        <v>19</v>
      </c>
      <c r="M64">
        <f>IF(AND(_2024_Tigers_Game_Log[[#This Row],[RS]]&gt;_2024_Tigers_Game_Log[[#This Row],[RA]],_2024_Tigers_Game_Log[[#This Row],[One Run Games]]=1), 1,0)</f>
        <v>0</v>
      </c>
      <c r="N64">
        <f>IF(AND(_2024_Tigers_Game_Log[[#This Row],[RS]]&lt;_2024_Tigers_Game_Log[[#This Row],[RA]],_2024_Tigers_Game_Log[[#This Row],[One Run Games]]=1), 1,0)</f>
        <v>0</v>
      </c>
      <c r="O64">
        <f>SUM($M$2:_2024_Tigers_Game_Log[[#This Row],[On Run Wins]])</f>
        <v>10</v>
      </c>
      <c r="P64">
        <f>SUM($N$2:_2024_Tigers_Game_Log[[#This Row],[On Run Loss]])</f>
        <v>9</v>
      </c>
      <c r="Q64" s="1">
        <f>_2024_Tigers_Game_Log[[#This Row],[Cum One-Run Wins]]/SUM(_2024_Tigers_Game_Log[[#This Row],[Cum One-Run Wins]:[Cum One-Run Wins2]])</f>
        <v>0.52631578947368418</v>
      </c>
    </row>
    <row r="65" spans="1:17" x14ac:dyDescent="0.45">
      <c r="A65" t="s">
        <v>90</v>
      </c>
      <c r="B65" t="s">
        <v>18</v>
      </c>
      <c r="C65" t="s">
        <v>89</v>
      </c>
      <c r="D65" t="s">
        <v>16</v>
      </c>
      <c r="E65">
        <v>4</v>
      </c>
      <c r="F65">
        <v>5</v>
      </c>
      <c r="G65">
        <f>VLOOKUP(INDEX(Index!$A$2:$A$31, MATCH(_2024_Tigers_Game_Log[[#This Row],[OPP]], Index!$B$2:$B$31, 0)), Major_League_Baseball__Detailed_Standings[[Tm]:[W-L%]], 4,FALSE)</f>
        <v>0.57099999999999995</v>
      </c>
      <c r="H65">
        <f>AVERAGE($G$2:_2024_Tigers_Game_Log[[#This Row],[Opponent Win%]])</f>
        <v>0.49309375000000011</v>
      </c>
      <c r="I65">
        <f>IF(_2024_Tigers_Game_Log[[#This Row],[Location]]="@", _2024_Tigers_Game_Log[[#This Row],[Opponent Win%]]*1.041, _2024_Tigers_Game_Log[[#This Row],[Opponent Win%]]*0.959)</f>
        <v>0.54758899999999988</v>
      </c>
      <c r="J65">
        <f>AVERAGE($G$2:_2024_Tigers_Game_Log[[#This Row],[Opponent Win%]])</f>
        <v>0.49309375000000011</v>
      </c>
      <c r="K65">
        <f>IF(ABS(_2024_Tigers_Game_Log[[#This Row],[RS]]-_2024_Tigers_Game_Log[[#This Row],[RA]])=1, 1,0)</f>
        <v>1</v>
      </c>
      <c r="L65">
        <f>SUM($K$2:_2024_Tigers_Game_Log[[#This Row],[One Run Games]])</f>
        <v>20</v>
      </c>
      <c r="M65">
        <f>IF(AND(_2024_Tigers_Game_Log[[#This Row],[RS]]&gt;_2024_Tigers_Game_Log[[#This Row],[RA]],_2024_Tigers_Game_Log[[#This Row],[One Run Games]]=1), 1,0)</f>
        <v>0</v>
      </c>
      <c r="N65">
        <f>IF(AND(_2024_Tigers_Game_Log[[#This Row],[RS]]&lt;_2024_Tigers_Game_Log[[#This Row],[RA]],_2024_Tigers_Game_Log[[#This Row],[One Run Games]]=1), 1,0)</f>
        <v>1</v>
      </c>
      <c r="O65">
        <f>SUM($M$2:_2024_Tigers_Game_Log[[#This Row],[On Run Wins]])</f>
        <v>10</v>
      </c>
      <c r="P65">
        <f>SUM($N$2:_2024_Tigers_Game_Log[[#This Row],[On Run Loss]])</f>
        <v>10</v>
      </c>
      <c r="Q65" s="1">
        <f>_2024_Tigers_Game_Log[[#This Row],[Cum One-Run Wins]]/SUM(_2024_Tigers_Game_Log[[#This Row],[Cum One-Run Wins]:[Cum One-Run Wins2]])</f>
        <v>0.5</v>
      </c>
    </row>
    <row r="66" spans="1:17" x14ac:dyDescent="0.45">
      <c r="A66" t="s">
        <v>91</v>
      </c>
      <c r="B66" t="s">
        <v>18</v>
      </c>
      <c r="C66" t="s">
        <v>89</v>
      </c>
      <c r="D66" t="s">
        <v>9</v>
      </c>
      <c r="E66">
        <v>10</v>
      </c>
      <c r="F66">
        <v>2</v>
      </c>
      <c r="G66">
        <f>VLOOKUP(INDEX(Index!$A$2:$A$31, MATCH(_2024_Tigers_Game_Log[[#This Row],[OPP]], Index!$B$2:$B$31, 0)), Major_League_Baseball__Detailed_Standings[[Tm]:[W-L%]], 4,FALSE)</f>
        <v>0.57099999999999995</v>
      </c>
      <c r="H66">
        <f>AVERAGE($G$2:_2024_Tigers_Game_Log[[#This Row],[Opponent Win%]])</f>
        <v>0.49429230769230775</v>
      </c>
      <c r="I66">
        <f>IF(_2024_Tigers_Game_Log[[#This Row],[Location]]="@", _2024_Tigers_Game_Log[[#This Row],[Opponent Win%]]*1.041, _2024_Tigers_Game_Log[[#This Row],[Opponent Win%]]*0.959)</f>
        <v>0.54758899999999988</v>
      </c>
      <c r="J66">
        <f>AVERAGE($G$2:_2024_Tigers_Game_Log[[#This Row],[Opponent Win%]])</f>
        <v>0.49429230769230775</v>
      </c>
      <c r="K66">
        <f>IF(ABS(_2024_Tigers_Game_Log[[#This Row],[RS]]-_2024_Tigers_Game_Log[[#This Row],[RA]])=1, 1,0)</f>
        <v>0</v>
      </c>
      <c r="L66">
        <f>SUM($K$2:_2024_Tigers_Game_Log[[#This Row],[One Run Games]])</f>
        <v>20</v>
      </c>
      <c r="M66">
        <f>IF(AND(_2024_Tigers_Game_Log[[#This Row],[RS]]&gt;_2024_Tigers_Game_Log[[#This Row],[RA]],_2024_Tigers_Game_Log[[#This Row],[One Run Games]]=1), 1,0)</f>
        <v>0</v>
      </c>
      <c r="N66">
        <f>IF(AND(_2024_Tigers_Game_Log[[#This Row],[RS]]&lt;_2024_Tigers_Game_Log[[#This Row],[RA]],_2024_Tigers_Game_Log[[#This Row],[One Run Games]]=1), 1,0)</f>
        <v>0</v>
      </c>
      <c r="O66">
        <f>SUM($M$2:_2024_Tigers_Game_Log[[#This Row],[On Run Wins]])</f>
        <v>10</v>
      </c>
      <c r="P66">
        <f>SUM($N$2:_2024_Tigers_Game_Log[[#This Row],[On Run Loss]])</f>
        <v>10</v>
      </c>
      <c r="Q66" s="1">
        <f>_2024_Tigers_Game_Log[[#This Row],[Cum One-Run Wins]]/SUM(_2024_Tigers_Game_Log[[#This Row],[Cum One-Run Wins]:[Cum One-Run Wins2]])</f>
        <v>0.5</v>
      </c>
    </row>
    <row r="67" spans="1:17" x14ac:dyDescent="0.45">
      <c r="A67" t="s">
        <v>92</v>
      </c>
      <c r="B67" t="s">
        <v>18</v>
      </c>
      <c r="C67" t="s">
        <v>93</v>
      </c>
      <c r="D67" t="s">
        <v>16</v>
      </c>
      <c r="E67">
        <v>4</v>
      </c>
      <c r="F67">
        <v>5</v>
      </c>
      <c r="G67">
        <f>VLOOKUP(INDEX(Index!$A$2:$A$31, MATCH(_2024_Tigers_Game_Log[[#This Row],[OPP]], Index!$B$2:$B$31, 0)), Major_League_Baseball__Detailed_Standings[[Tm]:[W-L%]], 4,FALSE)</f>
        <v>0.442</v>
      </c>
      <c r="H67">
        <f>AVERAGE($G$2:_2024_Tigers_Game_Log[[#This Row],[Opponent Win%]])</f>
        <v>0.49350000000000005</v>
      </c>
      <c r="I67">
        <f>IF(_2024_Tigers_Game_Log[[#This Row],[Location]]="@", _2024_Tigers_Game_Log[[#This Row],[Opponent Win%]]*1.041, _2024_Tigers_Game_Log[[#This Row],[Opponent Win%]]*0.959)</f>
        <v>0.42387799999999998</v>
      </c>
      <c r="J67">
        <f>AVERAGE($G$2:_2024_Tigers_Game_Log[[#This Row],[Opponent Win%]])</f>
        <v>0.49350000000000005</v>
      </c>
      <c r="K67">
        <f>IF(ABS(_2024_Tigers_Game_Log[[#This Row],[RS]]-_2024_Tigers_Game_Log[[#This Row],[RA]])=1, 1,0)</f>
        <v>1</v>
      </c>
      <c r="L67">
        <f>SUM($K$2:_2024_Tigers_Game_Log[[#This Row],[One Run Games]])</f>
        <v>21</v>
      </c>
      <c r="M67">
        <f>IF(AND(_2024_Tigers_Game_Log[[#This Row],[RS]]&gt;_2024_Tigers_Game_Log[[#This Row],[RA]],_2024_Tigers_Game_Log[[#This Row],[One Run Games]]=1), 1,0)</f>
        <v>0</v>
      </c>
      <c r="N67">
        <f>IF(AND(_2024_Tigers_Game_Log[[#This Row],[RS]]&lt;_2024_Tigers_Game_Log[[#This Row],[RA]],_2024_Tigers_Game_Log[[#This Row],[One Run Games]]=1), 1,0)</f>
        <v>1</v>
      </c>
      <c r="O67">
        <f>SUM($M$2:_2024_Tigers_Game_Log[[#This Row],[On Run Wins]])</f>
        <v>10</v>
      </c>
      <c r="P67">
        <f>SUM($N$2:_2024_Tigers_Game_Log[[#This Row],[On Run Loss]])</f>
        <v>11</v>
      </c>
      <c r="Q67" s="1">
        <f>_2024_Tigers_Game_Log[[#This Row],[Cum One-Run Wins]]/SUM(_2024_Tigers_Game_Log[[#This Row],[Cum One-Run Wins]:[Cum One-Run Wins2]])</f>
        <v>0.47619047619047616</v>
      </c>
    </row>
    <row r="68" spans="1:17" x14ac:dyDescent="0.45">
      <c r="A68" t="s">
        <v>94</v>
      </c>
      <c r="B68" t="s">
        <v>18</v>
      </c>
      <c r="C68" t="s">
        <v>93</v>
      </c>
      <c r="D68" t="s">
        <v>16</v>
      </c>
      <c r="E68">
        <v>5</v>
      </c>
      <c r="F68">
        <v>7</v>
      </c>
      <c r="G68">
        <f>VLOOKUP(INDEX(Index!$A$2:$A$31, MATCH(_2024_Tigers_Game_Log[[#This Row],[OPP]], Index!$B$2:$B$31, 0)), Major_League_Baseball__Detailed_Standings[[Tm]:[W-L%]], 4,FALSE)</f>
        <v>0.442</v>
      </c>
      <c r="H68">
        <f>AVERAGE($G$2:_2024_Tigers_Game_Log[[#This Row],[Opponent Win%]])</f>
        <v>0.49273134328358215</v>
      </c>
      <c r="I68">
        <f>IF(_2024_Tigers_Game_Log[[#This Row],[Location]]="@", _2024_Tigers_Game_Log[[#This Row],[Opponent Win%]]*1.041, _2024_Tigers_Game_Log[[#This Row],[Opponent Win%]]*0.959)</f>
        <v>0.42387799999999998</v>
      </c>
      <c r="J68">
        <f>AVERAGE($G$2:_2024_Tigers_Game_Log[[#This Row],[Opponent Win%]])</f>
        <v>0.49273134328358215</v>
      </c>
      <c r="K68">
        <f>IF(ABS(_2024_Tigers_Game_Log[[#This Row],[RS]]-_2024_Tigers_Game_Log[[#This Row],[RA]])=1, 1,0)</f>
        <v>0</v>
      </c>
      <c r="L68">
        <f>SUM($K$2:_2024_Tigers_Game_Log[[#This Row],[One Run Games]])</f>
        <v>21</v>
      </c>
      <c r="M68">
        <f>IF(AND(_2024_Tigers_Game_Log[[#This Row],[RS]]&gt;_2024_Tigers_Game_Log[[#This Row],[RA]],_2024_Tigers_Game_Log[[#This Row],[One Run Games]]=1), 1,0)</f>
        <v>0</v>
      </c>
      <c r="N68">
        <f>IF(AND(_2024_Tigers_Game_Log[[#This Row],[RS]]&lt;_2024_Tigers_Game_Log[[#This Row],[RA]],_2024_Tigers_Game_Log[[#This Row],[One Run Games]]=1), 1,0)</f>
        <v>0</v>
      </c>
      <c r="O68">
        <f>SUM($M$2:_2024_Tigers_Game_Log[[#This Row],[On Run Wins]])</f>
        <v>10</v>
      </c>
      <c r="P68">
        <f>SUM($N$2:_2024_Tigers_Game_Log[[#This Row],[On Run Loss]])</f>
        <v>11</v>
      </c>
      <c r="Q68" s="1">
        <f>_2024_Tigers_Game_Log[[#This Row],[Cum One-Run Wins]]/SUM(_2024_Tigers_Game_Log[[#This Row],[Cum One-Run Wins]:[Cum One-Run Wins2]])</f>
        <v>0.47619047619047616</v>
      </c>
    </row>
    <row r="69" spans="1:17" x14ac:dyDescent="0.45">
      <c r="A69" t="s">
        <v>95</v>
      </c>
      <c r="B69" t="s">
        <v>18</v>
      </c>
      <c r="C69" t="s">
        <v>93</v>
      </c>
      <c r="D69" t="s">
        <v>9</v>
      </c>
      <c r="E69">
        <v>7</v>
      </c>
      <c r="F69">
        <v>2</v>
      </c>
      <c r="G69">
        <f>VLOOKUP(INDEX(Index!$A$2:$A$31, MATCH(_2024_Tigers_Game_Log[[#This Row],[OPP]], Index!$B$2:$B$31, 0)), Major_League_Baseball__Detailed_Standings[[Tm]:[W-L%]], 4,FALSE)</f>
        <v>0.442</v>
      </c>
      <c r="H69">
        <f>AVERAGE($G$2:_2024_Tigers_Game_Log[[#This Row],[Opponent Win%]])</f>
        <v>0.49198529411764713</v>
      </c>
      <c r="I69">
        <f>IF(_2024_Tigers_Game_Log[[#This Row],[Location]]="@", _2024_Tigers_Game_Log[[#This Row],[Opponent Win%]]*1.041, _2024_Tigers_Game_Log[[#This Row],[Opponent Win%]]*0.959)</f>
        <v>0.42387799999999998</v>
      </c>
      <c r="J69">
        <f>AVERAGE($G$2:_2024_Tigers_Game_Log[[#This Row],[Opponent Win%]])</f>
        <v>0.49198529411764713</v>
      </c>
      <c r="K69">
        <f>IF(ABS(_2024_Tigers_Game_Log[[#This Row],[RS]]-_2024_Tigers_Game_Log[[#This Row],[RA]])=1, 1,0)</f>
        <v>0</v>
      </c>
      <c r="L69">
        <f>SUM($K$2:_2024_Tigers_Game_Log[[#This Row],[One Run Games]])</f>
        <v>21</v>
      </c>
      <c r="M69">
        <f>IF(AND(_2024_Tigers_Game_Log[[#This Row],[RS]]&gt;_2024_Tigers_Game_Log[[#This Row],[RA]],_2024_Tigers_Game_Log[[#This Row],[One Run Games]]=1), 1,0)</f>
        <v>0</v>
      </c>
      <c r="N69">
        <f>IF(AND(_2024_Tigers_Game_Log[[#This Row],[RS]]&lt;_2024_Tigers_Game_Log[[#This Row],[RA]],_2024_Tigers_Game_Log[[#This Row],[One Run Games]]=1), 1,0)</f>
        <v>0</v>
      </c>
      <c r="O69">
        <f>SUM($M$2:_2024_Tigers_Game_Log[[#This Row],[On Run Wins]])</f>
        <v>10</v>
      </c>
      <c r="P69">
        <f>SUM($N$2:_2024_Tigers_Game_Log[[#This Row],[On Run Loss]])</f>
        <v>11</v>
      </c>
      <c r="Q69" s="1">
        <f>_2024_Tigers_Game_Log[[#This Row],[Cum One-Run Wins]]/SUM(_2024_Tigers_Game_Log[[#This Row],[Cum One-Run Wins]:[Cum One-Run Wins2]])</f>
        <v>0.47619047619047616</v>
      </c>
    </row>
    <row r="70" spans="1:17" x14ac:dyDescent="0.45">
      <c r="A70" t="s">
        <v>96</v>
      </c>
      <c r="B70" t="s">
        <v>7</v>
      </c>
      <c r="C70" t="s">
        <v>59</v>
      </c>
      <c r="D70" t="s">
        <v>16</v>
      </c>
      <c r="E70">
        <v>0</v>
      </c>
      <c r="F70">
        <v>4</v>
      </c>
      <c r="G70">
        <f>VLOOKUP(INDEX(Index!$A$2:$A$31, MATCH(_2024_Tigers_Game_Log[[#This Row],[OPP]], Index!$B$2:$B$31, 0)), Major_League_Baseball__Detailed_Standings[[Tm]:[W-L%]], 4,FALSE)</f>
        <v>0.54500000000000004</v>
      </c>
      <c r="H70">
        <f>AVERAGE($G$2:_2024_Tigers_Game_Log[[#This Row],[Opponent Win%]])</f>
        <v>0.49275362318840588</v>
      </c>
      <c r="I70">
        <f>IF(_2024_Tigers_Game_Log[[#This Row],[Location]]="@", _2024_Tigers_Game_Log[[#This Row],[Opponent Win%]]*1.041, _2024_Tigers_Game_Log[[#This Row],[Opponent Win%]]*0.959)</f>
        <v>0.56734499999999999</v>
      </c>
      <c r="J70">
        <f>AVERAGE($G$2:_2024_Tigers_Game_Log[[#This Row],[Opponent Win%]])</f>
        <v>0.49275362318840588</v>
      </c>
      <c r="K70">
        <f>IF(ABS(_2024_Tigers_Game_Log[[#This Row],[RS]]-_2024_Tigers_Game_Log[[#This Row],[RA]])=1, 1,0)</f>
        <v>0</v>
      </c>
      <c r="L70">
        <f>SUM($K$2:_2024_Tigers_Game_Log[[#This Row],[One Run Games]])</f>
        <v>21</v>
      </c>
      <c r="M70">
        <f>IF(AND(_2024_Tigers_Game_Log[[#This Row],[RS]]&gt;_2024_Tigers_Game_Log[[#This Row],[RA]],_2024_Tigers_Game_Log[[#This Row],[One Run Games]]=1), 1,0)</f>
        <v>0</v>
      </c>
      <c r="N70">
        <f>IF(AND(_2024_Tigers_Game_Log[[#This Row],[RS]]&lt;_2024_Tigers_Game_Log[[#This Row],[RA]],_2024_Tigers_Game_Log[[#This Row],[One Run Games]]=1), 1,0)</f>
        <v>0</v>
      </c>
      <c r="O70">
        <f>SUM($M$2:_2024_Tigers_Game_Log[[#This Row],[On Run Wins]])</f>
        <v>10</v>
      </c>
      <c r="P70">
        <f>SUM($N$2:_2024_Tigers_Game_Log[[#This Row],[On Run Loss]])</f>
        <v>11</v>
      </c>
      <c r="Q70" s="1">
        <f>_2024_Tigers_Game_Log[[#This Row],[Cum One-Run Wins]]/SUM(_2024_Tigers_Game_Log[[#This Row],[Cum One-Run Wins]:[Cum One-Run Wins2]])</f>
        <v>0.47619047619047616</v>
      </c>
    </row>
    <row r="71" spans="1:17" x14ac:dyDescent="0.45">
      <c r="A71" t="s">
        <v>97</v>
      </c>
      <c r="B71" t="s">
        <v>7</v>
      </c>
      <c r="C71" t="s">
        <v>59</v>
      </c>
      <c r="D71" t="s">
        <v>9</v>
      </c>
      <c r="E71">
        <v>13</v>
      </c>
      <c r="F71">
        <v>5</v>
      </c>
      <c r="G71">
        <f>VLOOKUP(INDEX(Index!$A$2:$A$31, MATCH(_2024_Tigers_Game_Log[[#This Row],[OPP]], Index!$B$2:$B$31, 0)), Major_League_Baseball__Detailed_Standings[[Tm]:[W-L%]], 4,FALSE)</f>
        <v>0.54500000000000004</v>
      </c>
      <c r="H71">
        <f>AVERAGE($G$2:_2024_Tigers_Game_Log[[#This Row],[Opponent Win%]])</f>
        <v>0.49350000000000011</v>
      </c>
      <c r="I71">
        <f>IF(_2024_Tigers_Game_Log[[#This Row],[Location]]="@", _2024_Tigers_Game_Log[[#This Row],[Opponent Win%]]*1.041, _2024_Tigers_Game_Log[[#This Row],[Opponent Win%]]*0.959)</f>
        <v>0.56734499999999999</v>
      </c>
      <c r="J71">
        <f>AVERAGE($G$2:_2024_Tigers_Game_Log[[#This Row],[Opponent Win%]])</f>
        <v>0.49350000000000011</v>
      </c>
      <c r="K71">
        <f>IF(ABS(_2024_Tigers_Game_Log[[#This Row],[RS]]-_2024_Tigers_Game_Log[[#This Row],[RA]])=1, 1,0)</f>
        <v>0</v>
      </c>
      <c r="L71">
        <f>SUM($K$2:_2024_Tigers_Game_Log[[#This Row],[One Run Games]])</f>
        <v>21</v>
      </c>
      <c r="M71">
        <f>IF(AND(_2024_Tigers_Game_Log[[#This Row],[RS]]&gt;_2024_Tigers_Game_Log[[#This Row],[RA]],_2024_Tigers_Game_Log[[#This Row],[One Run Games]]=1), 1,0)</f>
        <v>0</v>
      </c>
      <c r="N71">
        <f>IF(AND(_2024_Tigers_Game_Log[[#This Row],[RS]]&lt;_2024_Tigers_Game_Log[[#This Row],[RA]],_2024_Tigers_Game_Log[[#This Row],[One Run Games]]=1), 1,0)</f>
        <v>0</v>
      </c>
      <c r="O71">
        <f>SUM($M$2:_2024_Tigers_Game_Log[[#This Row],[On Run Wins]])</f>
        <v>10</v>
      </c>
      <c r="P71">
        <f>SUM($N$2:_2024_Tigers_Game_Log[[#This Row],[On Run Loss]])</f>
        <v>11</v>
      </c>
      <c r="Q71" s="1">
        <f>_2024_Tigers_Game_Log[[#This Row],[Cum One-Run Wins]]/SUM(_2024_Tigers_Game_Log[[#This Row],[Cum One-Run Wins]:[Cum One-Run Wins2]])</f>
        <v>0.47619047619047616</v>
      </c>
    </row>
    <row r="72" spans="1:17" x14ac:dyDescent="0.45">
      <c r="A72" t="s">
        <v>98</v>
      </c>
      <c r="B72" t="s">
        <v>7</v>
      </c>
      <c r="C72" t="s">
        <v>59</v>
      </c>
      <c r="D72" t="s">
        <v>16</v>
      </c>
      <c r="E72">
        <v>1</v>
      </c>
      <c r="F72">
        <v>4</v>
      </c>
      <c r="G72">
        <f>VLOOKUP(INDEX(Index!$A$2:$A$31, MATCH(_2024_Tigers_Game_Log[[#This Row],[OPP]], Index!$B$2:$B$31, 0)), Major_League_Baseball__Detailed_Standings[[Tm]:[W-L%]], 4,FALSE)</f>
        <v>0.54500000000000004</v>
      </c>
      <c r="H72">
        <f>AVERAGE($G$2:_2024_Tigers_Game_Log[[#This Row],[Opponent Win%]])</f>
        <v>0.49422535211267621</v>
      </c>
      <c r="I72">
        <f>IF(_2024_Tigers_Game_Log[[#This Row],[Location]]="@", _2024_Tigers_Game_Log[[#This Row],[Opponent Win%]]*1.041, _2024_Tigers_Game_Log[[#This Row],[Opponent Win%]]*0.959)</f>
        <v>0.56734499999999999</v>
      </c>
      <c r="J72">
        <f>AVERAGE($G$2:_2024_Tigers_Game_Log[[#This Row],[Opponent Win%]])</f>
        <v>0.49422535211267621</v>
      </c>
      <c r="K72">
        <f>IF(ABS(_2024_Tigers_Game_Log[[#This Row],[RS]]-_2024_Tigers_Game_Log[[#This Row],[RA]])=1, 1,0)</f>
        <v>0</v>
      </c>
      <c r="L72">
        <f>SUM($K$2:_2024_Tigers_Game_Log[[#This Row],[One Run Games]])</f>
        <v>21</v>
      </c>
      <c r="M72">
        <f>IF(AND(_2024_Tigers_Game_Log[[#This Row],[RS]]&gt;_2024_Tigers_Game_Log[[#This Row],[RA]],_2024_Tigers_Game_Log[[#This Row],[One Run Games]]=1), 1,0)</f>
        <v>0</v>
      </c>
      <c r="N72">
        <f>IF(AND(_2024_Tigers_Game_Log[[#This Row],[RS]]&lt;_2024_Tigers_Game_Log[[#This Row],[RA]],_2024_Tigers_Game_Log[[#This Row],[One Run Games]]=1), 1,0)</f>
        <v>0</v>
      </c>
      <c r="O72">
        <f>SUM($M$2:_2024_Tigers_Game_Log[[#This Row],[On Run Wins]])</f>
        <v>10</v>
      </c>
      <c r="P72">
        <f>SUM($N$2:_2024_Tigers_Game_Log[[#This Row],[On Run Loss]])</f>
        <v>11</v>
      </c>
      <c r="Q72" s="1">
        <f>_2024_Tigers_Game_Log[[#This Row],[Cum One-Run Wins]]/SUM(_2024_Tigers_Game_Log[[#This Row],[Cum One-Run Wins]:[Cum One-Run Wins2]])</f>
        <v>0.47619047619047616</v>
      </c>
    </row>
    <row r="73" spans="1:17" x14ac:dyDescent="0.45">
      <c r="A73" t="s">
        <v>99</v>
      </c>
      <c r="B73" t="s">
        <v>7</v>
      </c>
      <c r="C73" t="s">
        <v>100</v>
      </c>
      <c r="D73" t="s">
        <v>16</v>
      </c>
      <c r="E73">
        <v>1</v>
      </c>
      <c r="F73">
        <v>2</v>
      </c>
      <c r="G73">
        <f>VLOOKUP(INDEX(Index!$A$2:$A$31, MATCH(_2024_Tigers_Game_Log[[#This Row],[OPP]], Index!$B$2:$B$31, 0)), Major_League_Baseball__Detailed_Standings[[Tm]:[W-L%]], 4,FALSE)</f>
        <v>0.54500000000000004</v>
      </c>
      <c r="H73">
        <f>AVERAGE($G$2:_2024_Tigers_Game_Log[[#This Row],[Opponent Win%]])</f>
        <v>0.49493055555555571</v>
      </c>
      <c r="I73">
        <f>IF(_2024_Tigers_Game_Log[[#This Row],[Location]]="@", _2024_Tigers_Game_Log[[#This Row],[Opponent Win%]]*1.041, _2024_Tigers_Game_Log[[#This Row],[Opponent Win%]]*0.959)</f>
        <v>0.56734499999999999</v>
      </c>
      <c r="J73">
        <f>AVERAGE($G$2:_2024_Tigers_Game_Log[[#This Row],[Opponent Win%]])</f>
        <v>0.49493055555555571</v>
      </c>
      <c r="K73">
        <f>IF(ABS(_2024_Tigers_Game_Log[[#This Row],[RS]]-_2024_Tigers_Game_Log[[#This Row],[RA]])=1, 1,0)</f>
        <v>1</v>
      </c>
      <c r="L73">
        <f>SUM($K$2:_2024_Tigers_Game_Log[[#This Row],[One Run Games]])</f>
        <v>22</v>
      </c>
      <c r="M73">
        <f>IF(AND(_2024_Tigers_Game_Log[[#This Row],[RS]]&gt;_2024_Tigers_Game_Log[[#This Row],[RA]],_2024_Tigers_Game_Log[[#This Row],[One Run Games]]=1), 1,0)</f>
        <v>0</v>
      </c>
      <c r="N73">
        <f>IF(AND(_2024_Tigers_Game_Log[[#This Row],[RS]]&lt;_2024_Tigers_Game_Log[[#This Row],[RA]],_2024_Tigers_Game_Log[[#This Row],[One Run Games]]=1), 1,0)</f>
        <v>1</v>
      </c>
      <c r="O73">
        <f>SUM($M$2:_2024_Tigers_Game_Log[[#This Row],[On Run Wins]])</f>
        <v>10</v>
      </c>
      <c r="P73">
        <f>SUM($N$2:_2024_Tigers_Game_Log[[#This Row],[On Run Loss]])</f>
        <v>12</v>
      </c>
      <c r="Q73" s="1">
        <f>_2024_Tigers_Game_Log[[#This Row],[Cum One-Run Wins]]/SUM(_2024_Tigers_Game_Log[[#This Row],[Cum One-Run Wins]:[Cum One-Run Wins2]])</f>
        <v>0.45454545454545453</v>
      </c>
    </row>
    <row r="74" spans="1:17" x14ac:dyDescent="0.45">
      <c r="A74" t="s">
        <v>101</v>
      </c>
      <c r="B74" t="s">
        <v>7</v>
      </c>
      <c r="C74" t="s">
        <v>100</v>
      </c>
      <c r="D74" t="s">
        <v>16</v>
      </c>
      <c r="E74">
        <v>1</v>
      </c>
      <c r="F74">
        <v>2</v>
      </c>
      <c r="G74">
        <f>VLOOKUP(INDEX(Index!$A$2:$A$31, MATCH(_2024_Tigers_Game_Log[[#This Row],[OPP]], Index!$B$2:$B$31, 0)), Major_League_Baseball__Detailed_Standings[[Tm]:[W-L%]], 4,FALSE)</f>
        <v>0.54500000000000004</v>
      </c>
      <c r="H74">
        <f>AVERAGE($G$2:_2024_Tigers_Game_Log[[#This Row],[Opponent Win%]])</f>
        <v>0.49561643835616459</v>
      </c>
      <c r="I74">
        <f>IF(_2024_Tigers_Game_Log[[#This Row],[Location]]="@", _2024_Tigers_Game_Log[[#This Row],[Opponent Win%]]*1.041, _2024_Tigers_Game_Log[[#This Row],[Opponent Win%]]*0.959)</f>
        <v>0.56734499999999999</v>
      </c>
      <c r="J74">
        <f>AVERAGE($G$2:_2024_Tigers_Game_Log[[#This Row],[Opponent Win%]])</f>
        <v>0.49561643835616459</v>
      </c>
      <c r="K74">
        <f>IF(ABS(_2024_Tigers_Game_Log[[#This Row],[RS]]-_2024_Tigers_Game_Log[[#This Row],[RA]])=1, 1,0)</f>
        <v>1</v>
      </c>
      <c r="L74">
        <f>SUM($K$2:_2024_Tigers_Game_Log[[#This Row],[One Run Games]])</f>
        <v>23</v>
      </c>
      <c r="M74">
        <f>IF(AND(_2024_Tigers_Game_Log[[#This Row],[RS]]&gt;_2024_Tigers_Game_Log[[#This Row],[RA]],_2024_Tigers_Game_Log[[#This Row],[One Run Games]]=1), 1,0)</f>
        <v>0</v>
      </c>
      <c r="N74">
        <f>IF(AND(_2024_Tigers_Game_Log[[#This Row],[RS]]&lt;_2024_Tigers_Game_Log[[#This Row],[RA]],_2024_Tigers_Game_Log[[#This Row],[One Run Games]]=1), 1,0)</f>
        <v>1</v>
      </c>
      <c r="O74">
        <f>SUM($M$2:_2024_Tigers_Game_Log[[#This Row],[On Run Wins]])</f>
        <v>10</v>
      </c>
      <c r="P74">
        <f>SUM($N$2:_2024_Tigers_Game_Log[[#This Row],[On Run Loss]])</f>
        <v>13</v>
      </c>
      <c r="Q74" s="1">
        <f>_2024_Tigers_Game_Log[[#This Row],[Cum One-Run Wins]]/SUM(_2024_Tigers_Game_Log[[#This Row],[Cum One-Run Wins]:[Cum One-Run Wins2]])</f>
        <v>0.43478260869565216</v>
      </c>
    </row>
    <row r="75" spans="1:17" x14ac:dyDescent="0.45">
      <c r="A75" t="s">
        <v>102</v>
      </c>
      <c r="B75" t="s">
        <v>7</v>
      </c>
      <c r="C75" t="s">
        <v>100</v>
      </c>
      <c r="D75" t="s">
        <v>16</v>
      </c>
      <c r="E75">
        <v>0</v>
      </c>
      <c r="F75">
        <v>7</v>
      </c>
      <c r="G75">
        <f>VLOOKUP(INDEX(Index!$A$2:$A$31, MATCH(_2024_Tigers_Game_Log[[#This Row],[OPP]], Index!$B$2:$B$31, 0)), Major_League_Baseball__Detailed_Standings[[Tm]:[W-L%]], 4,FALSE)</f>
        <v>0.54500000000000004</v>
      </c>
      <c r="H75">
        <f>AVERAGE($G$2:_2024_Tigers_Game_Log[[#This Row],[Opponent Win%]])</f>
        <v>0.49628378378378402</v>
      </c>
      <c r="I75">
        <f>IF(_2024_Tigers_Game_Log[[#This Row],[Location]]="@", _2024_Tigers_Game_Log[[#This Row],[Opponent Win%]]*1.041, _2024_Tigers_Game_Log[[#This Row],[Opponent Win%]]*0.959)</f>
        <v>0.56734499999999999</v>
      </c>
      <c r="J75">
        <f>AVERAGE($G$2:_2024_Tigers_Game_Log[[#This Row],[Opponent Win%]])</f>
        <v>0.49628378378378402</v>
      </c>
      <c r="K75">
        <f>IF(ABS(_2024_Tigers_Game_Log[[#This Row],[RS]]-_2024_Tigers_Game_Log[[#This Row],[RA]])=1, 1,0)</f>
        <v>0</v>
      </c>
      <c r="L75">
        <f>SUM($K$2:_2024_Tigers_Game_Log[[#This Row],[One Run Games]])</f>
        <v>23</v>
      </c>
      <c r="M75">
        <f>IF(AND(_2024_Tigers_Game_Log[[#This Row],[RS]]&gt;_2024_Tigers_Game_Log[[#This Row],[RA]],_2024_Tigers_Game_Log[[#This Row],[One Run Games]]=1), 1,0)</f>
        <v>0</v>
      </c>
      <c r="N75">
        <f>IF(AND(_2024_Tigers_Game_Log[[#This Row],[RS]]&lt;_2024_Tigers_Game_Log[[#This Row],[RA]],_2024_Tigers_Game_Log[[#This Row],[One Run Games]]=1), 1,0)</f>
        <v>0</v>
      </c>
      <c r="O75">
        <f>SUM($M$2:_2024_Tigers_Game_Log[[#This Row],[On Run Wins]])</f>
        <v>10</v>
      </c>
      <c r="P75">
        <f>SUM($N$2:_2024_Tigers_Game_Log[[#This Row],[On Run Loss]])</f>
        <v>13</v>
      </c>
      <c r="Q75" s="1">
        <f>_2024_Tigers_Game_Log[[#This Row],[Cum One-Run Wins]]/SUM(_2024_Tigers_Game_Log[[#This Row],[Cum One-Run Wins]:[Cum One-Run Wins2]])</f>
        <v>0.43478260869565216</v>
      </c>
    </row>
    <row r="76" spans="1:17" x14ac:dyDescent="0.45">
      <c r="A76" t="s">
        <v>103</v>
      </c>
      <c r="B76" t="s">
        <v>18</v>
      </c>
      <c r="C76" t="s">
        <v>8</v>
      </c>
      <c r="D76" t="s">
        <v>9</v>
      </c>
      <c r="E76">
        <v>2</v>
      </c>
      <c r="F76">
        <v>1</v>
      </c>
      <c r="G76">
        <f>VLOOKUP(INDEX(Index!$A$2:$A$31, MATCH(_2024_Tigers_Game_Log[[#This Row],[OPP]], Index!$B$2:$B$31, 0)), Major_League_Baseball__Detailed_Standings[[Tm]:[W-L%]], 4,FALSE)</f>
        <v>0.23100000000000001</v>
      </c>
      <c r="H76">
        <f>AVERAGE($G$2:_2024_Tigers_Game_Log[[#This Row],[Opponent Win%]])</f>
        <v>0.49274666666666689</v>
      </c>
      <c r="I76">
        <f>IF(_2024_Tigers_Game_Log[[#This Row],[Location]]="@", _2024_Tigers_Game_Log[[#This Row],[Opponent Win%]]*1.041, _2024_Tigers_Game_Log[[#This Row],[Opponent Win%]]*0.959)</f>
        <v>0.221529</v>
      </c>
      <c r="J76">
        <f>AVERAGE($G$2:_2024_Tigers_Game_Log[[#This Row],[Opponent Win%]])</f>
        <v>0.49274666666666689</v>
      </c>
      <c r="K76">
        <f>IF(ABS(_2024_Tigers_Game_Log[[#This Row],[RS]]-_2024_Tigers_Game_Log[[#This Row],[RA]])=1, 1,0)</f>
        <v>1</v>
      </c>
      <c r="L76">
        <f>SUM($K$2:_2024_Tigers_Game_Log[[#This Row],[One Run Games]])</f>
        <v>24</v>
      </c>
      <c r="M76">
        <f>IF(AND(_2024_Tigers_Game_Log[[#This Row],[RS]]&gt;_2024_Tigers_Game_Log[[#This Row],[RA]],_2024_Tigers_Game_Log[[#This Row],[One Run Games]]=1), 1,0)</f>
        <v>1</v>
      </c>
      <c r="N76">
        <f>IF(AND(_2024_Tigers_Game_Log[[#This Row],[RS]]&lt;_2024_Tigers_Game_Log[[#This Row],[RA]],_2024_Tigers_Game_Log[[#This Row],[One Run Games]]=1), 1,0)</f>
        <v>0</v>
      </c>
      <c r="O76">
        <f>SUM($M$2:_2024_Tigers_Game_Log[[#This Row],[On Run Wins]])</f>
        <v>11</v>
      </c>
      <c r="P76">
        <f>SUM($N$2:_2024_Tigers_Game_Log[[#This Row],[On Run Loss]])</f>
        <v>13</v>
      </c>
      <c r="Q76" s="1">
        <f>_2024_Tigers_Game_Log[[#This Row],[Cum One-Run Wins]]/SUM(_2024_Tigers_Game_Log[[#This Row],[Cum One-Run Wins]:[Cum One-Run Wins2]])</f>
        <v>0.45833333333333331</v>
      </c>
    </row>
    <row r="77" spans="1:17" x14ac:dyDescent="0.45">
      <c r="A77" t="s">
        <v>104</v>
      </c>
      <c r="B77" t="s">
        <v>18</v>
      </c>
      <c r="C77" t="s">
        <v>8</v>
      </c>
      <c r="D77" t="s">
        <v>16</v>
      </c>
      <c r="E77">
        <v>1</v>
      </c>
      <c r="F77">
        <v>5</v>
      </c>
      <c r="G77">
        <f>VLOOKUP(INDEX(Index!$A$2:$A$31, MATCH(_2024_Tigers_Game_Log[[#This Row],[OPP]], Index!$B$2:$B$31, 0)), Major_League_Baseball__Detailed_Standings[[Tm]:[W-L%]], 4,FALSE)</f>
        <v>0.23100000000000001</v>
      </c>
      <c r="H77">
        <f>AVERAGE($G$2:_2024_Tigers_Game_Log[[#This Row],[Opponent Win%]])</f>
        <v>0.4893026315789476</v>
      </c>
      <c r="I77">
        <f>IF(_2024_Tigers_Game_Log[[#This Row],[Location]]="@", _2024_Tigers_Game_Log[[#This Row],[Opponent Win%]]*1.041, _2024_Tigers_Game_Log[[#This Row],[Opponent Win%]]*0.959)</f>
        <v>0.221529</v>
      </c>
      <c r="J77">
        <f>AVERAGE($G$2:_2024_Tigers_Game_Log[[#This Row],[Opponent Win%]])</f>
        <v>0.4893026315789476</v>
      </c>
      <c r="K77">
        <f>IF(ABS(_2024_Tigers_Game_Log[[#This Row],[RS]]-_2024_Tigers_Game_Log[[#This Row],[RA]])=1, 1,0)</f>
        <v>0</v>
      </c>
      <c r="L77">
        <f>SUM($K$2:_2024_Tigers_Game_Log[[#This Row],[One Run Games]])</f>
        <v>24</v>
      </c>
      <c r="M77">
        <f>IF(AND(_2024_Tigers_Game_Log[[#This Row],[RS]]&gt;_2024_Tigers_Game_Log[[#This Row],[RA]],_2024_Tigers_Game_Log[[#This Row],[One Run Games]]=1), 1,0)</f>
        <v>0</v>
      </c>
      <c r="N77">
        <f>IF(AND(_2024_Tigers_Game_Log[[#This Row],[RS]]&lt;_2024_Tigers_Game_Log[[#This Row],[RA]],_2024_Tigers_Game_Log[[#This Row],[One Run Games]]=1), 1,0)</f>
        <v>0</v>
      </c>
      <c r="O77">
        <f>SUM($M$2:_2024_Tigers_Game_Log[[#This Row],[On Run Wins]])</f>
        <v>11</v>
      </c>
      <c r="P77">
        <f>SUM($N$2:_2024_Tigers_Game_Log[[#This Row],[On Run Loss]])</f>
        <v>13</v>
      </c>
      <c r="Q77" s="1">
        <f>_2024_Tigers_Game_Log[[#This Row],[Cum One-Run Wins]]/SUM(_2024_Tigers_Game_Log[[#This Row],[Cum One-Run Wins]:[Cum One-Run Wins2]])</f>
        <v>0.45833333333333331</v>
      </c>
    </row>
    <row r="78" spans="1:17" x14ac:dyDescent="0.45">
      <c r="A78" t="s">
        <v>105</v>
      </c>
      <c r="B78" t="s">
        <v>18</v>
      </c>
      <c r="C78" t="s">
        <v>8</v>
      </c>
      <c r="D78" t="s">
        <v>9</v>
      </c>
      <c r="E78">
        <v>11</v>
      </c>
      <c r="F78">
        <v>2</v>
      </c>
      <c r="G78">
        <f>VLOOKUP(INDEX(Index!$A$2:$A$31, MATCH(_2024_Tigers_Game_Log[[#This Row],[OPP]], Index!$B$2:$B$31, 0)), Major_League_Baseball__Detailed_Standings[[Tm]:[W-L%]], 4,FALSE)</f>
        <v>0.23100000000000001</v>
      </c>
      <c r="H78">
        <f>AVERAGE($G$2:_2024_Tigers_Game_Log[[#This Row],[Opponent Win%]])</f>
        <v>0.48594805194805224</v>
      </c>
      <c r="I78">
        <f>IF(_2024_Tigers_Game_Log[[#This Row],[Location]]="@", _2024_Tigers_Game_Log[[#This Row],[Opponent Win%]]*1.041, _2024_Tigers_Game_Log[[#This Row],[Opponent Win%]]*0.959)</f>
        <v>0.221529</v>
      </c>
      <c r="J78">
        <f>AVERAGE($G$2:_2024_Tigers_Game_Log[[#This Row],[Opponent Win%]])</f>
        <v>0.48594805194805224</v>
      </c>
      <c r="K78">
        <f>IF(ABS(_2024_Tigers_Game_Log[[#This Row],[RS]]-_2024_Tigers_Game_Log[[#This Row],[RA]])=1, 1,0)</f>
        <v>0</v>
      </c>
      <c r="L78">
        <f>SUM($K$2:_2024_Tigers_Game_Log[[#This Row],[One Run Games]])</f>
        <v>24</v>
      </c>
      <c r="M78">
        <f>IF(AND(_2024_Tigers_Game_Log[[#This Row],[RS]]&gt;_2024_Tigers_Game_Log[[#This Row],[RA]],_2024_Tigers_Game_Log[[#This Row],[One Run Games]]=1), 1,0)</f>
        <v>0</v>
      </c>
      <c r="N78">
        <f>IF(AND(_2024_Tigers_Game_Log[[#This Row],[RS]]&lt;_2024_Tigers_Game_Log[[#This Row],[RA]],_2024_Tigers_Game_Log[[#This Row],[One Run Games]]=1), 1,0)</f>
        <v>0</v>
      </c>
      <c r="O78">
        <f>SUM($M$2:_2024_Tigers_Game_Log[[#This Row],[On Run Wins]])</f>
        <v>11</v>
      </c>
      <c r="P78">
        <f>SUM($N$2:_2024_Tigers_Game_Log[[#This Row],[On Run Loss]])</f>
        <v>13</v>
      </c>
      <c r="Q78" s="1">
        <f>_2024_Tigers_Game_Log[[#This Row],[Cum One-Run Wins]]/SUM(_2024_Tigers_Game_Log[[#This Row],[Cum One-Run Wins]:[Cum One-Run Wins2]])</f>
        <v>0.45833333333333331</v>
      </c>
    </row>
    <row r="79" spans="1:17" x14ac:dyDescent="0.45">
      <c r="A79" t="s">
        <v>106</v>
      </c>
      <c r="B79" t="s">
        <v>18</v>
      </c>
      <c r="C79" t="s">
        <v>107</v>
      </c>
      <c r="D79" t="s">
        <v>16</v>
      </c>
      <c r="E79">
        <v>1</v>
      </c>
      <c r="F79">
        <v>8</v>
      </c>
      <c r="G79">
        <f>VLOOKUP(INDEX(Index!$A$2:$A$31, MATCH(_2024_Tigers_Game_Log[[#This Row],[OPP]], Index!$B$2:$B$31, 0)), Major_League_Baseball__Detailed_Standings[[Tm]:[W-L%]], 4,FALSE)</f>
        <v>0.59</v>
      </c>
      <c r="H79">
        <f>AVERAGE($G$2:_2024_Tigers_Game_Log[[#This Row],[Opponent Win%]])</f>
        <v>0.4872820512820516</v>
      </c>
      <c r="I79">
        <f>IF(_2024_Tigers_Game_Log[[#This Row],[Location]]="@", _2024_Tigers_Game_Log[[#This Row],[Opponent Win%]]*1.041, _2024_Tigers_Game_Log[[#This Row],[Opponent Win%]]*0.959)</f>
        <v>0.56580999999999992</v>
      </c>
      <c r="J79">
        <f>AVERAGE($G$2:_2024_Tigers_Game_Log[[#This Row],[Opponent Win%]])</f>
        <v>0.4872820512820516</v>
      </c>
      <c r="K79">
        <f>IF(ABS(_2024_Tigers_Game_Log[[#This Row],[RS]]-_2024_Tigers_Game_Log[[#This Row],[RA]])=1, 1,0)</f>
        <v>0</v>
      </c>
      <c r="L79">
        <f>SUM($K$2:_2024_Tigers_Game_Log[[#This Row],[One Run Games]])</f>
        <v>24</v>
      </c>
      <c r="M79">
        <f>IF(AND(_2024_Tigers_Game_Log[[#This Row],[RS]]&gt;_2024_Tigers_Game_Log[[#This Row],[RA]],_2024_Tigers_Game_Log[[#This Row],[One Run Games]]=1), 1,0)</f>
        <v>0</v>
      </c>
      <c r="N79">
        <f>IF(AND(_2024_Tigers_Game_Log[[#This Row],[RS]]&lt;_2024_Tigers_Game_Log[[#This Row],[RA]],_2024_Tigers_Game_Log[[#This Row],[One Run Games]]=1), 1,0)</f>
        <v>0</v>
      </c>
      <c r="O79">
        <f>SUM($M$2:_2024_Tigers_Game_Log[[#This Row],[On Run Wins]])</f>
        <v>11</v>
      </c>
      <c r="P79">
        <f>SUM($N$2:_2024_Tigers_Game_Log[[#This Row],[On Run Loss]])</f>
        <v>13</v>
      </c>
      <c r="Q79" s="1">
        <f>_2024_Tigers_Game_Log[[#This Row],[Cum One-Run Wins]]/SUM(_2024_Tigers_Game_Log[[#This Row],[Cum One-Run Wins]:[Cum One-Run Wins2]])</f>
        <v>0.45833333333333331</v>
      </c>
    </row>
    <row r="80" spans="1:17" x14ac:dyDescent="0.45">
      <c r="A80" t="s">
        <v>108</v>
      </c>
      <c r="B80" t="s">
        <v>18</v>
      </c>
      <c r="C80" t="s">
        <v>107</v>
      </c>
      <c r="D80" t="s">
        <v>9</v>
      </c>
      <c r="E80">
        <v>4</v>
      </c>
      <c r="F80">
        <v>1</v>
      </c>
      <c r="G80">
        <f>VLOOKUP(INDEX(Index!$A$2:$A$31, MATCH(_2024_Tigers_Game_Log[[#This Row],[OPP]], Index!$B$2:$B$31, 0)), Major_League_Baseball__Detailed_Standings[[Tm]:[W-L%]], 4,FALSE)</f>
        <v>0.59</v>
      </c>
      <c r="H80">
        <f>AVERAGE($G$2:_2024_Tigers_Game_Log[[#This Row],[Opponent Win%]])</f>
        <v>0.48858227848101299</v>
      </c>
      <c r="I80">
        <f>IF(_2024_Tigers_Game_Log[[#This Row],[Location]]="@", _2024_Tigers_Game_Log[[#This Row],[Opponent Win%]]*1.041, _2024_Tigers_Game_Log[[#This Row],[Opponent Win%]]*0.959)</f>
        <v>0.56580999999999992</v>
      </c>
      <c r="J80">
        <f>AVERAGE($G$2:_2024_Tigers_Game_Log[[#This Row],[Opponent Win%]])</f>
        <v>0.48858227848101299</v>
      </c>
      <c r="K80">
        <f>IF(ABS(_2024_Tigers_Game_Log[[#This Row],[RS]]-_2024_Tigers_Game_Log[[#This Row],[RA]])=1, 1,0)</f>
        <v>0</v>
      </c>
      <c r="L80">
        <f>SUM($K$2:_2024_Tigers_Game_Log[[#This Row],[One Run Games]])</f>
        <v>24</v>
      </c>
      <c r="M80">
        <f>IF(AND(_2024_Tigers_Game_Log[[#This Row],[RS]]&gt;_2024_Tigers_Game_Log[[#This Row],[RA]],_2024_Tigers_Game_Log[[#This Row],[One Run Games]]=1), 1,0)</f>
        <v>0</v>
      </c>
      <c r="N80">
        <f>IF(AND(_2024_Tigers_Game_Log[[#This Row],[RS]]&lt;_2024_Tigers_Game_Log[[#This Row],[RA]],_2024_Tigers_Game_Log[[#This Row],[One Run Games]]=1), 1,0)</f>
        <v>0</v>
      </c>
      <c r="O80">
        <f>SUM($M$2:_2024_Tigers_Game_Log[[#This Row],[On Run Wins]])</f>
        <v>11</v>
      </c>
      <c r="P80">
        <f>SUM($N$2:_2024_Tigers_Game_Log[[#This Row],[On Run Loss]])</f>
        <v>13</v>
      </c>
      <c r="Q80" s="1">
        <f>_2024_Tigers_Game_Log[[#This Row],[Cum One-Run Wins]]/SUM(_2024_Tigers_Game_Log[[#This Row],[Cum One-Run Wins]:[Cum One-Run Wins2]])</f>
        <v>0.45833333333333331</v>
      </c>
    </row>
    <row r="81" spans="1:17" x14ac:dyDescent="0.45">
      <c r="A81" t="s">
        <v>109</v>
      </c>
      <c r="B81" t="s">
        <v>18</v>
      </c>
      <c r="C81" t="s">
        <v>107</v>
      </c>
      <c r="D81" t="s">
        <v>16</v>
      </c>
      <c r="E81">
        <v>2</v>
      </c>
      <c r="F81">
        <v>6</v>
      </c>
      <c r="G81">
        <f>VLOOKUP(INDEX(Index!$A$2:$A$31, MATCH(_2024_Tigers_Game_Log[[#This Row],[OPP]], Index!$B$2:$B$31, 0)), Major_League_Baseball__Detailed_Standings[[Tm]:[W-L%]], 4,FALSE)</f>
        <v>0.59</v>
      </c>
      <c r="H81">
        <f>AVERAGE($G$2:_2024_Tigers_Game_Log[[#This Row],[Opponent Win%]])</f>
        <v>0.4898500000000004</v>
      </c>
      <c r="I81">
        <f>IF(_2024_Tigers_Game_Log[[#This Row],[Location]]="@", _2024_Tigers_Game_Log[[#This Row],[Opponent Win%]]*1.041, _2024_Tigers_Game_Log[[#This Row],[Opponent Win%]]*0.959)</f>
        <v>0.56580999999999992</v>
      </c>
      <c r="J81">
        <f>AVERAGE($G$2:_2024_Tigers_Game_Log[[#This Row],[Opponent Win%]])</f>
        <v>0.4898500000000004</v>
      </c>
      <c r="K81">
        <f>IF(ABS(_2024_Tigers_Game_Log[[#This Row],[RS]]-_2024_Tigers_Game_Log[[#This Row],[RA]])=1, 1,0)</f>
        <v>0</v>
      </c>
      <c r="L81">
        <f>SUM($K$2:_2024_Tigers_Game_Log[[#This Row],[One Run Games]])</f>
        <v>24</v>
      </c>
      <c r="M81">
        <f>IF(AND(_2024_Tigers_Game_Log[[#This Row],[RS]]&gt;_2024_Tigers_Game_Log[[#This Row],[RA]],_2024_Tigers_Game_Log[[#This Row],[One Run Games]]=1), 1,0)</f>
        <v>0</v>
      </c>
      <c r="N81">
        <f>IF(AND(_2024_Tigers_Game_Log[[#This Row],[RS]]&lt;_2024_Tigers_Game_Log[[#This Row],[RA]],_2024_Tigers_Game_Log[[#This Row],[One Run Games]]=1), 1,0)</f>
        <v>0</v>
      </c>
      <c r="O81">
        <f>SUM($M$2:_2024_Tigers_Game_Log[[#This Row],[On Run Wins]])</f>
        <v>11</v>
      </c>
      <c r="P81">
        <f>SUM($N$2:_2024_Tigers_Game_Log[[#This Row],[On Run Loss]])</f>
        <v>13</v>
      </c>
      <c r="Q81" s="1">
        <f>_2024_Tigers_Game_Log[[#This Row],[Cum One-Run Wins]]/SUM(_2024_Tigers_Game_Log[[#This Row],[Cum One-Run Wins]:[Cum One-Run Wins2]])</f>
        <v>0.45833333333333331</v>
      </c>
    </row>
    <row r="82" spans="1:17" x14ac:dyDescent="0.45">
      <c r="A82" t="s">
        <v>110</v>
      </c>
      <c r="B82" t="s">
        <v>7</v>
      </c>
      <c r="C82" t="s">
        <v>111</v>
      </c>
      <c r="D82" t="s">
        <v>16</v>
      </c>
      <c r="E82">
        <v>0</v>
      </c>
      <c r="F82">
        <v>5</v>
      </c>
      <c r="G82">
        <f>VLOOKUP(INDEX(Index!$A$2:$A$31, MATCH(_2024_Tigers_Game_Log[[#This Row],[OPP]], Index!$B$2:$B$31, 0)), Major_League_Baseball__Detailed_Standings[[Tm]:[W-L%]], 4,FALSE)</f>
        <v>0.40400000000000003</v>
      </c>
      <c r="H82">
        <f>AVERAGE($G$2:_2024_Tigers_Game_Log[[#This Row],[Opponent Win%]])</f>
        <v>0.48879012345679057</v>
      </c>
      <c r="I82">
        <f>IF(_2024_Tigers_Game_Log[[#This Row],[Location]]="@", _2024_Tigers_Game_Log[[#This Row],[Opponent Win%]]*1.041, _2024_Tigers_Game_Log[[#This Row],[Opponent Win%]]*0.959)</f>
        <v>0.42056399999999999</v>
      </c>
      <c r="J82">
        <f>AVERAGE($G$2:_2024_Tigers_Game_Log[[#This Row],[Opponent Win%]])</f>
        <v>0.48879012345679057</v>
      </c>
      <c r="K82">
        <f>IF(ABS(_2024_Tigers_Game_Log[[#This Row],[RS]]-_2024_Tigers_Game_Log[[#This Row],[RA]])=1, 1,0)</f>
        <v>0</v>
      </c>
      <c r="L82">
        <f>SUM($K$2:_2024_Tigers_Game_Log[[#This Row],[One Run Games]])</f>
        <v>24</v>
      </c>
      <c r="M82">
        <f>IF(AND(_2024_Tigers_Game_Log[[#This Row],[RS]]&gt;_2024_Tigers_Game_Log[[#This Row],[RA]],_2024_Tigers_Game_Log[[#This Row],[One Run Games]]=1), 1,0)</f>
        <v>0</v>
      </c>
      <c r="N82">
        <f>IF(AND(_2024_Tigers_Game_Log[[#This Row],[RS]]&lt;_2024_Tigers_Game_Log[[#This Row],[RA]],_2024_Tigers_Game_Log[[#This Row],[One Run Games]]=1), 1,0)</f>
        <v>0</v>
      </c>
      <c r="O82">
        <f>SUM($M$2:_2024_Tigers_Game_Log[[#This Row],[On Run Wins]])</f>
        <v>11</v>
      </c>
      <c r="P82">
        <f>SUM($N$2:_2024_Tigers_Game_Log[[#This Row],[On Run Loss]])</f>
        <v>13</v>
      </c>
      <c r="Q82" s="1">
        <f>_2024_Tigers_Game_Log[[#This Row],[Cum One-Run Wins]]/SUM(_2024_Tigers_Game_Log[[#This Row],[Cum One-Run Wins]:[Cum One-Run Wins2]])</f>
        <v>0.45833333333333331</v>
      </c>
    </row>
    <row r="83" spans="1:17" x14ac:dyDescent="0.45">
      <c r="A83" t="s">
        <v>112</v>
      </c>
      <c r="B83" t="s">
        <v>7</v>
      </c>
      <c r="C83" t="s">
        <v>111</v>
      </c>
      <c r="D83" t="s">
        <v>16</v>
      </c>
      <c r="E83">
        <v>2</v>
      </c>
      <c r="F83">
        <v>5</v>
      </c>
      <c r="G83">
        <f>VLOOKUP(INDEX(Index!$A$2:$A$31, MATCH(_2024_Tigers_Game_Log[[#This Row],[OPP]], Index!$B$2:$B$31, 0)), Major_League_Baseball__Detailed_Standings[[Tm]:[W-L%]], 4,FALSE)</f>
        <v>0.40400000000000003</v>
      </c>
      <c r="H83">
        <f>AVERAGE($G$2:_2024_Tigers_Game_Log[[#This Row],[Opponent Win%]])</f>
        <v>0.48775609756097604</v>
      </c>
      <c r="I83">
        <f>IF(_2024_Tigers_Game_Log[[#This Row],[Location]]="@", _2024_Tigers_Game_Log[[#This Row],[Opponent Win%]]*1.041, _2024_Tigers_Game_Log[[#This Row],[Opponent Win%]]*0.959)</f>
        <v>0.42056399999999999</v>
      </c>
      <c r="J83">
        <f>AVERAGE($G$2:_2024_Tigers_Game_Log[[#This Row],[Opponent Win%]])</f>
        <v>0.48775609756097604</v>
      </c>
      <c r="K83">
        <f>IF(ABS(_2024_Tigers_Game_Log[[#This Row],[RS]]-_2024_Tigers_Game_Log[[#This Row],[RA]])=1, 1,0)</f>
        <v>0</v>
      </c>
      <c r="L83">
        <f>SUM($K$2:_2024_Tigers_Game_Log[[#This Row],[One Run Games]])</f>
        <v>24</v>
      </c>
      <c r="M83">
        <f>IF(AND(_2024_Tigers_Game_Log[[#This Row],[RS]]&gt;_2024_Tigers_Game_Log[[#This Row],[RA]],_2024_Tigers_Game_Log[[#This Row],[One Run Games]]=1), 1,0)</f>
        <v>0</v>
      </c>
      <c r="N83">
        <f>IF(AND(_2024_Tigers_Game_Log[[#This Row],[RS]]&lt;_2024_Tigers_Game_Log[[#This Row],[RA]],_2024_Tigers_Game_Log[[#This Row],[One Run Games]]=1), 1,0)</f>
        <v>0</v>
      </c>
      <c r="O83">
        <f>SUM($M$2:_2024_Tigers_Game_Log[[#This Row],[On Run Wins]])</f>
        <v>11</v>
      </c>
      <c r="P83">
        <f>SUM($N$2:_2024_Tigers_Game_Log[[#This Row],[On Run Loss]])</f>
        <v>13</v>
      </c>
      <c r="Q83" s="1">
        <f>_2024_Tigers_Game_Log[[#This Row],[Cum One-Run Wins]]/SUM(_2024_Tigers_Game_Log[[#This Row],[Cum One-Run Wins]:[Cum One-Run Wins2]])</f>
        <v>0.45833333333333331</v>
      </c>
    </row>
    <row r="84" spans="1:17" x14ac:dyDescent="0.45">
      <c r="A84" t="s">
        <v>113</v>
      </c>
      <c r="B84" t="s">
        <v>7</v>
      </c>
      <c r="C84" t="s">
        <v>111</v>
      </c>
      <c r="D84" t="s">
        <v>16</v>
      </c>
      <c r="E84">
        <v>5</v>
      </c>
      <c r="F84">
        <v>6</v>
      </c>
      <c r="G84">
        <f>VLOOKUP(INDEX(Index!$A$2:$A$31, MATCH(_2024_Tigers_Game_Log[[#This Row],[OPP]], Index!$B$2:$B$31, 0)), Major_League_Baseball__Detailed_Standings[[Tm]:[W-L%]], 4,FALSE)</f>
        <v>0.40400000000000003</v>
      </c>
      <c r="H84">
        <f>AVERAGE($G$2:_2024_Tigers_Game_Log[[#This Row],[Opponent Win%]])</f>
        <v>0.48674698795180771</v>
      </c>
      <c r="I84">
        <f>IF(_2024_Tigers_Game_Log[[#This Row],[Location]]="@", _2024_Tigers_Game_Log[[#This Row],[Opponent Win%]]*1.041, _2024_Tigers_Game_Log[[#This Row],[Opponent Win%]]*0.959)</f>
        <v>0.42056399999999999</v>
      </c>
      <c r="J84">
        <f>AVERAGE($G$2:_2024_Tigers_Game_Log[[#This Row],[Opponent Win%]])</f>
        <v>0.48674698795180771</v>
      </c>
      <c r="K84">
        <f>IF(ABS(_2024_Tigers_Game_Log[[#This Row],[RS]]-_2024_Tigers_Game_Log[[#This Row],[RA]])=1, 1,0)</f>
        <v>1</v>
      </c>
      <c r="L84">
        <f>SUM($K$2:_2024_Tigers_Game_Log[[#This Row],[One Run Games]])</f>
        <v>25</v>
      </c>
      <c r="M84">
        <f>IF(AND(_2024_Tigers_Game_Log[[#This Row],[RS]]&gt;_2024_Tigers_Game_Log[[#This Row],[RA]],_2024_Tigers_Game_Log[[#This Row],[One Run Games]]=1), 1,0)</f>
        <v>0</v>
      </c>
      <c r="N84">
        <f>IF(AND(_2024_Tigers_Game_Log[[#This Row],[RS]]&lt;_2024_Tigers_Game_Log[[#This Row],[RA]],_2024_Tigers_Game_Log[[#This Row],[One Run Games]]=1), 1,0)</f>
        <v>1</v>
      </c>
      <c r="O84">
        <f>SUM($M$2:_2024_Tigers_Game_Log[[#This Row],[On Run Wins]])</f>
        <v>11</v>
      </c>
      <c r="P84">
        <f>SUM($N$2:_2024_Tigers_Game_Log[[#This Row],[On Run Loss]])</f>
        <v>14</v>
      </c>
      <c r="Q84" s="1">
        <f>_2024_Tigers_Game_Log[[#This Row],[Cum One-Run Wins]]/SUM(_2024_Tigers_Game_Log[[#This Row],[Cum One-Run Wins]:[Cum One-Run Wins2]])</f>
        <v>0.44</v>
      </c>
    </row>
    <row r="85" spans="1:17" x14ac:dyDescent="0.45">
      <c r="A85" t="s">
        <v>114</v>
      </c>
      <c r="B85" t="s">
        <v>7</v>
      </c>
      <c r="C85" t="s">
        <v>111</v>
      </c>
      <c r="D85" t="s">
        <v>9</v>
      </c>
      <c r="E85">
        <v>7</v>
      </c>
      <c r="F85">
        <v>6</v>
      </c>
      <c r="G85">
        <f>VLOOKUP(INDEX(Index!$A$2:$A$31, MATCH(_2024_Tigers_Game_Log[[#This Row],[OPP]], Index!$B$2:$B$31, 0)), Major_League_Baseball__Detailed_Standings[[Tm]:[W-L%]], 4,FALSE)</f>
        <v>0.40400000000000003</v>
      </c>
      <c r="H85">
        <f>AVERAGE($G$2:_2024_Tigers_Game_Log[[#This Row],[Opponent Win%]])</f>
        <v>0.48576190476190528</v>
      </c>
      <c r="I85">
        <f>IF(_2024_Tigers_Game_Log[[#This Row],[Location]]="@", _2024_Tigers_Game_Log[[#This Row],[Opponent Win%]]*1.041, _2024_Tigers_Game_Log[[#This Row],[Opponent Win%]]*0.959)</f>
        <v>0.42056399999999999</v>
      </c>
      <c r="J85">
        <f>AVERAGE($G$2:_2024_Tigers_Game_Log[[#This Row],[Opponent Win%]])</f>
        <v>0.48576190476190528</v>
      </c>
      <c r="K85">
        <f>IF(ABS(_2024_Tigers_Game_Log[[#This Row],[RS]]-_2024_Tigers_Game_Log[[#This Row],[RA]])=1, 1,0)</f>
        <v>1</v>
      </c>
      <c r="L85">
        <f>SUM($K$2:_2024_Tigers_Game_Log[[#This Row],[One Run Games]])</f>
        <v>26</v>
      </c>
      <c r="M85">
        <f>IF(AND(_2024_Tigers_Game_Log[[#This Row],[RS]]&gt;_2024_Tigers_Game_Log[[#This Row],[RA]],_2024_Tigers_Game_Log[[#This Row],[One Run Games]]=1), 1,0)</f>
        <v>1</v>
      </c>
      <c r="N85">
        <f>IF(AND(_2024_Tigers_Game_Log[[#This Row],[RS]]&lt;_2024_Tigers_Game_Log[[#This Row],[RA]],_2024_Tigers_Game_Log[[#This Row],[One Run Games]]=1), 1,0)</f>
        <v>0</v>
      </c>
      <c r="O85">
        <f>SUM($M$2:_2024_Tigers_Game_Log[[#This Row],[On Run Wins]])</f>
        <v>12</v>
      </c>
      <c r="P85">
        <f>SUM($N$2:_2024_Tigers_Game_Log[[#This Row],[On Run Loss]])</f>
        <v>14</v>
      </c>
      <c r="Q85" s="1">
        <f>_2024_Tigers_Game_Log[[#This Row],[Cum One-Run Wins]]/SUM(_2024_Tigers_Game_Log[[#This Row],[Cum One-Run Wins]:[Cum One-Run Wins2]])</f>
        <v>0.46153846153846156</v>
      </c>
    </row>
    <row r="86" spans="1:17" x14ac:dyDescent="0.45">
      <c r="A86" t="s">
        <v>115</v>
      </c>
      <c r="B86" t="s">
        <v>7</v>
      </c>
      <c r="C86" t="s">
        <v>26</v>
      </c>
      <c r="D86" t="s">
        <v>16</v>
      </c>
      <c r="E86">
        <v>3</v>
      </c>
      <c r="F86">
        <v>5</v>
      </c>
      <c r="G86">
        <f>VLOOKUP(INDEX(Index!$A$2:$A$31, MATCH(_2024_Tigers_Game_Log[[#This Row],[OPP]], Index!$B$2:$B$31, 0)), Major_League_Baseball__Detailed_Standings[[Tm]:[W-L%]], 4,FALSE)</f>
        <v>0.51900000000000002</v>
      </c>
      <c r="H86">
        <f>AVERAGE($G$2:_2024_Tigers_Game_Log[[#This Row],[Opponent Win%]])</f>
        <v>0.48615294117647112</v>
      </c>
      <c r="I86">
        <f>IF(_2024_Tigers_Game_Log[[#This Row],[Location]]="@", _2024_Tigers_Game_Log[[#This Row],[Opponent Win%]]*1.041, _2024_Tigers_Game_Log[[#This Row],[Opponent Win%]]*0.959)</f>
        <v>0.54027899999999995</v>
      </c>
      <c r="J86">
        <f>AVERAGE($G$2:_2024_Tigers_Game_Log[[#This Row],[Opponent Win%]])</f>
        <v>0.48615294117647112</v>
      </c>
      <c r="K86">
        <f>IF(ABS(_2024_Tigers_Game_Log[[#This Row],[RS]]-_2024_Tigers_Game_Log[[#This Row],[RA]])=1, 1,0)</f>
        <v>0</v>
      </c>
      <c r="L86">
        <f>SUM($K$2:_2024_Tigers_Game_Log[[#This Row],[One Run Games]])</f>
        <v>26</v>
      </c>
      <c r="M86">
        <f>IF(AND(_2024_Tigers_Game_Log[[#This Row],[RS]]&gt;_2024_Tigers_Game_Log[[#This Row],[RA]],_2024_Tigers_Game_Log[[#This Row],[One Run Games]]=1), 1,0)</f>
        <v>0</v>
      </c>
      <c r="N86">
        <f>IF(AND(_2024_Tigers_Game_Log[[#This Row],[RS]]&lt;_2024_Tigers_Game_Log[[#This Row],[RA]],_2024_Tigers_Game_Log[[#This Row],[One Run Games]]=1), 1,0)</f>
        <v>0</v>
      </c>
      <c r="O86">
        <f>SUM($M$2:_2024_Tigers_Game_Log[[#This Row],[On Run Wins]])</f>
        <v>12</v>
      </c>
      <c r="P86">
        <f>SUM($N$2:_2024_Tigers_Game_Log[[#This Row],[On Run Loss]])</f>
        <v>14</v>
      </c>
      <c r="Q86" s="1">
        <f>_2024_Tigers_Game_Log[[#This Row],[Cum One-Run Wins]]/SUM(_2024_Tigers_Game_Log[[#This Row],[Cum One-Run Wins]:[Cum One-Run Wins2]])</f>
        <v>0.46153846153846156</v>
      </c>
    </row>
    <row r="87" spans="1:17" x14ac:dyDescent="0.45">
      <c r="A87" t="s">
        <v>116</v>
      </c>
      <c r="B87" t="s">
        <v>7</v>
      </c>
      <c r="C87" t="s">
        <v>26</v>
      </c>
      <c r="D87" t="s">
        <v>9</v>
      </c>
      <c r="E87">
        <v>9</v>
      </c>
      <c r="F87">
        <v>2</v>
      </c>
      <c r="G87">
        <f>VLOOKUP(INDEX(Index!$A$2:$A$31, MATCH(_2024_Tigers_Game_Log[[#This Row],[OPP]], Index!$B$2:$B$31, 0)), Major_League_Baseball__Detailed_Standings[[Tm]:[W-L%]], 4,FALSE)</f>
        <v>0.51900000000000002</v>
      </c>
      <c r="H87">
        <f>AVERAGE($G$2:_2024_Tigers_Game_Log[[#This Row],[Opponent Win%]])</f>
        <v>0.48653488372093073</v>
      </c>
      <c r="I87">
        <f>IF(_2024_Tigers_Game_Log[[#This Row],[Location]]="@", _2024_Tigers_Game_Log[[#This Row],[Opponent Win%]]*1.041, _2024_Tigers_Game_Log[[#This Row],[Opponent Win%]]*0.959)</f>
        <v>0.54027899999999995</v>
      </c>
      <c r="J87">
        <f>AVERAGE($G$2:_2024_Tigers_Game_Log[[#This Row],[Opponent Win%]])</f>
        <v>0.48653488372093073</v>
      </c>
      <c r="K87">
        <f>IF(ABS(_2024_Tigers_Game_Log[[#This Row],[RS]]-_2024_Tigers_Game_Log[[#This Row],[RA]])=1, 1,0)</f>
        <v>0</v>
      </c>
      <c r="L87">
        <f>SUM($K$2:_2024_Tigers_Game_Log[[#This Row],[One Run Games]])</f>
        <v>26</v>
      </c>
      <c r="M87">
        <f>IF(AND(_2024_Tigers_Game_Log[[#This Row],[RS]]&gt;_2024_Tigers_Game_Log[[#This Row],[RA]],_2024_Tigers_Game_Log[[#This Row],[One Run Games]]=1), 1,0)</f>
        <v>0</v>
      </c>
      <c r="N87">
        <f>IF(AND(_2024_Tigers_Game_Log[[#This Row],[RS]]&lt;_2024_Tigers_Game_Log[[#This Row],[RA]],_2024_Tigers_Game_Log[[#This Row],[One Run Games]]=1), 1,0)</f>
        <v>0</v>
      </c>
      <c r="O87">
        <f>SUM($M$2:_2024_Tigers_Game_Log[[#This Row],[On Run Wins]])</f>
        <v>12</v>
      </c>
      <c r="P87">
        <f>SUM($N$2:_2024_Tigers_Game_Log[[#This Row],[On Run Loss]])</f>
        <v>14</v>
      </c>
      <c r="Q87" s="1">
        <f>_2024_Tigers_Game_Log[[#This Row],[Cum One-Run Wins]]/SUM(_2024_Tigers_Game_Log[[#This Row],[Cum One-Run Wins]:[Cum One-Run Wins2]])</f>
        <v>0.46153846153846156</v>
      </c>
    </row>
    <row r="88" spans="1:17" x14ac:dyDescent="0.45">
      <c r="A88" t="s">
        <v>117</v>
      </c>
      <c r="B88" t="s">
        <v>7</v>
      </c>
      <c r="C88" t="s">
        <v>26</v>
      </c>
      <c r="D88" t="s">
        <v>16</v>
      </c>
      <c r="E88">
        <v>3</v>
      </c>
      <c r="F88">
        <v>12</v>
      </c>
      <c r="G88">
        <f>VLOOKUP(INDEX(Index!$A$2:$A$31, MATCH(_2024_Tigers_Game_Log[[#This Row],[OPP]], Index!$B$2:$B$31, 0)), Major_League_Baseball__Detailed_Standings[[Tm]:[W-L%]], 4,FALSE)</f>
        <v>0.51900000000000002</v>
      </c>
      <c r="H88">
        <f>AVERAGE($G$2:_2024_Tigers_Game_Log[[#This Row],[Opponent Win%]])</f>
        <v>0.48690804597701193</v>
      </c>
      <c r="I88">
        <f>IF(_2024_Tigers_Game_Log[[#This Row],[Location]]="@", _2024_Tigers_Game_Log[[#This Row],[Opponent Win%]]*1.041, _2024_Tigers_Game_Log[[#This Row],[Opponent Win%]]*0.959)</f>
        <v>0.54027899999999995</v>
      </c>
      <c r="J88">
        <f>AVERAGE($G$2:_2024_Tigers_Game_Log[[#This Row],[Opponent Win%]])</f>
        <v>0.48690804597701193</v>
      </c>
      <c r="K88">
        <f>IF(ABS(_2024_Tigers_Game_Log[[#This Row],[RS]]-_2024_Tigers_Game_Log[[#This Row],[RA]])=1, 1,0)</f>
        <v>0</v>
      </c>
      <c r="L88">
        <f>SUM($K$2:_2024_Tigers_Game_Log[[#This Row],[One Run Games]])</f>
        <v>26</v>
      </c>
      <c r="M88">
        <f>IF(AND(_2024_Tigers_Game_Log[[#This Row],[RS]]&gt;_2024_Tigers_Game_Log[[#This Row],[RA]],_2024_Tigers_Game_Log[[#This Row],[One Run Games]]=1), 1,0)</f>
        <v>0</v>
      </c>
      <c r="N88">
        <f>IF(AND(_2024_Tigers_Game_Log[[#This Row],[RS]]&lt;_2024_Tigers_Game_Log[[#This Row],[RA]],_2024_Tigers_Game_Log[[#This Row],[One Run Games]]=1), 1,0)</f>
        <v>0</v>
      </c>
      <c r="O88">
        <f>SUM($M$2:_2024_Tigers_Game_Log[[#This Row],[On Run Wins]])</f>
        <v>12</v>
      </c>
      <c r="P88">
        <f>SUM($N$2:_2024_Tigers_Game_Log[[#This Row],[On Run Loss]])</f>
        <v>14</v>
      </c>
      <c r="Q88" s="1">
        <f>_2024_Tigers_Game_Log[[#This Row],[Cum One-Run Wins]]/SUM(_2024_Tigers_Game_Log[[#This Row],[Cum One-Run Wins]:[Cum One-Run Wins2]])</f>
        <v>0.46153846153846156</v>
      </c>
    </row>
    <row r="89" spans="1:17" x14ac:dyDescent="0.45">
      <c r="A89" t="s">
        <v>118</v>
      </c>
      <c r="B89" t="s">
        <v>7</v>
      </c>
      <c r="C89" t="s">
        <v>119</v>
      </c>
      <c r="D89" t="s">
        <v>9</v>
      </c>
      <c r="E89">
        <v>5</v>
      </c>
      <c r="F89">
        <v>4</v>
      </c>
      <c r="G89">
        <f>VLOOKUP(INDEX(Index!$A$2:$A$31, MATCH(_2024_Tigers_Game_Log[[#This Row],[OPP]], Index!$B$2:$B$31, 0)), Major_League_Baseball__Detailed_Standings[[Tm]:[W-L%]], 4,FALSE)</f>
        <v>0.48399999999999999</v>
      </c>
      <c r="H89">
        <f>AVERAGE($G$2:_2024_Tigers_Game_Log[[#This Row],[Opponent Win%]])</f>
        <v>0.48687500000000045</v>
      </c>
      <c r="I89">
        <f>IF(_2024_Tigers_Game_Log[[#This Row],[Location]]="@", _2024_Tigers_Game_Log[[#This Row],[Opponent Win%]]*1.041, _2024_Tigers_Game_Log[[#This Row],[Opponent Win%]]*0.959)</f>
        <v>0.50384399999999996</v>
      </c>
      <c r="J89">
        <f>AVERAGE($G$2:_2024_Tigers_Game_Log[[#This Row],[Opponent Win%]])</f>
        <v>0.48687500000000045</v>
      </c>
      <c r="K89">
        <f>IF(ABS(_2024_Tigers_Game_Log[[#This Row],[RS]]-_2024_Tigers_Game_Log[[#This Row],[RA]])=1, 1,0)</f>
        <v>1</v>
      </c>
      <c r="L89">
        <f>SUM($K$2:_2024_Tigers_Game_Log[[#This Row],[One Run Games]])</f>
        <v>27</v>
      </c>
      <c r="M89">
        <f>IF(AND(_2024_Tigers_Game_Log[[#This Row],[RS]]&gt;_2024_Tigers_Game_Log[[#This Row],[RA]],_2024_Tigers_Game_Log[[#This Row],[One Run Games]]=1), 1,0)</f>
        <v>1</v>
      </c>
      <c r="N89">
        <f>IF(AND(_2024_Tigers_Game_Log[[#This Row],[RS]]&lt;_2024_Tigers_Game_Log[[#This Row],[RA]],_2024_Tigers_Game_Log[[#This Row],[One Run Games]]=1), 1,0)</f>
        <v>0</v>
      </c>
      <c r="O89">
        <f>SUM($M$2:_2024_Tigers_Game_Log[[#This Row],[On Run Wins]])</f>
        <v>13</v>
      </c>
      <c r="P89">
        <f>SUM($N$2:_2024_Tigers_Game_Log[[#This Row],[On Run Loss]])</f>
        <v>14</v>
      </c>
      <c r="Q89" s="1">
        <f>_2024_Tigers_Game_Log[[#This Row],[Cum One-Run Wins]]/SUM(_2024_Tigers_Game_Log[[#This Row],[Cum One-Run Wins]:[Cum One-Run Wins2]])</f>
        <v>0.48148148148148145</v>
      </c>
    </row>
    <row r="90" spans="1:17" x14ac:dyDescent="0.45">
      <c r="A90" t="s">
        <v>120</v>
      </c>
      <c r="B90" t="s">
        <v>7</v>
      </c>
      <c r="C90" t="s">
        <v>119</v>
      </c>
      <c r="D90" t="s">
        <v>9</v>
      </c>
      <c r="E90">
        <v>5</v>
      </c>
      <c r="F90">
        <v>3</v>
      </c>
      <c r="G90">
        <f>VLOOKUP(INDEX(Index!$A$2:$A$31, MATCH(_2024_Tigers_Game_Log[[#This Row],[OPP]], Index!$B$2:$B$31, 0)), Major_League_Baseball__Detailed_Standings[[Tm]:[W-L%]], 4,FALSE)</f>
        <v>0.48399999999999999</v>
      </c>
      <c r="H90">
        <f>AVERAGE($G$2:_2024_Tigers_Game_Log[[#This Row],[Opponent Win%]])</f>
        <v>0.48684269662921398</v>
      </c>
      <c r="I90">
        <f>IF(_2024_Tigers_Game_Log[[#This Row],[Location]]="@", _2024_Tigers_Game_Log[[#This Row],[Opponent Win%]]*1.041, _2024_Tigers_Game_Log[[#This Row],[Opponent Win%]]*0.959)</f>
        <v>0.50384399999999996</v>
      </c>
      <c r="J90">
        <f>AVERAGE($G$2:_2024_Tigers_Game_Log[[#This Row],[Opponent Win%]])</f>
        <v>0.48684269662921398</v>
      </c>
      <c r="K90">
        <f>IF(ABS(_2024_Tigers_Game_Log[[#This Row],[RS]]-_2024_Tigers_Game_Log[[#This Row],[RA]])=1, 1,0)</f>
        <v>0</v>
      </c>
      <c r="L90">
        <f>SUM($K$2:_2024_Tigers_Game_Log[[#This Row],[One Run Games]])</f>
        <v>27</v>
      </c>
      <c r="M90">
        <f>IF(AND(_2024_Tigers_Game_Log[[#This Row],[RS]]&gt;_2024_Tigers_Game_Log[[#This Row],[RA]],_2024_Tigers_Game_Log[[#This Row],[One Run Games]]=1), 1,0)</f>
        <v>0</v>
      </c>
      <c r="N90">
        <f>IF(AND(_2024_Tigers_Game_Log[[#This Row],[RS]]&lt;_2024_Tigers_Game_Log[[#This Row],[RA]],_2024_Tigers_Game_Log[[#This Row],[One Run Games]]=1), 1,0)</f>
        <v>0</v>
      </c>
      <c r="O90">
        <f>SUM($M$2:_2024_Tigers_Game_Log[[#This Row],[On Run Wins]])</f>
        <v>13</v>
      </c>
      <c r="P90">
        <f>SUM($N$2:_2024_Tigers_Game_Log[[#This Row],[On Run Loss]])</f>
        <v>14</v>
      </c>
      <c r="Q90" s="1">
        <f>_2024_Tigers_Game_Log[[#This Row],[Cum One-Run Wins]]/SUM(_2024_Tigers_Game_Log[[#This Row],[Cum One-Run Wins]:[Cum One-Run Wins2]])</f>
        <v>0.48148148148148145</v>
      </c>
    </row>
    <row r="91" spans="1:17" x14ac:dyDescent="0.45">
      <c r="A91" t="s">
        <v>121</v>
      </c>
      <c r="B91" t="s">
        <v>7</v>
      </c>
      <c r="C91" t="s">
        <v>119</v>
      </c>
      <c r="D91" t="s">
        <v>9</v>
      </c>
      <c r="E91">
        <v>5</v>
      </c>
      <c r="F91">
        <v>1</v>
      </c>
      <c r="G91">
        <f>VLOOKUP(INDEX(Index!$A$2:$A$31, MATCH(_2024_Tigers_Game_Log[[#This Row],[OPP]], Index!$B$2:$B$31, 0)), Major_League_Baseball__Detailed_Standings[[Tm]:[W-L%]], 4,FALSE)</f>
        <v>0.48399999999999999</v>
      </c>
      <c r="H91">
        <f>AVERAGE($G$2:_2024_Tigers_Game_Log[[#This Row],[Opponent Win%]])</f>
        <v>0.48681111111111164</v>
      </c>
      <c r="I91">
        <f>IF(_2024_Tigers_Game_Log[[#This Row],[Location]]="@", _2024_Tigers_Game_Log[[#This Row],[Opponent Win%]]*1.041, _2024_Tigers_Game_Log[[#This Row],[Opponent Win%]]*0.959)</f>
        <v>0.50384399999999996</v>
      </c>
      <c r="J91">
        <f>AVERAGE($G$2:_2024_Tigers_Game_Log[[#This Row],[Opponent Win%]])</f>
        <v>0.48681111111111164</v>
      </c>
      <c r="K91">
        <f>IF(ABS(_2024_Tigers_Game_Log[[#This Row],[RS]]-_2024_Tigers_Game_Log[[#This Row],[RA]])=1, 1,0)</f>
        <v>0</v>
      </c>
      <c r="L91">
        <f>SUM($K$2:_2024_Tigers_Game_Log[[#This Row],[One Run Games]])</f>
        <v>27</v>
      </c>
      <c r="M91">
        <f>IF(AND(_2024_Tigers_Game_Log[[#This Row],[RS]]&gt;_2024_Tigers_Game_Log[[#This Row],[RA]],_2024_Tigers_Game_Log[[#This Row],[One Run Games]]=1), 1,0)</f>
        <v>0</v>
      </c>
      <c r="N91">
        <f>IF(AND(_2024_Tigers_Game_Log[[#This Row],[RS]]&lt;_2024_Tigers_Game_Log[[#This Row],[RA]],_2024_Tigers_Game_Log[[#This Row],[One Run Games]]=1), 1,0)</f>
        <v>0</v>
      </c>
      <c r="O91">
        <f>SUM($M$2:_2024_Tigers_Game_Log[[#This Row],[On Run Wins]])</f>
        <v>13</v>
      </c>
      <c r="P91">
        <f>SUM($N$2:_2024_Tigers_Game_Log[[#This Row],[On Run Loss]])</f>
        <v>14</v>
      </c>
      <c r="Q91" s="1">
        <f>_2024_Tigers_Game_Log[[#This Row],[Cum One-Run Wins]]/SUM(_2024_Tigers_Game_Log[[#This Row],[Cum One-Run Wins]:[Cum One-Run Wins2]])</f>
        <v>0.48148148148148145</v>
      </c>
    </row>
    <row r="92" spans="1:17" x14ac:dyDescent="0.45">
      <c r="A92" t="s">
        <v>122</v>
      </c>
      <c r="B92" t="s">
        <v>18</v>
      </c>
      <c r="C92" t="s">
        <v>55</v>
      </c>
      <c r="D92" t="s">
        <v>9</v>
      </c>
      <c r="E92">
        <v>1</v>
      </c>
      <c r="F92">
        <v>0</v>
      </c>
      <c r="G92">
        <f>VLOOKUP(INDEX(Index!$A$2:$A$31, MATCH(_2024_Tigers_Game_Log[[#This Row],[OPP]], Index!$B$2:$B$31, 0)), Major_League_Baseball__Detailed_Standings[[Tm]:[W-L%]], 4,FALSE)</f>
        <v>0.57299999999999995</v>
      </c>
      <c r="H92">
        <f>AVERAGE($G$2:_2024_Tigers_Game_Log[[#This Row],[Opponent Win%]])</f>
        <v>0.48775824175824228</v>
      </c>
      <c r="I92">
        <f>IF(_2024_Tigers_Game_Log[[#This Row],[Location]]="@", _2024_Tigers_Game_Log[[#This Row],[Opponent Win%]]*1.041, _2024_Tigers_Game_Log[[#This Row],[Opponent Win%]]*0.959)</f>
        <v>0.54950699999999997</v>
      </c>
      <c r="J92">
        <f>AVERAGE($G$2:_2024_Tigers_Game_Log[[#This Row],[Opponent Win%]])</f>
        <v>0.48775824175824228</v>
      </c>
      <c r="K92">
        <f>IF(ABS(_2024_Tigers_Game_Log[[#This Row],[RS]]-_2024_Tigers_Game_Log[[#This Row],[RA]])=1, 1,0)</f>
        <v>1</v>
      </c>
      <c r="L92">
        <f>SUM($K$2:_2024_Tigers_Game_Log[[#This Row],[One Run Games]])</f>
        <v>28</v>
      </c>
      <c r="M92">
        <f>IF(AND(_2024_Tigers_Game_Log[[#This Row],[RS]]&gt;_2024_Tigers_Game_Log[[#This Row],[RA]],_2024_Tigers_Game_Log[[#This Row],[One Run Games]]=1), 1,0)</f>
        <v>1</v>
      </c>
      <c r="N92">
        <f>IF(AND(_2024_Tigers_Game_Log[[#This Row],[RS]]&lt;_2024_Tigers_Game_Log[[#This Row],[RA]],_2024_Tigers_Game_Log[[#This Row],[One Run Games]]=1), 1,0)</f>
        <v>0</v>
      </c>
      <c r="O92">
        <f>SUM($M$2:_2024_Tigers_Game_Log[[#This Row],[On Run Wins]])</f>
        <v>14</v>
      </c>
      <c r="P92">
        <f>SUM($N$2:_2024_Tigers_Game_Log[[#This Row],[On Run Loss]])</f>
        <v>14</v>
      </c>
      <c r="Q92" s="1">
        <f>_2024_Tigers_Game_Log[[#This Row],[Cum One-Run Wins]]/SUM(_2024_Tigers_Game_Log[[#This Row],[Cum One-Run Wins]:[Cum One-Run Wins2]])</f>
        <v>0.5</v>
      </c>
    </row>
    <row r="93" spans="1:17" x14ac:dyDescent="0.45">
      <c r="A93" t="s">
        <v>123</v>
      </c>
      <c r="B93" t="s">
        <v>18</v>
      </c>
      <c r="C93" t="s">
        <v>55</v>
      </c>
      <c r="D93" t="s">
        <v>16</v>
      </c>
      <c r="E93">
        <v>8</v>
      </c>
      <c r="F93">
        <v>9</v>
      </c>
      <c r="G93">
        <f>VLOOKUP(INDEX(Index!$A$2:$A$31, MATCH(_2024_Tigers_Game_Log[[#This Row],[OPP]], Index!$B$2:$B$31, 0)), Major_League_Baseball__Detailed_Standings[[Tm]:[W-L%]], 4,FALSE)</f>
        <v>0.57299999999999995</v>
      </c>
      <c r="H93">
        <f>AVERAGE($G$2:_2024_Tigers_Game_Log[[#This Row],[Opponent Win%]])</f>
        <v>0.48868478260869613</v>
      </c>
      <c r="I93">
        <f>IF(_2024_Tigers_Game_Log[[#This Row],[Location]]="@", _2024_Tigers_Game_Log[[#This Row],[Opponent Win%]]*1.041, _2024_Tigers_Game_Log[[#This Row],[Opponent Win%]]*0.959)</f>
        <v>0.54950699999999997</v>
      </c>
      <c r="J93">
        <f>AVERAGE($G$2:_2024_Tigers_Game_Log[[#This Row],[Opponent Win%]])</f>
        <v>0.48868478260869613</v>
      </c>
      <c r="K93">
        <f>IF(ABS(_2024_Tigers_Game_Log[[#This Row],[RS]]-_2024_Tigers_Game_Log[[#This Row],[RA]])=1, 1,0)</f>
        <v>1</v>
      </c>
      <c r="L93">
        <f>SUM($K$2:_2024_Tigers_Game_Log[[#This Row],[One Run Games]])</f>
        <v>29</v>
      </c>
      <c r="M93">
        <f>IF(AND(_2024_Tigers_Game_Log[[#This Row],[RS]]&gt;_2024_Tigers_Game_Log[[#This Row],[RA]],_2024_Tigers_Game_Log[[#This Row],[One Run Games]]=1), 1,0)</f>
        <v>0</v>
      </c>
      <c r="N93">
        <f>IF(AND(_2024_Tigers_Game_Log[[#This Row],[RS]]&lt;_2024_Tigers_Game_Log[[#This Row],[RA]],_2024_Tigers_Game_Log[[#This Row],[One Run Games]]=1), 1,0)</f>
        <v>1</v>
      </c>
      <c r="O93">
        <f>SUM($M$2:_2024_Tigers_Game_Log[[#This Row],[On Run Wins]])</f>
        <v>14</v>
      </c>
      <c r="P93">
        <f>SUM($N$2:_2024_Tigers_Game_Log[[#This Row],[On Run Loss]])</f>
        <v>15</v>
      </c>
      <c r="Q93" s="1">
        <f>_2024_Tigers_Game_Log[[#This Row],[Cum One-Run Wins]]/SUM(_2024_Tigers_Game_Log[[#This Row],[Cum One-Run Wins]:[Cum One-Run Wins2]])</f>
        <v>0.48275862068965519</v>
      </c>
    </row>
    <row r="94" spans="1:17" x14ac:dyDescent="0.45">
      <c r="A94" t="s">
        <v>124</v>
      </c>
      <c r="B94" t="s">
        <v>18</v>
      </c>
      <c r="C94" t="s">
        <v>55</v>
      </c>
      <c r="D94" t="s">
        <v>9</v>
      </c>
      <c r="E94">
        <v>5</v>
      </c>
      <c r="F94">
        <v>4</v>
      </c>
      <c r="G94">
        <f>VLOOKUP(INDEX(Index!$A$2:$A$31, MATCH(_2024_Tigers_Game_Log[[#This Row],[OPP]], Index!$B$2:$B$31, 0)), Major_League_Baseball__Detailed_Standings[[Tm]:[W-L%]], 4,FALSE)</f>
        <v>0.57299999999999995</v>
      </c>
      <c r="H94">
        <f>AVERAGE($G$2:_2024_Tigers_Game_Log[[#This Row],[Opponent Win%]])</f>
        <v>0.48959139784946287</v>
      </c>
      <c r="I94">
        <f>IF(_2024_Tigers_Game_Log[[#This Row],[Location]]="@", _2024_Tigers_Game_Log[[#This Row],[Opponent Win%]]*1.041, _2024_Tigers_Game_Log[[#This Row],[Opponent Win%]]*0.959)</f>
        <v>0.54950699999999997</v>
      </c>
      <c r="J94">
        <f>AVERAGE($G$2:_2024_Tigers_Game_Log[[#This Row],[Opponent Win%]])</f>
        <v>0.48959139784946287</v>
      </c>
      <c r="K94">
        <f>IF(ABS(_2024_Tigers_Game_Log[[#This Row],[RS]]-_2024_Tigers_Game_Log[[#This Row],[RA]])=1, 1,0)</f>
        <v>1</v>
      </c>
      <c r="L94">
        <f>SUM($K$2:_2024_Tigers_Game_Log[[#This Row],[One Run Games]])</f>
        <v>30</v>
      </c>
      <c r="M94">
        <f>IF(AND(_2024_Tigers_Game_Log[[#This Row],[RS]]&gt;_2024_Tigers_Game_Log[[#This Row],[RA]],_2024_Tigers_Game_Log[[#This Row],[One Run Games]]=1), 1,0)</f>
        <v>1</v>
      </c>
      <c r="N94">
        <f>IF(AND(_2024_Tigers_Game_Log[[#This Row],[RS]]&lt;_2024_Tigers_Game_Log[[#This Row],[RA]],_2024_Tigers_Game_Log[[#This Row],[One Run Games]]=1), 1,0)</f>
        <v>0</v>
      </c>
      <c r="O94">
        <f>SUM($M$2:_2024_Tigers_Game_Log[[#This Row],[On Run Wins]])</f>
        <v>15</v>
      </c>
      <c r="P94">
        <f>SUM($N$2:_2024_Tigers_Game_Log[[#This Row],[On Run Loss]])</f>
        <v>15</v>
      </c>
      <c r="Q94" s="1">
        <f>_2024_Tigers_Game_Log[[#This Row],[Cum One-Run Wins]]/SUM(_2024_Tigers_Game_Log[[#This Row],[Cum One-Run Wins]:[Cum One-Run Wins2]])</f>
        <v>0.5</v>
      </c>
    </row>
    <row r="95" spans="1:17" x14ac:dyDescent="0.45">
      <c r="A95" t="s">
        <v>125</v>
      </c>
      <c r="B95" t="s">
        <v>18</v>
      </c>
      <c r="C95" t="s">
        <v>55</v>
      </c>
      <c r="D95" t="s">
        <v>9</v>
      </c>
      <c r="E95">
        <v>10</v>
      </c>
      <c r="F95">
        <v>1</v>
      </c>
      <c r="G95">
        <f>VLOOKUP(INDEX(Index!$A$2:$A$31, MATCH(_2024_Tigers_Game_Log[[#This Row],[OPP]], Index!$B$2:$B$31, 0)), Major_League_Baseball__Detailed_Standings[[Tm]:[W-L%]], 4,FALSE)</f>
        <v>0.57299999999999995</v>
      </c>
      <c r="H95">
        <f>AVERAGE($G$2:_2024_Tigers_Game_Log[[#This Row],[Opponent Win%]])</f>
        <v>0.4904787234042558</v>
      </c>
      <c r="I95">
        <f>IF(_2024_Tigers_Game_Log[[#This Row],[Location]]="@", _2024_Tigers_Game_Log[[#This Row],[Opponent Win%]]*1.041, _2024_Tigers_Game_Log[[#This Row],[Opponent Win%]]*0.959)</f>
        <v>0.54950699999999997</v>
      </c>
      <c r="J95">
        <f>AVERAGE($G$2:_2024_Tigers_Game_Log[[#This Row],[Opponent Win%]])</f>
        <v>0.4904787234042558</v>
      </c>
      <c r="K95">
        <f>IF(ABS(_2024_Tigers_Game_Log[[#This Row],[RS]]-_2024_Tigers_Game_Log[[#This Row],[RA]])=1, 1,0)</f>
        <v>0</v>
      </c>
      <c r="L95">
        <f>SUM($K$2:_2024_Tigers_Game_Log[[#This Row],[One Run Games]])</f>
        <v>30</v>
      </c>
      <c r="M95">
        <f>IF(AND(_2024_Tigers_Game_Log[[#This Row],[RS]]&gt;_2024_Tigers_Game_Log[[#This Row],[RA]],_2024_Tigers_Game_Log[[#This Row],[One Run Games]]=1), 1,0)</f>
        <v>0</v>
      </c>
      <c r="N95">
        <f>IF(AND(_2024_Tigers_Game_Log[[#This Row],[RS]]&lt;_2024_Tigers_Game_Log[[#This Row],[RA]],_2024_Tigers_Game_Log[[#This Row],[One Run Games]]=1), 1,0)</f>
        <v>0</v>
      </c>
      <c r="O95">
        <f>SUM($M$2:_2024_Tigers_Game_Log[[#This Row],[On Run Wins]])</f>
        <v>15</v>
      </c>
      <c r="P95">
        <f>SUM($N$2:_2024_Tigers_Game_Log[[#This Row],[On Run Loss]])</f>
        <v>15</v>
      </c>
      <c r="Q95" s="1">
        <f>_2024_Tigers_Game_Log[[#This Row],[Cum One-Run Wins]]/SUM(_2024_Tigers_Game_Log[[#This Row],[Cum One-Run Wins]:[Cum One-Run Wins2]])</f>
        <v>0.5</v>
      </c>
    </row>
    <row r="96" spans="1:17" x14ac:dyDescent="0.45">
      <c r="A96" t="s">
        <v>126</v>
      </c>
      <c r="B96" t="s">
        <v>18</v>
      </c>
      <c r="C96" t="s">
        <v>127</v>
      </c>
      <c r="D96" t="s">
        <v>16</v>
      </c>
      <c r="E96">
        <v>3</v>
      </c>
      <c r="F96">
        <v>4</v>
      </c>
      <c r="G96">
        <f>VLOOKUP(INDEX(Index!$A$2:$A$31, MATCH(_2024_Tigers_Game_Log[[#This Row],[OPP]], Index!$B$2:$B$31, 0)), Major_League_Baseball__Detailed_Standings[[Tm]:[W-L%]], 4,FALSE)</f>
        <v>0.59599999999999997</v>
      </c>
      <c r="H96">
        <f>AVERAGE($G$2:_2024_Tigers_Game_Log[[#This Row],[Opponent Win%]])</f>
        <v>0.49158947368421096</v>
      </c>
      <c r="I96">
        <f>IF(_2024_Tigers_Game_Log[[#This Row],[Location]]="@", _2024_Tigers_Game_Log[[#This Row],[Opponent Win%]]*1.041, _2024_Tigers_Game_Log[[#This Row],[Opponent Win%]]*0.959)</f>
        <v>0.57156399999999996</v>
      </c>
      <c r="J96">
        <f>AVERAGE($G$2:_2024_Tigers_Game_Log[[#This Row],[Opponent Win%]])</f>
        <v>0.49158947368421096</v>
      </c>
      <c r="K96">
        <f>IF(ABS(_2024_Tigers_Game_Log[[#This Row],[RS]]-_2024_Tigers_Game_Log[[#This Row],[RA]])=1, 1,0)</f>
        <v>1</v>
      </c>
      <c r="L96">
        <f>SUM($K$2:_2024_Tigers_Game_Log[[#This Row],[One Run Games]])</f>
        <v>31</v>
      </c>
      <c r="M96">
        <f>IF(AND(_2024_Tigers_Game_Log[[#This Row],[RS]]&gt;_2024_Tigers_Game_Log[[#This Row],[RA]],_2024_Tigers_Game_Log[[#This Row],[One Run Games]]=1), 1,0)</f>
        <v>0</v>
      </c>
      <c r="N96">
        <f>IF(AND(_2024_Tigers_Game_Log[[#This Row],[RS]]&lt;_2024_Tigers_Game_Log[[#This Row],[RA]],_2024_Tigers_Game_Log[[#This Row],[One Run Games]]=1), 1,0)</f>
        <v>1</v>
      </c>
      <c r="O96">
        <f>SUM($M$2:_2024_Tigers_Game_Log[[#This Row],[On Run Wins]])</f>
        <v>15</v>
      </c>
      <c r="P96">
        <f>SUM($N$2:_2024_Tigers_Game_Log[[#This Row],[On Run Loss]])</f>
        <v>16</v>
      </c>
      <c r="Q96" s="1">
        <f>_2024_Tigers_Game_Log[[#This Row],[Cum One-Run Wins]]/SUM(_2024_Tigers_Game_Log[[#This Row],[Cum One-Run Wins]:[Cum One-Run Wins2]])</f>
        <v>0.4838709677419355</v>
      </c>
    </row>
    <row r="97" spans="1:17" x14ac:dyDescent="0.45">
      <c r="A97" t="s">
        <v>128</v>
      </c>
      <c r="B97" t="s">
        <v>18</v>
      </c>
      <c r="C97" t="s">
        <v>127</v>
      </c>
      <c r="D97" t="s">
        <v>9</v>
      </c>
      <c r="E97">
        <v>11</v>
      </c>
      <c r="F97">
        <v>9</v>
      </c>
      <c r="G97">
        <f>VLOOKUP(INDEX(Index!$A$2:$A$31, MATCH(_2024_Tigers_Game_Log[[#This Row],[OPP]], Index!$B$2:$B$31, 0)), Major_League_Baseball__Detailed_Standings[[Tm]:[W-L%]], 4,FALSE)</f>
        <v>0.59599999999999997</v>
      </c>
      <c r="H97">
        <f>AVERAGE($G$2:_2024_Tigers_Game_Log[[#This Row],[Opponent Win%]])</f>
        <v>0.49267708333333377</v>
      </c>
      <c r="I97">
        <f>IF(_2024_Tigers_Game_Log[[#This Row],[Location]]="@", _2024_Tigers_Game_Log[[#This Row],[Opponent Win%]]*1.041, _2024_Tigers_Game_Log[[#This Row],[Opponent Win%]]*0.959)</f>
        <v>0.57156399999999996</v>
      </c>
      <c r="J97">
        <f>AVERAGE($G$2:_2024_Tigers_Game_Log[[#This Row],[Opponent Win%]])</f>
        <v>0.49267708333333377</v>
      </c>
      <c r="K97">
        <f>IF(ABS(_2024_Tigers_Game_Log[[#This Row],[RS]]-_2024_Tigers_Game_Log[[#This Row],[RA]])=1, 1,0)</f>
        <v>0</v>
      </c>
      <c r="L97">
        <f>SUM($K$2:_2024_Tigers_Game_Log[[#This Row],[One Run Games]])</f>
        <v>31</v>
      </c>
      <c r="M97">
        <f>IF(AND(_2024_Tigers_Game_Log[[#This Row],[RS]]&gt;_2024_Tigers_Game_Log[[#This Row],[RA]],_2024_Tigers_Game_Log[[#This Row],[One Run Games]]=1), 1,0)</f>
        <v>0</v>
      </c>
      <c r="N97">
        <f>IF(AND(_2024_Tigers_Game_Log[[#This Row],[RS]]&lt;_2024_Tigers_Game_Log[[#This Row],[RA]],_2024_Tigers_Game_Log[[#This Row],[One Run Games]]=1), 1,0)</f>
        <v>0</v>
      </c>
      <c r="O97">
        <f>SUM($M$2:_2024_Tigers_Game_Log[[#This Row],[On Run Wins]])</f>
        <v>15</v>
      </c>
      <c r="P97">
        <f>SUM($N$2:_2024_Tigers_Game_Log[[#This Row],[On Run Loss]])</f>
        <v>16</v>
      </c>
      <c r="Q97" s="1">
        <f>_2024_Tigers_Game_Log[[#This Row],[Cum One-Run Wins]]/SUM(_2024_Tigers_Game_Log[[#This Row],[Cum One-Run Wins]:[Cum One-Run Wins2]])</f>
        <v>0.4838709677419355</v>
      </c>
    </row>
    <row r="98" spans="1:17" x14ac:dyDescent="0.45">
      <c r="A98" t="s">
        <v>129</v>
      </c>
      <c r="B98" t="s">
        <v>18</v>
      </c>
      <c r="C98" t="s">
        <v>127</v>
      </c>
      <c r="D98" t="s">
        <v>9</v>
      </c>
      <c r="E98">
        <v>4</v>
      </c>
      <c r="F98">
        <v>3</v>
      </c>
      <c r="G98">
        <f>VLOOKUP(INDEX(Index!$A$2:$A$31, MATCH(_2024_Tigers_Game_Log[[#This Row],[OPP]], Index!$B$2:$B$31, 0)), Major_League_Baseball__Detailed_Standings[[Tm]:[W-L%]], 4,FALSE)</f>
        <v>0.59599999999999997</v>
      </c>
      <c r="H98">
        <f>AVERAGE($G$2:_2024_Tigers_Game_Log[[#This Row],[Opponent Win%]])</f>
        <v>0.4937422680412375</v>
      </c>
      <c r="I98">
        <f>IF(_2024_Tigers_Game_Log[[#This Row],[Location]]="@", _2024_Tigers_Game_Log[[#This Row],[Opponent Win%]]*1.041, _2024_Tigers_Game_Log[[#This Row],[Opponent Win%]]*0.959)</f>
        <v>0.57156399999999996</v>
      </c>
      <c r="J98">
        <f>AVERAGE($G$2:_2024_Tigers_Game_Log[[#This Row],[Opponent Win%]])</f>
        <v>0.4937422680412375</v>
      </c>
      <c r="K98">
        <f>IF(ABS(_2024_Tigers_Game_Log[[#This Row],[RS]]-_2024_Tigers_Game_Log[[#This Row],[RA]])=1, 1,0)</f>
        <v>1</v>
      </c>
      <c r="L98">
        <f>SUM($K$2:_2024_Tigers_Game_Log[[#This Row],[One Run Games]])</f>
        <v>32</v>
      </c>
      <c r="M98">
        <f>IF(AND(_2024_Tigers_Game_Log[[#This Row],[RS]]&gt;_2024_Tigers_Game_Log[[#This Row],[RA]],_2024_Tigers_Game_Log[[#This Row],[One Run Games]]=1), 1,0)</f>
        <v>1</v>
      </c>
      <c r="N98">
        <f>IF(AND(_2024_Tigers_Game_Log[[#This Row],[RS]]&lt;_2024_Tigers_Game_Log[[#This Row],[RA]],_2024_Tigers_Game_Log[[#This Row],[One Run Games]]=1), 1,0)</f>
        <v>0</v>
      </c>
      <c r="O98">
        <f>SUM($M$2:_2024_Tigers_Game_Log[[#This Row],[On Run Wins]])</f>
        <v>16</v>
      </c>
      <c r="P98">
        <f>SUM($N$2:_2024_Tigers_Game_Log[[#This Row],[On Run Loss]])</f>
        <v>16</v>
      </c>
      <c r="Q98" s="1">
        <f>_2024_Tigers_Game_Log[[#This Row],[Cum One-Run Wins]]/SUM(_2024_Tigers_Game_Log[[#This Row],[Cum One-Run Wins]:[Cum One-Run Wins2]])</f>
        <v>0.5</v>
      </c>
    </row>
    <row r="99" spans="1:17" x14ac:dyDescent="0.45">
      <c r="A99" t="s">
        <v>130</v>
      </c>
      <c r="B99" t="s">
        <v>7</v>
      </c>
      <c r="C99" t="s">
        <v>74</v>
      </c>
      <c r="D99" t="s">
        <v>9</v>
      </c>
      <c r="E99">
        <v>5</v>
      </c>
      <c r="F99">
        <v>4</v>
      </c>
      <c r="G99">
        <f>VLOOKUP(INDEX(Index!$A$2:$A$31, MATCH(_2024_Tigers_Game_Log[[#This Row],[OPP]], Index!$B$2:$B$31, 0)), Major_League_Baseball__Detailed_Standings[[Tm]:[W-L%]], 4,FALSE)</f>
        <v>0.46800000000000003</v>
      </c>
      <c r="H99">
        <f>AVERAGE($G$2:_2024_Tigers_Game_Log[[#This Row],[Opponent Win%]])</f>
        <v>0.49347959183673512</v>
      </c>
      <c r="I99">
        <f>IF(_2024_Tigers_Game_Log[[#This Row],[Location]]="@", _2024_Tigers_Game_Log[[#This Row],[Opponent Win%]]*1.041, _2024_Tigers_Game_Log[[#This Row],[Opponent Win%]]*0.959)</f>
        <v>0.48718800000000001</v>
      </c>
      <c r="J99">
        <f>AVERAGE($G$2:_2024_Tigers_Game_Log[[#This Row],[Opponent Win%]])</f>
        <v>0.49347959183673512</v>
      </c>
      <c r="K99">
        <f>IF(ABS(_2024_Tigers_Game_Log[[#This Row],[RS]]-_2024_Tigers_Game_Log[[#This Row],[RA]])=1, 1,0)</f>
        <v>1</v>
      </c>
      <c r="L99">
        <f>SUM($K$2:_2024_Tigers_Game_Log[[#This Row],[One Run Games]])</f>
        <v>33</v>
      </c>
      <c r="M99">
        <f>IF(AND(_2024_Tigers_Game_Log[[#This Row],[RS]]&gt;_2024_Tigers_Game_Log[[#This Row],[RA]],_2024_Tigers_Game_Log[[#This Row],[One Run Games]]=1), 1,0)</f>
        <v>1</v>
      </c>
      <c r="N99">
        <f>IF(AND(_2024_Tigers_Game_Log[[#This Row],[RS]]&lt;_2024_Tigers_Game_Log[[#This Row],[RA]],_2024_Tigers_Game_Log[[#This Row],[One Run Games]]=1), 1,0)</f>
        <v>0</v>
      </c>
      <c r="O99">
        <f>SUM($M$2:_2024_Tigers_Game_Log[[#This Row],[On Run Wins]])</f>
        <v>17</v>
      </c>
      <c r="P99">
        <f>SUM($N$2:_2024_Tigers_Game_Log[[#This Row],[On Run Loss]])</f>
        <v>16</v>
      </c>
      <c r="Q99" s="1">
        <f>_2024_Tigers_Game_Log[[#This Row],[Cum One-Run Wins]]/SUM(_2024_Tigers_Game_Log[[#This Row],[Cum One-Run Wins]:[Cum One-Run Wins2]])</f>
        <v>0.51515151515151514</v>
      </c>
    </row>
    <row r="100" spans="1:17" x14ac:dyDescent="0.45">
      <c r="A100" t="s">
        <v>131</v>
      </c>
      <c r="B100" t="s">
        <v>7</v>
      </c>
      <c r="C100" t="s">
        <v>74</v>
      </c>
      <c r="D100" t="s">
        <v>9</v>
      </c>
      <c r="E100">
        <v>7</v>
      </c>
      <c r="F100">
        <v>3</v>
      </c>
      <c r="G100">
        <f>VLOOKUP(INDEX(Index!$A$2:$A$31, MATCH(_2024_Tigers_Game_Log[[#This Row],[OPP]], Index!$B$2:$B$31, 0)), Major_League_Baseball__Detailed_Standings[[Tm]:[W-L%]], 4,FALSE)</f>
        <v>0.46800000000000003</v>
      </c>
      <c r="H100">
        <f>AVERAGE($G$2:_2024_Tigers_Game_Log[[#This Row],[Opponent Win%]])</f>
        <v>0.49322222222222267</v>
      </c>
      <c r="I100">
        <f>IF(_2024_Tigers_Game_Log[[#This Row],[Location]]="@", _2024_Tigers_Game_Log[[#This Row],[Opponent Win%]]*1.041, _2024_Tigers_Game_Log[[#This Row],[Opponent Win%]]*0.959)</f>
        <v>0.48718800000000001</v>
      </c>
      <c r="J100">
        <f>AVERAGE($G$2:_2024_Tigers_Game_Log[[#This Row],[Opponent Win%]])</f>
        <v>0.49322222222222267</v>
      </c>
      <c r="K100">
        <f>IF(ABS(_2024_Tigers_Game_Log[[#This Row],[RS]]-_2024_Tigers_Game_Log[[#This Row],[RA]])=1, 1,0)</f>
        <v>0</v>
      </c>
      <c r="L100">
        <f>SUM($K$2:_2024_Tigers_Game_Log[[#This Row],[One Run Games]])</f>
        <v>33</v>
      </c>
      <c r="M100">
        <f>IF(AND(_2024_Tigers_Game_Log[[#This Row],[RS]]&gt;_2024_Tigers_Game_Log[[#This Row],[RA]],_2024_Tigers_Game_Log[[#This Row],[One Run Games]]=1), 1,0)</f>
        <v>0</v>
      </c>
      <c r="N100">
        <f>IF(AND(_2024_Tigers_Game_Log[[#This Row],[RS]]&lt;_2024_Tigers_Game_Log[[#This Row],[RA]],_2024_Tigers_Game_Log[[#This Row],[One Run Games]]=1), 1,0)</f>
        <v>0</v>
      </c>
      <c r="O100">
        <f>SUM($M$2:_2024_Tigers_Game_Log[[#This Row],[On Run Wins]])</f>
        <v>17</v>
      </c>
      <c r="P100">
        <f>SUM($N$2:_2024_Tigers_Game_Log[[#This Row],[On Run Loss]])</f>
        <v>16</v>
      </c>
      <c r="Q100" s="1">
        <f>_2024_Tigers_Game_Log[[#This Row],[Cum One-Run Wins]]/SUM(_2024_Tigers_Game_Log[[#This Row],[Cum One-Run Wins]:[Cum One-Run Wins2]])</f>
        <v>0.51515151515151514</v>
      </c>
    </row>
    <row r="101" spans="1:17" x14ac:dyDescent="0.45">
      <c r="A101" t="s">
        <v>132</v>
      </c>
      <c r="B101" t="s">
        <v>7</v>
      </c>
      <c r="C101" t="s">
        <v>74</v>
      </c>
      <c r="D101" t="s">
        <v>16</v>
      </c>
      <c r="E101">
        <v>4</v>
      </c>
      <c r="F101">
        <v>5</v>
      </c>
      <c r="G101">
        <f>VLOOKUP(INDEX(Index!$A$2:$A$31, MATCH(_2024_Tigers_Game_Log[[#This Row],[OPP]], Index!$B$2:$B$31, 0)), Major_League_Baseball__Detailed_Standings[[Tm]:[W-L%]], 4,FALSE)</f>
        <v>0.46800000000000003</v>
      </c>
      <c r="H101">
        <f>AVERAGE($G$2:_2024_Tigers_Game_Log[[#This Row],[Opponent Win%]])</f>
        <v>0.49297000000000046</v>
      </c>
      <c r="I101">
        <f>IF(_2024_Tigers_Game_Log[[#This Row],[Location]]="@", _2024_Tigers_Game_Log[[#This Row],[Opponent Win%]]*1.041, _2024_Tigers_Game_Log[[#This Row],[Opponent Win%]]*0.959)</f>
        <v>0.48718800000000001</v>
      </c>
      <c r="J101">
        <f>AVERAGE($G$2:_2024_Tigers_Game_Log[[#This Row],[Opponent Win%]])</f>
        <v>0.49297000000000046</v>
      </c>
      <c r="K101">
        <f>IF(ABS(_2024_Tigers_Game_Log[[#This Row],[RS]]-_2024_Tigers_Game_Log[[#This Row],[RA]])=1, 1,0)</f>
        <v>1</v>
      </c>
      <c r="L101">
        <f>SUM($K$2:_2024_Tigers_Game_Log[[#This Row],[One Run Games]])</f>
        <v>34</v>
      </c>
      <c r="M101">
        <f>IF(AND(_2024_Tigers_Game_Log[[#This Row],[RS]]&gt;_2024_Tigers_Game_Log[[#This Row],[RA]],_2024_Tigers_Game_Log[[#This Row],[One Run Games]]=1), 1,0)</f>
        <v>0</v>
      </c>
      <c r="N101">
        <f>IF(AND(_2024_Tigers_Game_Log[[#This Row],[RS]]&lt;_2024_Tigers_Game_Log[[#This Row],[RA]],_2024_Tigers_Game_Log[[#This Row],[One Run Games]]=1), 1,0)</f>
        <v>1</v>
      </c>
      <c r="O101">
        <f>SUM($M$2:_2024_Tigers_Game_Log[[#This Row],[On Run Wins]])</f>
        <v>17</v>
      </c>
      <c r="P101">
        <f>SUM($N$2:_2024_Tigers_Game_Log[[#This Row],[On Run Loss]])</f>
        <v>17</v>
      </c>
      <c r="Q101" s="1">
        <f>_2024_Tigers_Game_Log[[#This Row],[Cum One-Run Wins]]/SUM(_2024_Tigers_Game_Log[[#This Row],[Cum One-Run Wins]:[Cum One-Run Wins2]])</f>
        <v>0.5</v>
      </c>
    </row>
    <row r="102" spans="1:17" x14ac:dyDescent="0.45">
      <c r="A102" t="s">
        <v>133</v>
      </c>
      <c r="B102" t="s">
        <v>7</v>
      </c>
      <c r="C102" t="s">
        <v>55</v>
      </c>
      <c r="D102" t="s">
        <v>9</v>
      </c>
      <c r="E102">
        <v>8</v>
      </c>
      <c r="F102">
        <v>2</v>
      </c>
      <c r="G102">
        <f>VLOOKUP(INDEX(Index!$A$2:$A$31, MATCH(_2024_Tigers_Game_Log[[#This Row],[OPP]], Index!$B$2:$B$31, 0)), Major_League_Baseball__Detailed_Standings[[Tm]:[W-L%]], 4,FALSE)</f>
        <v>0.57299999999999995</v>
      </c>
      <c r="H102">
        <f>AVERAGE($G$2:_2024_Tigers_Game_Log[[#This Row],[Opponent Win%]])</f>
        <v>0.49376237623762426</v>
      </c>
      <c r="I102">
        <f>IF(_2024_Tigers_Game_Log[[#This Row],[Location]]="@", _2024_Tigers_Game_Log[[#This Row],[Opponent Win%]]*1.041, _2024_Tigers_Game_Log[[#This Row],[Opponent Win%]]*0.959)</f>
        <v>0.59649299999999994</v>
      </c>
      <c r="J102">
        <f>AVERAGE($G$2:_2024_Tigers_Game_Log[[#This Row],[Opponent Win%]])</f>
        <v>0.49376237623762426</v>
      </c>
      <c r="K102">
        <f>IF(ABS(_2024_Tigers_Game_Log[[#This Row],[RS]]-_2024_Tigers_Game_Log[[#This Row],[RA]])=1, 1,0)</f>
        <v>0</v>
      </c>
      <c r="L102">
        <f>SUM($K$2:_2024_Tigers_Game_Log[[#This Row],[One Run Games]])</f>
        <v>34</v>
      </c>
      <c r="M102">
        <f>IF(AND(_2024_Tigers_Game_Log[[#This Row],[RS]]&gt;_2024_Tigers_Game_Log[[#This Row],[RA]],_2024_Tigers_Game_Log[[#This Row],[One Run Games]]=1), 1,0)</f>
        <v>0</v>
      </c>
      <c r="N102">
        <f>IF(AND(_2024_Tigers_Game_Log[[#This Row],[RS]]&lt;_2024_Tigers_Game_Log[[#This Row],[RA]],_2024_Tigers_Game_Log[[#This Row],[One Run Games]]=1), 1,0)</f>
        <v>0</v>
      </c>
      <c r="O102">
        <f>SUM($M$2:_2024_Tigers_Game_Log[[#This Row],[On Run Wins]])</f>
        <v>17</v>
      </c>
      <c r="P102">
        <f>SUM($N$2:_2024_Tigers_Game_Log[[#This Row],[On Run Loss]])</f>
        <v>17</v>
      </c>
      <c r="Q102" s="1">
        <f>_2024_Tigers_Game_Log[[#This Row],[Cum One-Run Wins]]/SUM(_2024_Tigers_Game_Log[[#This Row],[Cum One-Run Wins]:[Cum One-Run Wins2]])</f>
        <v>0.5</v>
      </c>
    </row>
    <row r="103" spans="1:17" x14ac:dyDescent="0.45">
      <c r="A103" t="s">
        <v>134</v>
      </c>
      <c r="B103" t="s">
        <v>7</v>
      </c>
      <c r="C103" t="s">
        <v>55</v>
      </c>
      <c r="D103" t="s">
        <v>16</v>
      </c>
      <c r="E103">
        <v>4</v>
      </c>
      <c r="F103">
        <v>5</v>
      </c>
      <c r="G103">
        <f>VLOOKUP(INDEX(Index!$A$2:$A$31, MATCH(_2024_Tigers_Game_Log[[#This Row],[OPP]], Index!$B$2:$B$31, 0)), Major_League_Baseball__Detailed_Standings[[Tm]:[W-L%]], 4,FALSE)</f>
        <v>0.57299999999999995</v>
      </c>
      <c r="H103">
        <f>AVERAGE($G$2:_2024_Tigers_Game_Log[[#This Row],[Opponent Win%]])</f>
        <v>0.49453921568627496</v>
      </c>
      <c r="I103">
        <f>IF(_2024_Tigers_Game_Log[[#This Row],[Location]]="@", _2024_Tigers_Game_Log[[#This Row],[Opponent Win%]]*1.041, _2024_Tigers_Game_Log[[#This Row],[Opponent Win%]]*0.959)</f>
        <v>0.59649299999999994</v>
      </c>
      <c r="J103">
        <f>AVERAGE($G$2:_2024_Tigers_Game_Log[[#This Row],[Opponent Win%]])</f>
        <v>0.49453921568627496</v>
      </c>
      <c r="K103">
        <f>IF(ABS(_2024_Tigers_Game_Log[[#This Row],[RS]]-_2024_Tigers_Game_Log[[#This Row],[RA]])=1, 1,0)</f>
        <v>1</v>
      </c>
      <c r="L103">
        <f>SUM($K$2:_2024_Tigers_Game_Log[[#This Row],[One Run Games]])</f>
        <v>35</v>
      </c>
      <c r="M103">
        <f>IF(AND(_2024_Tigers_Game_Log[[#This Row],[RS]]&gt;_2024_Tigers_Game_Log[[#This Row],[RA]],_2024_Tigers_Game_Log[[#This Row],[One Run Games]]=1), 1,0)</f>
        <v>0</v>
      </c>
      <c r="N103">
        <f>IF(AND(_2024_Tigers_Game_Log[[#This Row],[RS]]&lt;_2024_Tigers_Game_Log[[#This Row],[RA]],_2024_Tigers_Game_Log[[#This Row],[One Run Games]]=1), 1,0)</f>
        <v>1</v>
      </c>
      <c r="O103">
        <f>SUM($M$2:_2024_Tigers_Game_Log[[#This Row],[On Run Wins]])</f>
        <v>17</v>
      </c>
      <c r="P103">
        <f>SUM($N$2:_2024_Tigers_Game_Log[[#This Row],[On Run Loss]])</f>
        <v>18</v>
      </c>
      <c r="Q103" s="1">
        <f>_2024_Tigers_Game_Log[[#This Row],[Cum One-Run Wins]]/SUM(_2024_Tigers_Game_Log[[#This Row],[Cum One-Run Wins]:[Cum One-Run Wins2]])</f>
        <v>0.48571428571428571</v>
      </c>
    </row>
    <row r="104" spans="1:17" x14ac:dyDescent="0.45">
      <c r="A104" t="s">
        <v>135</v>
      </c>
      <c r="B104" t="s">
        <v>7</v>
      </c>
      <c r="C104" t="s">
        <v>55</v>
      </c>
      <c r="D104" t="s">
        <v>16</v>
      </c>
      <c r="E104">
        <v>1</v>
      </c>
      <c r="F104">
        <v>2</v>
      </c>
      <c r="G104">
        <f>VLOOKUP(INDEX(Index!$A$2:$A$31, MATCH(_2024_Tigers_Game_Log[[#This Row],[OPP]], Index!$B$2:$B$31, 0)), Major_League_Baseball__Detailed_Standings[[Tm]:[W-L%]], 4,FALSE)</f>
        <v>0.57299999999999995</v>
      </c>
      <c r="H104">
        <f>AVERAGE($G$2:_2024_Tigers_Game_Log[[#This Row],[Opponent Win%]])</f>
        <v>0.49530097087378688</v>
      </c>
      <c r="I104">
        <f>IF(_2024_Tigers_Game_Log[[#This Row],[Location]]="@", _2024_Tigers_Game_Log[[#This Row],[Opponent Win%]]*1.041, _2024_Tigers_Game_Log[[#This Row],[Opponent Win%]]*0.959)</f>
        <v>0.59649299999999994</v>
      </c>
      <c r="J104">
        <f>AVERAGE($G$2:_2024_Tigers_Game_Log[[#This Row],[Opponent Win%]])</f>
        <v>0.49530097087378688</v>
      </c>
      <c r="K104">
        <f>IF(ABS(_2024_Tigers_Game_Log[[#This Row],[RS]]-_2024_Tigers_Game_Log[[#This Row],[RA]])=1, 1,0)</f>
        <v>1</v>
      </c>
      <c r="L104">
        <f>SUM($K$2:_2024_Tigers_Game_Log[[#This Row],[One Run Games]])</f>
        <v>36</v>
      </c>
      <c r="M104">
        <f>IF(AND(_2024_Tigers_Game_Log[[#This Row],[RS]]&gt;_2024_Tigers_Game_Log[[#This Row],[RA]],_2024_Tigers_Game_Log[[#This Row],[One Run Games]]=1), 1,0)</f>
        <v>0</v>
      </c>
      <c r="N104">
        <f>IF(AND(_2024_Tigers_Game_Log[[#This Row],[RS]]&lt;_2024_Tigers_Game_Log[[#This Row],[RA]],_2024_Tigers_Game_Log[[#This Row],[One Run Games]]=1), 1,0)</f>
        <v>1</v>
      </c>
      <c r="O104">
        <f>SUM($M$2:_2024_Tigers_Game_Log[[#This Row],[On Run Wins]])</f>
        <v>17</v>
      </c>
      <c r="P104">
        <f>SUM($N$2:_2024_Tigers_Game_Log[[#This Row],[On Run Loss]])</f>
        <v>19</v>
      </c>
      <c r="Q104" s="1">
        <f>_2024_Tigers_Game_Log[[#This Row],[Cum One-Run Wins]]/SUM(_2024_Tigers_Game_Log[[#This Row],[Cum One-Run Wins]:[Cum One-Run Wins2]])</f>
        <v>0.47222222222222221</v>
      </c>
    </row>
    <row r="105" spans="1:17" x14ac:dyDescent="0.45">
      <c r="A105" t="s">
        <v>136</v>
      </c>
      <c r="B105" t="s">
        <v>7</v>
      </c>
      <c r="C105" t="s">
        <v>55</v>
      </c>
      <c r="D105" t="s">
        <v>9</v>
      </c>
      <c r="E105">
        <v>3</v>
      </c>
      <c r="F105">
        <v>0</v>
      </c>
      <c r="G105">
        <f>VLOOKUP(INDEX(Index!$A$2:$A$31, MATCH(_2024_Tigers_Game_Log[[#This Row],[OPP]], Index!$B$2:$B$31, 0)), Major_League_Baseball__Detailed_Standings[[Tm]:[W-L%]], 4,FALSE)</f>
        <v>0.57299999999999995</v>
      </c>
      <c r="H105">
        <f>AVERAGE($G$2:_2024_Tigers_Game_Log[[#This Row],[Opponent Win%]])</f>
        <v>0.4960480769230774</v>
      </c>
      <c r="I105">
        <f>IF(_2024_Tigers_Game_Log[[#This Row],[Location]]="@", _2024_Tigers_Game_Log[[#This Row],[Opponent Win%]]*1.041, _2024_Tigers_Game_Log[[#This Row],[Opponent Win%]]*0.959)</f>
        <v>0.59649299999999994</v>
      </c>
      <c r="J105">
        <f>AVERAGE($G$2:_2024_Tigers_Game_Log[[#This Row],[Opponent Win%]])</f>
        <v>0.4960480769230774</v>
      </c>
      <c r="K105">
        <f>IF(ABS(_2024_Tigers_Game_Log[[#This Row],[RS]]-_2024_Tigers_Game_Log[[#This Row],[RA]])=1, 1,0)</f>
        <v>0</v>
      </c>
      <c r="L105">
        <f>SUM($K$2:_2024_Tigers_Game_Log[[#This Row],[One Run Games]])</f>
        <v>36</v>
      </c>
      <c r="M105">
        <f>IF(AND(_2024_Tigers_Game_Log[[#This Row],[RS]]&gt;_2024_Tigers_Game_Log[[#This Row],[RA]],_2024_Tigers_Game_Log[[#This Row],[One Run Games]]=1), 1,0)</f>
        <v>0</v>
      </c>
      <c r="N105">
        <f>IF(AND(_2024_Tigers_Game_Log[[#This Row],[RS]]&lt;_2024_Tigers_Game_Log[[#This Row],[RA]],_2024_Tigers_Game_Log[[#This Row],[One Run Games]]=1), 1,0)</f>
        <v>0</v>
      </c>
      <c r="O105">
        <f>SUM($M$2:_2024_Tigers_Game_Log[[#This Row],[On Run Wins]])</f>
        <v>17</v>
      </c>
      <c r="P105">
        <f>SUM($N$2:_2024_Tigers_Game_Log[[#This Row],[On Run Loss]])</f>
        <v>19</v>
      </c>
      <c r="Q105" s="1">
        <f>_2024_Tigers_Game_Log[[#This Row],[Cum One-Run Wins]]/SUM(_2024_Tigers_Game_Log[[#This Row],[Cum One-Run Wins]:[Cum One-Run Wins2]])</f>
        <v>0.47222222222222221</v>
      </c>
    </row>
    <row r="106" spans="1:17" x14ac:dyDescent="0.45">
      <c r="A106" t="s">
        <v>137</v>
      </c>
      <c r="B106" t="s">
        <v>18</v>
      </c>
      <c r="C106" t="s">
        <v>26</v>
      </c>
      <c r="D106" t="s">
        <v>16</v>
      </c>
      <c r="E106">
        <v>3</v>
      </c>
      <c r="F106">
        <v>9</v>
      </c>
      <c r="G106">
        <f>VLOOKUP(INDEX(Index!$A$2:$A$31, MATCH(_2024_Tigers_Game_Log[[#This Row],[OPP]], Index!$B$2:$B$31, 0)), Major_League_Baseball__Detailed_Standings[[Tm]:[W-L%]], 4,FALSE)</f>
        <v>0.51900000000000002</v>
      </c>
      <c r="H106">
        <f>AVERAGE($G$2:_2024_Tigers_Game_Log[[#This Row],[Opponent Win%]])</f>
        <v>0.49626666666666713</v>
      </c>
      <c r="I106">
        <f>IF(_2024_Tigers_Game_Log[[#This Row],[Location]]="@", _2024_Tigers_Game_Log[[#This Row],[Opponent Win%]]*1.041, _2024_Tigers_Game_Log[[#This Row],[Opponent Win%]]*0.959)</f>
        <v>0.49772100000000002</v>
      </c>
      <c r="J106">
        <f>AVERAGE($G$2:_2024_Tigers_Game_Log[[#This Row],[Opponent Win%]])</f>
        <v>0.49626666666666713</v>
      </c>
      <c r="K106">
        <f>IF(ABS(_2024_Tigers_Game_Log[[#This Row],[RS]]-_2024_Tigers_Game_Log[[#This Row],[RA]])=1, 1,0)</f>
        <v>0</v>
      </c>
      <c r="L106">
        <f>SUM($K$2:_2024_Tigers_Game_Log[[#This Row],[One Run Games]])</f>
        <v>36</v>
      </c>
      <c r="M106">
        <f>IF(AND(_2024_Tigers_Game_Log[[#This Row],[RS]]&gt;_2024_Tigers_Game_Log[[#This Row],[RA]],_2024_Tigers_Game_Log[[#This Row],[One Run Games]]=1), 1,0)</f>
        <v>0</v>
      </c>
      <c r="N106">
        <f>IF(AND(_2024_Tigers_Game_Log[[#This Row],[RS]]&lt;_2024_Tigers_Game_Log[[#This Row],[RA]],_2024_Tigers_Game_Log[[#This Row],[One Run Games]]=1), 1,0)</f>
        <v>0</v>
      </c>
      <c r="O106">
        <f>SUM($M$2:_2024_Tigers_Game_Log[[#This Row],[On Run Wins]])</f>
        <v>17</v>
      </c>
      <c r="P106">
        <f>SUM($N$2:_2024_Tigers_Game_Log[[#This Row],[On Run Loss]])</f>
        <v>19</v>
      </c>
      <c r="Q106" s="1">
        <f>_2024_Tigers_Game_Log[[#This Row],[Cum One-Run Wins]]/SUM(_2024_Tigers_Game_Log[[#This Row],[Cum One-Run Wins]:[Cum One-Run Wins2]])</f>
        <v>0.47222222222222221</v>
      </c>
    </row>
    <row r="107" spans="1:17" x14ac:dyDescent="0.45">
      <c r="A107" t="s">
        <v>138</v>
      </c>
      <c r="B107" t="s">
        <v>18</v>
      </c>
      <c r="C107" t="s">
        <v>26</v>
      </c>
      <c r="D107" t="s">
        <v>9</v>
      </c>
      <c r="E107">
        <v>7</v>
      </c>
      <c r="F107">
        <v>2</v>
      </c>
      <c r="G107">
        <f>VLOOKUP(INDEX(Index!$A$2:$A$31, MATCH(_2024_Tigers_Game_Log[[#This Row],[OPP]], Index!$B$2:$B$31, 0)), Major_League_Baseball__Detailed_Standings[[Tm]:[W-L%]], 4,FALSE)</f>
        <v>0.51900000000000002</v>
      </c>
      <c r="H107">
        <f>AVERAGE($G$2:_2024_Tigers_Game_Log[[#This Row],[Opponent Win%]])</f>
        <v>0.49648113207547212</v>
      </c>
      <c r="I107">
        <f>IF(_2024_Tigers_Game_Log[[#This Row],[Location]]="@", _2024_Tigers_Game_Log[[#This Row],[Opponent Win%]]*1.041, _2024_Tigers_Game_Log[[#This Row],[Opponent Win%]]*0.959)</f>
        <v>0.49772100000000002</v>
      </c>
      <c r="J107">
        <f>AVERAGE($G$2:_2024_Tigers_Game_Log[[#This Row],[Opponent Win%]])</f>
        <v>0.49648113207547212</v>
      </c>
      <c r="K107">
        <f>IF(ABS(_2024_Tigers_Game_Log[[#This Row],[RS]]-_2024_Tigers_Game_Log[[#This Row],[RA]])=1, 1,0)</f>
        <v>0</v>
      </c>
      <c r="L107">
        <f>SUM($K$2:_2024_Tigers_Game_Log[[#This Row],[One Run Games]])</f>
        <v>36</v>
      </c>
      <c r="M107">
        <f>IF(AND(_2024_Tigers_Game_Log[[#This Row],[RS]]&gt;_2024_Tigers_Game_Log[[#This Row],[RA]],_2024_Tigers_Game_Log[[#This Row],[One Run Games]]=1), 1,0)</f>
        <v>0</v>
      </c>
      <c r="N107">
        <f>IF(AND(_2024_Tigers_Game_Log[[#This Row],[RS]]&lt;_2024_Tigers_Game_Log[[#This Row],[RA]],_2024_Tigers_Game_Log[[#This Row],[One Run Games]]=1), 1,0)</f>
        <v>0</v>
      </c>
      <c r="O107">
        <f>SUM($M$2:_2024_Tigers_Game_Log[[#This Row],[On Run Wins]])</f>
        <v>17</v>
      </c>
      <c r="P107">
        <f>SUM($N$2:_2024_Tigers_Game_Log[[#This Row],[On Run Loss]])</f>
        <v>19</v>
      </c>
      <c r="Q107" s="1">
        <f>_2024_Tigers_Game_Log[[#This Row],[Cum One-Run Wins]]/SUM(_2024_Tigers_Game_Log[[#This Row],[Cum One-Run Wins]:[Cum One-Run Wins2]])</f>
        <v>0.47222222222222221</v>
      </c>
    </row>
    <row r="108" spans="1:17" x14ac:dyDescent="0.45">
      <c r="A108" t="s">
        <v>139</v>
      </c>
      <c r="B108" t="s">
        <v>18</v>
      </c>
      <c r="C108" t="s">
        <v>26</v>
      </c>
      <c r="D108" t="s">
        <v>16</v>
      </c>
      <c r="E108">
        <v>0</v>
      </c>
      <c r="F108">
        <v>5</v>
      </c>
      <c r="G108">
        <f>VLOOKUP(INDEX(Index!$A$2:$A$31, MATCH(_2024_Tigers_Game_Log[[#This Row],[OPP]], Index!$B$2:$B$31, 0)), Major_League_Baseball__Detailed_Standings[[Tm]:[W-L%]], 4,FALSE)</f>
        <v>0.51900000000000002</v>
      </c>
      <c r="H108">
        <f>AVERAGE($G$2:_2024_Tigers_Game_Log[[#This Row],[Opponent Win%]])</f>
        <v>0.49669158878504716</v>
      </c>
      <c r="I108">
        <f>IF(_2024_Tigers_Game_Log[[#This Row],[Location]]="@", _2024_Tigers_Game_Log[[#This Row],[Opponent Win%]]*1.041, _2024_Tigers_Game_Log[[#This Row],[Opponent Win%]]*0.959)</f>
        <v>0.49772100000000002</v>
      </c>
      <c r="J108">
        <f>AVERAGE($G$2:_2024_Tigers_Game_Log[[#This Row],[Opponent Win%]])</f>
        <v>0.49669158878504716</v>
      </c>
      <c r="K108">
        <f>IF(ABS(_2024_Tigers_Game_Log[[#This Row],[RS]]-_2024_Tigers_Game_Log[[#This Row],[RA]])=1, 1,0)</f>
        <v>0</v>
      </c>
      <c r="L108">
        <f>SUM($K$2:_2024_Tigers_Game_Log[[#This Row],[One Run Games]])</f>
        <v>36</v>
      </c>
      <c r="M108">
        <f>IF(AND(_2024_Tigers_Game_Log[[#This Row],[RS]]&gt;_2024_Tigers_Game_Log[[#This Row],[RA]],_2024_Tigers_Game_Log[[#This Row],[One Run Games]]=1), 1,0)</f>
        <v>0</v>
      </c>
      <c r="N108">
        <f>IF(AND(_2024_Tigers_Game_Log[[#This Row],[RS]]&lt;_2024_Tigers_Game_Log[[#This Row],[RA]],_2024_Tigers_Game_Log[[#This Row],[One Run Games]]=1), 1,0)</f>
        <v>0</v>
      </c>
      <c r="O108">
        <f>SUM($M$2:_2024_Tigers_Game_Log[[#This Row],[On Run Wins]])</f>
        <v>17</v>
      </c>
      <c r="P108">
        <f>SUM($N$2:_2024_Tigers_Game_Log[[#This Row],[On Run Loss]])</f>
        <v>19</v>
      </c>
      <c r="Q108" s="1">
        <f>_2024_Tigers_Game_Log[[#This Row],[Cum One-Run Wins]]/SUM(_2024_Tigers_Game_Log[[#This Row],[Cum One-Run Wins]:[Cum One-Run Wins2]])</f>
        <v>0.47222222222222221</v>
      </c>
    </row>
    <row r="109" spans="1:17" x14ac:dyDescent="0.45">
      <c r="A109" t="s">
        <v>140</v>
      </c>
      <c r="B109" t="s">
        <v>18</v>
      </c>
      <c r="C109" t="s">
        <v>55</v>
      </c>
      <c r="D109" t="s">
        <v>16</v>
      </c>
      <c r="E109">
        <v>4</v>
      </c>
      <c r="F109">
        <v>8</v>
      </c>
      <c r="G109">
        <f>VLOOKUP(INDEX(Index!$A$2:$A$31, MATCH(_2024_Tigers_Game_Log[[#This Row],[OPP]], Index!$B$2:$B$31, 0)), Major_League_Baseball__Detailed_Standings[[Tm]:[W-L%]], 4,FALSE)</f>
        <v>0.57299999999999995</v>
      </c>
      <c r="H109">
        <f>AVERAGE($G$2:_2024_Tigers_Game_Log[[#This Row],[Opponent Win%]])</f>
        <v>0.49739814814814853</v>
      </c>
      <c r="I109">
        <f>IF(_2024_Tigers_Game_Log[[#This Row],[Location]]="@", _2024_Tigers_Game_Log[[#This Row],[Opponent Win%]]*1.041, _2024_Tigers_Game_Log[[#This Row],[Opponent Win%]]*0.959)</f>
        <v>0.54950699999999997</v>
      </c>
      <c r="J109">
        <f>AVERAGE($G$2:_2024_Tigers_Game_Log[[#This Row],[Opponent Win%]])</f>
        <v>0.49739814814814853</v>
      </c>
      <c r="K109">
        <f>IF(ABS(_2024_Tigers_Game_Log[[#This Row],[RS]]-_2024_Tigers_Game_Log[[#This Row],[RA]])=1, 1,0)</f>
        <v>0</v>
      </c>
      <c r="L109">
        <f>SUM($K$2:_2024_Tigers_Game_Log[[#This Row],[One Run Games]])</f>
        <v>36</v>
      </c>
      <c r="M109">
        <f>IF(AND(_2024_Tigers_Game_Log[[#This Row],[RS]]&gt;_2024_Tigers_Game_Log[[#This Row],[RA]],_2024_Tigers_Game_Log[[#This Row],[One Run Games]]=1), 1,0)</f>
        <v>0</v>
      </c>
      <c r="N109">
        <f>IF(AND(_2024_Tigers_Game_Log[[#This Row],[RS]]&lt;_2024_Tigers_Game_Log[[#This Row],[RA]],_2024_Tigers_Game_Log[[#This Row],[One Run Games]]=1), 1,0)</f>
        <v>0</v>
      </c>
      <c r="O109">
        <f>SUM($M$2:_2024_Tigers_Game_Log[[#This Row],[On Run Wins]])</f>
        <v>17</v>
      </c>
      <c r="P109">
        <f>SUM($N$2:_2024_Tigers_Game_Log[[#This Row],[On Run Loss]])</f>
        <v>19</v>
      </c>
      <c r="Q109" s="1">
        <f>_2024_Tigers_Game_Log[[#This Row],[Cum One-Run Wins]]/SUM(_2024_Tigers_Game_Log[[#This Row],[Cum One-Run Wins]:[Cum One-Run Wins2]])</f>
        <v>0.47222222222222221</v>
      </c>
    </row>
    <row r="110" spans="1:17" x14ac:dyDescent="0.45">
      <c r="A110" t="s">
        <v>141</v>
      </c>
      <c r="B110" t="s">
        <v>18</v>
      </c>
      <c r="C110" t="s">
        <v>55</v>
      </c>
      <c r="D110" t="s">
        <v>16</v>
      </c>
      <c r="E110">
        <v>0</v>
      </c>
      <c r="F110">
        <v>5</v>
      </c>
      <c r="G110">
        <f>VLOOKUP(INDEX(Index!$A$2:$A$31, MATCH(_2024_Tigers_Game_Log[[#This Row],[OPP]], Index!$B$2:$B$31, 0)), Major_League_Baseball__Detailed_Standings[[Tm]:[W-L%]], 4,FALSE)</f>
        <v>0.57299999999999995</v>
      </c>
      <c r="H110">
        <f>AVERAGE($G$2:_2024_Tigers_Game_Log[[#This Row],[Opponent Win%]])</f>
        <v>0.49809174311926646</v>
      </c>
      <c r="I110">
        <f>IF(_2024_Tigers_Game_Log[[#This Row],[Location]]="@", _2024_Tigers_Game_Log[[#This Row],[Opponent Win%]]*1.041, _2024_Tigers_Game_Log[[#This Row],[Opponent Win%]]*0.959)</f>
        <v>0.54950699999999997</v>
      </c>
      <c r="J110">
        <f>AVERAGE($G$2:_2024_Tigers_Game_Log[[#This Row],[Opponent Win%]])</f>
        <v>0.49809174311926646</v>
      </c>
      <c r="K110">
        <f>IF(ABS(_2024_Tigers_Game_Log[[#This Row],[RS]]-_2024_Tigers_Game_Log[[#This Row],[RA]])=1, 1,0)</f>
        <v>0</v>
      </c>
      <c r="L110">
        <f>SUM($K$2:_2024_Tigers_Game_Log[[#This Row],[One Run Games]])</f>
        <v>36</v>
      </c>
      <c r="M110">
        <f>IF(AND(_2024_Tigers_Game_Log[[#This Row],[RS]]&gt;_2024_Tigers_Game_Log[[#This Row],[RA]],_2024_Tigers_Game_Log[[#This Row],[One Run Games]]=1), 1,0)</f>
        <v>0</v>
      </c>
      <c r="N110">
        <f>IF(AND(_2024_Tigers_Game_Log[[#This Row],[RS]]&lt;_2024_Tigers_Game_Log[[#This Row],[RA]],_2024_Tigers_Game_Log[[#This Row],[One Run Games]]=1), 1,0)</f>
        <v>0</v>
      </c>
      <c r="O110">
        <f>SUM($M$2:_2024_Tigers_Game_Log[[#This Row],[On Run Wins]])</f>
        <v>17</v>
      </c>
      <c r="P110">
        <f>SUM($N$2:_2024_Tigers_Game_Log[[#This Row],[On Run Loss]])</f>
        <v>19</v>
      </c>
      <c r="Q110" s="1">
        <f>_2024_Tigers_Game_Log[[#This Row],[Cum One-Run Wins]]/SUM(_2024_Tigers_Game_Log[[#This Row],[Cum One-Run Wins]:[Cum One-Run Wins2]])</f>
        <v>0.47222222222222221</v>
      </c>
    </row>
    <row r="111" spans="1:17" x14ac:dyDescent="0.45">
      <c r="A111" t="s">
        <v>142</v>
      </c>
      <c r="B111" t="s">
        <v>18</v>
      </c>
      <c r="C111" t="s">
        <v>43</v>
      </c>
      <c r="D111" t="s">
        <v>16</v>
      </c>
      <c r="E111">
        <v>1</v>
      </c>
      <c r="F111">
        <v>7</v>
      </c>
      <c r="G111">
        <f>VLOOKUP(INDEX(Index!$A$2:$A$31, MATCH(_2024_Tigers_Game_Log[[#This Row],[OPP]], Index!$B$2:$B$31, 0)), Major_League_Baseball__Detailed_Standings[[Tm]:[W-L%]], 4,FALSE)</f>
        <v>0.52600000000000002</v>
      </c>
      <c r="H111">
        <f>AVERAGE($G$2:_2024_Tigers_Game_Log[[#This Row],[Opponent Win%]])</f>
        <v>0.49834545454545498</v>
      </c>
      <c r="I111">
        <f>IF(_2024_Tigers_Game_Log[[#This Row],[Location]]="@", _2024_Tigers_Game_Log[[#This Row],[Opponent Win%]]*1.041, _2024_Tigers_Game_Log[[#This Row],[Opponent Win%]]*0.959)</f>
        <v>0.50443400000000005</v>
      </c>
      <c r="J111">
        <f>AVERAGE($G$2:_2024_Tigers_Game_Log[[#This Row],[Opponent Win%]])</f>
        <v>0.49834545454545498</v>
      </c>
      <c r="K111">
        <f>IF(ABS(_2024_Tigers_Game_Log[[#This Row],[RS]]-_2024_Tigers_Game_Log[[#This Row],[RA]])=1, 1,0)</f>
        <v>0</v>
      </c>
      <c r="L111">
        <f>SUM($K$2:_2024_Tigers_Game_Log[[#This Row],[One Run Games]])</f>
        <v>36</v>
      </c>
      <c r="M111">
        <f>IF(AND(_2024_Tigers_Game_Log[[#This Row],[RS]]&gt;_2024_Tigers_Game_Log[[#This Row],[RA]],_2024_Tigers_Game_Log[[#This Row],[One Run Games]]=1), 1,0)</f>
        <v>0</v>
      </c>
      <c r="N111">
        <f>IF(AND(_2024_Tigers_Game_Log[[#This Row],[RS]]&lt;_2024_Tigers_Game_Log[[#This Row],[RA]],_2024_Tigers_Game_Log[[#This Row],[One Run Games]]=1), 1,0)</f>
        <v>0</v>
      </c>
      <c r="O111">
        <f>SUM($M$2:_2024_Tigers_Game_Log[[#This Row],[On Run Wins]])</f>
        <v>17</v>
      </c>
      <c r="P111">
        <f>SUM($N$2:_2024_Tigers_Game_Log[[#This Row],[On Run Loss]])</f>
        <v>19</v>
      </c>
      <c r="Q111" s="1">
        <f>_2024_Tigers_Game_Log[[#This Row],[Cum One-Run Wins]]/SUM(_2024_Tigers_Game_Log[[#This Row],[Cum One-Run Wins]:[Cum One-Run Wins2]])</f>
        <v>0.47222222222222221</v>
      </c>
    </row>
    <row r="112" spans="1:17" x14ac:dyDescent="0.45">
      <c r="A112" t="s">
        <v>143</v>
      </c>
      <c r="B112" t="s">
        <v>18</v>
      </c>
      <c r="C112" t="s">
        <v>43</v>
      </c>
      <c r="D112" t="s">
        <v>16</v>
      </c>
      <c r="E112">
        <v>2</v>
      </c>
      <c r="F112">
        <v>9</v>
      </c>
      <c r="G112">
        <f>VLOOKUP(INDEX(Index!$A$2:$A$31, MATCH(_2024_Tigers_Game_Log[[#This Row],[OPP]], Index!$B$2:$B$31, 0)), Major_League_Baseball__Detailed_Standings[[Tm]:[W-L%]], 4,FALSE)</f>
        <v>0.52600000000000002</v>
      </c>
      <c r="H112">
        <f>AVERAGE($G$2:_2024_Tigers_Game_Log[[#This Row],[Opponent Win%]])</f>
        <v>0.49859459459459504</v>
      </c>
      <c r="I112">
        <f>IF(_2024_Tigers_Game_Log[[#This Row],[Location]]="@", _2024_Tigers_Game_Log[[#This Row],[Opponent Win%]]*1.041, _2024_Tigers_Game_Log[[#This Row],[Opponent Win%]]*0.959)</f>
        <v>0.50443400000000005</v>
      </c>
      <c r="J112">
        <f>AVERAGE($G$2:_2024_Tigers_Game_Log[[#This Row],[Opponent Win%]])</f>
        <v>0.49859459459459504</v>
      </c>
      <c r="K112">
        <f>IF(ABS(_2024_Tigers_Game_Log[[#This Row],[RS]]-_2024_Tigers_Game_Log[[#This Row],[RA]])=1, 1,0)</f>
        <v>0</v>
      </c>
      <c r="L112">
        <f>SUM($K$2:_2024_Tigers_Game_Log[[#This Row],[One Run Games]])</f>
        <v>36</v>
      </c>
      <c r="M112">
        <f>IF(AND(_2024_Tigers_Game_Log[[#This Row],[RS]]&gt;_2024_Tigers_Game_Log[[#This Row],[RA]],_2024_Tigers_Game_Log[[#This Row],[One Run Games]]=1), 1,0)</f>
        <v>0</v>
      </c>
      <c r="N112">
        <f>IF(AND(_2024_Tigers_Game_Log[[#This Row],[RS]]&lt;_2024_Tigers_Game_Log[[#This Row],[RA]],_2024_Tigers_Game_Log[[#This Row],[One Run Games]]=1), 1,0)</f>
        <v>0</v>
      </c>
      <c r="O112">
        <f>SUM($M$2:_2024_Tigers_Game_Log[[#This Row],[On Run Wins]])</f>
        <v>17</v>
      </c>
      <c r="P112">
        <f>SUM($N$2:_2024_Tigers_Game_Log[[#This Row],[On Run Loss]])</f>
        <v>19</v>
      </c>
      <c r="Q112" s="1">
        <f>_2024_Tigers_Game_Log[[#This Row],[Cum One-Run Wins]]/SUM(_2024_Tigers_Game_Log[[#This Row],[Cum One-Run Wins]:[Cum One-Run Wins2]])</f>
        <v>0.47222222222222221</v>
      </c>
    </row>
    <row r="113" spans="1:17" x14ac:dyDescent="0.45">
      <c r="A113" t="s">
        <v>144</v>
      </c>
      <c r="B113" t="s">
        <v>18</v>
      </c>
      <c r="C113" t="s">
        <v>43</v>
      </c>
      <c r="D113" t="s">
        <v>9</v>
      </c>
      <c r="E113">
        <v>6</v>
      </c>
      <c r="F113">
        <v>5</v>
      </c>
      <c r="G113">
        <f>VLOOKUP(INDEX(Index!$A$2:$A$31, MATCH(_2024_Tigers_Game_Log[[#This Row],[OPP]], Index!$B$2:$B$31, 0)), Major_League_Baseball__Detailed_Standings[[Tm]:[W-L%]], 4,FALSE)</f>
        <v>0.52600000000000002</v>
      </c>
      <c r="H113">
        <f>AVERAGE($G$2:_2024_Tigers_Game_Log[[#This Row],[Opponent Win%]])</f>
        <v>0.49883928571428621</v>
      </c>
      <c r="I113">
        <f>IF(_2024_Tigers_Game_Log[[#This Row],[Location]]="@", _2024_Tigers_Game_Log[[#This Row],[Opponent Win%]]*1.041, _2024_Tigers_Game_Log[[#This Row],[Opponent Win%]]*0.959)</f>
        <v>0.50443400000000005</v>
      </c>
      <c r="J113">
        <f>AVERAGE($G$2:_2024_Tigers_Game_Log[[#This Row],[Opponent Win%]])</f>
        <v>0.49883928571428621</v>
      </c>
      <c r="K113">
        <f>IF(ABS(_2024_Tigers_Game_Log[[#This Row],[RS]]-_2024_Tigers_Game_Log[[#This Row],[RA]])=1, 1,0)</f>
        <v>1</v>
      </c>
      <c r="L113">
        <f>SUM($K$2:_2024_Tigers_Game_Log[[#This Row],[One Run Games]])</f>
        <v>37</v>
      </c>
      <c r="M113">
        <f>IF(AND(_2024_Tigers_Game_Log[[#This Row],[RS]]&gt;_2024_Tigers_Game_Log[[#This Row],[RA]],_2024_Tigers_Game_Log[[#This Row],[One Run Games]]=1), 1,0)</f>
        <v>1</v>
      </c>
      <c r="N113">
        <f>IF(AND(_2024_Tigers_Game_Log[[#This Row],[RS]]&lt;_2024_Tigers_Game_Log[[#This Row],[RA]],_2024_Tigers_Game_Log[[#This Row],[One Run Games]]=1), 1,0)</f>
        <v>0</v>
      </c>
      <c r="O113">
        <f>SUM($M$2:_2024_Tigers_Game_Log[[#This Row],[On Run Wins]])</f>
        <v>18</v>
      </c>
      <c r="P113">
        <f>SUM($N$2:_2024_Tigers_Game_Log[[#This Row],[On Run Loss]])</f>
        <v>19</v>
      </c>
      <c r="Q113" s="1">
        <f>_2024_Tigers_Game_Log[[#This Row],[Cum One-Run Wins]]/SUM(_2024_Tigers_Game_Log[[#This Row],[Cum One-Run Wins]:[Cum One-Run Wins2]])</f>
        <v>0.48648648648648651</v>
      </c>
    </row>
    <row r="114" spans="1:17" x14ac:dyDescent="0.45">
      <c r="A114" t="s">
        <v>145</v>
      </c>
      <c r="B114" t="s">
        <v>18</v>
      </c>
      <c r="C114" t="s">
        <v>43</v>
      </c>
      <c r="D114" t="s">
        <v>16</v>
      </c>
      <c r="E114">
        <v>2</v>
      </c>
      <c r="F114">
        <v>3</v>
      </c>
      <c r="G114">
        <f>VLOOKUP(INDEX(Index!$A$2:$A$31, MATCH(_2024_Tigers_Game_Log[[#This Row],[OPP]], Index!$B$2:$B$31, 0)), Major_League_Baseball__Detailed_Standings[[Tm]:[W-L%]], 4,FALSE)</f>
        <v>0.52600000000000002</v>
      </c>
      <c r="H114">
        <f>AVERAGE($G$2:_2024_Tigers_Game_Log[[#This Row],[Opponent Win%]])</f>
        <v>0.49907964601769961</v>
      </c>
      <c r="I114">
        <f>IF(_2024_Tigers_Game_Log[[#This Row],[Location]]="@", _2024_Tigers_Game_Log[[#This Row],[Opponent Win%]]*1.041, _2024_Tigers_Game_Log[[#This Row],[Opponent Win%]]*0.959)</f>
        <v>0.50443400000000005</v>
      </c>
      <c r="J114">
        <f>AVERAGE($G$2:_2024_Tigers_Game_Log[[#This Row],[Opponent Win%]])</f>
        <v>0.49907964601769961</v>
      </c>
      <c r="K114">
        <f>IF(ABS(_2024_Tigers_Game_Log[[#This Row],[RS]]-_2024_Tigers_Game_Log[[#This Row],[RA]])=1, 1,0)</f>
        <v>1</v>
      </c>
      <c r="L114">
        <f>SUM($K$2:_2024_Tigers_Game_Log[[#This Row],[One Run Games]])</f>
        <v>38</v>
      </c>
      <c r="M114">
        <f>IF(AND(_2024_Tigers_Game_Log[[#This Row],[RS]]&gt;_2024_Tigers_Game_Log[[#This Row],[RA]],_2024_Tigers_Game_Log[[#This Row],[One Run Games]]=1), 1,0)</f>
        <v>0</v>
      </c>
      <c r="N114">
        <f>IF(AND(_2024_Tigers_Game_Log[[#This Row],[RS]]&lt;_2024_Tigers_Game_Log[[#This Row],[RA]],_2024_Tigers_Game_Log[[#This Row],[One Run Games]]=1), 1,0)</f>
        <v>1</v>
      </c>
      <c r="O114">
        <f>SUM($M$2:_2024_Tigers_Game_Log[[#This Row],[On Run Wins]])</f>
        <v>18</v>
      </c>
      <c r="P114">
        <f>SUM($N$2:_2024_Tigers_Game_Log[[#This Row],[On Run Loss]])</f>
        <v>20</v>
      </c>
      <c r="Q114" s="1">
        <f>_2024_Tigers_Game_Log[[#This Row],[Cum One-Run Wins]]/SUM(_2024_Tigers_Game_Log[[#This Row],[Cum One-Run Wins]:[Cum One-Run Wins2]])</f>
        <v>0.47368421052631576</v>
      </c>
    </row>
    <row r="115" spans="1:17" x14ac:dyDescent="0.45">
      <c r="A115" t="s">
        <v>146</v>
      </c>
      <c r="B115" t="s">
        <v>7</v>
      </c>
      <c r="C115" t="s">
        <v>147</v>
      </c>
      <c r="D115" t="s">
        <v>9</v>
      </c>
      <c r="E115">
        <v>4</v>
      </c>
      <c r="F115">
        <v>2</v>
      </c>
      <c r="G115">
        <f>VLOOKUP(INDEX(Index!$A$2:$A$31, MATCH(_2024_Tigers_Game_Log[[#This Row],[OPP]], Index!$B$2:$B$31, 0)), Major_League_Baseball__Detailed_Standings[[Tm]:[W-L%]], 4,FALSE)</f>
        <v>0.51300000000000001</v>
      </c>
      <c r="H115">
        <f>AVERAGE($G$2:_2024_Tigers_Game_Log[[#This Row],[Opponent Win%]])</f>
        <v>0.49920175438596542</v>
      </c>
      <c r="I115">
        <f>IF(_2024_Tigers_Game_Log[[#This Row],[Location]]="@", _2024_Tigers_Game_Log[[#This Row],[Opponent Win%]]*1.041, _2024_Tigers_Game_Log[[#This Row],[Opponent Win%]]*0.959)</f>
        <v>0.53403299999999998</v>
      </c>
      <c r="J115">
        <f>AVERAGE($G$2:_2024_Tigers_Game_Log[[#This Row],[Opponent Win%]])</f>
        <v>0.49920175438596542</v>
      </c>
      <c r="K115">
        <f>IF(ABS(_2024_Tigers_Game_Log[[#This Row],[RS]]-_2024_Tigers_Game_Log[[#This Row],[RA]])=1, 1,0)</f>
        <v>0</v>
      </c>
      <c r="L115">
        <f>SUM($K$2:_2024_Tigers_Game_Log[[#This Row],[One Run Games]])</f>
        <v>38</v>
      </c>
      <c r="M115">
        <f>IF(AND(_2024_Tigers_Game_Log[[#This Row],[RS]]&gt;_2024_Tigers_Game_Log[[#This Row],[RA]],_2024_Tigers_Game_Log[[#This Row],[One Run Games]]=1), 1,0)</f>
        <v>0</v>
      </c>
      <c r="N115">
        <f>IF(AND(_2024_Tigers_Game_Log[[#This Row],[RS]]&lt;_2024_Tigers_Game_Log[[#This Row],[RA]],_2024_Tigers_Game_Log[[#This Row],[One Run Games]]=1), 1,0)</f>
        <v>0</v>
      </c>
      <c r="O115">
        <f>SUM($M$2:_2024_Tigers_Game_Log[[#This Row],[On Run Wins]])</f>
        <v>18</v>
      </c>
      <c r="P115">
        <f>SUM($N$2:_2024_Tigers_Game_Log[[#This Row],[On Run Loss]])</f>
        <v>20</v>
      </c>
      <c r="Q115" s="1">
        <f>_2024_Tigers_Game_Log[[#This Row],[Cum One-Run Wins]]/SUM(_2024_Tigers_Game_Log[[#This Row],[Cum One-Run Wins]:[Cum One-Run Wins2]])</f>
        <v>0.47368421052631576</v>
      </c>
    </row>
    <row r="116" spans="1:17" x14ac:dyDescent="0.45">
      <c r="A116" t="s">
        <v>148</v>
      </c>
      <c r="B116" t="s">
        <v>7</v>
      </c>
      <c r="C116" t="s">
        <v>147</v>
      </c>
      <c r="D116" t="s">
        <v>9</v>
      </c>
      <c r="E116">
        <v>6</v>
      </c>
      <c r="F116">
        <v>2</v>
      </c>
      <c r="G116">
        <f>VLOOKUP(INDEX(Index!$A$2:$A$31, MATCH(_2024_Tigers_Game_Log[[#This Row],[OPP]], Index!$B$2:$B$31, 0)), Major_League_Baseball__Detailed_Standings[[Tm]:[W-L%]], 4,FALSE)</f>
        <v>0.51300000000000001</v>
      </c>
      <c r="H116">
        <f>AVERAGE($G$2:_2024_Tigers_Game_Log[[#This Row],[Opponent Win%]])</f>
        <v>0.49932173913043526</v>
      </c>
      <c r="I116">
        <f>IF(_2024_Tigers_Game_Log[[#This Row],[Location]]="@", _2024_Tigers_Game_Log[[#This Row],[Opponent Win%]]*1.041, _2024_Tigers_Game_Log[[#This Row],[Opponent Win%]]*0.959)</f>
        <v>0.53403299999999998</v>
      </c>
      <c r="J116">
        <f>AVERAGE($G$2:_2024_Tigers_Game_Log[[#This Row],[Opponent Win%]])</f>
        <v>0.49932173913043526</v>
      </c>
      <c r="K116">
        <f>IF(ABS(_2024_Tigers_Game_Log[[#This Row],[RS]]-_2024_Tigers_Game_Log[[#This Row],[RA]])=1, 1,0)</f>
        <v>0</v>
      </c>
      <c r="L116">
        <f>SUM($K$2:_2024_Tigers_Game_Log[[#This Row],[One Run Games]])</f>
        <v>38</v>
      </c>
      <c r="M116">
        <f>IF(AND(_2024_Tigers_Game_Log[[#This Row],[RS]]&gt;_2024_Tigers_Game_Log[[#This Row],[RA]],_2024_Tigers_Game_Log[[#This Row],[One Run Games]]=1), 1,0)</f>
        <v>0</v>
      </c>
      <c r="N116">
        <f>IF(AND(_2024_Tigers_Game_Log[[#This Row],[RS]]&lt;_2024_Tigers_Game_Log[[#This Row],[RA]],_2024_Tigers_Game_Log[[#This Row],[One Run Games]]=1), 1,0)</f>
        <v>0</v>
      </c>
      <c r="O116">
        <f>SUM($M$2:_2024_Tigers_Game_Log[[#This Row],[On Run Wins]])</f>
        <v>18</v>
      </c>
      <c r="P116">
        <f>SUM($N$2:_2024_Tigers_Game_Log[[#This Row],[On Run Loss]])</f>
        <v>20</v>
      </c>
      <c r="Q116" s="1">
        <f>_2024_Tigers_Game_Log[[#This Row],[Cum One-Run Wins]]/SUM(_2024_Tigers_Game_Log[[#This Row],[Cum One-Run Wins]:[Cum One-Run Wins2]])</f>
        <v>0.47368421052631576</v>
      </c>
    </row>
    <row r="117" spans="1:17" x14ac:dyDescent="0.45">
      <c r="A117" t="s">
        <v>149</v>
      </c>
      <c r="B117" t="s">
        <v>7</v>
      </c>
      <c r="C117" t="s">
        <v>147</v>
      </c>
      <c r="D117" t="s">
        <v>16</v>
      </c>
      <c r="E117">
        <v>3</v>
      </c>
      <c r="F117">
        <v>4</v>
      </c>
      <c r="G117">
        <f>VLOOKUP(INDEX(Index!$A$2:$A$31, MATCH(_2024_Tigers_Game_Log[[#This Row],[OPP]], Index!$B$2:$B$31, 0)), Major_League_Baseball__Detailed_Standings[[Tm]:[W-L%]], 4,FALSE)</f>
        <v>0.51300000000000001</v>
      </c>
      <c r="H117">
        <f>AVERAGE($G$2:_2024_Tigers_Game_Log[[#This Row],[Opponent Win%]])</f>
        <v>0.49943965517241423</v>
      </c>
      <c r="I117">
        <f>IF(_2024_Tigers_Game_Log[[#This Row],[Location]]="@", _2024_Tigers_Game_Log[[#This Row],[Opponent Win%]]*1.041, _2024_Tigers_Game_Log[[#This Row],[Opponent Win%]]*0.959)</f>
        <v>0.53403299999999998</v>
      </c>
      <c r="J117">
        <f>AVERAGE($G$2:_2024_Tigers_Game_Log[[#This Row],[Opponent Win%]])</f>
        <v>0.49943965517241423</v>
      </c>
      <c r="K117">
        <f>IF(ABS(_2024_Tigers_Game_Log[[#This Row],[RS]]-_2024_Tigers_Game_Log[[#This Row],[RA]])=1, 1,0)</f>
        <v>1</v>
      </c>
      <c r="L117">
        <f>SUM($K$2:_2024_Tigers_Game_Log[[#This Row],[One Run Games]])</f>
        <v>39</v>
      </c>
      <c r="M117">
        <f>IF(AND(_2024_Tigers_Game_Log[[#This Row],[RS]]&gt;_2024_Tigers_Game_Log[[#This Row],[RA]],_2024_Tigers_Game_Log[[#This Row],[One Run Games]]=1), 1,0)</f>
        <v>0</v>
      </c>
      <c r="N117">
        <f>IF(AND(_2024_Tigers_Game_Log[[#This Row],[RS]]&lt;_2024_Tigers_Game_Log[[#This Row],[RA]],_2024_Tigers_Game_Log[[#This Row],[One Run Games]]=1), 1,0)</f>
        <v>1</v>
      </c>
      <c r="O117">
        <f>SUM($M$2:_2024_Tigers_Game_Log[[#This Row],[On Run Wins]])</f>
        <v>18</v>
      </c>
      <c r="P117">
        <f>SUM($N$2:_2024_Tigers_Game_Log[[#This Row],[On Run Loss]])</f>
        <v>21</v>
      </c>
      <c r="Q117" s="1">
        <f>_2024_Tigers_Game_Log[[#This Row],[Cum One-Run Wins]]/SUM(_2024_Tigers_Game_Log[[#This Row],[Cum One-Run Wins]:[Cum One-Run Wins2]])</f>
        <v>0.46153846153846156</v>
      </c>
    </row>
    <row r="118" spans="1:17" x14ac:dyDescent="0.45">
      <c r="A118" t="s">
        <v>150</v>
      </c>
      <c r="B118" t="s">
        <v>7</v>
      </c>
      <c r="C118" t="s">
        <v>151</v>
      </c>
      <c r="D118" t="s">
        <v>16</v>
      </c>
      <c r="E118">
        <v>2</v>
      </c>
      <c r="F118">
        <v>3</v>
      </c>
      <c r="G118">
        <f>VLOOKUP(INDEX(Index!$A$2:$A$31, MATCH(_2024_Tigers_Game_Log[[#This Row],[OPP]], Index!$B$2:$B$31, 0)), Major_League_Baseball__Detailed_Standings[[Tm]:[W-L%]], 4,FALSE)</f>
        <v>0.49399999999999999</v>
      </c>
      <c r="H118">
        <f>AVERAGE($G$2:_2024_Tigers_Game_Log[[#This Row],[Opponent Win%]])</f>
        <v>0.49939316239316284</v>
      </c>
      <c r="I118">
        <f>IF(_2024_Tigers_Game_Log[[#This Row],[Location]]="@", _2024_Tigers_Game_Log[[#This Row],[Opponent Win%]]*1.041, _2024_Tigers_Game_Log[[#This Row],[Opponent Win%]]*0.959)</f>
        <v>0.51425399999999999</v>
      </c>
      <c r="J118">
        <f>AVERAGE($G$2:_2024_Tigers_Game_Log[[#This Row],[Opponent Win%]])</f>
        <v>0.49939316239316284</v>
      </c>
      <c r="K118">
        <f>IF(ABS(_2024_Tigers_Game_Log[[#This Row],[RS]]-_2024_Tigers_Game_Log[[#This Row],[RA]])=1, 1,0)</f>
        <v>1</v>
      </c>
      <c r="L118">
        <f>SUM($K$2:_2024_Tigers_Game_Log[[#This Row],[One Run Games]])</f>
        <v>40</v>
      </c>
      <c r="M118">
        <f>IF(AND(_2024_Tigers_Game_Log[[#This Row],[RS]]&gt;_2024_Tigers_Game_Log[[#This Row],[RA]],_2024_Tigers_Game_Log[[#This Row],[One Run Games]]=1), 1,0)</f>
        <v>0</v>
      </c>
      <c r="N118">
        <f>IF(AND(_2024_Tigers_Game_Log[[#This Row],[RS]]&lt;_2024_Tigers_Game_Log[[#This Row],[RA]],_2024_Tigers_Game_Log[[#This Row],[One Run Games]]=1), 1,0)</f>
        <v>1</v>
      </c>
      <c r="O118">
        <f>SUM($M$2:_2024_Tigers_Game_Log[[#This Row],[On Run Wins]])</f>
        <v>18</v>
      </c>
      <c r="P118">
        <f>SUM($N$2:_2024_Tigers_Game_Log[[#This Row],[On Run Loss]])</f>
        <v>22</v>
      </c>
      <c r="Q118" s="1">
        <f>_2024_Tigers_Game_Log[[#This Row],[Cum One-Run Wins]]/SUM(_2024_Tigers_Game_Log[[#This Row],[Cum One-Run Wins]:[Cum One-Run Wins2]])</f>
        <v>0.45</v>
      </c>
    </row>
    <row r="119" spans="1:17" x14ac:dyDescent="0.45">
      <c r="A119" t="s">
        <v>152</v>
      </c>
      <c r="B119" t="s">
        <v>7</v>
      </c>
      <c r="C119" t="s">
        <v>151</v>
      </c>
      <c r="D119" t="s">
        <v>16</v>
      </c>
      <c r="E119">
        <v>1</v>
      </c>
      <c r="F119">
        <v>3</v>
      </c>
      <c r="G119">
        <f>VLOOKUP(INDEX(Index!$A$2:$A$31, MATCH(_2024_Tigers_Game_Log[[#This Row],[OPP]], Index!$B$2:$B$31, 0)), Major_League_Baseball__Detailed_Standings[[Tm]:[W-L%]], 4,FALSE)</f>
        <v>0.49399999999999999</v>
      </c>
      <c r="H119">
        <f>AVERAGE($G$2:_2024_Tigers_Game_Log[[#This Row],[Opponent Win%]])</f>
        <v>0.49934745762711907</v>
      </c>
      <c r="I119">
        <f>IF(_2024_Tigers_Game_Log[[#This Row],[Location]]="@", _2024_Tigers_Game_Log[[#This Row],[Opponent Win%]]*1.041, _2024_Tigers_Game_Log[[#This Row],[Opponent Win%]]*0.959)</f>
        <v>0.51425399999999999</v>
      </c>
      <c r="J119">
        <f>AVERAGE($G$2:_2024_Tigers_Game_Log[[#This Row],[Opponent Win%]])</f>
        <v>0.49934745762711907</v>
      </c>
      <c r="K119">
        <f>IF(ABS(_2024_Tigers_Game_Log[[#This Row],[RS]]-_2024_Tigers_Game_Log[[#This Row],[RA]])=1, 1,0)</f>
        <v>0</v>
      </c>
      <c r="L119">
        <f>SUM($K$2:_2024_Tigers_Game_Log[[#This Row],[One Run Games]])</f>
        <v>40</v>
      </c>
      <c r="M119">
        <f>IF(AND(_2024_Tigers_Game_Log[[#This Row],[RS]]&gt;_2024_Tigers_Game_Log[[#This Row],[RA]],_2024_Tigers_Game_Log[[#This Row],[One Run Games]]=1), 1,0)</f>
        <v>0</v>
      </c>
      <c r="N119">
        <f>IF(AND(_2024_Tigers_Game_Log[[#This Row],[RS]]&lt;_2024_Tigers_Game_Log[[#This Row],[RA]],_2024_Tigers_Game_Log[[#This Row],[One Run Games]]=1), 1,0)</f>
        <v>0</v>
      </c>
      <c r="O119">
        <f>SUM($M$2:_2024_Tigers_Game_Log[[#This Row],[On Run Wins]])</f>
        <v>18</v>
      </c>
      <c r="P119">
        <f>SUM($N$2:_2024_Tigers_Game_Log[[#This Row],[On Run Loss]])</f>
        <v>22</v>
      </c>
      <c r="Q119" s="1">
        <f>_2024_Tigers_Game_Log[[#This Row],[Cum One-Run Wins]]/SUM(_2024_Tigers_Game_Log[[#This Row],[Cum One-Run Wins]:[Cum One-Run Wins2]])</f>
        <v>0.45</v>
      </c>
    </row>
    <row r="120" spans="1:17" x14ac:dyDescent="0.45">
      <c r="A120" t="s">
        <v>153</v>
      </c>
      <c r="B120" t="s">
        <v>7</v>
      </c>
      <c r="C120" t="s">
        <v>151</v>
      </c>
      <c r="D120" t="s">
        <v>9</v>
      </c>
      <c r="E120">
        <v>5</v>
      </c>
      <c r="F120">
        <v>4</v>
      </c>
      <c r="G120">
        <f>VLOOKUP(INDEX(Index!$A$2:$A$31, MATCH(_2024_Tigers_Game_Log[[#This Row],[OPP]], Index!$B$2:$B$31, 0)), Major_League_Baseball__Detailed_Standings[[Tm]:[W-L%]], 4,FALSE)</f>
        <v>0.49399999999999999</v>
      </c>
      <c r="H120">
        <f>AVERAGE($G$2:_2024_Tigers_Game_Log[[#This Row],[Opponent Win%]])</f>
        <v>0.49930252100840378</v>
      </c>
      <c r="I120">
        <f>IF(_2024_Tigers_Game_Log[[#This Row],[Location]]="@", _2024_Tigers_Game_Log[[#This Row],[Opponent Win%]]*1.041, _2024_Tigers_Game_Log[[#This Row],[Opponent Win%]]*0.959)</f>
        <v>0.51425399999999999</v>
      </c>
      <c r="J120">
        <f>AVERAGE($G$2:_2024_Tigers_Game_Log[[#This Row],[Opponent Win%]])</f>
        <v>0.49930252100840378</v>
      </c>
      <c r="K120">
        <f>IF(ABS(_2024_Tigers_Game_Log[[#This Row],[RS]]-_2024_Tigers_Game_Log[[#This Row],[RA]])=1, 1,0)</f>
        <v>1</v>
      </c>
      <c r="L120">
        <f>SUM($K$2:_2024_Tigers_Game_Log[[#This Row],[One Run Games]])</f>
        <v>41</v>
      </c>
      <c r="M120">
        <f>IF(AND(_2024_Tigers_Game_Log[[#This Row],[RS]]&gt;_2024_Tigers_Game_Log[[#This Row],[RA]],_2024_Tigers_Game_Log[[#This Row],[One Run Games]]=1), 1,0)</f>
        <v>1</v>
      </c>
      <c r="N120">
        <f>IF(AND(_2024_Tigers_Game_Log[[#This Row],[RS]]&lt;_2024_Tigers_Game_Log[[#This Row],[RA]],_2024_Tigers_Game_Log[[#This Row],[One Run Games]]=1), 1,0)</f>
        <v>0</v>
      </c>
      <c r="O120">
        <f>SUM($M$2:_2024_Tigers_Game_Log[[#This Row],[On Run Wins]])</f>
        <v>19</v>
      </c>
      <c r="P120">
        <f>SUM($N$2:_2024_Tigers_Game_Log[[#This Row],[On Run Loss]])</f>
        <v>22</v>
      </c>
      <c r="Q120" s="1">
        <f>_2024_Tigers_Game_Log[[#This Row],[Cum One-Run Wins]]/SUM(_2024_Tigers_Game_Log[[#This Row],[Cum One-Run Wins]:[Cum One-Run Wins2]])</f>
        <v>0.46341463414634149</v>
      </c>
    </row>
    <row r="121" spans="1:17" x14ac:dyDescent="0.45">
      <c r="A121" t="s">
        <v>154</v>
      </c>
      <c r="B121" t="s">
        <v>18</v>
      </c>
      <c r="C121" t="s">
        <v>147</v>
      </c>
      <c r="D121" t="s">
        <v>9</v>
      </c>
      <c r="E121">
        <v>15</v>
      </c>
      <c r="F121">
        <v>1</v>
      </c>
      <c r="G121">
        <f>VLOOKUP(INDEX(Index!$A$2:$A$31, MATCH(_2024_Tigers_Game_Log[[#This Row],[OPP]], Index!$B$2:$B$31, 0)), Major_League_Baseball__Detailed_Standings[[Tm]:[W-L%]], 4,FALSE)</f>
        <v>0.51300000000000001</v>
      </c>
      <c r="H121">
        <f>AVERAGE($G$2:_2024_Tigers_Game_Log[[#This Row],[Opponent Win%]])</f>
        <v>0.49941666666666706</v>
      </c>
      <c r="I121">
        <f>IF(_2024_Tigers_Game_Log[[#This Row],[Location]]="@", _2024_Tigers_Game_Log[[#This Row],[Opponent Win%]]*1.041, _2024_Tigers_Game_Log[[#This Row],[Opponent Win%]]*0.959)</f>
        <v>0.49196699999999999</v>
      </c>
      <c r="J121">
        <f>AVERAGE($G$2:_2024_Tigers_Game_Log[[#This Row],[Opponent Win%]])</f>
        <v>0.49941666666666706</v>
      </c>
      <c r="K121">
        <f>IF(ABS(_2024_Tigers_Game_Log[[#This Row],[RS]]-_2024_Tigers_Game_Log[[#This Row],[RA]])=1, 1,0)</f>
        <v>0</v>
      </c>
      <c r="L121">
        <f>SUM($K$2:_2024_Tigers_Game_Log[[#This Row],[One Run Games]])</f>
        <v>41</v>
      </c>
      <c r="M121">
        <f>IF(AND(_2024_Tigers_Game_Log[[#This Row],[RS]]&gt;_2024_Tigers_Game_Log[[#This Row],[RA]],_2024_Tigers_Game_Log[[#This Row],[One Run Games]]=1), 1,0)</f>
        <v>0</v>
      </c>
      <c r="N121">
        <f>IF(AND(_2024_Tigers_Game_Log[[#This Row],[RS]]&lt;_2024_Tigers_Game_Log[[#This Row],[RA]],_2024_Tigers_Game_Log[[#This Row],[One Run Games]]=1), 1,0)</f>
        <v>0</v>
      </c>
      <c r="O121">
        <f>SUM($M$2:_2024_Tigers_Game_Log[[#This Row],[On Run Wins]])</f>
        <v>19</v>
      </c>
      <c r="P121">
        <f>SUM($N$2:_2024_Tigers_Game_Log[[#This Row],[On Run Loss]])</f>
        <v>22</v>
      </c>
      <c r="Q121" s="1">
        <f>_2024_Tigers_Game_Log[[#This Row],[Cum One-Run Wins]]/SUM(_2024_Tigers_Game_Log[[#This Row],[Cum One-Run Wins]:[Cum One-Run Wins2]])</f>
        <v>0.46341463414634149</v>
      </c>
    </row>
    <row r="122" spans="1:17" x14ac:dyDescent="0.45">
      <c r="A122" t="s">
        <v>155</v>
      </c>
      <c r="B122" t="s">
        <v>18</v>
      </c>
      <c r="C122" t="s">
        <v>147</v>
      </c>
      <c r="D122" t="s">
        <v>9</v>
      </c>
      <c r="E122">
        <v>3</v>
      </c>
      <c r="F122">
        <v>2</v>
      </c>
      <c r="G122">
        <f>VLOOKUP(INDEX(Index!$A$2:$A$31, MATCH(_2024_Tigers_Game_Log[[#This Row],[OPP]], Index!$B$2:$B$31, 0)), Major_League_Baseball__Detailed_Standings[[Tm]:[W-L%]], 4,FALSE)</f>
        <v>0.51300000000000001</v>
      </c>
      <c r="H122">
        <f>AVERAGE($G$2:_2024_Tigers_Game_Log[[#This Row],[Opponent Win%]])</f>
        <v>0.49952892561983508</v>
      </c>
      <c r="I122">
        <f>IF(_2024_Tigers_Game_Log[[#This Row],[Location]]="@", _2024_Tigers_Game_Log[[#This Row],[Opponent Win%]]*1.041, _2024_Tigers_Game_Log[[#This Row],[Opponent Win%]]*0.959)</f>
        <v>0.49196699999999999</v>
      </c>
      <c r="J122">
        <f>AVERAGE($G$2:_2024_Tigers_Game_Log[[#This Row],[Opponent Win%]])</f>
        <v>0.49952892561983508</v>
      </c>
      <c r="K122">
        <f>IF(ABS(_2024_Tigers_Game_Log[[#This Row],[RS]]-_2024_Tigers_Game_Log[[#This Row],[RA]])=1, 1,0)</f>
        <v>1</v>
      </c>
      <c r="L122">
        <f>SUM($K$2:_2024_Tigers_Game_Log[[#This Row],[One Run Games]])</f>
        <v>42</v>
      </c>
      <c r="M122">
        <f>IF(AND(_2024_Tigers_Game_Log[[#This Row],[RS]]&gt;_2024_Tigers_Game_Log[[#This Row],[RA]],_2024_Tigers_Game_Log[[#This Row],[One Run Games]]=1), 1,0)</f>
        <v>1</v>
      </c>
      <c r="N122">
        <f>IF(AND(_2024_Tigers_Game_Log[[#This Row],[RS]]&lt;_2024_Tigers_Game_Log[[#This Row],[RA]],_2024_Tigers_Game_Log[[#This Row],[One Run Games]]=1), 1,0)</f>
        <v>0</v>
      </c>
      <c r="O122">
        <f>SUM($M$2:_2024_Tigers_Game_Log[[#This Row],[On Run Wins]])</f>
        <v>20</v>
      </c>
      <c r="P122">
        <f>SUM($N$2:_2024_Tigers_Game_Log[[#This Row],[On Run Loss]])</f>
        <v>22</v>
      </c>
      <c r="Q122" s="1">
        <f>_2024_Tigers_Game_Log[[#This Row],[Cum One-Run Wins]]/SUM(_2024_Tigers_Game_Log[[#This Row],[Cum One-Run Wins]:[Cum One-Run Wins2]])</f>
        <v>0.47619047619047616</v>
      </c>
    </row>
    <row r="123" spans="1:17" x14ac:dyDescent="0.45">
      <c r="A123" t="s">
        <v>156</v>
      </c>
      <c r="B123" t="s">
        <v>18</v>
      </c>
      <c r="C123" t="s">
        <v>147</v>
      </c>
      <c r="D123" t="s">
        <v>9</v>
      </c>
      <c r="E123">
        <v>2</v>
      </c>
      <c r="F123">
        <v>1</v>
      </c>
      <c r="G123">
        <f>VLOOKUP(INDEX(Index!$A$2:$A$31, MATCH(_2024_Tigers_Game_Log[[#This Row],[OPP]], Index!$B$2:$B$31, 0)), Major_League_Baseball__Detailed_Standings[[Tm]:[W-L%]], 4,FALSE)</f>
        <v>0.51300000000000001</v>
      </c>
      <c r="H123">
        <f>AVERAGE($G$2:_2024_Tigers_Game_Log[[#This Row],[Opponent Win%]])</f>
        <v>0.49963934426229545</v>
      </c>
      <c r="I123">
        <f>IF(_2024_Tigers_Game_Log[[#This Row],[Location]]="@", _2024_Tigers_Game_Log[[#This Row],[Opponent Win%]]*1.041, _2024_Tigers_Game_Log[[#This Row],[Opponent Win%]]*0.959)</f>
        <v>0.49196699999999999</v>
      </c>
      <c r="J123">
        <f>AVERAGE($G$2:_2024_Tigers_Game_Log[[#This Row],[Opponent Win%]])</f>
        <v>0.49963934426229545</v>
      </c>
      <c r="K123">
        <f>IF(ABS(_2024_Tigers_Game_Log[[#This Row],[RS]]-_2024_Tigers_Game_Log[[#This Row],[RA]])=1, 1,0)</f>
        <v>1</v>
      </c>
      <c r="L123">
        <f>SUM($K$2:_2024_Tigers_Game_Log[[#This Row],[One Run Games]])</f>
        <v>43</v>
      </c>
      <c r="M123">
        <f>IF(AND(_2024_Tigers_Game_Log[[#This Row],[RS]]&gt;_2024_Tigers_Game_Log[[#This Row],[RA]],_2024_Tigers_Game_Log[[#This Row],[One Run Games]]=1), 1,0)</f>
        <v>1</v>
      </c>
      <c r="N123">
        <f>IF(AND(_2024_Tigers_Game_Log[[#This Row],[RS]]&lt;_2024_Tigers_Game_Log[[#This Row],[RA]],_2024_Tigers_Game_Log[[#This Row],[One Run Games]]=1), 1,0)</f>
        <v>0</v>
      </c>
      <c r="O123">
        <f>SUM($M$2:_2024_Tigers_Game_Log[[#This Row],[On Run Wins]])</f>
        <v>21</v>
      </c>
      <c r="P123">
        <f>SUM($N$2:_2024_Tigers_Game_Log[[#This Row],[On Run Loss]])</f>
        <v>22</v>
      </c>
      <c r="Q123" s="1">
        <f>_2024_Tigers_Game_Log[[#This Row],[Cum One-Run Wins]]/SUM(_2024_Tigers_Game_Log[[#This Row],[Cum One-Run Wins]:[Cum One-Run Wins2]])</f>
        <v>0.48837209302325579</v>
      </c>
    </row>
    <row r="124" spans="1:17" x14ac:dyDescent="0.45">
      <c r="A124" t="s">
        <v>157</v>
      </c>
      <c r="B124" t="s">
        <v>18</v>
      </c>
      <c r="C124" t="s">
        <v>51</v>
      </c>
      <c r="D124" t="s">
        <v>16</v>
      </c>
      <c r="E124">
        <v>0</v>
      </c>
      <c r="F124">
        <v>3</v>
      </c>
      <c r="G124">
        <f>VLOOKUP(INDEX(Index!$A$2:$A$31, MATCH(_2024_Tigers_Game_Log[[#This Row],[OPP]], Index!$B$2:$B$31, 0)), Major_League_Baseball__Detailed_Standings[[Tm]:[W-L%]], 4,FALSE)</f>
        <v>0.59</v>
      </c>
      <c r="H124">
        <f>AVERAGE($G$2:_2024_Tigers_Game_Log[[#This Row],[Opponent Win%]])</f>
        <v>0.50037398373983777</v>
      </c>
      <c r="I124">
        <f>IF(_2024_Tigers_Game_Log[[#This Row],[Location]]="@", _2024_Tigers_Game_Log[[#This Row],[Opponent Win%]]*1.041, _2024_Tigers_Game_Log[[#This Row],[Opponent Win%]]*0.959)</f>
        <v>0.56580999999999992</v>
      </c>
      <c r="J124">
        <f>AVERAGE($G$2:_2024_Tigers_Game_Log[[#This Row],[Opponent Win%]])</f>
        <v>0.50037398373983777</v>
      </c>
      <c r="K124">
        <f>IF(ABS(_2024_Tigers_Game_Log[[#This Row],[RS]]-_2024_Tigers_Game_Log[[#This Row],[RA]])=1, 1,0)</f>
        <v>0</v>
      </c>
      <c r="L124">
        <f>SUM($K$2:_2024_Tigers_Game_Log[[#This Row],[One Run Games]])</f>
        <v>43</v>
      </c>
      <c r="M124">
        <f>IF(AND(_2024_Tigers_Game_Log[[#This Row],[RS]]&gt;_2024_Tigers_Game_Log[[#This Row],[RA]],_2024_Tigers_Game_Log[[#This Row],[One Run Games]]=1), 1,0)</f>
        <v>0</v>
      </c>
      <c r="N124">
        <f>IF(AND(_2024_Tigers_Game_Log[[#This Row],[RS]]&lt;_2024_Tigers_Game_Log[[#This Row],[RA]],_2024_Tigers_Game_Log[[#This Row],[One Run Games]]=1), 1,0)</f>
        <v>0</v>
      </c>
      <c r="O124">
        <f>SUM($M$2:_2024_Tigers_Game_Log[[#This Row],[On Run Wins]])</f>
        <v>21</v>
      </c>
      <c r="P124">
        <f>SUM($N$2:_2024_Tigers_Game_Log[[#This Row],[On Run Loss]])</f>
        <v>22</v>
      </c>
      <c r="Q124" s="1">
        <f>_2024_Tigers_Game_Log[[#This Row],[Cum One-Run Wins]]/SUM(_2024_Tigers_Game_Log[[#This Row],[Cum One-Run Wins]:[Cum One-Run Wins2]])</f>
        <v>0.48837209302325579</v>
      </c>
    </row>
    <row r="125" spans="1:17" x14ac:dyDescent="0.45">
      <c r="A125" t="s">
        <v>158</v>
      </c>
      <c r="B125" t="s">
        <v>18</v>
      </c>
      <c r="C125" t="s">
        <v>51</v>
      </c>
      <c r="D125" t="s">
        <v>9</v>
      </c>
      <c r="E125">
        <v>4</v>
      </c>
      <c r="F125">
        <v>0</v>
      </c>
      <c r="G125">
        <f>VLOOKUP(INDEX(Index!$A$2:$A$31, MATCH(_2024_Tigers_Game_Log[[#This Row],[OPP]], Index!$B$2:$B$31, 0)), Major_League_Baseball__Detailed_Standings[[Tm]:[W-L%]], 4,FALSE)</f>
        <v>0.59</v>
      </c>
      <c r="H125">
        <f>AVERAGE($G$2:_2024_Tigers_Game_Log[[#This Row],[Opponent Win%]])</f>
        <v>0.50109677419354881</v>
      </c>
      <c r="I125">
        <f>IF(_2024_Tigers_Game_Log[[#This Row],[Location]]="@", _2024_Tigers_Game_Log[[#This Row],[Opponent Win%]]*1.041, _2024_Tigers_Game_Log[[#This Row],[Opponent Win%]]*0.959)</f>
        <v>0.56580999999999992</v>
      </c>
      <c r="J125">
        <f>AVERAGE($G$2:_2024_Tigers_Game_Log[[#This Row],[Opponent Win%]])</f>
        <v>0.50109677419354881</v>
      </c>
      <c r="K125">
        <f>IF(ABS(_2024_Tigers_Game_Log[[#This Row],[RS]]-_2024_Tigers_Game_Log[[#This Row],[RA]])=1, 1,0)</f>
        <v>0</v>
      </c>
      <c r="L125">
        <f>SUM($K$2:_2024_Tigers_Game_Log[[#This Row],[One Run Games]])</f>
        <v>43</v>
      </c>
      <c r="M125">
        <f>IF(AND(_2024_Tigers_Game_Log[[#This Row],[RS]]&gt;_2024_Tigers_Game_Log[[#This Row],[RA]],_2024_Tigers_Game_Log[[#This Row],[One Run Games]]=1), 1,0)</f>
        <v>0</v>
      </c>
      <c r="N125">
        <f>IF(AND(_2024_Tigers_Game_Log[[#This Row],[RS]]&lt;_2024_Tigers_Game_Log[[#This Row],[RA]],_2024_Tigers_Game_Log[[#This Row],[One Run Games]]=1), 1,0)</f>
        <v>0</v>
      </c>
      <c r="O125">
        <f>SUM($M$2:_2024_Tigers_Game_Log[[#This Row],[On Run Wins]])</f>
        <v>21</v>
      </c>
      <c r="P125">
        <f>SUM($N$2:_2024_Tigers_Game_Log[[#This Row],[On Run Loss]])</f>
        <v>22</v>
      </c>
      <c r="Q125" s="1">
        <f>_2024_Tigers_Game_Log[[#This Row],[Cum One-Run Wins]]/SUM(_2024_Tigers_Game_Log[[#This Row],[Cum One-Run Wins]:[Cum One-Run Wins2]])</f>
        <v>0.48837209302325579</v>
      </c>
    </row>
    <row r="126" spans="1:17" x14ac:dyDescent="0.45">
      <c r="A126" t="s">
        <v>159</v>
      </c>
      <c r="B126" t="s">
        <v>18</v>
      </c>
      <c r="C126" t="s">
        <v>51</v>
      </c>
      <c r="D126" t="s">
        <v>9</v>
      </c>
      <c r="E126">
        <v>3</v>
      </c>
      <c r="F126">
        <v>2</v>
      </c>
      <c r="G126">
        <f>VLOOKUP(INDEX(Index!$A$2:$A$31, MATCH(_2024_Tigers_Game_Log[[#This Row],[OPP]], Index!$B$2:$B$31, 0)), Major_League_Baseball__Detailed_Standings[[Tm]:[W-L%]], 4,FALSE)</f>
        <v>0.59</v>
      </c>
      <c r="H126">
        <f>AVERAGE($G$2:_2024_Tigers_Game_Log[[#This Row],[Opponent Win%]])</f>
        <v>0.50180800000000048</v>
      </c>
      <c r="I126">
        <f>IF(_2024_Tigers_Game_Log[[#This Row],[Location]]="@", _2024_Tigers_Game_Log[[#This Row],[Opponent Win%]]*1.041, _2024_Tigers_Game_Log[[#This Row],[Opponent Win%]]*0.959)</f>
        <v>0.56580999999999992</v>
      </c>
      <c r="J126">
        <f>AVERAGE($G$2:_2024_Tigers_Game_Log[[#This Row],[Opponent Win%]])</f>
        <v>0.50180800000000048</v>
      </c>
      <c r="K126">
        <f>IF(ABS(_2024_Tigers_Game_Log[[#This Row],[RS]]-_2024_Tigers_Game_Log[[#This Row],[RA]])=1, 1,0)</f>
        <v>1</v>
      </c>
      <c r="L126">
        <f>SUM($K$2:_2024_Tigers_Game_Log[[#This Row],[One Run Games]])</f>
        <v>44</v>
      </c>
      <c r="M126">
        <f>IF(AND(_2024_Tigers_Game_Log[[#This Row],[RS]]&gt;_2024_Tigers_Game_Log[[#This Row],[RA]],_2024_Tigers_Game_Log[[#This Row],[One Run Games]]=1), 1,0)</f>
        <v>1</v>
      </c>
      <c r="N126">
        <f>IF(AND(_2024_Tigers_Game_Log[[#This Row],[RS]]&lt;_2024_Tigers_Game_Log[[#This Row],[RA]],_2024_Tigers_Game_Log[[#This Row],[One Run Games]]=1), 1,0)</f>
        <v>0</v>
      </c>
      <c r="O126">
        <f>SUM($M$2:_2024_Tigers_Game_Log[[#This Row],[On Run Wins]])</f>
        <v>22</v>
      </c>
      <c r="P126">
        <f>SUM($N$2:_2024_Tigers_Game_Log[[#This Row],[On Run Loss]])</f>
        <v>22</v>
      </c>
      <c r="Q126" s="1">
        <f>_2024_Tigers_Game_Log[[#This Row],[Cum One-Run Wins]]/SUM(_2024_Tigers_Game_Log[[#This Row],[Cum One-Run Wins]:[Cum One-Run Wins2]])</f>
        <v>0.5</v>
      </c>
    </row>
    <row r="127" spans="1:17" x14ac:dyDescent="0.45">
      <c r="A127" t="s">
        <v>160</v>
      </c>
      <c r="B127" t="s">
        <v>7</v>
      </c>
      <c r="C127" t="s">
        <v>161</v>
      </c>
      <c r="D127" t="s">
        <v>16</v>
      </c>
      <c r="E127">
        <v>1</v>
      </c>
      <c r="F127">
        <v>3</v>
      </c>
      <c r="G127">
        <f>VLOOKUP(INDEX(Index!$A$2:$A$31, MATCH(_2024_Tigers_Game_Log[[#This Row],[OPP]], Index!$B$2:$B$31, 0)), Major_League_Baseball__Detailed_Standings[[Tm]:[W-L%]], 4,FALSE)</f>
        <v>0.51300000000000001</v>
      </c>
      <c r="H127">
        <f>AVERAGE($G$2:_2024_Tigers_Game_Log[[#This Row],[Opponent Win%]])</f>
        <v>0.50189682539682579</v>
      </c>
      <c r="I127">
        <f>IF(_2024_Tigers_Game_Log[[#This Row],[Location]]="@", _2024_Tigers_Game_Log[[#This Row],[Opponent Win%]]*1.041, _2024_Tigers_Game_Log[[#This Row],[Opponent Win%]]*0.959)</f>
        <v>0.53403299999999998</v>
      </c>
      <c r="J127">
        <f>AVERAGE($G$2:_2024_Tigers_Game_Log[[#This Row],[Opponent Win%]])</f>
        <v>0.50189682539682579</v>
      </c>
      <c r="K127">
        <f>IF(ABS(_2024_Tigers_Game_Log[[#This Row],[RS]]-_2024_Tigers_Game_Log[[#This Row],[RA]])=1, 1,0)</f>
        <v>0</v>
      </c>
      <c r="L127">
        <f>SUM($K$2:_2024_Tigers_Game_Log[[#This Row],[One Run Games]])</f>
        <v>44</v>
      </c>
      <c r="M127">
        <f>IF(AND(_2024_Tigers_Game_Log[[#This Row],[RS]]&gt;_2024_Tigers_Game_Log[[#This Row],[RA]],_2024_Tigers_Game_Log[[#This Row],[One Run Games]]=1), 1,0)</f>
        <v>0</v>
      </c>
      <c r="N127">
        <f>IF(AND(_2024_Tigers_Game_Log[[#This Row],[RS]]&lt;_2024_Tigers_Game_Log[[#This Row],[RA]],_2024_Tigers_Game_Log[[#This Row],[One Run Games]]=1), 1,0)</f>
        <v>0</v>
      </c>
      <c r="O127">
        <f>SUM($M$2:_2024_Tigers_Game_Log[[#This Row],[On Run Wins]])</f>
        <v>22</v>
      </c>
      <c r="P127">
        <f>SUM($N$2:_2024_Tigers_Game_Log[[#This Row],[On Run Loss]])</f>
        <v>22</v>
      </c>
      <c r="Q127" s="1">
        <f>_2024_Tigers_Game_Log[[#This Row],[Cum One-Run Wins]]/SUM(_2024_Tigers_Game_Log[[#This Row],[Cum One-Run Wins]:[Cum One-Run Wins2]])</f>
        <v>0.5</v>
      </c>
    </row>
    <row r="128" spans="1:17" x14ac:dyDescent="0.45">
      <c r="A128" t="s">
        <v>162</v>
      </c>
      <c r="B128" t="s">
        <v>7</v>
      </c>
      <c r="C128" t="s">
        <v>161</v>
      </c>
      <c r="D128" t="s">
        <v>9</v>
      </c>
      <c r="E128">
        <v>8</v>
      </c>
      <c r="F128">
        <v>2</v>
      </c>
      <c r="G128">
        <f>VLOOKUP(INDEX(Index!$A$2:$A$31, MATCH(_2024_Tigers_Game_Log[[#This Row],[OPP]], Index!$B$2:$B$31, 0)), Major_League_Baseball__Detailed_Standings[[Tm]:[W-L%]], 4,FALSE)</f>
        <v>0.51300000000000001</v>
      </c>
      <c r="H128">
        <f>AVERAGE($G$2:_2024_Tigers_Game_Log[[#This Row],[Opponent Win%]])</f>
        <v>0.50198425196850438</v>
      </c>
      <c r="I128">
        <f>IF(_2024_Tigers_Game_Log[[#This Row],[Location]]="@", _2024_Tigers_Game_Log[[#This Row],[Opponent Win%]]*1.041, _2024_Tigers_Game_Log[[#This Row],[Opponent Win%]]*0.959)</f>
        <v>0.53403299999999998</v>
      </c>
      <c r="J128">
        <f>AVERAGE($G$2:_2024_Tigers_Game_Log[[#This Row],[Opponent Win%]])</f>
        <v>0.50198425196850438</v>
      </c>
      <c r="K128">
        <f>IF(ABS(_2024_Tigers_Game_Log[[#This Row],[RS]]-_2024_Tigers_Game_Log[[#This Row],[RA]])=1, 1,0)</f>
        <v>0</v>
      </c>
      <c r="L128">
        <f>SUM($K$2:_2024_Tigers_Game_Log[[#This Row],[One Run Games]])</f>
        <v>44</v>
      </c>
      <c r="M128">
        <f>IF(AND(_2024_Tigers_Game_Log[[#This Row],[RS]]&gt;_2024_Tigers_Game_Log[[#This Row],[RA]],_2024_Tigers_Game_Log[[#This Row],[One Run Games]]=1), 1,0)</f>
        <v>0</v>
      </c>
      <c r="N128">
        <f>IF(AND(_2024_Tigers_Game_Log[[#This Row],[RS]]&lt;_2024_Tigers_Game_Log[[#This Row],[RA]],_2024_Tigers_Game_Log[[#This Row],[One Run Games]]=1), 1,0)</f>
        <v>0</v>
      </c>
      <c r="O128">
        <f>SUM($M$2:_2024_Tigers_Game_Log[[#This Row],[On Run Wins]])</f>
        <v>22</v>
      </c>
      <c r="P128">
        <f>SUM($N$2:_2024_Tigers_Game_Log[[#This Row],[On Run Loss]])</f>
        <v>22</v>
      </c>
      <c r="Q128" s="1">
        <f>_2024_Tigers_Game_Log[[#This Row],[Cum One-Run Wins]]/SUM(_2024_Tigers_Game_Log[[#This Row],[Cum One-Run Wins]:[Cum One-Run Wins2]])</f>
        <v>0.5</v>
      </c>
    </row>
    <row r="129" spans="1:17" x14ac:dyDescent="0.45">
      <c r="A129" t="s">
        <v>163</v>
      </c>
      <c r="B129" t="s">
        <v>7</v>
      </c>
      <c r="C129" t="s">
        <v>161</v>
      </c>
      <c r="D129" t="s">
        <v>16</v>
      </c>
      <c r="E129">
        <v>2</v>
      </c>
      <c r="F129">
        <v>10</v>
      </c>
      <c r="G129">
        <f>VLOOKUP(INDEX(Index!$A$2:$A$31, MATCH(_2024_Tigers_Game_Log[[#This Row],[OPP]], Index!$B$2:$B$31, 0)), Major_League_Baseball__Detailed_Standings[[Tm]:[W-L%]], 4,FALSE)</f>
        <v>0.51300000000000001</v>
      </c>
      <c r="H129">
        <f>AVERAGE($G$2:_2024_Tigers_Game_Log[[#This Row],[Opponent Win%]])</f>
        <v>0.50207031250000045</v>
      </c>
      <c r="I129">
        <f>IF(_2024_Tigers_Game_Log[[#This Row],[Location]]="@", _2024_Tigers_Game_Log[[#This Row],[Opponent Win%]]*1.041, _2024_Tigers_Game_Log[[#This Row],[Opponent Win%]]*0.959)</f>
        <v>0.53403299999999998</v>
      </c>
      <c r="J129">
        <f>AVERAGE($G$2:_2024_Tigers_Game_Log[[#This Row],[Opponent Win%]])</f>
        <v>0.50207031250000045</v>
      </c>
      <c r="K129">
        <f>IF(ABS(_2024_Tigers_Game_Log[[#This Row],[RS]]-_2024_Tigers_Game_Log[[#This Row],[RA]])=1, 1,0)</f>
        <v>0</v>
      </c>
      <c r="L129">
        <f>SUM($K$2:_2024_Tigers_Game_Log[[#This Row],[One Run Games]])</f>
        <v>44</v>
      </c>
      <c r="M129">
        <f>IF(AND(_2024_Tigers_Game_Log[[#This Row],[RS]]&gt;_2024_Tigers_Game_Log[[#This Row],[RA]],_2024_Tigers_Game_Log[[#This Row],[One Run Games]]=1), 1,0)</f>
        <v>0</v>
      </c>
      <c r="N129">
        <f>IF(AND(_2024_Tigers_Game_Log[[#This Row],[RS]]&lt;_2024_Tigers_Game_Log[[#This Row],[RA]],_2024_Tigers_Game_Log[[#This Row],[One Run Games]]=1), 1,0)</f>
        <v>0</v>
      </c>
      <c r="O129">
        <f>SUM($M$2:_2024_Tigers_Game_Log[[#This Row],[On Run Wins]])</f>
        <v>22</v>
      </c>
      <c r="P129">
        <f>SUM($N$2:_2024_Tigers_Game_Log[[#This Row],[On Run Loss]])</f>
        <v>22</v>
      </c>
      <c r="Q129" s="1">
        <f>_2024_Tigers_Game_Log[[#This Row],[Cum One-Run Wins]]/SUM(_2024_Tigers_Game_Log[[#This Row],[Cum One-Run Wins]:[Cum One-Run Wins2]])</f>
        <v>0.5</v>
      </c>
    </row>
    <row r="130" spans="1:17" x14ac:dyDescent="0.45">
      <c r="A130" t="s">
        <v>164</v>
      </c>
      <c r="B130" t="s">
        <v>7</v>
      </c>
      <c r="C130" t="s">
        <v>8</v>
      </c>
      <c r="D130" t="s">
        <v>9</v>
      </c>
      <c r="E130">
        <v>5</v>
      </c>
      <c r="F130">
        <v>2</v>
      </c>
      <c r="G130">
        <f>VLOOKUP(INDEX(Index!$A$2:$A$31, MATCH(_2024_Tigers_Game_Log[[#This Row],[OPP]], Index!$B$2:$B$31, 0)), Major_League_Baseball__Detailed_Standings[[Tm]:[W-L%]], 4,FALSE)</f>
        <v>0.23100000000000001</v>
      </c>
      <c r="H130">
        <f>AVERAGE($G$2:_2024_Tigers_Game_Log[[#This Row],[Opponent Win%]])</f>
        <v>0.4999689922480624</v>
      </c>
      <c r="I130">
        <f>IF(_2024_Tigers_Game_Log[[#This Row],[Location]]="@", _2024_Tigers_Game_Log[[#This Row],[Opponent Win%]]*1.041, _2024_Tigers_Game_Log[[#This Row],[Opponent Win%]]*0.959)</f>
        <v>0.24047099999999999</v>
      </c>
      <c r="J130">
        <f>AVERAGE($G$2:_2024_Tigers_Game_Log[[#This Row],[Opponent Win%]])</f>
        <v>0.4999689922480624</v>
      </c>
      <c r="K130">
        <f>IF(ABS(_2024_Tigers_Game_Log[[#This Row],[RS]]-_2024_Tigers_Game_Log[[#This Row],[RA]])=1, 1,0)</f>
        <v>0</v>
      </c>
      <c r="L130">
        <f>SUM($K$2:_2024_Tigers_Game_Log[[#This Row],[One Run Games]])</f>
        <v>44</v>
      </c>
      <c r="M130">
        <f>IF(AND(_2024_Tigers_Game_Log[[#This Row],[RS]]&gt;_2024_Tigers_Game_Log[[#This Row],[RA]],_2024_Tigers_Game_Log[[#This Row],[One Run Games]]=1), 1,0)</f>
        <v>0</v>
      </c>
      <c r="N130">
        <f>IF(AND(_2024_Tigers_Game_Log[[#This Row],[RS]]&lt;_2024_Tigers_Game_Log[[#This Row],[RA]],_2024_Tigers_Game_Log[[#This Row],[One Run Games]]=1), 1,0)</f>
        <v>0</v>
      </c>
      <c r="O130">
        <f>SUM($M$2:_2024_Tigers_Game_Log[[#This Row],[On Run Wins]])</f>
        <v>22</v>
      </c>
      <c r="P130">
        <f>SUM($N$2:_2024_Tigers_Game_Log[[#This Row],[On Run Loss]])</f>
        <v>22</v>
      </c>
      <c r="Q130" s="1">
        <f>_2024_Tigers_Game_Log[[#This Row],[Cum One-Run Wins]]/SUM(_2024_Tigers_Game_Log[[#This Row],[Cum One-Run Wins]:[Cum One-Run Wins2]])</f>
        <v>0.5</v>
      </c>
    </row>
    <row r="131" spans="1:17" x14ac:dyDescent="0.45">
      <c r="A131" t="s">
        <v>165</v>
      </c>
      <c r="B131" t="s">
        <v>7</v>
      </c>
      <c r="C131" t="s">
        <v>8</v>
      </c>
      <c r="D131" t="s">
        <v>9</v>
      </c>
      <c r="E131">
        <v>13</v>
      </c>
      <c r="F131">
        <v>4</v>
      </c>
      <c r="G131">
        <f>VLOOKUP(INDEX(Index!$A$2:$A$31, MATCH(_2024_Tigers_Game_Log[[#This Row],[OPP]], Index!$B$2:$B$31, 0)), Major_League_Baseball__Detailed_Standings[[Tm]:[W-L%]], 4,FALSE)</f>
        <v>0.23100000000000001</v>
      </c>
      <c r="H131">
        <f>AVERAGE($G$2:_2024_Tigers_Game_Log[[#This Row],[Opponent Win%]])</f>
        <v>0.49790000000000034</v>
      </c>
      <c r="I131">
        <f>IF(_2024_Tigers_Game_Log[[#This Row],[Location]]="@", _2024_Tigers_Game_Log[[#This Row],[Opponent Win%]]*1.041, _2024_Tigers_Game_Log[[#This Row],[Opponent Win%]]*0.959)</f>
        <v>0.24047099999999999</v>
      </c>
      <c r="J131">
        <f>AVERAGE($G$2:_2024_Tigers_Game_Log[[#This Row],[Opponent Win%]])</f>
        <v>0.49790000000000034</v>
      </c>
      <c r="K131">
        <f>IF(ABS(_2024_Tigers_Game_Log[[#This Row],[RS]]-_2024_Tigers_Game_Log[[#This Row],[RA]])=1, 1,0)</f>
        <v>0</v>
      </c>
      <c r="L131">
        <f>SUM($K$2:_2024_Tigers_Game_Log[[#This Row],[One Run Games]])</f>
        <v>44</v>
      </c>
      <c r="M131">
        <f>IF(AND(_2024_Tigers_Game_Log[[#This Row],[RS]]&gt;_2024_Tigers_Game_Log[[#This Row],[RA]],_2024_Tigers_Game_Log[[#This Row],[One Run Games]]=1), 1,0)</f>
        <v>0</v>
      </c>
      <c r="N131">
        <f>IF(AND(_2024_Tigers_Game_Log[[#This Row],[RS]]&lt;_2024_Tigers_Game_Log[[#This Row],[RA]],_2024_Tigers_Game_Log[[#This Row],[One Run Games]]=1), 1,0)</f>
        <v>0</v>
      </c>
      <c r="O131">
        <f>SUM($M$2:_2024_Tigers_Game_Log[[#This Row],[On Run Wins]])</f>
        <v>22</v>
      </c>
      <c r="P131">
        <f>SUM($N$2:_2024_Tigers_Game_Log[[#This Row],[On Run Loss]])</f>
        <v>22</v>
      </c>
      <c r="Q131" s="1">
        <f>_2024_Tigers_Game_Log[[#This Row],[Cum One-Run Wins]]/SUM(_2024_Tigers_Game_Log[[#This Row],[Cum One-Run Wins]:[Cum One-Run Wins2]])</f>
        <v>0.5</v>
      </c>
    </row>
    <row r="132" spans="1:17" x14ac:dyDescent="0.45">
      <c r="A132" t="s">
        <v>166</v>
      </c>
      <c r="B132" t="s">
        <v>7</v>
      </c>
      <c r="C132" t="s">
        <v>8</v>
      </c>
      <c r="D132" t="s">
        <v>9</v>
      </c>
      <c r="E132">
        <v>9</v>
      </c>
      <c r="F132">
        <v>4</v>
      </c>
      <c r="G132">
        <f>VLOOKUP(INDEX(Index!$A$2:$A$31, MATCH(_2024_Tigers_Game_Log[[#This Row],[OPP]], Index!$B$2:$B$31, 0)), Major_League_Baseball__Detailed_Standings[[Tm]:[W-L%]], 4,FALSE)</f>
        <v>0.23100000000000001</v>
      </c>
      <c r="H132">
        <f>AVERAGE($G$2:_2024_Tigers_Game_Log[[#This Row],[Opponent Win%]])</f>
        <v>0.49586259541984762</v>
      </c>
      <c r="I132">
        <f>IF(_2024_Tigers_Game_Log[[#This Row],[Location]]="@", _2024_Tigers_Game_Log[[#This Row],[Opponent Win%]]*1.041, _2024_Tigers_Game_Log[[#This Row],[Opponent Win%]]*0.959)</f>
        <v>0.24047099999999999</v>
      </c>
      <c r="J132">
        <f>AVERAGE($G$2:_2024_Tigers_Game_Log[[#This Row],[Opponent Win%]])</f>
        <v>0.49586259541984762</v>
      </c>
      <c r="K132">
        <f>IF(ABS(_2024_Tigers_Game_Log[[#This Row],[RS]]-_2024_Tigers_Game_Log[[#This Row],[RA]])=1, 1,0)</f>
        <v>0</v>
      </c>
      <c r="L132">
        <f>SUM($K$2:_2024_Tigers_Game_Log[[#This Row],[One Run Games]])</f>
        <v>44</v>
      </c>
      <c r="M132">
        <f>IF(AND(_2024_Tigers_Game_Log[[#This Row],[RS]]&gt;_2024_Tigers_Game_Log[[#This Row],[RA]],_2024_Tigers_Game_Log[[#This Row],[One Run Games]]=1), 1,0)</f>
        <v>0</v>
      </c>
      <c r="N132">
        <f>IF(AND(_2024_Tigers_Game_Log[[#This Row],[RS]]&lt;_2024_Tigers_Game_Log[[#This Row],[RA]],_2024_Tigers_Game_Log[[#This Row],[One Run Games]]=1), 1,0)</f>
        <v>0</v>
      </c>
      <c r="O132">
        <f>SUM($M$2:_2024_Tigers_Game_Log[[#This Row],[On Run Wins]])</f>
        <v>22</v>
      </c>
      <c r="P132">
        <f>SUM($N$2:_2024_Tigers_Game_Log[[#This Row],[On Run Loss]])</f>
        <v>22</v>
      </c>
      <c r="Q132" s="1">
        <f>_2024_Tigers_Game_Log[[#This Row],[Cum One-Run Wins]]/SUM(_2024_Tigers_Game_Log[[#This Row],[Cum One-Run Wins]:[Cum One-Run Wins2]])</f>
        <v>0.5</v>
      </c>
    </row>
    <row r="133" spans="1:17" x14ac:dyDescent="0.45">
      <c r="A133" t="s">
        <v>167</v>
      </c>
      <c r="B133" t="s">
        <v>7</v>
      </c>
      <c r="C133" t="s">
        <v>8</v>
      </c>
      <c r="D133" t="s">
        <v>9</v>
      </c>
      <c r="E133">
        <v>6</v>
      </c>
      <c r="F133">
        <v>3</v>
      </c>
      <c r="G133">
        <f>VLOOKUP(INDEX(Index!$A$2:$A$31, MATCH(_2024_Tigers_Game_Log[[#This Row],[OPP]], Index!$B$2:$B$31, 0)), Major_League_Baseball__Detailed_Standings[[Tm]:[W-L%]], 4,FALSE)</f>
        <v>0.23100000000000001</v>
      </c>
      <c r="H133">
        <f>AVERAGE($G$2:_2024_Tigers_Game_Log[[#This Row],[Opponent Win%]])</f>
        <v>0.49385606060606085</v>
      </c>
      <c r="I133">
        <f>IF(_2024_Tigers_Game_Log[[#This Row],[Location]]="@", _2024_Tigers_Game_Log[[#This Row],[Opponent Win%]]*1.041, _2024_Tigers_Game_Log[[#This Row],[Opponent Win%]]*0.959)</f>
        <v>0.24047099999999999</v>
      </c>
      <c r="J133">
        <f>AVERAGE($G$2:_2024_Tigers_Game_Log[[#This Row],[Opponent Win%]])</f>
        <v>0.49385606060606085</v>
      </c>
      <c r="K133">
        <f>IF(ABS(_2024_Tigers_Game_Log[[#This Row],[RS]]-_2024_Tigers_Game_Log[[#This Row],[RA]])=1, 1,0)</f>
        <v>0</v>
      </c>
      <c r="L133">
        <f>SUM($K$2:_2024_Tigers_Game_Log[[#This Row],[One Run Games]])</f>
        <v>44</v>
      </c>
      <c r="M133">
        <f>IF(AND(_2024_Tigers_Game_Log[[#This Row],[RS]]&gt;_2024_Tigers_Game_Log[[#This Row],[RA]],_2024_Tigers_Game_Log[[#This Row],[One Run Games]]=1), 1,0)</f>
        <v>0</v>
      </c>
      <c r="N133">
        <f>IF(AND(_2024_Tigers_Game_Log[[#This Row],[RS]]&lt;_2024_Tigers_Game_Log[[#This Row],[RA]],_2024_Tigers_Game_Log[[#This Row],[One Run Games]]=1), 1,0)</f>
        <v>0</v>
      </c>
      <c r="O133">
        <f>SUM($M$2:_2024_Tigers_Game_Log[[#This Row],[On Run Wins]])</f>
        <v>22</v>
      </c>
      <c r="P133">
        <f>SUM($N$2:_2024_Tigers_Game_Log[[#This Row],[On Run Loss]])</f>
        <v>22</v>
      </c>
      <c r="Q133" s="1">
        <f>_2024_Tigers_Game_Log[[#This Row],[Cum One-Run Wins]]/SUM(_2024_Tigers_Game_Log[[#This Row],[Cum One-Run Wins]:[Cum One-Run Wins2]])</f>
        <v>0.5</v>
      </c>
    </row>
    <row r="134" spans="1:17" x14ac:dyDescent="0.45">
      <c r="A134" t="s">
        <v>168</v>
      </c>
      <c r="B134" t="s">
        <v>18</v>
      </c>
      <c r="C134" t="s">
        <v>111</v>
      </c>
      <c r="D134" t="s">
        <v>9</v>
      </c>
      <c r="E134">
        <v>6</v>
      </c>
      <c r="F134">
        <v>2</v>
      </c>
      <c r="G134">
        <f>VLOOKUP(INDEX(Index!$A$2:$A$31, MATCH(_2024_Tigers_Game_Log[[#This Row],[OPP]], Index!$B$2:$B$31, 0)), Major_League_Baseball__Detailed_Standings[[Tm]:[W-L%]], 4,FALSE)</f>
        <v>0.40400000000000003</v>
      </c>
      <c r="H134">
        <f>AVERAGE($G$2:_2024_Tigers_Game_Log[[#This Row],[Opponent Win%]])</f>
        <v>0.49318045112781977</v>
      </c>
      <c r="I134">
        <f>IF(_2024_Tigers_Game_Log[[#This Row],[Location]]="@", _2024_Tigers_Game_Log[[#This Row],[Opponent Win%]]*1.041, _2024_Tigers_Game_Log[[#This Row],[Opponent Win%]]*0.959)</f>
        <v>0.387436</v>
      </c>
      <c r="J134">
        <f>AVERAGE($G$2:_2024_Tigers_Game_Log[[#This Row],[Opponent Win%]])</f>
        <v>0.49318045112781977</v>
      </c>
      <c r="K134">
        <f>IF(ABS(_2024_Tigers_Game_Log[[#This Row],[RS]]-_2024_Tigers_Game_Log[[#This Row],[RA]])=1, 1,0)</f>
        <v>0</v>
      </c>
      <c r="L134">
        <f>SUM($K$2:_2024_Tigers_Game_Log[[#This Row],[One Run Games]])</f>
        <v>44</v>
      </c>
      <c r="M134">
        <f>IF(AND(_2024_Tigers_Game_Log[[#This Row],[RS]]&gt;_2024_Tigers_Game_Log[[#This Row],[RA]],_2024_Tigers_Game_Log[[#This Row],[One Run Games]]=1), 1,0)</f>
        <v>0</v>
      </c>
      <c r="N134">
        <f>IF(AND(_2024_Tigers_Game_Log[[#This Row],[RS]]&lt;_2024_Tigers_Game_Log[[#This Row],[RA]],_2024_Tigers_Game_Log[[#This Row],[One Run Games]]=1), 1,0)</f>
        <v>0</v>
      </c>
      <c r="O134">
        <f>SUM($M$2:_2024_Tigers_Game_Log[[#This Row],[On Run Wins]])</f>
        <v>22</v>
      </c>
      <c r="P134">
        <f>SUM($N$2:_2024_Tigers_Game_Log[[#This Row],[On Run Loss]])</f>
        <v>22</v>
      </c>
      <c r="Q134" s="1">
        <f>_2024_Tigers_Game_Log[[#This Row],[Cum One-Run Wins]]/SUM(_2024_Tigers_Game_Log[[#This Row],[Cum One-Run Wins]:[Cum One-Run Wins2]])</f>
        <v>0.5</v>
      </c>
    </row>
    <row r="135" spans="1:17" x14ac:dyDescent="0.45">
      <c r="A135" t="s">
        <v>169</v>
      </c>
      <c r="B135" t="s">
        <v>18</v>
      </c>
      <c r="C135" t="s">
        <v>111</v>
      </c>
      <c r="D135" t="s">
        <v>9</v>
      </c>
      <c r="E135">
        <v>3</v>
      </c>
      <c r="F135">
        <v>2</v>
      </c>
      <c r="G135">
        <f>VLOOKUP(INDEX(Index!$A$2:$A$31, MATCH(_2024_Tigers_Game_Log[[#This Row],[OPP]], Index!$B$2:$B$31, 0)), Major_League_Baseball__Detailed_Standings[[Tm]:[W-L%]], 4,FALSE)</f>
        <v>0.40400000000000003</v>
      </c>
      <c r="H135">
        <f>AVERAGE($G$2:_2024_Tigers_Game_Log[[#This Row],[Opponent Win%]])</f>
        <v>0.49251492537313452</v>
      </c>
      <c r="I135">
        <f>IF(_2024_Tigers_Game_Log[[#This Row],[Location]]="@", _2024_Tigers_Game_Log[[#This Row],[Opponent Win%]]*1.041, _2024_Tigers_Game_Log[[#This Row],[Opponent Win%]]*0.959)</f>
        <v>0.387436</v>
      </c>
      <c r="J135">
        <f>AVERAGE($G$2:_2024_Tigers_Game_Log[[#This Row],[Opponent Win%]])</f>
        <v>0.49251492537313452</v>
      </c>
      <c r="K135">
        <f>IF(ABS(_2024_Tigers_Game_Log[[#This Row],[RS]]-_2024_Tigers_Game_Log[[#This Row],[RA]])=1, 1,0)</f>
        <v>1</v>
      </c>
      <c r="L135">
        <f>SUM($K$2:_2024_Tigers_Game_Log[[#This Row],[One Run Games]])</f>
        <v>45</v>
      </c>
      <c r="M135">
        <f>IF(AND(_2024_Tigers_Game_Log[[#This Row],[RS]]&gt;_2024_Tigers_Game_Log[[#This Row],[RA]],_2024_Tigers_Game_Log[[#This Row],[One Run Games]]=1), 1,0)</f>
        <v>1</v>
      </c>
      <c r="N135">
        <f>IF(AND(_2024_Tigers_Game_Log[[#This Row],[RS]]&lt;_2024_Tigers_Game_Log[[#This Row],[RA]],_2024_Tigers_Game_Log[[#This Row],[One Run Games]]=1), 1,0)</f>
        <v>0</v>
      </c>
      <c r="O135">
        <f>SUM($M$2:_2024_Tigers_Game_Log[[#This Row],[On Run Wins]])</f>
        <v>23</v>
      </c>
      <c r="P135">
        <f>SUM($N$2:_2024_Tigers_Game_Log[[#This Row],[On Run Loss]])</f>
        <v>22</v>
      </c>
      <c r="Q135" s="1">
        <f>_2024_Tigers_Game_Log[[#This Row],[Cum One-Run Wins]]/SUM(_2024_Tigers_Game_Log[[#This Row],[Cum One-Run Wins]:[Cum One-Run Wins2]])</f>
        <v>0.51111111111111107</v>
      </c>
    </row>
    <row r="136" spans="1:17" x14ac:dyDescent="0.45">
      <c r="A136" t="s">
        <v>170</v>
      </c>
      <c r="B136" t="s">
        <v>18</v>
      </c>
      <c r="C136" t="s">
        <v>111</v>
      </c>
      <c r="D136" t="s">
        <v>16</v>
      </c>
      <c r="E136">
        <v>0</v>
      </c>
      <c r="F136">
        <v>3</v>
      </c>
      <c r="G136">
        <f>VLOOKUP(INDEX(Index!$A$2:$A$31, MATCH(_2024_Tigers_Game_Log[[#This Row],[OPP]], Index!$B$2:$B$31, 0)), Major_League_Baseball__Detailed_Standings[[Tm]:[W-L%]], 4,FALSE)</f>
        <v>0.40400000000000003</v>
      </c>
      <c r="H136">
        <f>AVERAGE($G$2:_2024_Tigers_Game_Log[[#This Row],[Opponent Win%]])</f>
        <v>0.49185925925925944</v>
      </c>
      <c r="I136">
        <f>IF(_2024_Tigers_Game_Log[[#This Row],[Location]]="@", _2024_Tigers_Game_Log[[#This Row],[Opponent Win%]]*1.041, _2024_Tigers_Game_Log[[#This Row],[Opponent Win%]]*0.959)</f>
        <v>0.387436</v>
      </c>
      <c r="J136">
        <f>AVERAGE($G$2:_2024_Tigers_Game_Log[[#This Row],[Opponent Win%]])</f>
        <v>0.49185925925925944</v>
      </c>
      <c r="K136">
        <f>IF(ABS(_2024_Tigers_Game_Log[[#This Row],[RS]]-_2024_Tigers_Game_Log[[#This Row],[RA]])=1, 1,0)</f>
        <v>0</v>
      </c>
      <c r="L136">
        <f>SUM($K$2:_2024_Tigers_Game_Log[[#This Row],[One Run Games]])</f>
        <v>45</v>
      </c>
      <c r="M136">
        <f>IF(AND(_2024_Tigers_Game_Log[[#This Row],[RS]]&gt;_2024_Tigers_Game_Log[[#This Row],[RA]],_2024_Tigers_Game_Log[[#This Row],[One Run Games]]=1), 1,0)</f>
        <v>0</v>
      </c>
      <c r="N136">
        <f>IF(AND(_2024_Tigers_Game_Log[[#This Row],[RS]]&lt;_2024_Tigers_Game_Log[[#This Row],[RA]],_2024_Tigers_Game_Log[[#This Row],[One Run Games]]=1), 1,0)</f>
        <v>0</v>
      </c>
      <c r="O136">
        <f>SUM($M$2:_2024_Tigers_Game_Log[[#This Row],[On Run Wins]])</f>
        <v>23</v>
      </c>
      <c r="P136">
        <f>SUM($N$2:_2024_Tigers_Game_Log[[#This Row],[On Run Loss]])</f>
        <v>22</v>
      </c>
      <c r="Q136" s="1">
        <f>_2024_Tigers_Game_Log[[#This Row],[Cum One-Run Wins]]/SUM(_2024_Tigers_Game_Log[[#This Row],[Cum One-Run Wins]:[Cum One-Run Wins2]])</f>
        <v>0.51111111111111107</v>
      </c>
    </row>
    <row r="137" spans="1:17" x14ac:dyDescent="0.45">
      <c r="A137" t="s">
        <v>171</v>
      </c>
      <c r="B137" t="s">
        <v>18</v>
      </c>
      <c r="C137" t="s">
        <v>81</v>
      </c>
      <c r="D137" t="s">
        <v>16</v>
      </c>
      <c r="E137">
        <v>5</v>
      </c>
      <c r="F137">
        <v>7</v>
      </c>
      <c r="G137">
        <f>VLOOKUP(INDEX(Index!$A$2:$A$31, MATCH(_2024_Tigers_Game_Log[[#This Row],[OPP]], Index!$B$2:$B$31, 0)), Major_League_Baseball__Detailed_Standings[[Tm]:[W-L%]], 4,FALSE)</f>
        <v>0.5</v>
      </c>
      <c r="H137">
        <f>AVERAGE($G$2:_2024_Tigers_Game_Log[[#This Row],[Opponent Win%]])</f>
        <v>0.49191911764705898</v>
      </c>
      <c r="I137">
        <f>IF(_2024_Tigers_Game_Log[[#This Row],[Location]]="@", _2024_Tigers_Game_Log[[#This Row],[Opponent Win%]]*1.041, _2024_Tigers_Game_Log[[#This Row],[Opponent Win%]]*0.959)</f>
        <v>0.47949999999999998</v>
      </c>
      <c r="J137">
        <f>AVERAGE($G$2:_2024_Tigers_Game_Log[[#This Row],[Opponent Win%]])</f>
        <v>0.49191911764705898</v>
      </c>
      <c r="K137">
        <f>IF(ABS(_2024_Tigers_Game_Log[[#This Row],[RS]]-_2024_Tigers_Game_Log[[#This Row],[RA]])=1, 1,0)</f>
        <v>0</v>
      </c>
      <c r="L137">
        <f>SUM($K$2:_2024_Tigers_Game_Log[[#This Row],[One Run Games]])</f>
        <v>45</v>
      </c>
      <c r="M137">
        <f>IF(AND(_2024_Tigers_Game_Log[[#This Row],[RS]]&gt;_2024_Tigers_Game_Log[[#This Row],[RA]],_2024_Tigers_Game_Log[[#This Row],[One Run Games]]=1), 1,0)</f>
        <v>0</v>
      </c>
      <c r="N137">
        <f>IF(AND(_2024_Tigers_Game_Log[[#This Row],[RS]]&lt;_2024_Tigers_Game_Log[[#This Row],[RA]],_2024_Tigers_Game_Log[[#This Row],[One Run Games]]=1), 1,0)</f>
        <v>0</v>
      </c>
      <c r="O137">
        <f>SUM($M$2:_2024_Tigers_Game_Log[[#This Row],[On Run Wins]])</f>
        <v>23</v>
      </c>
      <c r="P137">
        <f>SUM($N$2:_2024_Tigers_Game_Log[[#This Row],[On Run Loss]])</f>
        <v>22</v>
      </c>
      <c r="Q137" s="1">
        <f>_2024_Tigers_Game_Log[[#This Row],[Cum One-Run Wins]]/SUM(_2024_Tigers_Game_Log[[#This Row],[Cum One-Run Wins]:[Cum One-Run Wins2]])</f>
        <v>0.51111111111111107</v>
      </c>
    </row>
    <row r="138" spans="1:17" x14ac:dyDescent="0.45">
      <c r="A138" t="s">
        <v>172</v>
      </c>
      <c r="B138" t="s">
        <v>18</v>
      </c>
      <c r="C138" t="s">
        <v>81</v>
      </c>
      <c r="D138" t="s">
        <v>9</v>
      </c>
      <c r="E138">
        <v>2</v>
      </c>
      <c r="F138">
        <v>1</v>
      </c>
      <c r="G138">
        <f>VLOOKUP(INDEX(Index!$A$2:$A$31, MATCH(_2024_Tigers_Game_Log[[#This Row],[OPP]], Index!$B$2:$B$31, 0)), Major_League_Baseball__Detailed_Standings[[Tm]:[W-L%]], 4,FALSE)</f>
        <v>0.5</v>
      </c>
      <c r="H138">
        <f>AVERAGE($G$2:_2024_Tigers_Game_Log[[#This Row],[Opponent Win%]])</f>
        <v>0.49197810218978122</v>
      </c>
      <c r="I138">
        <f>IF(_2024_Tigers_Game_Log[[#This Row],[Location]]="@", _2024_Tigers_Game_Log[[#This Row],[Opponent Win%]]*1.041, _2024_Tigers_Game_Log[[#This Row],[Opponent Win%]]*0.959)</f>
        <v>0.47949999999999998</v>
      </c>
      <c r="J138">
        <f>AVERAGE($G$2:_2024_Tigers_Game_Log[[#This Row],[Opponent Win%]])</f>
        <v>0.49197810218978122</v>
      </c>
      <c r="K138">
        <f>IF(ABS(_2024_Tigers_Game_Log[[#This Row],[RS]]-_2024_Tigers_Game_Log[[#This Row],[RA]])=1, 1,0)</f>
        <v>1</v>
      </c>
      <c r="L138">
        <f>SUM($K$2:_2024_Tigers_Game_Log[[#This Row],[One Run Games]])</f>
        <v>46</v>
      </c>
      <c r="M138">
        <f>IF(AND(_2024_Tigers_Game_Log[[#This Row],[RS]]&gt;_2024_Tigers_Game_Log[[#This Row],[RA]],_2024_Tigers_Game_Log[[#This Row],[One Run Games]]=1), 1,0)</f>
        <v>1</v>
      </c>
      <c r="N138">
        <f>IF(AND(_2024_Tigers_Game_Log[[#This Row],[RS]]&lt;_2024_Tigers_Game_Log[[#This Row],[RA]],_2024_Tigers_Game_Log[[#This Row],[One Run Games]]=1), 1,0)</f>
        <v>0</v>
      </c>
      <c r="O138">
        <f>SUM($M$2:_2024_Tigers_Game_Log[[#This Row],[On Run Wins]])</f>
        <v>24</v>
      </c>
      <c r="P138">
        <f>SUM($N$2:_2024_Tigers_Game_Log[[#This Row],[On Run Loss]])</f>
        <v>22</v>
      </c>
      <c r="Q138" s="1">
        <f>_2024_Tigers_Game_Log[[#This Row],[Cum One-Run Wins]]/SUM(_2024_Tigers_Game_Log[[#This Row],[Cum One-Run Wins]:[Cum One-Run Wins2]])</f>
        <v>0.52173913043478259</v>
      </c>
    </row>
    <row r="139" spans="1:17" x14ac:dyDescent="0.45">
      <c r="A139" t="s">
        <v>173</v>
      </c>
      <c r="B139" t="s">
        <v>18</v>
      </c>
      <c r="C139" t="s">
        <v>81</v>
      </c>
      <c r="D139" t="s">
        <v>9</v>
      </c>
      <c r="E139">
        <v>4</v>
      </c>
      <c r="F139">
        <v>1</v>
      </c>
      <c r="G139">
        <f>VLOOKUP(INDEX(Index!$A$2:$A$31, MATCH(_2024_Tigers_Game_Log[[#This Row],[OPP]], Index!$B$2:$B$31, 0)), Major_League_Baseball__Detailed_Standings[[Tm]:[W-L%]], 4,FALSE)</f>
        <v>0.5</v>
      </c>
      <c r="H139">
        <f>AVERAGE($G$2:_2024_Tigers_Game_Log[[#This Row],[Opponent Win%]])</f>
        <v>0.49203623188405815</v>
      </c>
      <c r="I139">
        <f>IF(_2024_Tigers_Game_Log[[#This Row],[Location]]="@", _2024_Tigers_Game_Log[[#This Row],[Opponent Win%]]*1.041, _2024_Tigers_Game_Log[[#This Row],[Opponent Win%]]*0.959)</f>
        <v>0.47949999999999998</v>
      </c>
      <c r="J139">
        <f>AVERAGE($G$2:_2024_Tigers_Game_Log[[#This Row],[Opponent Win%]])</f>
        <v>0.49203623188405815</v>
      </c>
      <c r="K139">
        <f>IF(ABS(_2024_Tigers_Game_Log[[#This Row],[RS]]-_2024_Tigers_Game_Log[[#This Row],[RA]])=1, 1,0)</f>
        <v>0</v>
      </c>
      <c r="L139">
        <f>SUM($K$2:_2024_Tigers_Game_Log[[#This Row],[One Run Games]])</f>
        <v>46</v>
      </c>
      <c r="M139">
        <f>IF(AND(_2024_Tigers_Game_Log[[#This Row],[RS]]&gt;_2024_Tigers_Game_Log[[#This Row],[RA]],_2024_Tigers_Game_Log[[#This Row],[One Run Games]]=1), 1,0)</f>
        <v>0</v>
      </c>
      <c r="N139">
        <f>IF(AND(_2024_Tigers_Game_Log[[#This Row],[RS]]&lt;_2024_Tigers_Game_Log[[#This Row],[RA]],_2024_Tigers_Game_Log[[#This Row],[One Run Games]]=1), 1,0)</f>
        <v>0</v>
      </c>
      <c r="O139">
        <f>SUM($M$2:_2024_Tigers_Game_Log[[#This Row],[On Run Wins]])</f>
        <v>24</v>
      </c>
      <c r="P139">
        <f>SUM($N$2:_2024_Tigers_Game_Log[[#This Row],[On Run Loss]])</f>
        <v>22</v>
      </c>
      <c r="Q139" s="1">
        <f>_2024_Tigers_Game_Log[[#This Row],[Cum One-Run Wins]]/SUM(_2024_Tigers_Game_Log[[#This Row],[Cum One-Run Wins]:[Cum One-Run Wins2]])</f>
        <v>0.52173913043478259</v>
      </c>
    </row>
    <row r="140" spans="1:17" x14ac:dyDescent="0.45">
      <c r="A140" t="s">
        <v>174</v>
      </c>
      <c r="B140" t="s">
        <v>7</v>
      </c>
      <c r="C140" t="s">
        <v>175</v>
      </c>
      <c r="D140" t="s">
        <v>16</v>
      </c>
      <c r="E140">
        <v>0</v>
      </c>
      <c r="F140">
        <v>3</v>
      </c>
      <c r="G140">
        <f>VLOOKUP(INDEX(Index!$A$2:$A$31, MATCH(_2024_Tigers_Game_Log[[#This Row],[OPP]], Index!$B$2:$B$31, 0)), Major_League_Baseball__Detailed_Standings[[Tm]:[W-L%]], 4,FALSE)</f>
        <v>0.57699999999999996</v>
      </c>
      <c r="H140">
        <f>AVERAGE($G$2:_2024_Tigers_Game_Log[[#This Row],[Opponent Win%]])</f>
        <v>0.49264748201438863</v>
      </c>
      <c r="I140">
        <f>IF(_2024_Tigers_Game_Log[[#This Row],[Location]]="@", _2024_Tigers_Game_Log[[#This Row],[Opponent Win%]]*1.041, _2024_Tigers_Game_Log[[#This Row],[Opponent Win%]]*0.959)</f>
        <v>0.60065699999999989</v>
      </c>
      <c r="J140">
        <f>AVERAGE($G$2:_2024_Tigers_Game_Log[[#This Row],[Opponent Win%]])</f>
        <v>0.49264748201438863</v>
      </c>
      <c r="K140">
        <f>IF(ABS(_2024_Tigers_Game_Log[[#This Row],[RS]]-_2024_Tigers_Game_Log[[#This Row],[RA]])=1, 1,0)</f>
        <v>0</v>
      </c>
      <c r="L140">
        <f>SUM($K$2:_2024_Tigers_Game_Log[[#This Row],[One Run Games]])</f>
        <v>46</v>
      </c>
      <c r="M140">
        <f>IF(AND(_2024_Tigers_Game_Log[[#This Row],[RS]]&gt;_2024_Tigers_Game_Log[[#This Row],[RA]],_2024_Tigers_Game_Log[[#This Row],[One Run Games]]=1), 1,0)</f>
        <v>0</v>
      </c>
      <c r="N140">
        <f>IF(AND(_2024_Tigers_Game_Log[[#This Row],[RS]]&lt;_2024_Tigers_Game_Log[[#This Row],[RA]],_2024_Tigers_Game_Log[[#This Row],[One Run Games]]=1), 1,0)</f>
        <v>0</v>
      </c>
      <c r="O140">
        <f>SUM($M$2:_2024_Tigers_Game_Log[[#This Row],[On Run Wins]])</f>
        <v>24</v>
      </c>
      <c r="P140">
        <f>SUM($N$2:_2024_Tigers_Game_Log[[#This Row],[On Run Loss]])</f>
        <v>22</v>
      </c>
      <c r="Q140" s="1">
        <f>_2024_Tigers_Game_Log[[#This Row],[Cum One-Run Wins]]/SUM(_2024_Tigers_Game_Log[[#This Row],[Cum One-Run Wins]:[Cum One-Run Wins2]])</f>
        <v>0.52173913043478259</v>
      </c>
    </row>
    <row r="141" spans="1:17" x14ac:dyDescent="0.45">
      <c r="A141" t="s">
        <v>176</v>
      </c>
      <c r="B141" t="s">
        <v>7</v>
      </c>
      <c r="C141" t="s">
        <v>175</v>
      </c>
      <c r="D141" t="s">
        <v>16</v>
      </c>
      <c r="E141">
        <v>5</v>
      </c>
      <c r="F141">
        <v>6</v>
      </c>
      <c r="G141">
        <f>VLOOKUP(INDEX(Index!$A$2:$A$31, MATCH(_2024_Tigers_Game_Log[[#This Row],[OPP]], Index!$B$2:$B$31, 0)), Major_League_Baseball__Detailed_Standings[[Tm]:[W-L%]], 4,FALSE)</f>
        <v>0.57699999999999996</v>
      </c>
      <c r="H141">
        <f>AVERAGE($G$2:_2024_Tigers_Game_Log[[#This Row],[Opponent Win%]])</f>
        <v>0.49325000000000013</v>
      </c>
      <c r="I141">
        <f>IF(_2024_Tigers_Game_Log[[#This Row],[Location]]="@", _2024_Tigers_Game_Log[[#This Row],[Opponent Win%]]*1.041, _2024_Tigers_Game_Log[[#This Row],[Opponent Win%]]*0.959)</f>
        <v>0.60065699999999989</v>
      </c>
      <c r="J141">
        <f>AVERAGE($G$2:_2024_Tigers_Game_Log[[#This Row],[Opponent Win%]])</f>
        <v>0.49325000000000013</v>
      </c>
      <c r="K141">
        <f>IF(ABS(_2024_Tigers_Game_Log[[#This Row],[RS]]-_2024_Tigers_Game_Log[[#This Row],[RA]])=1, 1,0)</f>
        <v>1</v>
      </c>
      <c r="L141">
        <f>SUM($K$2:_2024_Tigers_Game_Log[[#This Row],[One Run Games]])</f>
        <v>47</v>
      </c>
      <c r="M141">
        <f>IF(AND(_2024_Tigers_Game_Log[[#This Row],[RS]]&gt;_2024_Tigers_Game_Log[[#This Row],[RA]],_2024_Tigers_Game_Log[[#This Row],[One Run Games]]=1), 1,0)</f>
        <v>0</v>
      </c>
      <c r="N141">
        <f>IF(AND(_2024_Tigers_Game_Log[[#This Row],[RS]]&lt;_2024_Tigers_Game_Log[[#This Row],[RA]],_2024_Tigers_Game_Log[[#This Row],[One Run Games]]=1), 1,0)</f>
        <v>1</v>
      </c>
      <c r="O141">
        <f>SUM($M$2:_2024_Tigers_Game_Log[[#This Row],[On Run Wins]])</f>
        <v>24</v>
      </c>
      <c r="P141">
        <f>SUM($N$2:_2024_Tigers_Game_Log[[#This Row],[On Run Loss]])</f>
        <v>23</v>
      </c>
      <c r="Q141" s="1">
        <f>_2024_Tigers_Game_Log[[#This Row],[Cum One-Run Wins]]/SUM(_2024_Tigers_Game_Log[[#This Row],[Cum One-Run Wins]:[Cum One-Run Wins2]])</f>
        <v>0.51063829787234039</v>
      </c>
    </row>
    <row r="142" spans="1:17" x14ac:dyDescent="0.45">
      <c r="A142" t="s">
        <v>177</v>
      </c>
      <c r="B142" t="s">
        <v>7</v>
      </c>
      <c r="C142" t="s">
        <v>175</v>
      </c>
      <c r="D142" t="s">
        <v>9</v>
      </c>
      <c r="E142">
        <v>4</v>
      </c>
      <c r="F142">
        <v>3</v>
      </c>
      <c r="G142">
        <f>VLOOKUP(INDEX(Index!$A$2:$A$31, MATCH(_2024_Tigers_Game_Log[[#This Row],[OPP]], Index!$B$2:$B$31, 0)), Major_League_Baseball__Detailed_Standings[[Tm]:[W-L%]], 4,FALSE)</f>
        <v>0.57699999999999996</v>
      </c>
      <c r="H142">
        <f>AVERAGE($G$2:_2024_Tigers_Game_Log[[#This Row],[Opponent Win%]])</f>
        <v>0.4938439716312058</v>
      </c>
      <c r="I142">
        <f>IF(_2024_Tigers_Game_Log[[#This Row],[Location]]="@", _2024_Tigers_Game_Log[[#This Row],[Opponent Win%]]*1.041, _2024_Tigers_Game_Log[[#This Row],[Opponent Win%]]*0.959)</f>
        <v>0.60065699999999989</v>
      </c>
      <c r="J142">
        <f>AVERAGE($G$2:_2024_Tigers_Game_Log[[#This Row],[Opponent Win%]])</f>
        <v>0.4938439716312058</v>
      </c>
      <c r="K142">
        <f>IF(ABS(_2024_Tigers_Game_Log[[#This Row],[RS]]-_2024_Tigers_Game_Log[[#This Row],[RA]])=1, 1,0)</f>
        <v>1</v>
      </c>
      <c r="L142">
        <f>SUM($K$2:_2024_Tigers_Game_Log[[#This Row],[One Run Games]])</f>
        <v>48</v>
      </c>
      <c r="M142">
        <f>IF(AND(_2024_Tigers_Game_Log[[#This Row],[RS]]&gt;_2024_Tigers_Game_Log[[#This Row],[RA]],_2024_Tigers_Game_Log[[#This Row],[One Run Games]]=1), 1,0)</f>
        <v>1</v>
      </c>
      <c r="N142">
        <f>IF(AND(_2024_Tigers_Game_Log[[#This Row],[RS]]&lt;_2024_Tigers_Game_Log[[#This Row],[RA]],_2024_Tigers_Game_Log[[#This Row],[One Run Games]]=1), 1,0)</f>
        <v>0</v>
      </c>
      <c r="O142">
        <f>SUM($M$2:_2024_Tigers_Game_Log[[#This Row],[On Run Wins]])</f>
        <v>25</v>
      </c>
      <c r="P142">
        <f>SUM($N$2:_2024_Tigers_Game_Log[[#This Row],[On Run Loss]])</f>
        <v>23</v>
      </c>
      <c r="Q142" s="1">
        <f>_2024_Tigers_Game_Log[[#This Row],[Cum One-Run Wins]]/SUM(_2024_Tigers_Game_Log[[#This Row],[Cum One-Run Wins]:[Cum One-Run Wins2]])</f>
        <v>0.52083333333333337</v>
      </c>
    </row>
    <row r="143" spans="1:17" x14ac:dyDescent="0.45">
      <c r="A143" t="s">
        <v>178</v>
      </c>
      <c r="B143" t="s">
        <v>7</v>
      </c>
      <c r="C143" t="s">
        <v>19</v>
      </c>
      <c r="D143" t="s">
        <v>16</v>
      </c>
      <c r="E143">
        <v>6</v>
      </c>
      <c r="F143">
        <v>7</v>
      </c>
      <c r="G143">
        <f>VLOOKUP(INDEX(Index!$A$2:$A$31, MATCH(_2024_Tigers_Game_Log[[#This Row],[OPP]], Index!$B$2:$B$31, 0)), Major_League_Baseball__Detailed_Standings[[Tm]:[W-L%]], 4,FALSE)</f>
        <v>0.42899999999999999</v>
      </c>
      <c r="H143">
        <f>AVERAGE($G$2:_2024_Tigers_Game_Log[[#This Row],[Opponent Win%]])</f>
        <v>0.49338732394366214</v>
      </c>
      <c r="I143">
        <f>IF(_2024_Tigers_Game_Log[[#This Row],[Location]]="@", _2024_Tigers_Game_Log[[#This Row],[Opponent Win%]]*1.041, _2024_Tigers_Game_Log[[#This Row],[Opponent Win%]]*0.959)</f>
        <v>0.44658899999999996</v>
      </c>
      <c r="J143">
        <f>AVERAGE($G$2:_2024_Tigers_Game_Log[[#This Row],[Opponent Win%]])</f>
        <v>0.49338732394366214</v>
      </c>
      <c r="K143">
        <f>IF(ABS(_2024_Tigers_Game_Log[[#This Row],[RS]]-_2024_Tigers_Game_Log[[#This Row],[RA]])=1, 1,0)</f>
        <v>1</v>
      </c>
      <c r="L143">
        <f>SUM($K$2:_2024_Tigers_Game_Log[[#This Row],[One Run Games]])</f>
        <v>49</v>
      </c>
      <c r="M143">
        <f>IF(AND(_2024_Tigers_Game_Log[[#This Row],[RS]]&gt;_2024_Tigers_Game_Log[[#This Row],[RA]],_2024_Tigers_Game_Log[[#This Row],[One Run Games]]=1), 1,0)</f>
        <v>0</v>
      </c>
      <c r="N143">
        <f>IF(AND(_2024_Tigers_Game_Log[[#This Row],[RS]]&lt;_2024_Tigers_Game_Log[[#This Row],[RA]],_2024_Tigers_Game_Log[[#This Row],[One Run Games]]=1), 1,0)</f>
        <v>1</v>
      </c>
      <c r="O143">
        <f>SUM($M$2:_2024_Tigers_Game_Log[[#This Row],[On Run Wins]])</f>
        <v>25</v>
      </c>
      <c r="P143">
        <f>SUM($N$2:_2024_Tigers_Game_Log[[#This Row],[On Run Loss]])</f>
        <v>24</v>
      </c>
      <c r="Q143" s="1">
        <f>_2024_Tigers_Game_Log[[#This Row],[Cum One-Run Wins]]/SUM(_2024_Tigers_Game_Log[[#This Row],[Cum One-Run Wins]:[Cum One-Run Wins2]])</f>
        <v>0.51020408163265307</v>
      </c>
    </row>
    <row r="144" spans="1:17" x14ac:dyDescent="0.45">
      <c r="A144" t="s">
        <v>179</v>
      </c>
      <c r="B144" t="s">
        <v>7</v>
      </c>
      <c r="C144" t="s">
        <v>19</v>
      </c>
      <c r="D144" t="s">
        <v>9</v>
      </c>
      <c r="E144">
        <v>2</v>
      </c>
      <c r="F144">
        <v>1</v>
      </c>
      <c r="G144">
        <f>VLOOKUP(INDEX(Index!$A$2:$A$31, MATCH(_2024_Tigers_Game_Log[[#This Row],[OPP]], Index!$B$2:$B$31, 0)), Major_League_Baseball__Detailed_Standings[[Tm]:[W-L%]], 4,FALSE)</f>
        <v>0.42899999999999999</v>
      </c>
      <c r="H144">
        <f>AVERAGE($G$2:_2024_Tigers_Game_Log[[#This Row],[Opponent Win%]])</f>
        <v>0.49293706293706308</v>
      </c>
      <c r="I144">
        <f>IF(_2024_Tigers_Game_Log[[#This Row],[Location]]="@", _2024_Tigers_Game_Log[[#This Row],[Opponent Win%]]*1.041, _2024_Tigers_Game_Log[[#This Row],[Opponent Win%]]*0.959)</f>
        <v>0.44658899999999996</v>
      </c>
      <c r="J144">
        <f>AVERAGE($G$2:_2024_Tigers_Game_Log[[#This Row],[Opponent Win%]])</f>
        <v>0.49293706293706308</v>
      </c>
      <c r="K144">
        <f>IF(ABS(_2024_Tigers_Game_Log[[#This Row],[RS]]-_2024_Tigers_Game_Log[[#This Row],[RA]])=1, 1,0)</f>
        <v>1</v>
      </c>
      <c r="L144">
        <f>SUM($K$2:_2024_Tigers_Game_Log[[#This Row],[One Run Games]])</f>
        <v>50</v>
      </c>
      <c r="M144">
        <f>IF(AND(_2024_Tigers_Game_Log[[#This Row],[RS]]&gt;_2024_Tigers_Game_Log[[#This Row],[RA]],_2024_Tigers_Game_Log[[#This Row],[One Run Games]]=1), 1,0)</f>
        <v>1</v>
      </c>
      <c r="N144">
        <f>IF(AND(_2024_Tigers_Game_Log[[#This Row],[RS]]&lt;_2024_Tigers_Game_Log[[#This Row],[RA]],_2024_Tigers_Game_Log[[#This Row],[One Run Games]]=1), 1,0)</f>
        <v>0</v>
      </c>
      <c r="O144">
        <f>SUM($M$2:_2024_Tigers_Game_Log[[#This Row],[On Run Wins]])</f>
        <v>26</v>
      </c>
      <c r="P144">
        <f>SUM($N$2:_2024_Tigers_Game_Log[[#This Row],[On Run Loss]])</f>
        <v>24</v>
      </c>
      <c r="Q144" s="1">
        <f>_2024_Tigers_Game_Log[[#This Row],[Cum One-Run Wins]]/SUM(_2024_Tigers_Game_Log[[#This Row],[Cum One-Run Wins]:[Cum One-Run Wins2]])</f>
        <v>0.52</v>
      </c>
    </row>
    <row r="145" spans="1:17" x14ac:dyDescent="0.45">
      <c r="A145" t="s">
        <v>180</v>
      </c>
      <c r="B145" t="s">
        <v>7</v>
      </c>
      <c r="C145" t="s">
        <v>19</v>
      </c>
      <c r="D145" t="s">
        <v>9</v>
      </c>
      <c r="E145">
        <v>9</v>
      </c>
      <c r="F145">
        <v>1</v>
      </c>
      <c r="G145">
        <f>VLOOKUP(INDEX(Index!$A$2:$A$31, MATCH(_2024_Tigers_Game_Log[[#This Row],[OPP]], Index!$B$2:$B$31, 0)), Major_League_Baseball__Detailed_Standings[[Tm]:[W-L%]], 4,FALSE)</f>
        <v>0.42899999999999999</v>
      </c>
      <c r="H145">
        <f>AVERAGE($G$2:_2024_Tigers_Game_Log[[#This Row],[Opponent Win%]])</f>
        <v>0.49249305555555573</v>
      </c>
      <c r="I145">
        <f>IF(_2024_Tigers_Game_Log[[#This Row],[Location]]="@", _2024_Tigers_Game_Log[[#This Row],[Opponent Win%]]*1.041, _2024_Tigers_Game_Log[[#This Row],[Opponent Win%]]*0.959)</f>
        <v>0.44658899999999996</v>
      </c>
      <c r="J145">
        <f>AVERAGE($G$2:_2024_Tigers_Game_Log[[#This Row],[Opponent Win%]])</f>
        <v>0.49249305555555573</v>
      </c>
      <c r="K145">
        <f>IF(ABS(_2024_Tigers_Game_Log[[#This Row],[RS]]-_2024_Tigers_Game_Log[[#This Row],[RA]])=1, 1,0)</f>
        <v>0</v>
      </c>
      <c r="L145">
        <f>SUM($K$2:_2024_Tigers_Game_Log[[#This Row],[One Run Games]])</f>
        <v>50</v>
      </c>
      <c r="M145">
        <f>IF(AND(_2024_Tigers_Game_Log[[#This Row],[RS]]&gt;_2024_Tigers_Game_Log[[#This Row],[RA]],_2024_Tigers_Game_Log[[#This Row],[One Run Games]]=1), 1,0)</f>
        <v>0</v>
      </c>
      <c r="N145">
        <f>IF(AND(_2024_Tigers_Game_Log[[#This Row],[RS]]&lt;_2024_Tigers_Game_Log[[#This Row],[RA]],_2024_Tigers_Game_Log[[#This Row],[One Run Games]]=1), 1,0)</f>
        <v>0</v>
      </c>
      <c r="O145">
        <f>SUM($M$2:_2024_Tigers_Game_Log[[#This Row],[On Run Wins]])</f>
        <v>26</v>
      </c>
      <c r="P145">
        <f>SUM($N$2:_2024_Tigers_Game_Log[[#This Row],[On Run Loss]])</f>
        <v>24</v>
      </c>
      <c r="Q145" s="1">
        <f>_2024_Tigers_Game_Log[[#This Row],[Cum One-Run Wins]]/SUM(_2024_Tigers_Game_Log[[#This Row],[Cum One-Run Wins]:[Cum One-Run Wins2]])</f>
        <v>0.52</v>
      </c>
    </row>
    <row r="146" spans="1:17" x14ac:dyDescent="0.45">
      <c r="A146" t="s">
        <v>181</v>
      </c>
      <c r="B146" t="s">
        <v>18</v>
      </c>
      <c r="C146" t="s">
        <v>182</v>
      </c>
      <c r="D146" t="s">
        <v>9</v>
      </c>
      <c r="E146">
        <v>11</v>
      </c>
      <c r="F146">
        <v>0</v>
      </c>
      <c r="G146">
        <f>VLOOKUP(INDEX(Index!$A$2:$A$31, MATCH(_2024_Tigers_Game_Log[[#This Row],[OPP]], Index!$B$2:$B$31, 0)), Major_League_Baseball__Detailed_Standings[[Tm]:[W-L%]], 4,FALSE)</f>
        <v>0.38500000000000001</v>
      </c>
      <c r="H146">
        <f>AVERAGE($G$2:_2024_Tigers_Game_Log[[#This Row],[Opponent Win%]])</f>
        <v>0.49175172413793122</v>
      </c>
      <c r="I146">
        <f>IF(_2024_Tigers_Game_Log[[#This Row],[Location]]="@", _2024_Tigers_Game_Log[[#This Row],[Opponent Win%]]*1.041, _2024_Tigers_Game_Log[[#This Row],[Opponent Win%]]*0.959)</f>
        <v>0.36921500000000002</v>
      </c>
      <c r="J146">
        <f>AVERAGE($G$2:_2024_Tigers_Game_Log[[#This Row],[Opponent Win%]])</f>
        <v>0.49175172413793122</v>
      </c>
      <c r="K146">
        <f>IF(ABS(_2024_Tigers_Game_Log[[#This Row],[RS]]-_2024_Tigers_Game_Log[[#This Row],[RA]])=1, 1,0)</f>
        <v>0</v>
      </c>
      <c r="L146">
        <f>SUM($K$2:_2024_Tigers_Game_Log[[#This Row],[One Run Games]])</f>
        <v>50</v>
      </c>
      <c r="M146">
        <f>IF(AND(_2024_Tigers_Game_Log[[#This Row],[RS]]&gt;_2024_Tigers_Game_Log[[#This Row],[RA]],_2024_Tigers_Game_Log[[#This Row],[One Run Games]]=1), 1,0)</f>
        <v>0</v>
      </c>
      <c r="N146">
        <f>IF(AND(_2024_Tigers_Game_Log[[#This Row],[RS]]&lt;_2024_Tigers_Game_Log[[#This Row],[RA]],_2024_Tigers_Game_Log[[#This Row],[One Run Games]]=1), 1,0)</f>
        <v>0</v>
      </c>
      <c r="O146">
        <f>SUM($M$2:_2024_Tigers_Game_Log[[#This Row],[On Run Wins]])</f>
        <v>26</v>
      </c>
      <c r="P146">
        <f>SUM($N$2:_2024_Tigers_Game_Log[[#This Row],[On Run Loss]])</f>
        <v>24</v>
      </c>
      <c r="Q146" s="1">
        <f>_2024_Tigers_Game_Log[[#This Row],[Cum One-Run Wins]]/SUM(_2024_Tigers_Game_Log[[#This Row],[Cum One-Run Wins]:[Cum One-Run Wins2]])</f>
        <v>0.52</v>
      </c>
    </row>
    <row r="147" spans="1:17" x14ac:dyDescent="0.45">
      <c r="A147" t="s">
        <v>183</v>
      </c>
      <c r="B147" t="s">
        <v>18</v>
      </c>
      <c r="C147" t="s">
        <v>182</v>
      </c>
      <c r="D147" t="s">
        <v>9</v>
      </c>
      <c r="E147">
        <v>7</v>
      </c>
      <c r="F147">
        <v>4</v>
      </c>
      <c r="G147">
        <f>VLOOKUP(INDEX(Index!$A$2:$A$31, MATCH(_2024_Tigers_Game_Log[[#This Row],[OPP]], Index!$B$2:$B$31, 0)), Major_League_Baseball__Detailed_Standings[[Tm]:[W-L%]], 4,FALSE)</f>
        <v>0.38500000000000001</v>
      </c>
      <c r="H147">
        <f>AVERAGE($G$2:_2024_Tigers_Game_Log[[#This Row],[Opponent Win%]])</f>
        <v>0.49102054794520572</v>
      </c>
      <c r="I147">
        <f>IF(_2024_Tigers_Game_Log[[#This Row],[Location]]="@", _2024_Tigers_Game_Log[[#This Row],[Opponent Win%]]*1.041, _2024_Tigers_Game_Log[[#This Row],[Opponent Win%]]*0.959)</f>
        <v>0.36921500000000002</v>
      </c>
      <c r="J147">
        <f>AVERAGE($G$2:_2024_Tigers_Game_Log[[#This Row],[Opponent Win%]])</f>
        <v>0.49102054794520572</v>
      </c>
      <c r="K147">
        <f>IF(ABS(_2024_Tigers_Game_Log[[#This Row],[RS]]-_2024_Tigers_Game_Log[[#This Row],[RA]])=1, 1,0)</f>
        <v>0</v>
      </c>
      <c r="L147">
        <f>SUM($K$2:_2024_Tigers_Game_Log[[#This Row],[One Run Games]])</f>
        <v>50</v>
      </c>
      <c r="M147">
        <f>IF(AND(_2024_Tigers_Game_Log[[#This Row],[RS]]&gt;_2024_Tigers_Game_Log[[#This Row],[RA]],_2024_Tigers_Game_Log[[#This Row],[One Run Games]]=1), 1,0)</f>
        <v>0</v>
      </c>
      <c r="N147">
        <f>IF(AND(_2024_Tigers_Game_Log[[#This Row],[RS]]&lt;_2024_Tigers_Game_Log[[#This Row],[RA]],_2024_Tigers_Game_Log[[#This Row],[One Run Games]]=1), 1,0)</f>
        <v>0</v>
      </c>
      <c r="O147">
        <f>SUM($M$2:_2024_Tigers_Game_Log[[#This Row],[On Run Wins]])</f>
        <v>26</v>
      </c>
      <c r="P147">
        <f>SUM($N$2:_2024_Tigers_Game_Log[[#This Row],[On Run Loss]])</f>
        <v>24</v>
      </c>
      <c r="Q147" s="1">
        <f>_2024_Tigers_Game_Log[[#This Row],[Cum One-Run Wins]]/SUM(_2024_Tigers_Game_Log[[#This Row],[Cum One-Run Wins]:[Cum One-Run Wins2]])</f>
        <v>0.52</v>
      </c>
    </row>
    <row r="148" spans="1:17" x14ac:dyDescent="0.45">
      <c r="A148" t="s">
        <v>184</v>
      </c>
      <c r="B148" t="s">
        <v>18</v>
      </c>
      <c r="C148" t="s">
        <v>182</v>
      </c>
      <c r="D148" t="s">
        <v>16</v>
      </c>
      <c r="E148">
        <v>2</v>
      </c>
      <c r="F148">
        <v>4</v>
      </c>
      <c r="G148">
        <f>VLOOKUP(INDEX(Index!$A$2:$A$31, MATCH(_2024_Tigers_Game_Log[[#This Row],[OPP]], Index!$B$2:$B$31, 0)), Major_League_Baseball__Detailed_Standings[[Tm]:[W-L%]], 4,FALSE)</f>
        <v>0.38500000000000001</v>
      </c>
      <c r="H148">
        <f>AVERAGE($G$2:_2024_Tigers_Game_Log[[#This Row],[Opponent Win%]])</f>
        <v>0.49029931972789143</v>
      </c>
      <c r="I148">
        <f>IF(_2024_Tigers_Game_Log[[#This Row],[Location]]="@", _2024_Tigers_Game_Log[[#This Row],[Opponent Win%]]*1.041, _2024_Tigers_Game_Log[[#This Row],[Opponent Win%]]*0.959)</f>
        <v>0.36921500000000002</v>
      </c>
      <c r="J148">
        <f>AVERAGE($G$2:_2024_Tigers_Game_Log[[#This Row],[Opponent Win%]])</f>
        <v>0.49029931972789143</v>
      </c>
      <c r="K148">
        <f>IF(ABS(_2024_Tigers_Game_Log[[#This Row],[RS]]-_2024_Tigers_Game_Log[[#This Row],[RA]])=1, 1,0)</f>
        <v>0</v>
      </c>
      <c r="L148">
        <f>SUM($K$2:_2024_Tigers_Game_Log[[#This Row],[One Run Games]])</f>
        <v>50</v>
      </c>
      <c r="M148">
        <f>IF(AND(_2024_Tigers_Game_Log[[#This Row],[RS]]&gt;_2024_Tigers_Game_Log[[#This Row],[RA]],_2024_Tigers_Game_Log[[#This Row],[One Run Games]]=1), 1,0)</f>
        <v>0</v>
      </c>
      <c r="N148">
        <f>IF(AND(_2024_Tigers_Game_Log[[#This Row],[RS]]&lt;_2024_Tigers_Game_Log[[#This Row],[RA]],_2024_Tigers_Game_Log[[#This Row],[One Run Games]]=1), 1,0)</f>
        <v>0</v>
      </c>
      <c r="O148">
        <f>SUM($M$2:_2024_Tigers_Game_Log[[#This Row],[On Run Wins]])</f>
        <v>26</v>
      </c>
      <c r="P148">
        <f>SUM($N$2:_2024_Tigers_Game_Log[[#This Row],[On Run Loss]])</f>
        <v>24</v>
      </c>
      <c r="Q148" s="1">
        <f>_2024_Tigers_Game_Log[[#This Row],[Cum One-Run Wins]]/SUM(_2024_Tigers_Game_Log[[#This Row],[Cum One-Run Wins]:[Cum One-Run Wins2]])</f>
        <v>0.52</v>
      </c>
    </row>
    <row r="149" spans="1:17" x14ac:dyDescent="0.45">
      <c r="A149" t="s">
        <v>185</v>
      </c>
      <c r="B149" t="s">
        <v>18</v>
      </c>
      <c r="C149" t="s">
        <v>186</v>
      </c>
      <c r="D149" t="s">
        <v>9</v>
      </c>
      <c r="E149">
        <v>1</v>
      </c>
      <c r="F149">
        <v>0</v>
      </c>
      <c r="G149">
        <f>VLOOKUP(INDEX(Index!$A$2:$A$31, MATCH(_2024_Tigers_Game_Log[[#This Row],[OPP]], Index!$B$2:$B$31, 0)), Major_League_Baseball__Detailed_Standings[[Tm]:[W-L%]], 4,FALSE)</f>
        <v>0.55100000000000005</v>
      </c>
      <c r="H149">
        <f>AVERAGE($G$2:_2024_Tigers_Game_Log[[#This Row],[Opponent Win%]])</f>
        <v>0.49070945945945976</v>
      </c>
      <c r="I149">
        <f>IF(_2024_Tigers_Game_Log[[#This Row],[Location]]="@", _2024_Tigers_Game_Log[[#This Row],[Opponent Win%]]*1.041, _2024_Tigers_Game_Log[[#This Row],[Opponent Win%]]*0.959)</f>
        <v>0.52840900000000002</v>
      </c>
      <c r="J149">
        <f>AVERAGE($G$2:_2024_Tigers_Game_Log[[#This Row],[Opponent Win%]])</f>
        <v>0.49070945945945976</v>
      </c>
      <c r="K149">
        <f>IF(ABS(_2024_Tigers_Game_Log[[#This Row],[RS]]-_2024_Tigers_Game_Log[[#This Row],[RA]])=1, 1,0)</f>
        <v>1</v>
      </c>
      <c r="L149">
        <f>SUM($K$2:_2024_Tigers_Game_Log[[#This Row],[One Run Games]])</f>
        <v>51</v>
      </c>
      <c r="M149">
        <f>IF(AND(_2024_Tigers_Game_Log[[#This Row],[RS]]&gt;_2024_Tigers_Game_Log[[#This Row],[RA]],_2024_Tigers_Game_Log[[#This Row],[One Run Games]]=1), 1,0)</f>
        <v>1</v>
      </c>
      <c r="N149">
        <f>IF(AND(_2024_Tigers_Game_Log[[#This Row],[RS]]&lt;_2024_Tigers_Game_Log[[#This Row],[RA]],_2024_Tigers_Game_Log[[#This Row],[One Run Games]]=1), 1,0)</f>
        <v>0</v>
      </c>
      <c r="O149">
        <f>SUM($M$2:_2024_Tigers_Game_Log[[#This Row],[On Run Wins]])</f>
        <v>27</v>
      </c>
      <c r="P149">
        <f>SUM($N$2:_2024_Tigers_Game_Log[[#This Row],[On Run Loss]])</f>
        <v>24</v>
      </c>
      <c r="Q149" s="1">
        <f>_2024_Tigers_Game_Log[[#This Row],[Cum One-Run Wins]]/SUM(_2024_Tigers_Game_Log[[#This Row],[Cum One-Run Wins]:[Cum One-Run Wins2]])</f>
        <v>0.52941176470588236</v>
      </c>
    </row>
    <row r="150" spans="1:17" x14ac:dyDescent="0.45">
      <c r="A150" t="s">
        <v>187</v>
      </c>
      <c r="B150" t="s">
        <v>18</v>
      </c>
      <c r="C150" t="s">
        <v>186</v>
      </c>
      <c r="D150" t="s">
        <v>16</v>
      </c>
      <c r="E150">
        <v>2</v>
      </c>
      <c r="F150">
        <v>4</v>
      </c>
      <c r="G150">
        <f>VLOOKUP(INDEX(Index!$A$2:$A$31, MATCH(_2024_Tigers_Game_Log[[#This Row],[OPP]], Index!$B$2:$B$31, 0)), Major_League_Baseball__Detailed_Standings[[Tm]:[W-L%]], 4,FALSE)</f>
        <v>0.55100000000000005</v>
      </c>
      <c r="H150">
        <f>AVERAGE($G$2:_2024_Tigers_Game_Log[[#This Row],[Opponent Win%]])</f>
        <v>0.49111409395973182</v>
      </c>
      <c r="I150">
        <f>IF(_2024_Tigers_Game_Log[[#This Row],[Location]]="@", _2024_Tigers_Game_Log[[#This Row],[Opponent Win%]]*1.041, _2024_Tigers_Game_Log[[#This Row],[Opponent Win%]]*0.959)</f>
        <v>0.52840900000000002</v>
      </c>
      <c r="J150">
        <f>AVERAGE($G$2:_2024_Tigers_Game_Log[[#This Row],[Opponent Win%]])</f>
        <v>0.49111409395973182</v>
      </c>
      <c r="K150">
        <f>IF(ABS(_2024_Tigers_Game_Log[[#This Row],[RS]]-_2024_Tigers_Game_Log[[#This Row],[RA]])=1, 1,0)</f>
        <v>0</v>
      </c>
      <c r="L150">
        <f>SUM($K$2:_2024_Tigers_Game_Log[[#This Row],[One Run Games]])</f>
        <v>51</v>
      </c>
      <c r="M150">
        <f>IF(AND(_2024_Tigers_Game_Log[[#This Row],[RS]]&gt;_2024_Tigers_Game_Log[[#This Row],[RA]],_2024_Tigers_Game_Log[[#This Row],[One Run Games]]=1), 1,0)</f>
        <v>0</v>
      </c>
      <c r="N150">
        <f>IF(AND(_2024_Tigers_Game_Log[[#This Row],[RS]]&lt;_2024_Tigers_Game_Log[[#This Row],[RA]],_2024_Tigers_Game_Log[[#This Row],[One Run Games]]=1), 1,0)</f>
        <v>0</v>
      </c>
      <c r="O150">
        <f>SUM($M$2:_2024_Tigers_Game_Log[[#This Row],[On Run Wins]])</f>
        <v>27</v>
      </c>
      <c r="P150">
        <f>SUM($N$2:_2024_Tigers_Game_Log[[#This Row],[On Run Loss]])</f>
        <v>24</v>
      </c>
      <c r="Q150" s="1">
        <f>_2024_Tigers_Game_Log[[#This Row],[Cum One-Run Wins]]/SUM(_2024_Tigers_Game_Log[[#This Row],[Cum One-Run Wins]:[Cum One-Run Wins2]])</f>
        <v>0.52941176470588236</v>
      </c>
    </row>
    <row r="151" spans="1:17" x14ac:dyDescent="0.45">
      <c r="A151" t="s">
        <v>188</v>
      </c>
      <c r="B151" t="s">
        <v>18</v>
      </c>
      <c r="C151" t="s">
        <v>186</v>
      </c>
      <c r="D151" t="s">
        <v>9</v>
      </c>
      <c r="E151">
        <v>4</v>
      </c>
      <c r="F151">
        <v>2</v>
      </c>
      <c r="G151">
        <f>VLOOKUP(INDEX(Index!$A$2:$A$31, MATCH(_2024_Tigers_Game_Log[[#This Row],[OPP]], Index!$B$2:$B$31, 0)), Major_League_Baseball__Detailed_Standings[[Tm]:[W-L%]], 4,FALSE)</f>
        <v>0.55100000000000005</v>
      </c>
      <c r="H151">
        <f>AVERAGE($G$2:_2024_Tigers_Game_Log[[#This Row],[Opponent Win%]])</f>
        <v>0.49151333333333364</v>
      </c>
      <c r="I151">
        <f>IF(_2024_Tigers_Game_Log[[#This Row],[Location]]="@", _2024_Tigers_Game_Log[[#This Row],[Opponent Win%]]*1.041, _2024_Tigers_Game_Log[[#This Row],[Opponent Win%]]*0.959)</f>
        <v>0.52840900000000002</v>
      </c>
      <c r="J151">
        <f>AVERAGE($G$2:_2024_Tigers_Game_Log[[#This Row],[Opponent Win%]])</f>
        <v>0.49151333333333364</v>
      </c>
      <c r="K151">
        <f>IF(ABS(_2024_Tigers_Game_Log[[#This Row],[RS]]-_2024_Tigers_Game_Log[[#This Row],[RA]])=1, 1,0)</f>
        <v>0</v>
      </c>
      <c r="L151">
        <f>SUM($K$2:_2024_Tigers_Game_Log[[#This Row],[One Run Games]])</f>
        <v>51</v>
      </c>
      <c r="M151">
        <f>IF(AND(_2024_Tigers_Game_Log[[#This Row],[RS]]&gt;_2024_Tigers_Game_Log[[#This Row],[RA]],_2024_Tigers_Game_Log[[#This Row],[One Run Games]]=1), 1,0)</f>
        <v>0</v>
      </c>
      <c r="N151">
        <f>IF(AND(_2024_Tigers_Game_Log[[#This Row],[RS]]&lt;_2024_Tigers_Game_Log[[#This Row],[RA]],_2024_Tigers_Game_Log[[#This Row],[One Run Games]]=1), 1,0)</f>
        <v>0</v>
      </c>
      <c r="O151">
        <f>SUM($M$2:_2024_Tigers_Game_Log[[#This Row],[On Run Wins]])</f>
        <v>27</v>
      </c>
      <c r="P151">
        <f>SUM($N$2:_2024_Tigers_Game_Log[[#This Row],[On Run Loss]])</f>
        <v>24</v>
      </c>
      <c r="Q151" s="1">
        <f>_2024_Tigers_Game_Log[[#This Row],[Cum One-Run Wins]]/SUM(_2024_Tigers_Game_Log[[#This Row],[Cum One-Run Wins]:[Cum One-Run Wins2]])</f>
        <v>0.52941176470588236</v>
      </c>
    </row>
    <row r="152" spans="1:17" x14ac:dyDescent="0.45">
      <c r="A152" t="s">
        <v>189</v>
      </c>
      <c r="B152" t="s">
        <v>7</v>
      </c>
      <c r="C152" t="s">
        <v>43</v>
      </c>
      <c r="D152" t="s">
        <v>9</v>
      </c>
      <c r="E152">
        <v>7</v>
      </c>
      <c r="F152">
        <v>6</v>
      </c>
      <c r="G152">
        <f>VLOOKUP(INDEX(Index!$A$2:$A$31, MATCH(_2024_Tigers_Game_Log[[#This Row],[OPP]], Index!$B$2:$B$31, 0)), Major_League_Baseball__Detailed_Standings[[Tm]:[W-L%]], 4,FALSE)</f>
        <v>0.52600000000000002</v>
      </c>
      <c r="H152">
        <f>AVERAGE($G$2:_2024_Tigers_Game_Log[[#This Row],[Opponent Win%]])</f>
        <v>0.49174172185430493</v>
      </c>
      <c r="I152">
        <f>IF(_2024_Tigers_Game_Log[[#This Row],[Location]]="@", _2024_Tigers_Game_Log[[#This Row],[Opponent Win%]]*1.041, _2024_Tigers_Game_Log[[#This Row],[Opponent Win%]]*0.959)</f>
        <v>0.547566</v>
      </c>
      <c r="J152">
        <f>AVERAGE($G$2:_2024_Tigers_Game_Log[[#This Row],[Opponent Win%]])</f>
        <v>0.49174172185430493</v>
      </c>
      <c r="K152">
        <f>IF(ABS(_2024_Tigers_Game_Log[[#This Row],[RS]]-_2024_Tigers_Game_Log[[#This Row],[RA]])=1, 1,0)</f>
        <v>1</v>
      </c>
      <c r="L152">
        <f>SUM($K$2:_2024_Tigers_Game_Log[[#This Row],[One Run Games]])</f>
        <v>52</v>
      </c>
      <c r="M152">
        <f>IF(AND(_2024_Tigers_Game_Log[[#This Row],[RS]]&gt;_2024_Tigers_Game_Log[[#This Row],[RA]],_2024_Tigers_Game_Log[[#This Row],[One Run Games]]=1), 1,0)</f>
        <v>1</v>
      </c>
      <c r="N152">
        <f>IF(AND(_2024_Tigers_Game_Log[[#This Row],[RS]]&lt;_2024_Tigers_Game_Log[[#This Row],[RA]],_2024_Tigers_Game_Log[[#This Row],[One Run Games]]=1), 1,0)</f>
        <v>0</v>
      </c>
      <c r="O152">
        <f>SUM($M$2:_2024_Tigers_Game_Log[[#This Row],[On Run Wins]])</f>
        <v>28</v>
      </c>
      <c r="P152">
        <f>SUM($N$2:_2024_Tigers_Game_Log[[#This Row],[On Run Loss]])</f>
        <v>24</v>
      </c>
      <c r="Q152" s="1">
        <f>_2024_Tigers_Game_Log[[#This Row],[Cum One-Run Wins]]/SUM(_2024_Tigers_Game_Log[[#This Row],[Cum One-Run Wins]:[Cum One-Run Wins2]])</f>
        <v>0.53846153846153844</v>
      </c>
    </row>
    <row r="153" spans="1:17" x14ac:dyDescent="0.45">
      <c r="A153" t="s">
        <v>190</v>
      </c>
      <c r="B153" t="s">
        <v>7</v>
      </c>
      <c r="C153" t="s">
        <v>43</v>
      </c>
      <c r="D153" t="s">
        <v>9</v>
      </c>
      <c r="E153">
        <v>3</v>
      </c>
      <c r="F153">
        <v>1</v>
      </c>
      <c r="G153">
        <f>VLOOKUP(INDEX(Index!$A$2:$A$31, MATCH(_2024_Tigers_Game_Log[[#This Row],[OPP]], Index!$B$2:$B$31, 0)), Major_League_Baseball__Detailed_Standings[[Tm]:[W-L%]], 4,FALSE)</f>
        <v>0.52600000000000002</v>
      </c>
      <c r="H153">
        <f>AVERAGE($G$2:_2024_Tigers_Game_Log[[#This Row],[Opponent Win%]])</f>
        <v>0.49196710526315818</v>
      </c>
      <c r="I153">
        <f>IF(_2024_Tigers_Game_Log[[#This Row],[Location]]="@", _2024_Tigers_Game_Log[[#This Row],[Opponent Win%]]*1.041, _2024_Tigers_Game_Log[[#This Row],[Opponent Win%]]*0.959)</f>
        <v>0.547566</v>
      </c>
      <c r="J153">
        <f>AVERAGE($G$2:_2024_Tigers_Game_Log[[#This Row],[Opponent Win%]])</f>
        <v>0.49196710526315818</v>
      </c>
      <c r="K153">
        <f>IF(ABS(_2024_Tigers_Game_Log[[#This Row],[RS]]-_2024_Tigers_Game_Log[[#This Row],[RA]])=1, 1,0)</f>
        <v>0</v>
      </c>
      <c r="L153">
        <f>SUM($K$2:_2024_Tigers_Game_Log[[#This Row],[One Run Games]])</f>
        <v>52</v>
      </c>
      <c r="M153">
        <f>IF(AND(_2024_Tigers_Game_Log[[#This Row],[RS]]&gt;_2024_Tigers_Game_Log[[#This Row],[RA]],_2024_Tigers_Game_Log[[#This Row],[One Run Games]]=1), 1,0)</f>
        <v>0</v>
      </c>
      <c r="N153">
        <f>IF(AND(_2024_Tigers_Game_Log[[#This Row],[RS]]&lt;_2024_Tigers_Game_Log[[#This Row],[RA]],_2024_Tigers_Game_Log[[#This Row],[One Run Games]]=1), 1,0)</f>
        <v>0</v>
      </c>
      <c r="O153">
        <f>SUM($M$2:_2024_Tigers_Game_Log[[#This Row],[On Run Wins]])</f>
        <v>28</v>
      </c>
      <c r="P153">
        <f>SUM($N$2:_2024_Tigers_Game_Log[[#This Row],[On Run Loss]])</f>
        <v>24</v>
      </c>
      <c r="Q153" s="1">
        <f>_2024_Tigers_Game_Log[[#This Row],[Cum One-Run Wins]]/SUM(_2024_Tigers_Game_Log[[#This Row],[Cum One-Run Wins]:[Cum One-Run Wins2]])</f>
        <v>0.53846153846153844</v>
      </c>
    </row>
    <row r="154" spans="1:17" x14ac:dyDescent="0.45">
      <c r="A154" t="s">
        <v>191</v>
      </c>
      <c r="B154" t="s">
        <v>7</v>
      </c>
      <c r="C154" t="s">
        <v>43</v>
      </c>
      <c r="D154" t="s">
        <v>9</v>
      </c>
      <c r="E154">
        <v>4</v>
      </c>
      <c r="F154">
        <v>2</v>
      </c>
      <c r="G154">
        <f>VLOOKUP(INDEX(Index!$A$2:$A$31, MATCH(_2024_Tigers_Game_Log[[#This Row],[OPP]], Index!$B$2:$B$31, 0)), Major_League_Baseball__Detailed_Standings[[Tm]:[W-L%]], 4,FALSE)</f>
        <v>0.52600000000000002</v>
      </c>
      <c r="H154">
        <f>AVERAGE($G$2:_2024_Tigers_Game_Log[[#This Row],[Opponent Win%]])</f>
        <v>0.49218954248366037</v>
      </c>
      <c r="I154">
        <f>IF(_2024_Tigers_Game_Log[[#This Row],[Location]]="@", _2024_Tigers_Game_Log[[#This Row],[Opponent Win%]]*1.041, _2024_Tigers_Game_Log[[#This Row],[Opponent Win%]]*0.959)</f>
        <v>0.547566</v>
      </c>
      <c r="J154">
        <f>AVERAGE($G$2:_2024_Tigers_Game_Log[[#This Row],[Opponent Win%]])</f>
        <v>0.49218954248366037</v>
      </c>
      <c r="K154">
        <f>IF(ABS(_2024_Tigers_Game_Log[[#This Row],[RS]]-_2024_Tigers_Game_Log[[#This Row],[RA]])=1, 1,0)</f>
        <v>0</v>
      </c>
      <c r="L154">
        <f>SUM($K$2:_2024_Tigers_Game_Log[[#This Row],[One Run Games]])</f>
        <v>52</v>
      </c>
      <c r="M154">
        <f>IF(AND(_2024_Tigers_Game_Log[[#This Row],[RS]]&gt;_2024_Tigers_Game_Log[[#This Row],[RA]],_2024_Tigers_Game_Log[[#This Row],[One Run Games]]=1), 1,0)</f>
        <v>0</v>
      </c>
      <c r="N154">
        <f>IF(AND(_2024_Tigers_Game_Log[[#This Row],[RS]]&lt;_2024_Tigers_Game_Log[[#This Row],[RA]],_2024_Tigers_Game_Log[[#This Row],[One Run Games]]=1), 1,0)</f>
        <v>0</v>
      </c>
      <c r="O154">
        <f>SUM($M$2:_2024_Tigers_Game_Log[[#This Row],[On Run Wins]])</f>
        <v>28</v>
      </c>
      <c r="P154">
        <f>SUM($N$2:_2024_Tigers_Game_Log[[#This Row],[On Run Loss]])</f>
        <v>24</v>
      </c>
      <c r="Q154" s="1">
        <f>_2024_Tigers_Game_Log[[#This Row],[Cum One-Run Wins]]/SUM(_2024_Tigers_Game_Log[[#This Row],[Cum One-Run Wins]:[Cum One-Run Wins2]])</f>
        <v>0.53846153846153844</v>
      </c>
    </row>
    <row r="155" spans="1:17" x14ac:dyDescent="0.45">
      <c r="A155" t="s">
        <v>192</v>
      </c>
      <c r="B155" t="s">
        <v>7</v>
      </c>
      <c r="C155" t="s">
        <v>186</v>
      </c>
      <c r="D155" t="s">
        <v>16</v>
      </c>
      <c r="E155">
        <v>1</v>
      </c>
      <c r="F155">
        <v>7</v>
      </c>
      <c r="G155">
        <f>VLOOKUP(INDEX(Index!$A$2:$A$31, MATCH(_2024_Tigers_Game_Log[[#This Row],[OPP]], Index!$B$2:$B$31, 0)), Major_League_Baseball__Detailed_Standings[[Tm]:[W-L%]], 4,FALSE)</f>
        <v>0.55100000000000005</v>
      </c>
      <c r="H155">
        <f>AVERAGE($G$2:_2024_Tigers_Game_Log[[#This Row],[Opponent Win%]])</f>
        <v>0.49257142857142883</v>
      </c>
      <c r="I155">
        <f>IF(_2024_Tigers_Game_Log[[#This Row],[Location]]="@", _2024_Tigers_Game_Log[[#This Row],[Opponent Win%]]*1.041, _2024_Tigers_Game_Log[[#This Row],[Opponent Win%]]*0.959)</f>
        <v>0.57359099999999996</v>
      </c>
      <c r="J155">
        <f>AVERAGE($G$2:_2024_Tigers_Game_Log[[#This Row],[Opponent Win%]])</f>
        <v>0.49257142857142883</v>
      </c>
      <c r="K155">
        <f>IF(ABS(_2024_Tigers_Game_Log[[#This Row],[RS]]-_2024_Tigers_Game_Log[[#This Row],[RA]])=1, 1,0)</f>
        <v>0</v>
      </c>
      <c r="L155">
        <f>SUM($K$2:_2024_Tigers_Game_Log[[#This Row],[One Run Games]])</f>
        <v>52</v>
      </c>
      <c r="M155">
        <f>IF(AND(_2024_Tigers_Game_Log[[#This Row],[RS]]&gt;_2024_Tigers_Game_Log[[#This Row],[RA]],_2024_Tigers_Game_Log[[#This Row],[One Run Games]]=1), 1,0)</f>
        <v>0</v>
      </c>
      <c r="N155">
        <f>IF(AND(_2024_Tigers_Game_Log[[#This Row],[RS]]&lt;_2024_Tigers_Game_Log[[#This Row],[RA]],_2024_Tigers_Game_Log[[#This Row],[One Run Games]]=1), 1,0)</f>
        <v>0</v>
      </c>
      <c r="O155">
        <f>SUM($M$2:_2024_Tigers_Game_Log[[#This Row],[On Run Wins]])</f>
        <v>28</v>
      </c>
      <c r="P155">
        <f>SUM($N$2:_2024_Tigers_Game_Log[[#This Row],[On Run Loss]])</f>
        <v>24</v>
      </c>
      <c r="Q155" s="1">
        <f>_2024_Tigers_Game_Log[[#This Row],[Cum One-Run Wins]]/SUM(_2024_Tigers_Game_Log[[#This Row],[Cum One-Run Wins]:[Cum One-Run Wins2]])</f>
        <v>0.53846153846153844</v>
      </c>
    </row>
    <row r="156" spans="1:17" x14ac:dyDescent="0.45">
      <c r="A156" t="s">
        <v>193</v>
      </c>
      <c r="B156" t="s">
        <v>7</v>
      </c>
      <c r="C156" t="s">
        <v>186</v>
      </c>
      <c r="D156" t="s">
        <v>9</v>
      </c>
      <c r="E156">
        <v>6</v>
      </c>
      <c r="F156">
        <v>4</v>
      </c>
      <c r="G156">
        <f>VLOOKUP(INDEX(Index!$A$2:$A$31, MATCH(_2024_Tigers_Game_Log[[#This Row],[OPP]], Index!$B$2:$B$31, 0)), Major_League_Baseball__Detailed_Standings[[Tm]:[W-L%]], 4,FALSE)</f>
        <v>0.55100000000000005</v>
      </c>
      <c r="H156">
        <f>AVERAGE($G$2:_2024_Tigers_Game_Log[[#This Row],[Opponent Win%]])</f>
        <v>0.49294838709677447</v>
      </c>
      <c r="I156">
        <f>IF(_2024_Tigers_Game_Log[[#This Row],[Location]]="@", _2024_Tigers_Game_Log[[#This Row],[Opponent Win%]]*1.041, _2024_Tigers_Game_Log[[#This Row],[Opponent Win%]]*0.959)</f>
        <v>0.57359099999999996</v>
      </c>
      <c r="J156">
        <f>AVERAGE($G$2:_2024_Tigers_Game_Log[[#This Row],[Opponent Win%]])</f>
        <v>0.49294838709677447</v>
      </c>
      <c r="K156">
        <f>IF(ABS(_2024_Tigers_Game_Log[[#This Row],[RS]]-_2024_Tigers_Game_Log[[#This Row],[RA]])=1, 1,0)</f>
        <v>0</v>
      </c>
      <c r="L156">
        <f>SUM($K$2:_2024_Tigers_Game_Log[[#This Row],[One Run Games]])</f>
        <v>52</v>
      </c>
      <c r="M156">
        <f>IF(AND(_2024_Tigers_Game_Log[[#This Row],[RS]]&gt;_2024_Tigers_Game_Log[[#This Row],[RA]],_2024_Tigers_Game_Log[[#This Row],[One Run Games]]=1), 1,0)</f>
        <v>0</v>
      </c>
      <c r="N156">
        <f>IF(AND(_2024_Tigers_Game_Log[[#This Row],[RS]]&lt;_2024_Tigers_Game_Log[[#This Row],[RA]],_2024_Tigers_Game_Log[[#This Row],[One Run Games]]=1), 1,0)</f>
        <v>0</v>
      </c>
      <c r="O156">
        <f>SUM($M$2:_2024_Tigers_Game_Log[[#This Row],[On Run Wins]])</f>
        <v>28</v>
      </c>
      <c r="P156">
        <f>SUM($N$2:_2024_Tigers_Game_Log[[#This Row],[On Run Loss]])</f>
        <v>24</v>
      </c>
      <c r="Q156" s="1">
        <f>_2024_Tigers_Game_Log[[#This Row],[Cum One-Run Wins]]/SUM(_2024_Tigers_Game_Log[[#This Row],[Cum One-Run Wins]:[Cum One-Run Wins2]])</f>
        <v>0.53846153846153844</v>
      </c>
    </row>
    <row r="157" spans="1:17" x14ac:dyDescent="0.45">
      <c r="A157" t="s">
        <v>194</v>
      </c>
      <c r="B157" t="s">
        <v>7</v>
      </c>
      <c r="C157" t="s">
        <v>186</v>
      </c>
      <c r="D157" t="s">
        <v>9</v>
      </c>
      <c r="E157">
        <v>4</v>
      </c>
      <c r="F157">
        <v>3</v>
      </c>
      <c r="G157">
        <f>VLOOKUP(INDEX(Index!$A$2:$A$31, MATCH(_2024_Tigers_Game_Log[[#This Row],[OPP]], Index!$B$2:$B$31, 0)), Major_League_Baseball__Detailed_Standings[[Tm]:[W-L%]], 4,FALSE)</f>
        <v>0.55100000000000005</v>
      </c>
      <c r="H157">
        <f>AVERAGE($G$2:_2024_Tigers_Game_Log[[#This Row],[Opponent Win%]])</f>
        <v>0.49332051282051309</v>
      </c>
      <c r="I157">
        <f>IF(_2024_Tigers_Game_Log[[#This Row],[Location]]="@", _2024_Tigers_Game_Log[[#This Row],[Opponent Win%]]*1.041, _2024_Tigers_Game_Log[[#This Row],[Opponent Win%]]*0.959)</f>
        <v>0.57359099999999996</v>
      </c>
      <c r="J157">
        <f>AVERAGE($G$2:_2024_Tigers_Game_Log[[#This Row],[Opponent Win%]])</f>
        <v>0.49332051282051309</v>
      </c>
      <c r="K157">
        <f>IF(ABS(_2024_Tigers_Game_Log[[#This Row],[RS]]-_2024_Tigers_Game_Log[[#This Row],[RA]])=1, 1,0)</f>
        <v>1</v>
      </c>
      <c r="L157">
        <f>SUM($K$2:_2024_Tigers_Game_Log[[#This Row],[One Run Games]])</f>
        <v>53</v>
      </c>
      <c r="M157">
        <f>IF(AND(_2024_Tigers_Game_Log[[#This Row],[RS]]&gt;_2024_Tigers_Game_Log[[#This Row],[RA]],_2024_Tigers_Game_Log[[#This Row],[One Run Games]]=1), 1,0)</f>
        <v>1</v>
      </c>
      <c r="N157">
        <f>IF(AND(_2024_Tigers_Game_Log[[#This Row],[RS]]&lt;_2024_Tigers_Game_Log[[#This Row],[RA]],_2024_Tigers_Game_Log[[#This Row],[One Run Games]]=1), 1,0)</f>
        <v>0</v>
      </c>
      <c r="O157">
        <f>SUM($M$2:_2024_Tigers_Game_Log[[#This Row],[On Run Wins]])</f>
        <v>29</v>
      </c>
      <c r="P157">
        <f>SUM($N$2:_2024_Tigers_Game_Log[[#This Row],[On Run Loss]])</f>
        <v>24</v>
      </c>
      <c r="Q157" s="1">
        <f>_2024_Tigers_Game_Log[[#This Row],[Cum One-Run Wins]]/SUM(_2024_Tigers_Game_Log[[#This Row],[Cum One-Run Wins]:[Cum One-Run Wins2]])</f>
        <v>0.54716981132075471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19DD-EE99-45B8-9685-B0C645006CD2}">
  <dimension ref="A1:C31"/>
  <sheetViews>
    <sheetView workbookViewId="0">
      <selection activeCell="C2" sqref="C2:C31"/>
    </sheetView>
  </sheetViews>
  <sheetFormatPr defaultRowHeight="14.25" x14ac:dyDescent="0.45"/>
  <cols>
    <col min="1" max="1" width="20.33203125" customWidth="1"/>
  </cols>
  <sheetData>
    <row r="1" spans="1:3" x14ac:dyDescent="0.45">
      <c r="A1" t="s">
        <v>596</v>
      </c>
      <c r="B1" t="s">
        <v>597</v>
      </c>
      <c r="C1" t="s">
        <v>596</v>
      </c>
    </row>
    <row r="2" spans="1:3" x14ac:dyDescent="0.45">
      <c r="A2" t="s">
        <v>220</v>
      </c>
      <c r="B2" t="s">
        <v>127</v>
      </c>
      <c r="C2" t="str">
        <f>A2</f>
        <v>Los Angeles Dodgers</v>
      </c>
    </row>
    <row r="3" spans="1:3" x14ac:dyDescent="0.45">
      <c r="A3" t="s">
        <v>238</v>
      </c>
      <c r="B3" t="s">
        <v>107</v>
      </c>
      <c r="C3" t="str">
        <f t="shared" ref="C3:C31" si="0">A3</f>
        <v>Philadelphia Phillies</v>
      </c>
    </row>
    <row r="4" spans="1:3" x14ac:dyDescent="0.45">
      <c r="A4" t="s">
        <v>255</v>
      </c>
      <c r="B4" t="s">
        <v>51</v>
      </c>
      <c r="C4" t="str">
        <f t="shared" si="0"/>
        <v>New York Yankees</v>
      </c>
    </row>
    <row r="5" spans="1:3" x14ac:dyDescent="0.45">
      <c r="A5" t="s">
        <v>271</v>
      </c>
      <c r="B5" t="s">
        <v>175</v>
      </c>
      <c r="C5" t="str">
        <f t="shared" si="0"/>
        <v>San Diego Padres</v>
      </c>
    </row>
    <row r="6" spans="1:3" x14ac:dyDescent="0.45">
      <c r="A6" t="s">
        <v>286</v>
      </c>
      <c r="B6" t="s">
        <v>55</v>
      </c>
      <c r="C6" t="str">
        <f t="shared" si="0"/>
        <v>Cleveland Guardians</v>
      </c>
    </row>
    <row r="7" spans="1:3" x14ac:dyDescent="0.45">
      <c r="A7" t="s">
        <v>300</v>
      </c>
      <c r="B7" t="s">
        <v>89</v>
      </c>
      <c r="C7" t="str">
        <f t="shared" si="0"/>
        <v>Milwaukee Brewers</v>
      </c>
    </row>
    <row r="8" spans="1:3" x14ac:dyDescent="0.45">
      <c r="A8" t="s">
        <v>316</v>
      </c>
      <c r="B8" t="s">
        <v>13</v>
      </c>
      <c r="C8" t="str">
        <f t="shared" si="0"/>
        <v>New York Mets</v>
      </c>
    </row>
    <row r="9" spans="1:3" x14ac:dyDescent="0.45">
      <c r="A9" t="s">
        <v>330</v>
      </c>
      <c r="B9" t="s">
        <v>67</v>
      </c>
      <c r="C9" t="str">
        <f t="shared" si="0"/>
        <v>Arizona Diamondbacks</v>
      </c>
    </row>
    <row r="10" spans="1:3" x14ac:dyDescent="0.45">
      <c r="A10" t="s">
        <v>338</v>
      </c>
      <c r="B10" t="s">
        <v>186</v>
      </c>
      <c r="C10" t="str">
        <f t="shared" si="0"/>
        <v>Baltimore Orioles</v>
      </c>
    </row>
    <row r="11" spans="1:3" x14ac:dyDescent="0.45">
      <c r="A11" t="s">
        <v>351</v>
      </c>
      <c r="B11" t="s">
        <v>59</v>
      </c>
      <c r="C11" t="str">
        <f t="shared" si="0"/>
        <v>Houston Astros</v>
      </c>
    </row>
    <row r="12" spans="1:3" x14ac:dyDescent="0.45">
      <c r="A12" t="s">
        <v>360</v>
      </c>
      <c r="B12" t="s">
        <v>100</v>
      </c>
      <c r="C12" t="str">
        <f t="shared" si="0"/>
        <v>Atlanta Braves</v>
      </c>
    </row>
    <row r="13" spans="1:3" x14ac:dyDescent="0.45">
      <c r="A13" t="s">
        <v>370</v>
      </c>
      <c r="B13" t="s">
        <v>43</v>
      </c>
      <c r="C13" t="str">
        <f t="shared" si="0"/>
        <v>Kansas City Royals</v>
      </c>
    </row>
    <row r="14" spans="1:3" x14ac:dyDescent="0.45">
      <c r="A14" t="s">
        <v>385</v>
      </c>
      <c r="B14" t="s">
        <v>598</v>
      </c>
      <c r="C14" t="str">
        <f t="shared" si="0"/>
        <v>Detroit Tigers</v>
      </c>
    </row>
    <row r="15" spans="1:3" x14ac:dyDescent="0.45">
      <c r="A15" t="s">
        <v>395</v>
      </c>
      <c r="B15" t="s">
        <v>26</v>
      </c>
      <c r="C15" t="str">
        <f t="shared" si="0"/>
        <v>Minnesota Twins</v>
      </c>
    </row>
    <row r="16" spans="1:3" x14ac:dyDescent="0.45">
      <c r="A16" t="s">
        <v>407</v>
      </c>
      <c r="B16" t="s">
        <v>161</v>
      </c>
      <c r="C16" t="str">
        <f t="shared" si="0"/>
        <v>Chicago Cubs</v>
      </c>
    </row>
    <row r="17" spans="1:3" x14ac:dyDescent="0.45">
      <c r="A17" t="s">
        <v>420</v>
      </c>
      <c r="B17" t="s">
        <v>147</v>
      </c>
      <c r="C17" t="str">
        <f t="shared" si="0"/>
        <v>Seattle Mariners</v>
      </c>
    </row>
    <row r="18" spans="1:3" x14ac:dyDescent="0.45">
      <c r="A18" t="s">
        <v>428</v>
      </c>
      <c r="B18" t="s">
        <v>47</v>
      </c>
      <c r="C18" t="str">
        <f t="shared" si="0"/>
        <v>St. Louis Cardinals</v>
      </c>
    </row>
    <row r="19" spans="1:3" x14ac:dyDescent="0.45">
      <c r="A19" t="s">
        <v>440</v>
      </c>
      <c r="B19" t="s">
        <v>39</v>
      </c>
      <c r="C19" t="str">
        <f t="shared" si="0"/>
        <v>Tampa Bay Rays</v>
      </c>
    </row>
    <row r="20" spans="1:3" x14ac:dyDescent="0.45">
      <c r="A20" t="s">
        <v>449</v>
      </c>
      <c r="B20" t="s">
        <v>81</v>
      </c>
      <c r="C20" t="str">
        <f t="shared" si="0"/>
        <v>Boston Red Sox</v>
      </c>
    </row>
    <row r="21" spans="1:3" x14ac:dyDescent="0.45">
      <c r="A21" t="s">
        <v>458</v>
      </c>
      <c r="B21" t="s">
        <v>151</v>
      </c>
      <c r="C21" t="str">
        <f t="shared" si="0"/>
        <v>San Francisco Giants</v>
      </c>
    </row>
    <row r="22" spans="1:3" x14ac:dyDescent="0.45">
      <c r="A22" t="s">
        <v>469</v>
      </c>
      <c r="B22" t="s">
        <v>119</v>
      </c>
      <c r="C22" t="str">
        <f t="shared" si="0"/>
        <v>Cincinnati Reds</v>
      </c>
    </row>
    <row r="23" spans="1:3" x14ac:dyDescent="0.45">
      <c r="A23" t="s">
        <v>480</v>
      </c>
      <c r="B23" t="s">
        <v>31</v>
      </c>
      <c r="C23" t="str">
        <f t="shared" si="0"/>
        <v>Texas Rangers</v>
      </c>
    </row>
    <row r="24" spans="1:3" x14ac:dyDescent="0.45">
      <c r="A24" t="s">
        <v>492</v>
      </c>
      <c r="B24" t="s">
        <v>74</v>
      </c>
      <c r="C24" t="str">
        <f t="shared" si="0"/>
        <v>Toronto Blue Jays</v>
      </c>
    </row>
    <row r="25" spans="1:3" x14ac:dyDescent="0.45">
      <c r="A25" t="s">
        <v>504</v>
      </c>
      <c r="B25" t="s">
        <v>23</v>
      </c>
      <c r="C25" t="str">
        <f t="shared" si="0"/>
        <v>Pittsburgh Pirates</v>
      </c>
    </row>
    <row r="26" spans="1:3" x14ac:dyDescent="0.45">
      <c r="A26" t="s">
        <v>514</v>
      </c>
      <c r="B26" t="s">
        <v>93</v>
      </c>
      <c r="C26" t="str">
        <f t="shared" si="0"/>
        <v>Washington Nationals</v>
      </c>
    </row>
    <row r="27" spans="1:3" x14ac:dyDescent="0.45">
      <c r="A27" t="s">
        <v>524</v>
      </c>
      <c r="B27" t="s">
        <v>19</v>
      </c>
      <c r="C27" t="str">
        <f t="shared" si="0"/>
        <v>Oakland Athletics</v>
      </c>
    </row>
    <row r="28" spans="1:3" x14ac:dyDescent="0.45">
      <c r="A28" t="s">
        <v>534</v>
      </c>
      <c r="B28" t="s">
        <v>111</v>
      </c>
      <c r="C28" t="str">
        <f t="shared" si="0"/>
        <v>Los Angeles Angels</v>
      </c>
    </row>
    <row r="29" spans="1:3" x14ac:dyDescent="0.45">
      <c r="A29" t="s">
        <v>545</v>
      </c>
      <c r="B29" t="s">
        <v>182</v>
      </c>
      <c r="C29" t="str">
        <f t="shared" si="0"/>
        <v>Colorado Rockies</v>
      </c>
    </row>
    <row r="30" spans="1:3" x14ac:dyDescent="0.45">
      <c r="A30" t="s">
        <v>554</v>
      </c>
      <c r="B30" t="s">
        <v>63</v>
      </c>
      <c r="C30" t="str">
        <f t="shared" si="0"/>
        <v>Miami Marlins</v>
      </c>
    </row>
    <row r="31" spans="1:3" x14ac:dyDescent="0.45">
      <c r="A31" t="s">
        <v>567</v>
      </c>
      <c r="B31" t="s">
        <v>8</v>
      </c>
      <c r="C31" t="str">
        <f t="shared" si="0"/>
        <v>Chicago White Sox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2189-80A5-4C9F-A7C7-1AD69CC2FFB7}">
  <dimension ref="A1:DI9"/>
  <sheetViews>
    <sheetView workbookViewId="0"/>
  </sheetViews>
  <sheetFormatPr defaultRowHeight="14.25" x14ac:dyDescent="0.45"/>
  <cols>
    <col min="1" max="1" width="23.6640625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1007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1108</v>
      </c>
      <c r="B5" s="2" t="s">
        <v>943</v>
      </c>
      <c r="C5" s="2" t="s">
        <v>1061</v>
      </c>
      <c r="D5" s="2" t="s">
        <v>1109</v>
      </c>
      <c r="E5" s="2" t="s">
        <v>814</v>
      </c>
      <c r="F5" s="2" t="s">
        <v>1110</v>
      </c>
      <c r="G5" s="2" t="s">
        <v>1111</v>
      </c>
      <c r="H5" s="2" t="s">
        <v>1112</v>
      </c>
      <c r="I5" s="2" t="s">
        <v>1058</v>
      </c>
      <c r="J5" s="2" t="s">
        <v>1113</v>
      </c>
      <c r="K5" s="2" t="s">
        <v>1114</v>
      </c>
      <c r="L5" s="2" t="s">
        <v>1115</v>
      </c>
      <c r="M5" s="2" t="s">
        <v>1116</v>
      </c>
      <c r="N5" s="2" t="s">
        <v>1117</v>
      </c>
      <c r="O5" s="2" t="s">
        <v>1118</v>
      </c>
      <c r="P5" s="2" t="s">
        <v>1119</v>
      </c>
      <c r="Q5" s="2" t="s">
        <v>1120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1121</v>
      </c>
      <c r="B6" s="2" t="s">
        <v>1023</v>
      </c>
      <c r="C6" s="2" t="s">
        <v>1122</v>
      </c>
      <c r="D6" s="2" t="s">
        <v>1039</v>
      </c>
      <c r="E6" s="2" t="s">
        <v>1123</v>
      </c>
      <c r="F6" s="2" t="s">
        <v>1124</v>
      </c>
      <c r="G6" s="2" t="s">
        <v>1125</v>
      </c>
      <c r="H6" s="2" t="s">
        <v>1126</v>
      </c>
      <c r="I6" s="2" t="s">
        <v>837</v>
      </c>
      <c r="J6" s="2" t="s">
        <v>1127</v>
      </c>
      <c r="K6" s="2" t="s">
        <v>922</v>
      </c>
      <c r="L6" s="2" t="s">
        <v>1128</v>
      </c>
      <c r="M6" s="2" t="s">
        <v>1129</v>
      </c>
      <c r="N6" s="2" t="s">
        <v>1130</v>
      </c>
      <c r="O6" s="2" t="s">
        <v>1131</v>
      </c>
      <c r="P6" s="2" t="s">
        <v>1132</v>
      </c>
      <c r="Q6" s="2" t="s">
        <v>1133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1134</v>
      </c>
      <c r="B7" s="2" t="s">
        <v>812</v>
      </c>
      <c r="C7" s="2" t="s">
        <v>1135</v>
      </c>
      <c r="D7" s="2" t="s">
        <v>1035</v>
      </c>
      <c r="E7" s="2" t="s">
        <v>1136</v>
      </c>
      <c r="F7" s="2" t="s">
        <v>1137</v>
      </c>
      <c r="G7" s="2" t="s">
        <v>1138</v>
      </c>
      <c r="H7" s="2" t="s">
        <v>975</v>
      </c>
      <c r="I7" s="2" t="s">
        <v>1139</v>
      </c>
      <c r="J7" s="2" t="s">
        <v>1140</v>
      </c>
      <c r="K7" s="2" t="s">
        <v>1141</v>
      </c>
      <c r="L7" s="2" t="s">
        <v>1128</v>
      </c>
      <c r="M7" s="2" t="s">
        <v>1142</v>
      </c>
      <c r="N7" s="2" t="s">
        <v>1143</v>
      </c>
      <c r="O7" s="2" t="s">
        <v>1144</v>
      </c>
      <c r="P7" s="2" t="s">
        <v>1145</v>
      </c>
      <c r="Q7" s="2" t="s">
        <v>1146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1147</v>
      </c>
      <c r="B8" s="2" t="s">
        <v>1100</v>
      </c>
      <c r="C8" s="2" t="s">
        <v>990</v>
      </c>
      <c r="D8" s="2" t="s">
        <v>926</v>
      </c>
      <c r="E8" s="2" t="s">
        <v>1075</v>
      </c>
      <c r="F8" s="2" t="s">
        <v>1148</v>
      </c>
      <c r="G8" s="2" t="s">
        <v>1149</v>
      </c>
      <c r="H8" s="2" t="s">
        <v>826</v>
      </c>
      <c r="I8" s="2" t="s">
        <v>826</v>
      </c>
      <c r="J8" s="2" t="s">
        <v>1107</v>
      </c>
      <c r="K8" s="2" t="s">
        <v>1107</v>
      </c>
      <c r="L8" s="2" t="s">
        <v>1150</v>
      </c>
      <c r="M8" s="2" t="s">
        <v>1151</v>
      </c>
      <c r="N8" s="2" t="s">
        <v>1152</v>
      </c>
      <c r="O8" s="2" t="s">
        <v>1087</v>
      </c>
      <c r="P8" s="2" t="s">
        <v>1153</v>
      </c>
      <c r="Q8" s="2" t="s">
        <v>932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1154</v>
      </c>
      <c r="B9" s="2" t="s">
        <v>1155</v>
      </c>
      <c r="C9" s="2" t="s">
        <v>1156</v>
      </c>
      <c r="D9" s="2" t="s">
        <v>1157</v>
      </c>
      <c r="E9" s="2" t="s">
        <v>1158</v>
      </c>
      <c r="F9" s="2" t="s">
        <v>1159</v>
      </c>
      <c r="G9" s="2" t="s">
        <v>1160</v>
      </c>
      <c r="H9" s="2" t="s">
        <v>1161</v>
      </c>
      <c r="I9" s="2" t="s">
        <v>891</v>
      </c>
      <c r="J9" s="2" t="s">
        <v>832</v>
      </c>
      <c r="K9" s="2" t="s">
        <v>832</v>
      </c>
      <c r="L9" s="2" t="s">
        <v>832</v>
      </c>
      <c r="M9" s="2" t="s">
        <v>832</v>
      </c>
      <c r="N9" s="2" t="s">
        <v>832</v>
      </c>
      <c r="O9" s="2" t="s">
        <v>832</v>
      </c>
      <c r="P9" s="2" t="s">
        <v>832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2E39-B4C0-4569-97D6-6DA7CDE15F28}">
  <dimension ref="A1:DI9"/>
  <sheetViews>
    <sheetView workbookViewId="0"/>
  </sheetViews>
  <sheetFormatPr defaultRowHeight="14.25" x14ac:dyDescent="0.45"/>
  <cols>
    <col min="1" max="1" width="20.3984375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1059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1060</v>
      </c>
      <c r="B5" s="2" t="s">
        <v>855</v>
      </c>
      <c r="C5" s="2" t="s">
        <v>1061</v>
      </c>
      <c r="D5" s="2" t="s">
        <v>1062</v>
      </c>
      <c r="E5" s="2" t="s">
        <v>814</v>
      </c>
      <c r="F5" s="2" t="s">
        <v>1063</v>
      </c>
      <c r="G5" s="2" t="s">
        <v>1064</v>
      </c>
      <c r="H5" s="2" t="s">
        <v>1065</v>
      </c>
      <c r="I5" s="2" t="s">
        <v>842</v>
      </c>
      <c r="J5" s="2" t="s">
        <v>1066</v>
      </c>
      <c r="K5" s="2" t="s">
        <v>1067</v>
      </c>
      <c r="L5" s="2" t="s">
        <v>1068</v>
      </c>
      <c r="M5" s="2" t="s">
        <v>1069</v>
      </c>
      <c r="N5" s="2" t="s">
        <v>1070</v>
      </c>
      <c r="O5" s="2" t="s">
        <v>1071</v>
      </c>
      <c r="P5" s="2" t="s">
        <v>1072</v>
      </c>
      <c r="Q5" s="2" t="s">
        <v>1073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1074</v>
      </c>
      <c r="B6" s="2" t="s">
        <v>1046</v>
      </c>
      <c r="C6" s="2" t="s">
        <v>990</v>
      </c>
      <c r="D6" s="2" t="s">
        <v>818</v>
      </c>
      <c r="E6" s="2" t="s">
        <v>1075</v>
      </c>
      <c r="F6" s="2" t="s">
        <v>1076</v>
      </c>
      <c r="G6" s="2" t="s">
        <v>1077</v>
      </c>
      <c r="H6" s="2" t="s">
        <v>1038</v>
      </c>
      <c r="I6" s="2" t="s">
        <v>818</v>
      </c>
      <c r="J6" s="2" t="s">
        <v>1044</v>
      </c>
      <c r="K6" s="2" t="s">
        <v>834</v>
      </c>
      <c r="L6" s="2" t="s">
        <v>1078</v>
      </c>
      <c r="M6" s="2" t="s">
        <v>1079</v>
      </c>
      <c r="N6" s="2" t="s">
        <v>809</v>
      </c>
      <c r="O6" s="2" t="s">
        <v>930</v>
      </c>
      <c r="P6" s="2" t="s">
        <v>901</v>
      </c>
      <c r="Q6" s="2" t="s">
        <v>1080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1081</v>
      </c>
      <c r="B7" s="2" t="s">
        <v>1082</v>
      </c>
      <c r="C7" s="2" t="s">
        <v>1046</v>
      </c>
      <c r="D7" s="2" t="s">
        <v>1038</v>
      </c>
      <c r="E7" s="2" t="s">
        <v>892</v>
      </c>
      <c r="F7" s="2" t="s">
        <v>1083</v>
      </c>
      <c r="G7" s="2" t="s">
        <v>1084</v>
      </c>
      <c r="H7" s="2" t="s">
        <v>949</v>
      </c>
      <c r="I7" s="2" t="s">
        <v>974</v>
      </c>
      <c r="J7" s="2" t="s">
        <v>1085</v>
      </c>
      <c r="K7" s="2" t="s">
        <v>834</v>
      </c>
      <c r="L7" s="2" t="s">
        <v>809</v>
      </c>
      <c r="M7" s="2" t="s">
        <v>1086</v>
      </c>
      <c r="N7" s="2" t="s">
        <v>1087</v>
      </c>
      <c r="O7" s="2" t="s">
        <v>1088</v>
      </c>
      <c r="P7" s="2" t="s">
        <v>932</v>
      </c>
      <c r="Q7" s="2" t="s">
        <v>1089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1090</v>
      </c>
      <c r="B8" s="2" t="s">
        <v>1091</v>
      </c>
      <c r="C8" s="2" t="s">
        <v>1046</v>
      </c>
      <c r="D8" s="2" t="s">
        <v>1092</v>
      </c>
      <c r="E8" s="2" t="s">
        <v>1093</v>
      </c>
      <c r="F8" s="2" t="s">
        <v>894</v>
      </c>
      <c r="G8" s="2" t="s">
        <v>893</v>
      </c>
      <c r="H8" s="2" t="s">
        <v>1094</v>
      </c>
      <c r="I8" s="2" t="s">
        <v>1095</v>
      </c>
      <c r="J8" s="2" t="s">
        <v>932</v>
      </c>
      <c r="K8" s="2" t="s">
        <v>832</v>
      </c>
      <c r="L8" s="2" t="s">
        <v>1096</v>
      </c>
      <c r="M8" s="2" t="s">
        <v>1097</v>
      </c>
      <c r="N8" s="2" t="s">
        <v>1098</v>
      </c>
      <c r="O8" s="2" t="s">
        <v>803</v>
      </c>
      <c r="P8" s="2" t="s">
        <v>834</v>
      </c>
      <c r="Q8" s="2" t="s">
        <v>832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1099</v>
      </c>
      <c r="B9" s="2" t="s">
        <v>1091</v>
      </c>
      <c r="C9" s="2" t="s">
        <v>1100</v>
      </c>
      <c r="D9" s="2" t="s">
        <v>1101</v>
      </c>
      <c r="E9" s="2" t="s">
        <v>952</v>
      </c>
      <c r="F9" s="2" t="s">
        <v>1102</v>
      </c>
      <c r="G9" s="2" t="s">
        <v>1103</v>
      </c>
      <c r="H9" s="2" t="s">
        <v>1104</v>
      </c>
      <c r="I9" s="2" t="s">
        <v>826</v>
      </c>
      <c r="J9" s="2" t="s">
        <v>1089</v>
      </c>
      <c r="K9" s="2" t="s">
        <v>832</v>
      </c>
      <c r="L9" s="2" t="s">
        <v>1098</v>
      </c>
      <c r="M9" s="2" t="s">
        <v>1105</v>
      </c>
      <c r="N9" s="2" t="s">
        <v>1106</v>
      </c>
      <c r="O9" s="2" t="s">
        <v>1107</v>
      </c>
      <c r="P9" s="2" t="s">
        <v>834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BC3C-C113-4D65-89A0-3329A544A735}">
  <dimension ref="A1:DI9"/>
  <sheetViews>
    <sheetView workbookViewId="0"/>
  </sheetViews>
  <sheetFormatPr defaultRowHeight="14.25" x14ac:dyDescent="0.45"/>
  <cols>
    <col min="1" max="1" width="20.53125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957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1330</v>
      </c>
      <c r="B5" s="2" t="s">
        <v>999</v>
      </c>
      <c r="C5" s="2" t="s">
        <v>1228</v>
      </c>
      <c r="D5" s="2" t="s">
        <v>1331</v>
      </c>
      <c r="E5" s="2" t="s">
        <v>814</v>
      </c>
      <c r="F5" s="2" t="s">
        <v>1332</v>
      </c>
      <c r="G5" s="2" t="s">
        <v>1333</v>
      </c>
      <c r="H5" s="2" t="s">
        <v>797</v>
      </c>
      <c r="I5" s="2" t="s">
        <v>896</v>
      </c>
      <c r="J5" s="2" t="s">
        <v>1334</v>
      </c>
      <c r="K5" s="2" t="s">
        <v>1335</v>
      </c>
      <c r="L5" s="2" t="s">
        <v>1336</v>
      </c>
      <c r="M5" s="2" t="s">
        <v>965</v>
      </c>
      <c r="N5" s="2" t="s">
        <v>1337</v>
      </c>
      <c r="O5" s="2" t="s">
        <v>1338</v>
      </c>
      <c r="P5" s="2" t="s">
        <v>1339</v>
      </c>
      <c r="Q5" s="2" t="s">
        <v>1021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1340</v>
      </c>
      <c r="B6" s="2" t="s">
        <v>1100</v>
      </c>
      <c r="C6" s="2" t="s">
        <v>1236</v>
      </c>
      <c r="D6" s="2" t="s">
        <v>1028</v>
      </c>
      <c r="E6" s="2" t="s">
        <v>868</v>
      </c>
      <c r="F6" s="2" t="s">
        <v>1341</v>
      </c>
      <c r="G6" s="2" t="s">
        <v>1342</v>
      </c>
      <c r="H6" s="2" t="s">
        <v>1343</v>
      </c>
      <c r="I6" s="2" t="s">
        <v>1344</v>
      </c>
      <c r="J6" s="2" t="s">
        <v>1145</v>
      </c>
      <c r="K6" s="2" t="s">
        <v>1345</v>
      </c>
      <c r="L6" s="2" t="s">
        <v>1346</v>
      </c>
      <c r="M6" s="2" t="s">
        <v>1347</v>
      </c>
      <c r="N6" s="2" t="s">
        <v>1348</v>
      </c>
      <c r="O6" s="2" t="s">
        <v>987</v>
      </c>
      <c r="P6" s="2" t="s">
        <v>1349</v>
      </c>
      <c r="Q6" s="2" t="s">
        <v>1350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1351</v>
      </c>
      <c r="B7" s="2" t="s">
        <v>1100</v>
      </c>
      <c r="C7" s="2" t="s">
        <v>1091</v>
      </c>
      <c r="D7" s="2" t="s">
        <v>1352</v>
      </c>
      <c r="E7" s="2" t="s">
        <v>1075</v>
      </c>
      <c r="F7" s="2" t="s">
        <v>1206</v>
      </c>
      <c r="G7" s="2" t="s">
        <v>1205</v>
      </c>
      <c r="H7" s="2" t="s">
        <v>1238</v>
      </c>
      <c r="I7" s="2" t="s">
        <v>1139</v>
      </c>
      <c r="J7" s="2" t="s">
        <v>887</v>
      </c>
      <c r="K7" s="2" t="s">
        <v>1096</v>
      </c>
      <c r="L7" s="2" t="s">
        <v>1311</v>
      </c>
      <c r="M7" s="2" t="s">
        <v>1353</v>
      </c>
      <c r="N7" s="2" t="s">
        <v>1354</v>
      </c>
      <c r="O7" s="2" t="s">
        <v>876</v>
      </c>
      <c r="P7" s="2" t="s">
        <v>1355</v>
      </c>
      <c r="Q7" s="2" t="s">
        <v>1105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1356</v>
      </c>
      <c r="B8" s="2" t="s">
        <v>1155</v>
      </c>
      <c r="C8" s="2" t="s">
        <v>1156</v>
      </c>
      <c r="D8" s="2" t="s">
        <v>1157</v>
      </c>
      <c r="E8" s="2" t="s">
        <v>1357</v>
      </c>
      <c r="F8" s="2" t="s">
        <v>1358</v>
      </c>
      <c r="G8" s="2" t="s">
        <v>1359</v>
      </c>
      <c r="H8" s="2" t="s">
        <v>1360</v>
      </c>
      <c r="I8" s="2" t="s">
        <v>1095</v>
      </c>
      <c r="J8" s="2" t="s">
        <v>832</v>
      </c>
      <c r="K8" s="2" t="s">
        <v>832</v>
      </c>
      <c r="L8" s="2" t="s">
        <v>832</v>
      </c>
      <c r="M8" s="2" t="s">
        <v>832</v>
      </c>
      <c r="N8" s="2" t="s">
        <v>832</v>
      </c>
      <c r="O8" s="2" t="s">
        <v>832</v>
      </c>
      <c r="P8" s="2" t="s">
        <v>832</v>
      </c>
      <c r="Q8" s="2" t="s">
        <v>832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1361</v>
      </c>
      <c r="B9" s="2" t="s">
        <v>1362</v>
      </c>
      <c r="C9" s="2" t="s">
        <v>1009</v>
      </c>
      <c r="D9" s="2" t="s">
        <v>1363</v>
      </c>
      <c r="E9" s="2" t="s">
        <v>1364</v>
      </c>
      <c r="F9" s="2" t="s">
        <v>1365</v>
      </c>
      <c r="G9" s="2" t="s">
        <v>1366</v>
      </c>
      <c r="H9" s="2" t="s">
        <v>1367</v>
      </c>
      <c r="I9" s="2" t="s">
        <v>1267</v>
      </c>
      <c r="J9" s="2" t="s">
        <v>832</v>
      </c>
      <c r="K9" s="2" t="s">
        <v>832</v>
      </c>
      <c r="L9" s="2" t="s">
        <v>832</v>
      </c>
      <c r="M9" s="2" t="s">
        <v>832</v>
      </c>
      <c r="N9" s="2" t="s">
        <v>832</v>
      </c>
      <c r="O9" s="2" t="s">
        <v>832</v>
      </c>
      <c r="P9" s="2" t="s">
        <v>832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B927-20A2-46C9-BD4D-908F7BBBCA42}">
  <dimension ref="A1:DI9"/>
  <sheetViews>
    <sheetView workbookViewId="0"/>
  </sheetViews>
  <sheetFormatPr defaultRowHeight="14.25" x14ac:dyDescent="0.45"/>
  <cols>
    <col min="1" max="1" width="19.19921875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911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1296</v>
      </c>
      <c r="B5" s="2" t="s">
        <v>1100</v>
      </c>
      <c r="C5" s="2" t="s">
        <v>1236</v>
      </c>
      <c r="D5" s="2" t="s">
        <v>1028</v>
      </c>
      <c r="E5" s="2" t="s">
        <v>814</v>
      </c>
      <c r="F5" s="2" t="s">
        <v>1297</v>
      </c>
      <c r="G5" s="2" t="s">
        <v>1298</v>
      </c>
      <c r="H5" s="2" t="s">
        <v>1029</v>
      </c>
      <c r="I5" s="2" t="s">
        <v>1038</v>
      </c>
      <c r="J5" s="2" t="s">
        <v>1299</v>
      </c>
      <c r="K5" s="2" t="s">
        <v>923</v>
      </c>
      <c r="L5" s="2" t="s">
        <v>1234</v>
      </c>
      <c r="M5" s="2" t="s">
        <v>1300</v>
      </c>
      <c r="N5" s="2" t="s">
        <v>1301</v>
      </c>
      <c r="O5" s="2" t="s">
        <v>1302</v>
      </c>
      <c r="P5" s="2" t="s">
        <v>1303</v>
      </c>
      <c r="Q5" s="2" t="s">
        <v>1304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1305</v>
      </c>
      <c r="B6" s="2" t="s">
        <v>1306</v>
      </c>
      <c r="C6" s="2" t="s">
        <v>1091</v>
      </c>
      <c r="D6" s="2" t="s">
        <v>895</v>
      </c>
      <c r="E6" s="2" t="s">
        <v>814</v>
      </c>
      <c r="F6" s="2" t="s">
        <v>1307</v>
      </c>
      <c r="G6" s="2" t="s">
        <v>1237</v>
      </c>
      <c r="H6" s="2" t="s">
        <v>1028</v>
      </c>
      <c r="I6" s="2" t="s">
        <v>842</v>
      </c>
      <c r="J6" s="2" t="s">
        <v>1143</v>
      </c>
      <c r="K6" s="2" t="s">
        <v>1308</v>
      </c>
      <c r="L6" s="2" t="s">
        <v>1309</v>
      </c>
      <c r="M6" s="2" t="s">
        <v>1310</v>
      </c>
      <c r="N6" s="2" t="s">
        <v>1311</v>
      </c>
      <c r="O6" s="2" t="s">
        <v>1312</v>
      </c>
      <c r="P6" s="2" t="s">
        <v>1313</v>
      </c>
      <c r="Q6" s="2" t="s">
        <v>1314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1315</v>
      </c>
      <c r="B7" s="2" t="s">
        <v>1236</v>
      </c>
      <c r="C7" s="2" t="s">
        <v>1306</v>
      </c>
      <c r="D7" s="2" t="s">
        <v>1316</v>
      </c>
      <c r="E7" s="2" t="s">
        <v>982</v>
      </c>
      <c r="F7" s="2" t="s">
        <v>1317</v>
      </c>
      <c r="G7" s="2" t="s">
        <v>1318</v>
      </c>
      <c r="H7" s="2" t="s">
        <v>895</v>
      </c>
      <c r="I7" s="2" t="s">
        <v>896</v>
      </c>
      <c r="J7" s="2" t="s">
        <v>1088</v>
      </c>
      <c r="K7" s="2" t="s">
        <v>834</v>
      </c>
      <c r="L7" s="2" t="s">
        <v>1153</v>
      </c>
      <c r="M7" s="2" t="s">
        <v>1314</v>
      </c>
      <c r="N7" s="2" t="s">
        <v>1153</v>
      </c>
      <c r="O7" s="2" t="s">
        <v>833</v>
      </c>
      <c r="P7" s="2" t="s">
        <v>803</v>
      </c>
      <c r="Q7" s="2" t="s">
        <v>834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1319</v>
      </c>
      <c r="B8" s="2" t="s">
        <v>1263</v>
      </c>
      <c r="C8" s="2" t="s">
        <v>1023</v>
      </c>
      <c r="D8" s="2" t="s">
        <v>1320</v>
      </c>
      <c r="E8" s="2" t="s">
        <v>1321</v>
      </c>
      <c r="F8" s="2" t="s">
        <v>1322</v>
      </c>
      <c r="G8" s="2" t="s">
        <v>1323</v>
      </c>
      <c r="H8" s="2" t="s">
        <v>872</v>
      </c>
      <c r="I8" s="2" t="s">
        <v>801</v>
      </c>
      <c r="J8" s="2" t="s">
        <v>832</v>
      </c>
      <c r="K8" s="2" t="s">
        <v>832</v>
      </c>
      <c r="L8" s="2" t="s">
        <v>832</v>
      </c>
      <c r="M8" s="2" t="s">
        <v>832</v>
      </c>
      <c r="N8" s="2" t="s">
        <v>832</v>
      </c>
      <c r="O8" s="2" t="s">
        <v>832</v>
      </c>
      <c r="P8" s="2" t="s">
        <v>832</v>
      </c>
      <c r="Q8" s="2" t="s">
        <v>832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1324</v>
      </c>
      <c r="B9" s="2" t="s">
        <v>1061</v>
      </c>
      <c r="C9" s="2" t="s">
        <v>999</v>
      </c>
      <c r="D9" s="2" t="s">
        <v>1325</v>
      </c>
      <c r="E9" s="2" t="s">
        <v>1326</v>
      </c>
      <c r="F9" s="2" t="s">
        <v>1327</v>
      </c>
      <c r="G9" s="2" t="s">
        <v>1328</v>
      </c>
      <c r="H9" s="2" t="s">
        <v>1329</v>
      </c>
      <c r="I9" s="2" t="s">
        <v>826</v>
      </c>
      <c r="J9" s="2" t="s">
        <v>832</v>
      </c>
      <c r="K9" s="2" t="s">
        <v>832</v>
      </c>
      <c r="L9" s="2" t="s">
        <v>832</v>
      </c>
      <c r="M9" s="2" t="s">
        <v>832</v>
      </c>
      <c r="N9" s="2" t="s">
        <v>832</v>
      </c>
      <c r="O9" s="2" t="s">
        <v>832</v>
      </c>
      <c r="P9" s="2" t="s">
        <v>832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B30A-657C-4CB7-BB13-F6EBEE48C3FB}">
  <dimension ref="A1:DI9"/>
  <sheetViews>
    <sheetView workbookViewId="0"/>
  </sheetViews>
  <sheetFormatPr defaultRowHeight="14.25" x14ac:dyDescent="0.45"/>
  <cols>
    <col min="1" max="1" width="21.6640625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852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1251</v>
      </c>
      <c r="B5" s="2" t="s">
        <v>943</v>
      </c>
      <c r="C5" s="2" t="s">
        <v>1061</v>
      </c>
      <c r="D5" s="2" t="s">
        <v>1109</v>
      </c>
      <c r="E5" s="2" t="s">
        <v>814</v>
      </c>
      <c r="F5" s="2" t="s">
        <v>1252</v>
      </c>
      <c r="G5" s="2" t="s">
        <v>1253</v>
      </c>
      <c r="H5" s="2" t="s">
        <v>1038</v>
      </c>
      <c r="I5" s="2" t="s">
        <v>1213</v>
      </c>
      <c r="J5" s="2" t="s">
        <v>1254</v>
      </c>
      <c r="K5" s="2" t="s">
        <v>1255</v>
      </c>
      <c r="L5" s="2" t="s">
        <v>1256</v>
      </c>
      <c r="M5" s="2" t="s">
        <v>1257</v>
      </c>
      <c r="N5" s="2" t="s">
        <v>1258</v>
      </c>
      <c r="O5" s="2" t="s">
        <v>1259</v>
      </c>
      <c r="P5" s="2" t="s">
        <v>1260</v>
      </c>
      <c r="Q5" s="2" t="s">
        <v>1261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1262</v>
      </c>
      <c r="B6" s="2" t="s">
        <v>812</v>
      </c>
      <c r="C6" s="2" t="s">
        <v>1263</v>
      </c>
      <c r="D6" s="2" t="s">
        <v>1264</v>
      </c>
      <c r="E6" s="2" t="s">
        <v>1123</v>
      </c>
      <c r="F6" s="2" t="s">
        <v>1265</v>
      </c>
      <c r="G6" s="2" t="s">
        <v>1266</v>
      </c>
      <c r="H6" s="2" t="s">
        <v>1028</v>
      </c>
      <c r="I6" s="2" t="s">
        <v>1267</v>
      </c>
      <c r="J6" s="2" t="s">
        <v>1268</v>
      </c>
      <c r="K6" s="2" t="s">
        <v>1269</v>
      </c>
      <c r="L6" s="2" t="s">
        <v>967</v>
      </c>
      <c r="M6" s="2" t="s">
        <v>1270</v>
      </c>
      <c r="N6" s="2" t="s">
        <v>1271</v>
      </c>
      <c r="O6" s="2" t="s">
        <v>1272</v>
      </c>
      <c r="P6" s="2" t="s">
        <v>1273</v>
      </c>
      <c r="Q6" s="2" t="s">
        <v>1274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1275</v>
      </c>
      <c r="B7" s="2" t="s">
        <v>812</v>
      </c>
      <c r="C7" s="2" t="s">
        <v>1135</v>
      </c>
      <c r="D7" s="2" t="s">
        <v>1035</v>
      </c>
      <c r="E7" s="2" t="s">
        <v>1136</v>
      </c>
      <c r="F7" s="2" t="s">
        <v>1276</v>
      </c>
      <c r="G7" s="2" t="s">
        <v>1277</v>
      </c>
      <c r="H7" s="2" t="s">
        <v>831</v>
      </c>
      <c r="I7" s="2" t="s">
        <v>1278</v>
      </c>
      <c r="J7" s="2" t="s">
        <v>1279</v>
      </c>
      <c r="K7" s="2" t="s">
        <v>1280</v>
      </c>
      <c r="L7" s="2" t="s">
        <v>1281</v>
      </c>
      <c r="M7" s="2" t="s">
        <v>1282</v>
      </c>
      <c r="N7" s="2" t="s">
        <v>884</v>
      </c>
      <c r="O7" s="2" t="s">
        <v>1283</v>
      </c>
      <c r="P7" s="2" t="s">
        <v>1274</v>
      </c>
      <c r="Q7" s="2" t="s">
        <v>877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1284</v>
      </c>
      <c r="B8" s="2" t="s">
        <v>1236</v>
      </c>
      <c r="C8" s="2" t="s">
        <v>934</v>
      </c>
      <c r="D8" s="2" t="s">
        <v>1249</v>
      </c>
      <c r="E8" s="2" t="s">
        <v>1285</v>
      </c>
      <c r="F8" s="2" t="s">
        <v>1286</v>
      </c>
      <c r="G8" s="2" t="s">
        <v>1287</v>
      </c>
      <c r="H8" s="2" t="s">
        <v>881</v>
      </c>
      <c r="I8" s="2" t="s">
        <v>1288</v>
      </c>
      <c r="J8" s="2" t="s">
        <v>832</v>
      </c>
      <c r="K8" s="2" t="s">
        <v>832</v>
      </c>
      <c r="L8" s="2" t="s">
        <v>1107</v>
      </c>
      <c r="M8" s="2" t="s">
        <v>1107</v>
      </c>
      <c r="N8" s="2" t="s">
        <v>834</v>
      </c>
      <c r="O8" s="2" t="s">
        <v>832</v>
      </c>
      <c r="P8" s="2" t="s">
        <v>832</v>
      </c>
      <c r="Q8" s="2" t="s">
        <v>832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1289</v>
      </c>
      <c r="B9" s="2" t="s">
        <v>1290</v>
      </c>
      <c r="C9" s="2" t="s">
        <v>854</v>
      </c>
      <c r="D9" s="2" t="s">
        <v>1291</v>
      </c>
      <c r="E9" s="2" t="s">
        <v>1292</v>
      </c>
      <c r="F9" s="2" t="s">
        <v>1293</v>
      </c>
      <c r="G9" s="2" t="s">
        <v>1294</v>
      </c>
      <c r="H9" s="2" t="s">
        <v>1295</v>
      </c>
      <c r="I9" s="2" t="s">
        <v>1095</v>
      </c>
      <c r="J9" s="2" t="s">
        <v>832</v>
      </c>
      <c r="K9" s="2" t="s">
        <v>832</v>
      </c>
      <c r="L9" s="2" t="s">
        <v>832</v>
      </c>
      <c r="M9" s="2" t="s">
        <v>832</v>
      </c>
      <c r="N9" s="2" t="s">
        <v>832</v>
      </c>
      <c r="O9" s="2" t="s">
        <v>832</v>
      </c>
      <c r="P9" s="2" t="s">
        <v>832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BA9F-1E35-4CB7-852A-51311E9024DB}">
  <dimension ref="A1:DI9"/>
  <sheetViews>
    <sheetView workbookViewId="0"/>
  </sheetViews>
  <sheetFormatPr defaultRowHeight="14.25" x14ac:dyDescent="0.45"/>
  <cols>
    <col min="1" max="1" width="19.46484375" bestFit="1" customWidth="1"/>
    <col min="2" max="5" width="10.86328125" bestFit="1" customWidth="1"/>
    <col min="6" max="8" width="14.796875" bestFit="1" customWidth="1"/>
    <col min="9" max="9" width="14.9296875" bestFit="1" customWidth="1"/>
    <col min="10" max="13" width="14.796875" bestFit="1" customWidth="1"/>
    <col min="14" max="16" width="14" bestFit="1" customWidth="1"/>
    <col min="17" max="17" width="14.46484375" bestFit="1" customWidth="1"/>
    <col min="18" max="105" width="14" bestFit="1" customWidth="1"/>
    <col min="106" max="113" width="12.19921875" bestFit="1" customWidth="1"/>
  </cols>
  <sheetData>
    <row r="1" spans="1:113" x14ac:dyDescent="0.45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  <c r="AA1" t="s">
        <v>688</v>
      </c>
      <c r="AB1" t="s">
        <v>689</v>
      </c>
      <c r="AC1" t="s">
        <v>690</v>
      </c>
      <c r="AD1" t="s">
        <v>691</v>
      </c>
      <c r="AE1" t="s">
        <v>692</v>
      </c>
      <c r="AF1" t="s">
        <v>693</v>
      </c>
      <c r="AG1" t="s">
        <v>694</v>
      </c>
      <c r="AH1" t="s">
        <v>695</v>
      </c>
      <c r="AI1" t="s">
        <v>696</v>
      </c>
      <c r="AJ1" t="s">
        <v>697</v>
      </c>
      <c r="AK1" t="s">
        <v>698</v>
      </c>
      <c r="AL1" t="s">
        <v>699</v>
      </c>
      <c r="AM1" t="s">
        <v>700</v>
      </c>
      <c r="AN1" t="s">
        <v>701</v>
      </c>
      <c r="AO1" t="s">
        <v>702</v>
      </c>
      <c r="AP1" t="s">
        <v>703</v>
      </c>
      <c r="AQ1" t="s">
        <v>704</v>
      </c>
      <c r="AR1" t="s">
        <v>705</v>
      </c>
      <c r="AS1" t="s">
        <v>706</v>
      </c>
      <c r="AT1" t="s">
        <v>707</v>
      </c>
      <c r="AU1" t="s">
        <v>708</v>
      </c>
      <c r="AV1" t="s">
        <v>709</v>
      </c>
      <c r="AW1" t="s">
        <v>710</v>
      </c>
      <c r="AX1" t="s">
        <v>711</v>
      </c>
      <c r="AY1" t="s">
        <v>712</v>
      </c>
      <c r="AZ1" t="s">
        <v>713</v>
      </c>
      <c r="BA1" t="s">
        <v>714</v>
      </c>
      <c r="BB1" t="s">
        <v>715</v>
      </c>
      <c r="BC1" t="s">
        <v>716</v>
      </c>
      <c r="BD1" t="s">
        <v>717</v>
      </c>
      <c r="BE1" t="s">
        <v>718</v>
      </c>
      <c r="BF1" t="s">
        <v>719</v>
      </c>
      <c r="BG1" t="s">
        <v>720</v>
      </c>
      <c r="BH1" t="s">
        <v>721</v>
      </c>
      <c r="BI1" t="s">
        <v>722</v>
      </c>
      <c r="BJ1" t="s">
        <v>723</v>
      </c>
      <c r="BK1" t="s">
        <v>724</v>
      </c>
      <c r="BL1" t="s">
        <v>725</v>
      </c>
      <c r="BM1" t="s">
        <v>726</v>
      </c>
      <c r="BN1" t="s">
        <v>727</v>
      </c>
      <c r="BO1" t="s">
        <v>728</v>
      </c>
      <c r="BP1" t="s">
        <v>729</v>
      </c>
      <c r="BQ1" t="s">
        <v>730</v>
      </c>
      <c r="BR1" t="s">
        <v>731</v>
      </c>
      <c r="BS1" t="s">
        <v>732</v>
      </c>
      <c r="BT1" t="s">
        <v>733</v>
      </c>
      <c r="BU1" t="s">
        <v>734</v>
      </c>
      <c r="BV1" t="s">
        <v>735</v>
      </c>
      <c r="BW1" t="s">
        <v>736</v>
      </c>
      <c r="BX1" t="s">
        <v>737</v>
      </c>
      <c r="BY1" t="s">
        <v>738</v>
      </c>
      <c r="BZ1" t="s">
        <v>739</v>
      </c>
      <c r="CA1" t="s">
        <v>740</v>
      </c>
      <c r="CB1" t="s">
        <v>741</v>
      </c>
      <c r="CC1" t="s">
        <v>742</v>
      </c>
      <c r="CD1" t="s">
        <v>743</v>
      </c>
      <c r="CE1" t="s">
        <v>744</v>
      </c>
      <c r="CF1" t="s">
        <v>745</v>
      </c>
      <c r="CG1" t="s">
        <v>746</v>
      </c>
      <c r="CH1" t="s">
        <v>747</v>
      </c>
      <c r="CI1" t="s">
        <v>748</v>
      </c>
      <c r="CJ1" t="s">
        <v>749</v>
      </c>
      <c r="CK1" t="s">
        <v>750</v>
      </c>
      <c r="CL1" t="s">
        <v>751</v>
      </c>
      <c r="CM1" t="s">
        <v>752</v>
      </c>
      <c r="CN1" t="s">
        <v>753</v>
      </c>
      <c r="CO1" t="s">
        <v>754</v>
      </c>
      <c r="CP1" t="s">
        <v>755</v>
      </c>
      <c r="CQ1" t="s">
        <v>756</v>
      </c>
      <c r="CR1" t="s">
        <v>757</v>
      </c>
      <c r="CS1" t="s">
        <v>758</v>
      </c>
      <c r="CT1" t="s">
        <v>759</v>
      </c>
      <c r="CU1" t="s">
        <v>760</v>
      </c>
      <c r="CV1" t="s">
        <v>761</v>
      </c>
      <c r="CW1" t="s">
        <v>762</v>
      </c>
      <c r="CX1" t="s">
        <v>763</v>
      </c>
      <c r="CY1" t="s">
        <v>764</v>
      </c>
      <c r="CZ1" t="s">
        <v>765</v>
      </c>
      <c r="DA1" t="s">
        <v>766</v>
      </c>
      <c r="DB1" t="s">
        <v>767</v>
      </c>
      <c r="DC1" t="s">
        <v>768</v>
      </c>
      <c r="DD1" t="s">
        <v>769</v>
      </c>
      <c r="DE1" t="s">
        <v>770</v>
      </c>
      <c r="DF1" t="s">
        <v>771</v>
      </c>
      <c r="DG1" t="s">
        <v>772</v>
      </c>
      <c r="DH1" t="s">
        <v>773</v>
      </c>
      <c r="DI1" t="s">
        <v>774</v>
      </c>
    </row>
    <row r="2" spans="1:113" x14ac:dyDescent="0.45">
      <c r="A2" s="2" t="s">
        <v>18</v>
      </c>
      <c r="B2" s="2" t="s">
        <v>775</v>
      </c>
      <c r="C2" s="2" t="s">
        <v>775</v>
      </c>
      <c r="D2" s="2" t="s">
        <v>775</v>
      </c>
      <c r="E2" s="2" t="s">
        <v>775</v>
      </c>
      <c r="F2" s="2" t="s">
        <v>776</v>
      </c>
      <c r="G2" s="2" t="s">
        <v>776</v>
      </c>
      <c r="H2" s="2" t="s">
        <v>776</v>
      </c>
      <c r="I2" s="2" t="s">
        <v>776</v>
      </c>
      <c r="J2" s="2" t="s">
        <v>776</v>
      </c>
      <c r="K2" s="2" t="s">
        <v>776</v>
      </c>
      <c r="L2" s="2" t="s">
        <v>776</v>
      </c>
      <c r="M2" s="2" t="s">
        <v>776</v>
      </c>
      <c r="N2" s="2" t="s">
        <v>776</v>
      </c>
      <c r="O2" s="2" t="s">
        <v>776</v>
      </c>
      <c r="P2" s="2" t="s">
        <v>776</v>
      </c>
      <c r="Q2" s="2" t="s">
        <v>776</v>
      </c>
      <c r="R2" s="2" t="s">
        <v>776</v>
      </c>
      <c r="S2" s="2" t="s">
        <v>776</v>
      </c>
      <c r="T2" s="2" t="s">
        <v>776</v>
      </c>
      <c r="U2" s="2" t="s">
        <v>776</v>
      </c>
      <c r="V2" s="2" t="s">
        <v>776</v>
      </c>
      <c r="W2" s="2" t="s">
        <v>776</v>
      </c>
      <c r="X2" s="2" t="s">
        <v>776</v>
      </c>
      <c r="Y2" s="2" t="s">
        <v>776</v>
      </c>
      <c r="Z2" s="2" t="s">
        <v>776</v>
      </c>
      <c r="AA2" s="2" t="s">
        <v>776</v>
      </c>
      <c r="AB2" s="2" t="s">
        <v>776</v>
      </c>
      <c r="AC2" s="2" t="s">
        <v>776</v>
      </c>
      <c r="AD2" s="2" t="s">
        <v>776</v>
      </c>
      <c r="AE2" s="2" t="s">
        <v>776</v>
      </c>
      <c r="AF2" s="2" t="s">
        <v>776</v>
      </c>
      <c r="AG2" s="2" t="s">
        <v>776</v>
      </c>
      <c r="AH2" s="2" t="s">
        <v>776</v>
      </c>
      <c r="AI2" s="2" t="s">
        <v>776</v>
      </c>
      <c r="AJ2" s="2" t="s">
        <v>776</v>
      </c>
      <c r="AK2" s="2" t="s">
        <v>776</v>
      </c>
      <c r="AL2" s="2" t="s">
        <v>776</v>
      </c>
      <c r="AM2" s="2" t="s">
        <v>776</v>
      </c>
      <c r="AN2" s="2" t="s">
        <v>776</v>
      </c>
      <c r="AO2" s="2" t="s">
        <v>776</v>
      </c>
      <c r="AP2" s="2" t="s">
        <v>776</v>
      </c>
      <c r="AQ2" s="2" t="s">
        <v>776</v>
      </c>
      <c r="AR2" s="2" t="s">
        <v>776</v>
      </c>
      <c r="AS2" s="2" t="s">
        <v>776</v>
      </c>
      <c r="AT2" s="2" t="s">
        <v>776</v>
      </c>
      <c r="AU2" s="2" t="s">
        <v>776</v>
      </c>
      <c r="AV2" s="2" t="s">
        <v>776</v>
      </c>
      <c r="AW2" s="2" t="s">
        <v>776</v>
      </c>
      <c r="AX2" s="2" t="s">
        <v>776</v>
      </c>
      <c r="AY2" s="2" t="s">
        <v>776</v>
      </c>
      <c r="AZ2" s="2" t="s">
        <v>776</v>
      </c>
      <c r="BA2" s="2" t="s">
        <v>776</v>
      </c>
      <c r="BB2" s="2" t="s">
        <v>776</v>
      </c>
      <c r="BC2" s="2" t="s">
        <v>776</v>
      </c>
      <c r="BD2" s="2" t="s">
        <v>776</v>
      </c>
      <c r="BE2" s="2" t="s">
        <v>776</v>
      </c>
      <c r="BF2" s="2" t="s">
        <v>776</v>
      </c>
      <c r="BG2" s="2" t="s">
        <v>776</v>
      </c>
      <c r="BH2" s="2" t="s">
        <v>776</v>
      </c>
      <c r="BI2" s="2" t="s">
        <v>776</v>
      </c>
      <c r="BJ2" s="2" t="s">
        <v>776</v>
      </c>
      <c r="BK2" s="2" t="s">
        <v>776</v>
      </c>
      <c r="BL2" s="2" t="s">
        <v>776</v>
      </c>
      <c r="BM2" s="2" t="s">
        <v>776</v>
      </c>
      <c r="BN2" s="2" t="s">
        <v>776</v>
      </c>
      <c r="BO2" s="2" t="s">
        <v>776</v>
      </c>
      <c r="BP2" s="2" t="s">
        <v>776</v>
      </c>
      <c r="BQ2" s="2" t="s">
        <v>776</v>
      </c>
      <c r="BR2" s="2" t="s">
        <v>776</v>
      </c>
      <c r="BS2" s="2" t="s">
        <v>776</v>
      </c>
      <c r="BT2" s="2" t="s">
        <v>776</v>
      </c>
      <c r="BU2" s="2" t="s">
        <v>776</v>
      </c>
      <c r="BV2" s="2" t="s">
        <v>776</v>
      </c>
      <c r="BW2" s="2" t="s">
        <v>776</v>
      </c>
      <c r="BX2" s="2" t="s">
        <v>776</v>
      </c>
      <c r="BY2" s="2" t="s">
        <v>776</v>
      </c>
      <c r="BZ2" s="2" t="s">
        <v>776</v>
      </c>
      <c r="CA2" s="2" t="s">
        <v>776</v>
      </c>
      <c r="CB2" s="2" t="s">
        <v>776</v>
      </c>
      <c r="CC2" s="2" t="s">
        <v>776</v>
      </c>
      <c r="CD2" s="2" t="s">
        <v>776</v>
      </c>
      <c r="CE2" s="2" t="s">
        <v>776</v>
      </c>
      <c r="CF2" s="2" t="s">
        <v>776</v>
      </c>
      <c r="CG2" s="2" t="s">
        <v>776</v>
      </c>
      <c r="CH2" s="2" t="s">
        <v>776</v>
      </c>
      <c r="CI2" s="2" t="s">
        <v>776</v>
      </c>
      <c r="CJ2" s="2" t="s">
        <v>776</v>
      </c>
      <c r="CK2" s="2" t="s">
        <v>776</v>
      </c>
      <c r="CL2" s="2" t="s">
        <v>776</v>
      </c>
      <c r="CM2" s="2" t="s">
        <v>776</v>
      </c>
      <c r="CN2" s="2" t="s">
        <v>776</v>
      </c>
      <c r="CO2" s="2" t="s">
        <v>776</v>
      </c>
      <c r="CP2" s="2" t="s">
        <v>776</v>
      </c>
      <c r="CQ2" s="2" t="s">
        <v>776</v>
      </c>
      <c r="CR2" s="2" t="s">
        <v>776</v>
      </c>
      <c r="CS2" s="2" t="s">
        <v>776</v>
      </c>
      <c r="CT2" s="2" t="s">
        <v>776</v>
      </c>
      <c r="CU2" s="2" t="s">
        <v>776</v>
      </c>
      <c r="CV2" s="2" t="s">
        <v>776</v>
      </c>
      <c r="CW2" s="2" t="s">
        <v>776</v>
      </c>
      <c r="CX2" s="2" t="s">
        <v>776</v>
      </c>
      <c r="CY2" s="2" t="s">
        <v>776</v>
      </c>
      <c r="CZ2" s="2" t="s">
        <v>776</v>
      </c>
      <c r="DA2" s="2" t="s">
        <v>776</v>
      </c>
      <c r="DB2" s="2"/>
      <c r="DC2" s="2"/>
      <c r="DD2" s="2"/>
      <c r="DE2" s="2"/>
      <c r="DF2" s="2"/>
      <c r="DG2" s="2"/>
      <c r="DH2" s="2"/>
      <c r="DI2" s="2"/>
    </row>
    <row r="3" spans="1:113" x14ac:dyDescent="0.45">
      <c r="A3" s="2" t="s">
        <v>18</v>
      </c>
      <c r="B3" s="2"/>
      <c r="C3" s="2"/>
      <c r="D3" s="2"/>
      <c r="E3" s="2"/>
      <c r="F3" s="2" t="s">
        <v>777</v>
      </c>
      <c r="G3" s="2" t="s">
        <v>777</v>
      </c>
      <c r="H3" s="2" t="s">
        <v>777</v>
      </c>
      <c r="I3" s="2" t="s">
        <v>777</v>
      </c>
      <c r="J3" s="2" t="s">
        <v>777</v>
      </c>
      <c r="K3" s="2" t="s">
        <v>777</v>
      </c>
      <c r="L3" s="2" t="s">
        <v>777</v>
      </c>
      <c r="M3" s="2" t="s">
        <v>777</v>
      </c>
      <c r="N3" s="2" t="s">
        <v>778</v>
      </c>
      <c r="O3" s="2" t="s">
        <v>778</v>
      </c>
      <c r="P3" s="2" t="s">
        <v>778</v>
      </c>
      <c r="Q3" s="2" t="s">
        <v>778</v>
      </c>
      <c r="R3" s="2" t="s">
        <v>778</v>
      </c>
      <c r="S3" s="2" t="s">
        <v>778</v>
      </c>
      <c r="T3" s="2" t="s">
        <v>778</v>
      </c>
      <c r="U3" s="2" t="s">
        <v>778</v>
      </c>
      <c r="V3" s="2" t="s">
        <v>778</v>
      </c>
      <c r="W3" s="2" t="s">
        <v>778</v>
      </c>
      <c r="X3" s="2" t="s">
        <v>778</v>
      </c>
      <c r="Y3" s="2" t="s">
        <v>778</v>
      </c>
      <c r="Z3" s="2" t="s">
        <v>778</v>
      </c>
      <c r="AA3" s="2" t="s">
        <v>778</v>
      </c>
      <c r="AB3" s="2" t="s">
        <v>778</v>
      </c>
      <c r="AC3" s="2" t="s">
        <v>778</v>
      </c>
      <c r="AD3" s="2" t="s">
        <v>778</v>
      </c>
      <c r="AE3" s="2" t="s">
        <v>778</v>
      </c>
      <c r="AF3" s="2" t="s">
        <v>778</v>
      </c>
      <c r="AG3" s="2" t="s">
        <v>778</v>
      </c>
      <c r="AH3" s="2" t="s">
        <v>778</v>
      </c>
      <c r="AI3" s="2" t="s">
        <v>778</v>
      </c>
      <c r="AJ3" s="2" t="s">
        <v>778</v>
      </c>
      <c r="AK3" s="2" t="s">
        <v>778</v>
      </c>
      <c r="AL3" s="2" t="s">
        <v>778</v>
      </c>
      <c r="AM3" s="2" t="s">
        <v>778</v>
      </c>
      <c r="AN3" s="2" t="s">
        <v>778</v>
      </c>
      <c r="AO3" s="2" t="s">
        <v>778</v>
      </c>
      <c r="AP3" s="2" t="s">
        <v>778</v>
      </c>
      <c r="AQ3" s="2" t="s">
        <v>778</v>
      </c>
      <c r="AR3" s="2" t="s">
        <v>778</v>
      </c>
      <c r="AS3" s="2" t="s">
        <v>778</v>
      </c>
      <c r="AT3" s="2" t="s">
        <v>778</v>
      </c>
      <c r="AU3" s="2" t="s">
        <v>778</v>
      </c>
      <c r="AV3" s="2" t="s">
        <v>778</v>
      </c>
      <c r="AW3" s="2" t="s">
        <v>778</v>
      </c>
      <c r="AX3" s="2" t="s">
        <v>778</v>
      </c>
      <c r="AY3" s="2" t="s">
        <v>778</v>
      </c>
      <c r="AZ3" s="2" t="s">
        <v>778</v>
      </c>
      <c r="BA3" s="2" t="s">
        <v>778</v>
      </c>
      <c r="BB3" s="2" t="s">
        <v>778</v>
      </c>
      <c r="BC3" s="2" t="s">
        <v>778</v>
      </c>
      <c r="BD3" s="2" t="s">
        <v>778</v>
      </c>
      <c r="BE3" s="2" t="s">
        <v>778</v>
      </c>
      <c r="BF3" s="2" t="s">
        <v>778</v>
      </c>
      <c r="BG3" s="2" t="s">
        <v>778</v>
      </c>
      <c r="BH3" s="2" t="s">
        <v>778</v>
      </c>
      <c r="BI3" s="2" t="s">
        <v>778</v>
      </c>
      <c r="BJ3" s="2" t="s">
        <v>778</v>
      </c>
      <c r="BK3" s="2" t="s">
        <v>778</v>
      </c>
      <c r="BL3" s="2" t="s">
        <v>778</v>
      </c>
      <c r="BM3" s="2" t="s">
        <v>778</v>
      </c>
      <c r="BN3" s="2" t="s">
        <v>778</v>
      </c>
      <c r="BO3" s="2" t="s">
        <v>778</v>
      </c>
      <c r="BP3" s="2" t="s">
        <v>778</v>
      </c>
      <c r="BQ3" s="2" t="s">
        <v>778</v>
      </c>
      <c r="BR3" s="2" t="s">
        <v>778</v>
      </c>
      <c r="BS3" s="2" t="s">
        <v>778</v>
      </c>
      <c r="BT3" s="2" t="s">
        <v>778</v>
      </c>
      <c r="BU3" s="2" t="s">
        <v>778</v>
      </c>
      <c r="BV3" s="2" t="s">
        <v>778</v>
      </c>
      <c r="BW3" s="2" t="s">
        <v>778</v>
      </c>
      <c r="BX3" s="2" t="s">
        <v>778</v>
      </c>
      <c r="BY3" s="2" t="s">
        <v>778</v>
      </c>
      <c r="BZ3" s="2" t="s">
        <v>778</v>
      </c>
      <c r="CA3" s="2" t="s">
        <v>778</v>
      </c>
      <c r="CB3" s="2" t="s">
        <v>778</v>
      </c>
      <c r="CC3" s="2" t="s">
        <v>778</v>
      </c>
      <c r="CD3" s="2" t="s">
        <v>778</v>
      </c>
      <c r="CE3" s="2" t="s">
        <v>778</v>
      </c>
      <c r="CF3" s="2" t="s">
        <v>778</v>
      </c>
      <c r="CG3" s="2" t="s">
        <v>778</v>
      </c>
      <c r="CH3" s="2" t="s">
        <v>778</v>
      </c>
      <c r="CI3" s="2" t="s">
        <v>778</v>
      </c>
      <c r="CJ3" s="2" t="s">
        <v>778</v>
      </c>
      <c r="CK3" s="2" t="s">
        <v>778</v>
      </c>
      <c r="CL3" s="2" t="s">
        <v>778</v>
      </c>
      <c r="CM3" s="2" t="s">
        <v>778</v>
      </c>
      <c r="CN3" s="2" t="s">
        <v>778</v>
      </c>
      <c r="CO3" s="2" t="s">
        <v>778</v>
      </c>
      <c r="CP3" s="2" t="s">
        <v>778</v>
      </c>
      <c r="CQ3" s="2" t="s">
        <v>778</v>
      </c>
      <c r="CR3" s="2" t="s">
        <v>778</v>
      </c>
      <c r="CS3" s="2" t="s">
        <v>778</v>
      </c>
      <c r="CT3" s="2" t="s">
        <v>778</v>
      </c>
      <c r="CU3" s="2" t="s">
        <v>778</v>
      </c>
      <c r="CV3" s="2" t="s">
        <v>778</v>
      </c>
      <c r="CW3" s="2" t="s">
        <v>778</v>
      </c>
      <c r="CX3" s="2" t="s">
        <v>778</v>
      </c>
      <c r="CY3" s="2" t="s">
        <v>778</v>
      </c>
      <c r="CZ3" s="2" t="s">
        <v>778</v>
      </c>
      <c r="DA3" s="2" t="s">
        <v>778</v>
      </c>
      <c r="DB3" s="2" t="s">
        <v>778</v>
      </c>
      <c r="DC3" s="2" t="s">
        <v>778</v>
      </c>
      <c r="DD3" s="2" t="s">
        <v>778</v>
      </c>
      <c r="DE3" s="2" t="s">
        <v>778</v>
      </c>
      <c r="DF3" s="2" t="s">
        <v>778</v>
      </c>
      <c r="DG3" s="2" t="s">
        <v>778</v>
      </c>
      <c r="DH3" s="2" t="s">
        <v>778</v>
      </c>
      <c r="DI3" s="2" t="s">
        <v>778</v>
      </c>
    </row>
    <row r="4" spans="1:113" x14ac:dyDescent="0.45">
      <c r="A4" s="2" t="s">
        <v>779</v>
      </c>
      <c r="B4" s="2" t="s">
        <v>9</v>
      </c>
      <c r="C4" s="2" t="s">
        <v>16</v>
      </c>
      <c r="D4" s="2" t="s">
        <v>780</v>
      </c>
      <c r="E4" s="2" t="s">
        <v>781</v>
      </c>
      <c r="F4" s="2" t="s">
        <v>782</v>
      </c>
      <c r="G4" s="2" t="s">
        <v>783</v>
      </c>
      <c r="H4" s="2" t="s">
        <v>784</v>
      </c>
      <c r="I4" s="2" t="s">
        <v>785</v>
      </c>
      <c r="J4" s="2" t="s">
        <v>786</v>
      </c>
      <c r="K4" s="2" t="s">
        <v>787</v>
      </c>
      <c r="L4" s="2" t="s">
        <v>788</v>
      </c>
      <c r="M4" s="2" t="s">
        <v>789</v>
      </c>
      <c r="N4" s="2" t="s">
        <v>790</v>
      </c>
      <c r="O4" s="2" t="s">
        <v>791</v>
      </c>
      <c r="P4" s="2" t="s">
        <v>792</v>
      </c>
      <c r="Q4" s="2" t="s">
        <v>793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</row>
    <row r="5" spans="1:113" x14ac:dyDescent="0.45">
      <c r="A5" s="2" t="s">
        <v>1218</v>
      </c>
      <c r="B5" s="2" t="s">
        <v>999</v>
      </c>
      <c r="C5" s="2" t="s">
        <v>1061</v>
      </c>
      <c r="D5" s="2" t="s">
        <v>1013</v>
      </c>
      <c r="E5" s="2" t="s">
        <v>1219</v>
      </c>
      <c r="F5" s="2" t="s">
        <v>1220</v>
      </c>
      <c r="G5" s="2" t="s">
        <v>1221</v>
      </c>
      <c r="H5" s="2" t="s">
        <v>1109</v>
      </c>
      <c r="I5" s="2" t="s">
        <v>1104</v>
      </c>
      <c r="J5" s="2" t="s">
        <v>1222</v>
      </c>
      <c r="K5" s="2" t="s">
        <v>1223</v>
      </c>
      <c r="L5" s="2" t="s">
        <v>1224</v>
      </c>
      <c r="M5" s="2" t="s">
        <v>966</v>
      </c>
      <c r="N5" s="2" t="s">
        <v>1225</v>
      </c>
      <c r="O5" s="2" t="s">
        <v>1226</v>
      </c>
      <c r="P5" s="2" t="s">
        <v>968</v>
      </c>
      <c r="Q5" s="2" t="s">
        <v>1042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</row>
    <row r="6" spans="1:113" x14ac:dyDescent="0.45">
      <c r="A6" s="2" t="s">
        <v>1227</v>
      </c>
      <c r="B6" s="2" t="s">
        <v>796</v>
      </c>
      <c r="C6" s="2" t="s">
        <v>1228</v>
      </c>
      <c r="D6" s="2" t="s">
        <v>1229</v>
      </c>
      <c r="E6" s="2" t="s">
        <v>814</v>
      </c>
      <c r="F6" s="2" t="s">
        <v>1110</v>
      </c>
      <c r="G6" s="2" t="s">
        <v>1111</v>
      </c>
      <c r="H6" s="2" t="s">
        <v>929</v>
      </c>
      <c r="I6" s="2" t="s">
        <v>837</v>
      </c>
      <c r="J6" s="2" t="s">
        <v>1224</v>
      </c>
      <c r="K6" s="2" t="s">
        <v>1230</v>
      </c>
      <c r="L6" s="2" t="s">
        <v>1231</v>
      </c>
      <c r="M6" s="2" t="s">
        <v>1116</v>
      </c>
      <c r="N6" s="2" t="s">
        <v>1232</v>
      </c>
      <c r="O6" s="2" t="s">
        <v>874</v>
      </c>
      <c r="P6" s="2" t="s">
        <v>1233</v>
      </c>
      <c r="Q6" s="2" t="s">
        <v>1234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45">
      <c r="A7" s="2" t="s">
        <v>1235</v>
      </c>
      <c r="B7" s="2" t="s">
        <v>1100</v>
      </c>
      <c r="C7" s="2" t="s">
        <v>1236</v>
      </c>
      <c r="D7" s="2" t="s">
        <v>1028</v>
      </c>
      <c r="E7" s="2" t="s">
        <v>1075</v>
      </c>
      <c r="F7" s="2" t="s">
        <v>1206</v>
      </c>
      <c r="G7" s="2" t="s">
        <v>1237</v>
      </c>
      <c r="H7" s="2" t="s">
        <v>1238</v>
      </c>
      <c r="I7" s="2" t="s">
        <v>1213</v>
      </c>
      <c r="J7" s="2" t="s">
        <v>1080</v>
      </c>
      <c r="K7" s="2" t="s">
        <v>1080</v>
      </c>
      <c r="L7" s="2" t="s">
        <v>1239</v>
      </c>
      <c r="M7" s="2" t="s">
        <v>977</v>
      </c>
      <c r="N7" s="2" t="s">
        <v>1240</v>
      </c>
      <c r="O7" s="2" t="s">
        <v>1043</v>
      </c>
      <c r="P7" s="2" t="s">
        <v>1241</v>
      </c>
      <c r="Q7" s="2" t="s">
        <v>931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</row>
    <row r="8" spans="1:113" x14ac:dyDescent="0.45">
      <c r="A8" s="2" t="s">
        <v>1242</v>
      </c>
      <c r="B8" s="2" t="s">
        <v>990</v>
      </c>
      <c r="C8" s="2" t="s">
        <v>990</v>
      </c>
      <c r="D8" s="2" t="s">
        <v>801</v>
      </c>
      <c r="E8" s="2" t="s">
        <v>1093</v>
      </c>
      <c r="F8" s="2" t="s">
        <v>1243</v>
      </c>
      <c r="G8" s="2" t="s">
        <v>1244</v>
      </c>
      <c r="H8" s="2" t="s">
        <v>1204</v>
      </c>
      <c r="I8" s="2" t="s">
        <v>1245</v>
      </c>
      <c r="J8" s="2" t="s">
        <v>832</v>
      </c>
      <c r="K8" s="2" t="s">
        <v>832</v>
      </c>
      <c r="L8" s="2" t="s">
        <v>1246</v>
      </c>
      <c r="M8" s="2" t="s">
        <v>1246</v>
      </c>
      <c r="N8" s="2" t="s">
        <v>1247</v>
      </c>
      <c r="O8" s="2" t="s">
        <v>901</v>
      </c>
      <c r="P8" s="2" t="s">
        <v>1080</v>
      </c>
      <c r="Q8" s="2" t="s">
        <v>1107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13" x14ac:dyDescent="0.45">
      <c r="A9" s="2" t="s">
        <v>1248</v>
      </c>
      <c r="B9" s="2" t="s">
        <v>1236</v>
      </c>
      <c r="C9" s="2" t="s">
        <v>934</v>
      </c>
      <c r="D9" s="2" t="s">
        <v>1249</v>
      </c>
      <c r="E9" s="2" t="s">
        <v>1250</v>
      </c>
      <c r="F9" s="2" t="s">
        <v>848</v>
      </c>
      <c r="G9" s="2" t="s">
        <v>869</v>
      </c>
      <c r="H9" s="2" t="s">
        <v>910</v>
      </c>
      <c r="I9" s="2" t="s">
        <v>1038</v>
      </c>
      <c r="J9" s="2" t="s">
        <v>832</v>
      </c>
      <c r="K9" s="2" t="s">
        <v>832</v>
      </c>
      <c r="L9" s="2" t="s">
        <v>1107</v>
      </c>
      <c r="M9" s="2" t="s">
        <v>1107</v>
      </c>
      <c r="N9" s="2" t="s">
        <v>834</v>
      </c>
      <c r="O9" s="2" t="s">
        <v>832</v>
      </c>
      <c r="P9" s="2" t="s">
        <v>832</v>
      </c>
      <c r="Q9" s="2" t="s">
        <v>832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6 4 b d c b - f b 6 2 - 4 6 5 4 - 8 b 5 1 - b 6 a 6 9 0 a 3 3 d 2 e "   x m l n s = " h t t p : / / s c h e m a s . m i c r o s o f t . c o m / D a t a M a s h u p " > A A A A A N B r A A B Q S w M E F A A C A A g A 4 W 4 6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h b j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W 4 6 W W y K G Y 7 L a A A A e k c T A B M A H A B G b 3 J t d W x h c y 9 T Z W N 0 a W 9 u M S 5 t I K I Y A C i g F A A A A A A A A A A A A A A A A A A A A A A A A A A A A O 2 9 / 3 L b 1 p a t + 7 + q 9 A 4 s q u K W u i 2 K A E E S T I 4 6 Z f l H n G p 3 x 8 d S b V c d V y p F U 5 D E 3 h S p Q 0 K R 3 a 4 8 w H 2 Q + 2 L 3 S e 4 C K U s A s a b C Z c r W m v C X y t 6 O Q X C S Y + H D W m N i Q N A s G a T D y b h 2 u P g z + G l z Y 3 N j d t a f J s e 1 r X r Y D K P a 0 f A 0 m c 5 q v / T P k 9 q r y W m 9 t l 8 b J e n m R s 3 8 c z i 5 n A 4 S s + V t 8 r 5 x M J 1 c z Z L p 0 8 k 4 T c b p b L t + l q Y X s x / 3 9 q 6 u r h r v + 7 P k f X 8 0 2 p 0 m J 8 k 0 G Q + S x m B y v p c m / f P Z X n o 6 a g x O h z 9 n f 9 t / 9 v z o U b r / / t H H p D / d z 7 7 B V l b 3 8 v y P 4 2 Q 2 q O 8 8 X n z y V v 3 5 h 3 T a H 6 T m i x 7 1 3 4 + S 2 o v p 5 L z 2 M j 0 f Z d 8 w + 7 M x 3 7 6 9 + I 6 P a 5 8 + 1 Z 9 O R p f n 4 6 D + u F Z v J O P j i 8 l w n N b / M i 9 d v x I W X q n 9 W + 1 f 8 6 + 2 5 q 9 O h 6 d n 6 Y / j 9 G x 3 c D Y c H W 9 H O / l 9 o v k + o + Q k v 0 u 7 s E v b t k u n s E v H + k n d w j 5 d 6 z 5 x Y Z / Y u k + v s E / P u k / Q L O w U N O 1 7 B c W 9 A v t e Y X G v 0 L 5 X q 7 i X f b S D 4 n A H k b T X 8 s E L 2 v Y 9 i + X s A 7 8 o 1 x j + T 6 n o 4 i A M D O 7 J N P e G J c G x f a 8 l K T 3 7 X k U y w q Z 9 r y I b Y W D f q 0 h H G N r 3 K v I R t u x 7 L R E S R s J u x R E O 2 8 J u x S E L O 8 J u R U h C Y f y X K A m F A 2 D B J F w c h d l k m p r 5 5 q R / O U r / 6 M 8 G 2 e F f v D 3 7 r 9 n Z 5 O q P i / 4 0 H f Z H f 1 y d J e M / s v 2 H 4 9 P C b L E 4 U u K + 8 x m g 8 I b A + t H l / c K 7 C x c I K 8 1 h i 6 O Z n i X 9 4 z u E z F U u f Z H 6 X 6 b O u z e T q 8 N k Z F a L y X T f e j r 9 f j t D P z 3 r j 0 + z + f n j R Z J N y v P 5 u H E 0 7 Y 9 n J 5 P p + e I b Z S / O t u + a z h 8 X Z u 5 f x 2 k n a m T v W p q 4 U 7 O p l i Y f 0 q U p 2 7 Y 9 E r a 3 h e 0 d 6 Y O 7 0 g u x 9 E J P e m E + x 9 p f E X X P 5 1 L 7 K y 3 x l U h 8 p S 2 + I g 7 A f A q 0 D d l 8 1 r O + 0 B N e m M 9 t 1 h c C 6 Q X p u I f S g Q + l I x 9 K h 3 4 + F V l f k J S H k v J Q U t 6 S l L c k 5 S 2 R + K L y v 2 7 P x j f J + e R P c 3 o t 9 p v d n p C L F 6 4 3 b y + d t o 9 v z 7 1 c r c O L 0 T C 9 r l R 7 / 7 H 2 L B k N z 4 d m e r y t O t 9 l s c d 2 + c P N J H R 7 x s 1 3 N W 9 e v O f I f O + D j z c V t + u P z S 7 / + 3 K S J o f p R 1 P 4 6 e z P n d w Z 2 w h y x R p h / l v m h Q R / O w H J m m 4 n o M W n W W e O R i g N v F g 4 k E a r + M U L 8 v 5 2 t H b v H q 1 w a b z k E Q u / f M S C w p A t P t I 6 e y y + Q O H F A r F j 0 3 R Y i c 1 e s B M b l g 6 X q T M z a 1 j 9 L 8 s 4 v D l c 3 j x f X d 8 8 K Z n 6 3 1 6 / L j U D r y a D f t Y 2 l X q I Z / 0 0 q d t O v t / M y j s t C 1 o s q b e C l p W b s 3 B e M v + Z 1 9 / p V t 9 C z v W 3 3 9 n c G I 7 v / v R i r / e f / f + e T G u v k v 7 p Z V I 7 u O 7 W a u a Y p v 3 h y O x x m P b H x 8 Y a z O 6 3 A R z N P 3 C 2 d 5 5 9 / G w v 6 / d 2 Z 5 8 / y h g U Y w C 2 z L v + S D 5 c m I 3 J 8 R 8 3 L / 5 h J E 3 N S / f W E h 4 9 O X j 1 / N 3 w e P 9 f 5 A / 7 l 9 9 r / 1 7 7 V / O / o z f m / 8 R G I l y 7 X t E P t 9 a u 1 y q 3 q W v V i 8 o 9 7 V r 1 2 u U G e K 1 6 n X K z v F a 9 b r m x X q t e X G 7 C 1 6 r X s / T r 6 w H d t P T 2 6 1 U M L N c B 1 q s Y W q 4 Z r F e x Z b m + s F 7 F p T Z / / V M l a F s u W q x X s X i 2 B O u f L k H X c g l k v Y q x 5 X L J e h V 7 l k s r 6 0 3 a T c t l m P U q B p Z L N u t V D C 2 X d 9 a r 2 L J c C V q v Y m S 5 a L R e x b b l + t J 6 F T u W S 1 H r V e x a r l q t V z E 7 Z 0 p X b R x L 5 q / o v D a G a p L 5 q 5 d J / z i Z 5 h z s 9 S v X 2 + + + n l N 7 d 7 3 3 k 9 H o c N A f 9 a e z / X R 6 m X z p p a P S t 8 o 6 g D f / L D c d R + e l 7 u 1 t e a 9 X 5 U 1 v d 1 / 9 8 P m t 4 8 v z 9 8 l 0 v v k w n f 6 z V P G N Z U f j y C 0 b j 4 c n J 7 a q v x 3 a t r 6 x b b 3 4 m J 6 9 f V X 6 D q 8 u B x b 5 f z 7 v z 9 L S v n 8 + N W a 9 v P V t Y t n 3 1 / G 8 H 1 7 a + n J y n p S H Y d I / L m 1 8 / u H X 8 b i 0 N X h z W d 7 4 5 5 u X r 8 s b X 1 k 2 / n / / z / / b a D f L l 1 D + l 3 X r y I x B Y N 9 s u Q C V b V 6 6 O l N s r Q q g F j u q 1 8 P U n I b j 0 9 q z / u z s / a Q / P f 6 j G Q e m w f n C D u r E f N K 0 f 3 E 2 + 9 w 4 Z a w v G q f d R R v 1 8 8 V k t m / O 3 k f m f E 5 n + x f D 9 N H o d L 7 h / 1 7 2 R / v N R 5 m K / f j R L O n P J u N 5 u H b 9 3 8 H i L 8 P x c b Z X F s M 1 f w i f p r N H 0 8 k s 3 X / U P 0 3 2 H 5 0 M R + b o 7 z + 6 G P U / m k 8 2 O 5 q P m a b H p j G d v 3 u 3 2 d p t B o + S 8 X F u U 7 w b N B + d G z 1 n + 0 G z a d 4 y m a a D S f Z d s v 8 6 H k 7 3 + 7 P B o w v z A Y b q / e D e m r l n v / 6 j k W a v 7 5 4 M P 5 g a Z i b L p r 1 C x 7 Z 6 K 7 d G N U s j t 0 Y 1 S x u 3 R j V L E 7 d G N U s L t 0 Y 1 S w O 3 R j V L + 7 Z G N U v z t k Y 1 W + u 2 D r 6 2 x m 2 d e r a 2 b Z 1 6 t q Z t n X q 2 l m 2 d e r a G b Z 1 6 t n Z t n X q 2 Z m 2 d e r Z W b Z 1 6 t k Z t n X q 2 N m 2 d C d n W p K 1 T z 9 a i r V P P 1 q C t U 8 / W n q 1 T z 9 a c r V P P 1 p q t U 6 9 j a 3 q c C i p t e b Y s H Y + x c i V T e / S L p c N 5 W 9 u t v R 3 O o 7 n l f u i V e e n V Z D Z L L C 8 e / u P w H + b l w / 6 f t l d / + c W 8 l t 0 5 N q v N 3 X B y b N n n 8 J f D m 7 0 O M 0 d p 2 + v X 1 7 + + N n u Z 9 i F r U 3 P V l j u i X f N d h + O k d j B N + v + s 7 e 6 W 1 P / H X s / 8 m 3 3 n d D r 8 Z z K 5 T G e 1 i 2 R a 6 9 0 U 3 9 4 + / O 1 f e z t 7 v 7 7 e s X z A w c F e L / t f N l 7 9 0 T / L b z 4 4 k N / 8 8 s 1 e L / u f e X P W N d V M 5 1 M u 8 P L N H Z / + 5 O D X 1 / P / M y U O + u n 8 b o 0 n W d N + m t Q m Y 7 N p N J r V h u P a a + P S L e 9 / 9 d v B D 9 n / s k O a n K S L t 8 y S 2 u t k m t 3 g Y q q Y N 9 3 + J X e Y D n 7 4 Z f 6 2 X 6 a T y / H x / I N y O 9 a 2 f z n Y O 1 h 8 Z 9 v b j e g X B / P / y 0 m v p Z P a i 9 H H R a 0 3 W a w l v H v 5 o P 5 R j m H / f P G k t n 0 x 3 M n + 3 K 2 9 M E 2 B 6 W z O a y 9 M A z d P s v 5 M R p P B M P 1 Y 2 5 6 z Y 4 b 7 Z G I b 4 N J H l Z P 2 5 2 + e m H / N p z z v T 8 f m H M y U f D 4 E 2 9 v P 7 z h 6 H 8 z 7 P l y / 9 8 N F M p 8 r n t 9 e H L j 5 h B e / v n 4 x P 8 I v h s n I n N / m 2 x 4 n F 6 a z M g N T u + k r z b H r j 7 P 3 1 2 Z m S k l s n 2 e q f F h U u v m 8 O 0 t e n S X T J I e m a W V r p v b g c t T P 3 t u f 1 Y J m o / 1 D b X J y c + A y 2 o 4 v B y u d j H + U 7 8 t 4 + + S N + f d 6 8 q k 9 e T / 5 0 3 x 0 Y n r M Q X K e u z B x X f Q + 7 m f Y E t J R e y 7 6 + R x 7 q C b + f d + 7 J v 4 r N O m z w X R i T t L 7 6 t L d y 9 3 Z p r u X u 7 N P d y 9 3 Z 6 P u X u 7 O T t 2 9 3 J 2 t u n u 5 O 3 t 1 9 3 J 3 N u v u 5 e 7 u 1 r + A 4 7 v b 9 S 8 o e H e / / g U F 7 2 7 Y v 6 D g 3 R 3 7 F x S 8 u 2 X / g o J 3 9 + x f U P D u p v 0 L C t 7 d t X 9 B w b v b 9 i 8 o e H f f / g V T 9 N 2 N + x c U v L t z / 4 K C d 7 f u X 1 D w 7 t 7 9 C w r e 3 b x / Q c G 7 u / c v K G j L V d c q 2 L 3 7 e s A q F b / D C w L 5 1 j 3 z i p a e / P W T 1 1 k n 8 z r r D W p P L i 6 S v v l u A 9 t 1 g J d v X r 7 J t 7 z l P d 5 k r w s v H f x q / r 1 + e d 7 z G p m / j i 3 X I g 4 O D + Z 9 / W S U L N p a S 7 W / v T 5 w c P D D w b z R z b r 7 Q o d r u v 7 X T 6 Q G 9 z 9 + + I 8 f 8 h c V C u 8 8 / O 2 O d / 5 6 + J v 5 N 7 u 4 M Z s s 2 q z X k y v T o G 0 f v v p l 9 8 k / f v k a l w F W a K j N J 5 t / L e W 3 X + 4 9 O b B 9 q d 8 O X p t / z T t + s 1 1 U K A X a r 3 4 x / 2 Z D N r o 8 P c 0 + 4 M 7 d r 3 4 7 e J L 9 L z s w S f Z j J 9 n 9 r N e f c / P N M k 3 9 6 f U O M 2 s H n t X 4 c F 3 o p i e + + l x x M t 7 N b l S t 9 R c V S 4 N y 9 e b p v 2 X / + 0 x j d u n m 9 X X / f X z d P Z s W q T a c f S 7 x U + 3 9 J D 2 r L X o 7 0 6 8 f 1 y 7 6 0 3 / W + s f / f T k z n 2 h e N p + X f X A t + 1 J / z 6 v l e s T B 7 M 1 8 G M w 3 y i 4 h z Q + Z + e v 0 + q / T e S M / b 6 y v v 9 N j Q 8 Z g d H m c X X A 7 q E 2 m t a e 2 e w t W a N 5 / O z k x / y Z j 8 2 m 3 n P T n V 4 d y 3 8 d 0 u u + H 2 Y W S 7 c K 3 s B 2 e Z 8 m J + f e 6 4 P x K x e e K r y e z Y X b f c 3 9 U e z I f u + z q g E t p 3 y 8 0 H J p 2 f 9 C f p Z / H c X 6 d 4 Y G v M t x c W u A y A 5 c Z u M z A Z Q Y u M 3 C Z g c s M X 3 C Z g Q b 0 r g Z 0 9 U 7 y b 9 u 3 5 3 9 m d m j x / 6 b k 0 d l n S 5 d l V t f N 4 6 I 7 2 p 5 / 5 r z z O p i n k g f z z G 7 p A 5 / / 4 / k / 5 q 3 C M K 3 9 4 y Z D P L 8 4 2 8 n e f J F k 3 v 2 k l p q P + f w T b l l K N p x b U + O v J y e f X 1 x 2 m F n x 8 / 6 H 5 / + Y / 5 8 p 9 p / 9 D 8 P z y 3 P h o 1 6 a D i U x 7 n D 2 + S P 7 t f m H 5 T 6 g Y c t 7 n 7 z K V L 7 q X 4 4 H Z 7 U n 4 1 N D w f Z x c j p N k q z q P 5 J p O j R H v 3 Y 8 n F 4 / C u Z G z Y 0 S 4 x j / N F J k G Q f 9 6 T Q Z z a 7 / M G W f Z D t m I z 2 v c j U 0 D Z A Z D t P 4 z C k 8 M z W z E u Y Q m A 7 V + M T z b J x q S a b 7 J q b N P P 9 o 8 a 3 7 2 b f e q Z 2 Z b 1 H L 2 q x 0 Y s S f D 8 f z 0 c p u 8 p 1 / 2 r x R u G 4 E s z c H 8 1 d m n 5 v L i 3 x z u X S M F 1 / 8 h + s / M h B v e 3 f z x X J a s l H o p 4 t Y d N S f z Y Y n w 0 U s + n 6 h X U q / + 9 P j l 8 P 0 + g / z A b X / u m G y U H 0 + V M W B M L v 0 2 j V D Q d a o n W U U T C 0 X W B a V f / j 8 Z / Y R d 4 h Y + W O + M I x 3 v 3 b w w X T l x Z 5 8 6 Z i W P m O F x t j x E s M H s / O H x R t u v o W d n 7 / 5 J u V G + e G v X n j Q 0 B 4 O z Z x e 3 Y 7 W t K 9 L H W 0 Q Z E 0 u H S 0 d L R 0 t H S 0 d L R 0 t H S 0 d L R 0 t H S 0 d L R 0 t H a 2 2 j r Z 8 L 7 g P L e 3 X u x W c j p a O l o 6 W j p a O l o 7 2 O + h o c w W 5 F Z x b w b / L 6 x b c C s 6 t 4 P f Q / H I r O L e C c y v 4 l 1 5 n s D w 5 7 p t e a P j m D 4 7 7 + w s N P D i O B 8 f x 4 D i X 6 w 8 8 O G 6 9 a w 8 8 O G 6 9 6 w 4 8 O G 6 9 a w 4 8 O G 6 9 6 w 0 8 O I 4 H x 9 V 4 c B w P j u P B c T w 4 7 g G a + M V U b l z W f T T t N 7 + g Y S 9 r o i c n J 7 u T 4 + P Z z 8 v 9 c v b 3 Z 8 k o 7 e / f Z z + 8 v N b d L o l X 5 h u a S a i R / 1 K 7 h Z e u d z e T 5 c 1 / D 8 f j m / 8 u r K m W M v m l + u j l u 2 z A L v r j / b r 5 5 / c f x 5 N 0 + 9 1 g M s o 2 / b 5 T + J b z v 2 Q P 7 7 9 p f x / X f F J S + u 7 Z X 6 / V f T 9 S T A f h l Z Z n 6 2 m x X f 3 x R d p a 5 0 7 t 3 7 I C 1 3 u b A p G p k K s X z g v m L l w t V w j 9 O s x r I j s f j Z V L l E f D 9 O F e D c e a 1 G f D s X o J 6 3 D Y L n T 6 M j q c O D 6 d O G 4 l W u U S b b 9 G 9 O H P P b c S 1 h G 1 J Q u + D D C n b 8 V O X 7 c S U b l E 5 N d B q c Q M 4 F b C e l B s g a I v x 4 h J h E l k m V e 3 E u 1 y C c / 6 e O a h 2 + O 6 e g n r c b X d z e D L Y X 7 g q W y 5 Q t B s 3 n y L F Y + y X 6 f N e l f y l o c j v n M w W B u + n 7 X B r U S n X M I z N F h e 7 m 1 5 c S t h R c N 2 h 5 w v p L B C + T M p s 0 K x Q n 3 F F c q t R L d c w r N T j U X O p 0 X O r Y S V L t u 9 3 7 7 A x j r p z 9 L A O s k 6 6 f c 6 6 V Y i L p d o + g U o S 2 3 F l l q 3 E l Z A b T 9 b 5 Q u v r N b + L F C s 1 q z W l V + t 3 U r 0 S i V 6 f i H O e s 9 6 b 0 N 8 9 R I 2 x K 0 / P + 0 L 8 l g G f 1 Z J L A O W A c v w t / O p W w X z k c s l Y r / O E l w H r u P + X Y d b B e t Z Y n 1 Q i y 9 n D c b F n 7 U a 4 4 J x w b h 8 C + P i W K J M Z 7 V + G B r v g / f 5 O t 7 H s Y T t R L M + l 8 6 X E w / 7 5 I 9 j w D 5 h n 7 B P S u y T Y 4 k y n T y Y A w e G A / s m D s y x h O 1 c t T 4 M 2 J d z F x P n j 2 / B x G H i M H H f j 4 l z L F G m k 4 d E 4 Q P x g V p 8 o G M J 2 + l u / T 0 Q v p z + W E l / 3 N N 9 W E k G F D u K H c W O O q x P j i X K d P L Q Q x w t j v Y 7 c r S O J W w z h v W X m f k y g 2 C K / f F w m G J M M a Y Y U 6 z P F D u W K N P J Q 3 z x 1 f h q f L X r p O N Q w j b p W H 8 v s C + T E N b c H y e J N c e a Y 8 2 x 5 t + l N X c s U a b T s 9 u + c P e 4 e 9 x 9 9 d 2 9 Y w n b v F V o E H j C P 3 6 W B o E G g Q a B B o E G 4 X 4 b B M c S F j r 9 m v r o M e g x 6 D H o M V a c + h x K 2 K a + Q p v C L 1 j B V f v e p h S A 5 X c M A K w m Y E O e c A 2 w q o D l y a Y A q w p Y n i U H s K q A 5 b k 5 A K s K W H 4 6 H 2 B V A c t P z g G s K m C 5 n x x g V Q H L / U 0 A q w p Y k i 6 A V Q U s S R f A a g K 2 R d I F s K q A J e k C W F X A k n Q B r C p g S b o A V h W w J F 0 A q w p Y k i 6 A V Q U s S R f A q g K W p A t g V Q F L 0 g W w q o A l 6 Q J Y T c B G J F 0 A q w p Y k i 6 A V Q U s S R f A q g K W p A t g V Q F L 0 g W w q o A l 6 Q J Y V c C S d A G s K m B J u g B W F b A k X Q C r C l i S L o D V B G y b p A t g V Q F L 0 g W w q o A l 6 Q J Y V c C S d A G s K m B J u g B W F b A k X Q C r C l i S L o B V B S x J F 8 C q A p a k C 2 B V A U v S B b C a g O 2 Q d A G s K m B J u g B W F b A k X Q C r C l i S L o B V B S x J F 8 C q A p a k C 2 B V A U v S B b C q g C X p A l h V w J J 0 A a w q Y E m 6 A F Y T s F 2 S L o B V B S x J F 8 C q A p a k C 2 B V A U v S B b C q g C X p A l h V w J J 0 A a w q Y E m 6 A F Y V s C R d A K s K W J I u g F U F L E k X w G o C N i b p A l h V w J J 0 A a w q Y E m 6 A F Y V s C R d A K s K W J I u g F U F L E k X w K o C l q Q L Y F U B S 9 I F s K q A J e k C W F X A k n Q B r C Z g e y R d A K s K W J I u g F U F L E k X w K o C l q Q L Y F U B S 9 I F s K q A J e k C W F X A k n Q B r C p g S b o A V h W w J F 0 A q w p Y k i 6 A 1 Q R s 9 n 6 I h V h N x J J 1 Q a w u Y g m 7 I F Y X s a R d E K u L W O I u i N V F L H k X x O o i 1 r v A q 3 I j 7 F 1 C U 7 k R 9 i 5 S q N w I e 3 c N v G o j H H h 3 z b Z y I + z d N c b K j b B 3 1 8 Q q N 8 L e X c O p x A i b I X 7 3 Z n J 1 m I y S Q T q Z 7 v s y w v X f d x 5 v b t T M P 1 v 1 p 2 f 9 8 a l 5 2 9 H H i 6 R e 2 6 8 d Z X s 2 j q b 9 8 e x k M j 1 f A J K 9 O N v e q j / / k E 7 7 g z T b f V 7 w x X R y X n u Z n o / q j z / d w G R Q S s 3 + t T T 5 k O Y g C 4 X t L W F 7 J G x v C 9 s 7 w v a u s D 0 W t v e E 7 f O V 1 P q C p D i Q J A e S 5 k A S H U i q A 0 l 2 I O k O J O G B p D y U l I f i s Z a U h 5 L y U F I e S s p D S X k o K Q 8 l 5 a G k v C U p b 0 n K W y L m k v K W p L w l K W 9 J y l u S 8 p a k v C U p j y T l k a Q 8 k p R H 4 h k u K Y 8 k 5 Z G k P J K U R 5 L y S F L e l p S 3 J e V t S X l b U t 4 W J z d J e V t S 3 p a U t y X l b U l 5 R 1 L e k Z R 3 J O U d S X l H U t 4 R 5 3 V J e U d S 3 p G U d y T l X U l 5 V 1 L e l Z R 3 J e V d S X l X U t 4 V l z R J e V d S 3 p W U x 5 L y W F I e S 8 p j S X k s K Y 8 l 5 b G k P B Z X c 0 l 5 L C n v S c p 7 k v K e p L w n K e 9 J y n u S 8 p 6 k v C c p 7 4 l G R n Y y o p V p i l 6 m K Z q Z p u h m m q K d a Y p + p i k a m q b o a J q i p W m K Y 3 C H n R P H Q D Z 0 S 4 7 u r 5 3 N j e H Y a r F / 2 t z Y 3 J i d 9 a d m w 1 Z 9 Y a O N 8 z L O e 5 S k i 3 c c T i 6 n g 8 R s e Z u 8 b x x k 7 U Y y f T o Z p 8 k 4 n W 3 X z 9 L 0 Y v b j 3 t 7 V 1 V X j x B Q 2 r c H Z r D G Y n O / N 0 v 7 4 e D g + n e 3 l v f / P x / 0 0 2 Q + b Y b Q b B L v N 4 F H 2 9 2 f J K O 3 v 1 2 / b A N n Z m + + R / d m Y b 9 9 e f D e j P G / 3 l / q a U G 0 y t Z w J P a y S t X r g y k g J u n 5 p e b a e l v x 1 F 8 t 1 L b 3 n z v q p r l e H e U 1 k 5 6 O x c o n y a A Q d v 4 Z j T e q z 4 V i 9 h H U 4 8 i e O 5 X I l J 4 4 v Y / H g J 4 5 b C c u l 2 7 Z f I / r w 5 5 5 b C e u I 5 k 9 f y / 1 3 n L 6 + j E U V T l + 3 E l G 5 R O T X Q a n E D O B W w n p Q 8 p O I 5 Z Z I J h F f x o J J Z M 6 r W 4 l 2 u Y R n f T z z 0 O 1 x X b 2 E 9 b j m p z L L v b L f 8 1 T 2 N e 7 u V j s d 3 s f d L J U Z D N a G w h z i V q J T L u E Z G i w v 9 7 a 8 u J W w o l H 4 B d S s U K x Q r F C s U N 9 + h X I r 0 S 2 X 8 O x U Y 5 H z a Z F z K 2 G l q / D r a 1 g n W S d Z J 1 k n V a 6 T b i X i c o m m X 4 C y 1 F Z s q X U r Y Q W 0 8 A h O V m t W a 1 Z r V u v v d b V 2 K 9 E r l e j 5 h T j r P e u 9 D f H V S 9 g Q L z 6 x B M u A Z c A y Y B m w D F 8 6 n 7 p V M B + 5 X C L 2 6 y z B d e A 6 7 t 9 1 u F W w n i X F R / x g X D A u G B e M C 8 b l A Y 2 L Y 4 k y n d X 6 Y W i 8 D 9 7 n 6 3 g f x x K 2 E 6 1 g n / h R f e w T 9 g n 7 h H 1 S b p 8 c S 5 T p 5 M E c O D A c 2 D d x Y I 4 l b O d q w c T x 2 B h M H C Y O E 4 e J w 8 Q 5 l i j T y U O i 8 I H 4 Q C 0 + 0 L G E 7 X Q v W E k e Y Y a V / J p W k g H F j m J H s a M O 6 5 N j i T K d P P Q Q R 4 u j / Y 4 c r W M J 2 4 x R M M U 8 k h M P h y n G F G O K M c X V M c W O J c p 0 8 h B f f D W + G l / t O u k 4 l L B N O g V r z i O m c Z J Y c 6 w 5 1 h x r j j V f n v p W L 1 G m 0 7 P b v n D 3 u H v c f f X d v W M J 2 7 x V a B B 4 w j 9 + l g a B B o E G g Q a B B u F + G w T H E h Y 6 / Z r 6 6 D H o M e g x 6 D F W n P o c S t i m v k K b w i 9 Y w V X 7 3 q Y U g O V 3 D A C s J m B D n n A N s K q A 5 c m m A K s K W J 4 l B 7 C q g O W 5 O Q C r C l h + O h 9 g V Q H L T 8 4 B r C p g u Z 8 c Y F U B y / 1 N A K s K W J I u g F U F L E k X w G o C t k X S B b C q g C X p A l h V w J J 0 A a w q Y E m 6 A F Y V s C R d A K s K W J I u g F U F L E k X w K o C l q Q L Y F U B S 9 I F s K q A J e k C W E 3 A R i R d A K s K W J I u g F U F L E k X w K o C l q Q L Y F U B S 9 I F s K q A J e k C W F X A k n Q B r C p g S b o A V h W w J F 0 A q w p Y k i 6 A 1 Q R s m 6 Q L Y F U B S 9 I F s K q A J e k C W F X A k n Q B r C p g S b o A V h W w J F 0 A q w p Y k i 6 A V Q U s S R f A q g K W p A t g V Q F L 0 g W w m o D t k H Q B r C p g S b o A V h W w J F 0 A q w p Y k i 6 A V Q U s S R f A q g K W p A t g V Q F L 0 g W w q o A l 6 Q J Y V c C S d A G s K m B J u g B W E 7 B d k i 6 A V Q U s S R f A q g K W p A t g V Q F L 0 g W w q o A l 6 Q J Y V c C S d A G s K m B J u g B W F b A k X Q C r C l i S L o B V B S x J F 8 B q A j Y m 6 Q J Y V c C S d A G s K m B J u g B W F b A k X Q C r C l i S L o B V B S x J F 8 C q A p a k C 2 B V A U v S B b C q g C X p A l h V w J J 0 A a w m Y H s k X Q C r C l i S L o B V B S x J F 8 C q A p a k C 2 B V A U v S B b C q g C X p A l h V w J J 0 A a w q Y E m 6 A F Y V s C R d A K s K W J I u g N U E b P Z + i I V Y T c S S d U G s L m I J u y B W F 7 G k X R C r i 1 j i L o j V R S x 5 F 8 T q I t a 7 w K t y I + x d Q l O 5 E f Y u U q j c C H t 3 D b x q I x x 4 d 8 2 2 c i P s 3 T X G y o 2 w d 9 f E K j f C 3 l 3 D q c Q I m y F + 9 2 Z y d Z i M k k E 6 m e 7 7 M s L 1 3 3 c e b 2 7 U z D 9 b 9 a d n / f G p e d v R x 4 u k X t u v H W V 7 N o 6 m / f H s Z D I 9 X w C S v T j b 3 q o / / 5 B O + 4 M 0 2 3 1 e 8 M V 0 c l 5 7 m Z 6 P 6 o 8 / 3 c B k U E r N / r U 0 + Z D m I A u F 7 S 1 h e y R s b w v b O 8 L 2 r r A 9 F r b 3 h O 3 z l d T 6 g q Q 4 k C Q H k u Z A E h 1 I q g N J d i D p D i T h g a Q 8 l J S H 4 r G W l I e S 8 l B S H k r K Q 0 l 5 K C k P J e W h p L w l K W 9 J y l s i 5 p L y l q S 8 J S l v S c p b k v K W p L w l K Y 8 k 5 Z G k P J K U R + I Z L i m P J O W R p D y S l E e S 8 k h S 3 p a U t y X l b U l 5 W 1 L e F i c 3 S X l b U t 6 W l L c l 5 W 1 J e U d S 3 p G U d y T l H U l 5 R 1 L e E e d 1 S X l H U t 6 R l H c k 5 V 1 J e V d S 3 p W U d y X l X U l 5 V 1 L e F Z c 0 S X l X U t 6 V l M e S 8 l h S H k v K Y 0 l 5 L C m P J e W x p D w W V 3 N J e S w p 7 0 n K e 5 L y n q S 8 J y n v S c p 7 k v K e p L w n K e + J R k Z 2 M q K V a Y p e p i m a m a b o Z p q i n W m K f q Y p G p q m 6 G i a o q V p i m N w h 5 0 T x 0 A 2 d E u O 7 q + d z Y 3 h 2 G q x f 9 r c 2 N y Y n f W n Z s N W f W G j j Y 8 y z n u U p I t 3 H E 4 u p 4 P E b H m b v G 8 c Z O 1 G M n 0 6 G a f J O J 1 t 1 8 / S 9 G L 2 4 9 7 e 1 d V V 4 8 Q U N q 3 B 2 a w x m J z v z d L + + H g 4 P p 3 t 5 b 3 / z 8 f 9 N N k P m 2 G 0 G w S 7 z e B R 9 v d n y S j t 7 9 d v 2 w D Z 2 Z v v k f 3 Z m G / f X n w 3 o z x v 9 5 f 6 m p b a Z G o 5 E 3 p Y J W v 1 w J W R E n T 9 0 v J s P S 3 5 6 y 6 W 6 1 p 6 z 5 3 1 U 1 2 v D v O a y M 5 H Y + U S 5 d E I O n 4 N x 5 r U Z 8 O x e g n r c O R P H M v l S k 4 c X 8 b i w U 8 c t x K W S 7 d t v 0 b 0 4 c 8 9 t x L W E c 2 f v p b 7 7 z h 9 f R m L K p y + b i W i c o n I r 4 N S i R n A r Y T 1 o O Q n E c s t k U w i v o w F k 8 i c V 7 c S 7 X I J z / p 4 5 q H b 4 7 p 6 C e t x z U 9 l l n t l v + e p 7 G v c 3 a 1 2 O r y P u 1 k q M x i s D Y U 5 x K 1 E p 1 z C M z R Y X u 5 t e X E r Y U W j 8 A u o W a F Y o V i h W K G + / Q r l V q J b L u H Z q c Y i 5 9 M i 5 1 b C S l f h 1 9 e w T r J O s k 6 y T q p c J 9 1 K x O U S T b 8 A Z a m t 2 F L r V s I K a O E R n K z W r N a s 1 q z W 3 + t q 7 V a i V y r R 8 w t x 1 n v W e x v i q 5 e w I V 5 8 Y g m W A c u A Z c A y Y B m + d D 5 1 q 2 A + c r l E 7 N d Z g u v A d d y / 6 3 C r Y D 1 L i o / 4 w b h g X D A u G B e M y w M a F 8 c S Z T q r 9 c P Q e B + 8 z 9 f x P o 4 l b C d a w T 7 x o / r Y J + w T 9 g n 7 p N w + O Z Y o 0 8 m D O X B g O L B v 4 s A c S 9 j O 1 Y K J 4 7 E x m D h M H C Y O E 4 e J c y x R p p O H R O E D 8 Y F a f K B j C d v p X r C S P M I M K / k 1 r S Q D i h 3 F j m J H H d Y n x x J l O n n o I Y 4 W R / s d O V r H E r Y Z o 2 C K e S Q n H g 5 T j C n G F G O K q 2 O K H U u U 6 e Q h v v h q f D W + 2 n X S c S h h m 3 Q K 1 p x H T O M k s e Z Y c 6 w 5 1 h x r v j z 1 r V 6 i T K d n t 3 3 h 7 n H 3 u P v q u 3 v H E r Z 5 q 9 A g 8 I R / / C w N A g 0 C D Q I N A g 3 C / T Y I j i U s d P o 1 9 d F j 0 G P Q Y 9 B j r D j 1 O Z S w T X 2 F N o V f s I K r 9 r 1 N K Q D L 7 x g A W E 3 A h j z h G m B V A c u T T Q F W F b A 8 S w 5 g V Q H L c 3 M A V h W w / H Q + w K o C l p + c A 1 h V w H I / O c C q A p b 7 m w B W F b A k X Q C r C l i S L o D V B G y L p A t g V Q F L 0 g W w q o A l 6 Q J Y V c C S d A G s K m B J u g B W F b A k X Q C r C l i S L o B V B S x J F 8 C q A p a k C 2 B V A U v S B b C a g I 1 I u g B W F b A k X Q C r C l i S L o B V B S x J F 8 C q A p a k C 2 B V A U v S B b C q g C X p A l h V w J J 0 A a w q Y E m 6 A F Y V s C R d A K s J 2 D Z J F 8 C q A p a k C 2 B V A U v S B b C q g C X p A l h V w J J 0 A a w q Y E m 6 A F Y V s C R d A K s K W J I u g F U F L E k X w K o C l q Q L Y D U B 2 y H p A l h V w J J 0 A a w q Y E m 6 A F Y V s C R d A K s K W J I u g F U F L E k X w K o C l q Q L Y F U B S 9 I F s K q A J e k C W F X A k n Q B r C Z g u y R d A K s K W J I u g F U F L E k X w K o C l q Q L Y F U B S 9 I F s K q A J e k C W F X A k n Q B r C p g S b o A V h W w J F 0 A q w p Y k i 6 A 1 Q R s T N I F s K q A J e k C W F X A k n Q B r C p g S b o A V h W w J F 0 A q w p Y k i 6 A V Q U s S R f A q g K W p A t g V Q F L 0 g W w q o A l 6 Q J Y T c D 2 S L o A V h W w J F 0 A q w p Y k i 6 A V Q U s S R f A q g K W p A t g V Q F L 0 g W w q o A l 6 Q J Y V c C S d A G s K m B J u g B W F b A k X Q C r C d j s / R A L s Z q I J e u C W F 3 E E n Z B r C 5 i S b s g V h e x x F 0 Q q 4 t Y 8 i 6 I 1 U W s d 4 F X 5 U b Y u 4 S m c i P s X a R Q u R H 2 7 h p 4 1 U Y 4 8 O 6 a b e V G 2 L t r j J U b Y e + u i V V u h L 2 7 h l O J E T Z D / O 7 N 5 O o w G S W D d D L d 9 2 W E 6 7 / v P N 7 c q J l / t u p P z / r j U / O 2 o 4 8 X S b 2 2 X z v K 9 m w c T f v j 2 c l k e r 4 A J H t x t r 1 V f / 4 h n f Y H a b b 7 v O C L 6 e S 8 9 j I 9 H 9 U f f 7 q B y a C U m v 1 r a f I h z U E W C t t b w v Z I 2 N 4 W t n e E 7 V 1 h e y x s 7 w n b 5 y u p 9 Q V J c S B J D i T N g S Q 6 k F Q H k u x A 0 h 1 I w g N J e S g p D 8 V j L S k P J e W h p D y U l I e S 8 l B S H k r K Q 0 l 5 S 1 L e k p S 3 R M w l 5 S 1 J e U t S 3 p K U t y T l L U l 5 S 1 I e S c o j S X k k K Y / E M 1 x S H k n K I 0 l 5 J C m P J O W R p L w t K W 9 L y t u S 8 r a k v C 1 O b p L y t q S 8 L S l v S 8 r b k v K O p L w j K e 9 I y j u S 8 o 6 k v C P O 6 5 L y j q S 8 I y n v S M q 7 k v K u p L w r K e 9 K y r u S 8 q 6 k v C s u a Z L y r q S 8 K y m P J e W x p D y W l M e S 8 l h S H k v K Y 0 l 5 L K 7 m k v J Y U t 6 T l P c k 5 T 1 J e U 9 S 3 p O U 9 y T l P U l 5 T 1 L e E 4 2 M 7 G R E K 9 M U v U x T N D N N 0 c 0 0 R T v T F P 1 M U z Q 0 T d H R N E V L 0 x T H 4 A 4 7 J 4 6 B b O i W H N 1 f O 5 s b w 7 H V Y v + 0 u b G 5 M T v r T 8 2 G r f r C R h t X Z J z 3 K E k X 7 z i c X E 4 H i d n y N n n f O M j a j W T 6 d D J O k 3 E 6 2 6 6 f p e n F 7 M e 9 v a u r q 8 a J K W x a g 7 N Z Y z A 5 3 5 u l / f H x c H w 6 2 8 t 7 / 5 + P + 2 m y H z b D a D c I d p v B o + z v z 5 J R 2 t + v 3 7 Y B s r M 3 3 y P 7 s z H f v r 3 4 b k Z 5 3 u 4 v 9 T V t t c n U c i b 0 s E r W 6 o E r I y X o + q X l 2 X p a 8 t d d L N e 1 9 J 4 7 6 6 e 6 X h 3 m N Z G d j 8 b K J c q j E X T 8 G o 4 1 q c + G Y / U S 1 u H I n z i W y 5 W c O L 6 M x Y O f O G 4 l L J d u 2 3 6 N 6 M O f e 2 4 l r C O a P 3 0 t 9 9 9 x + v o y F l U 4 f d 1 K R O U S k V 8 H p R I z g F s J 6 0 H J T y K W W y K Z R H w Z C y a R O a 9 u J d r l E p 7 1 8 c x D t 8 d 1 9 R L W 4 5 q f y i z 3 y n 7 P U 9 n X u L t b 7 X R 4 H 3 e z V G Y w W B s K c 4 h b i U 6 5 h G d o s L z c 2 / L i V s K K R u E X U L N C s U K x Q r F C f f s V y q 1 E t 1 z C s 1 O N R c 6 n R c 6 t h J W u w q + v Y Z 1 k n W S d Z J 1 U u U 6 6 l Y j L J Z p + A c p S W 7 G l 1 q 2 E F d D C I z h Z r V m t W a 1 Z r b / X 1 d q t R K 9 U o u c X 4 q z 3 r P c 2 x F c v Y U O 8 + M Q S L A O W A c u A Z c A y f O l 8 6 l b B f O R y i d i v s w T X g e u 4 f 9 f h V s F 6 l h Q f 8 Y N x w b h g X D A u G J c H N C 6 O J c p 0 V u u H o f E + e J + v 4 3 0 c S 9 h O t I J 9 4 k f 1 s U / Y J + w T 9 k m 5 f X I s U a a T B 3 P g w H B g 3 8 S B O Z a w n a s F E 8 d j Y z B x m D h M H C Y O E + d Y o k w n D 4 n C B + I D t f h A x x K 2 0 7 1 g J X m E G V b y a 1 p J B h Q 7 i h 3 F j j q s T 4 4 l y n T y 0 E M c L Y 7 2 O 3 K 0 j i V s M 0 b B F P N I T j w c p h h T j C n G F F f H F D u W K N P J Q 3 z x 1 f h q f L X r p O N Q w j b p F K w 5 j 5 j G S W L N s e Z Y c 6 w 5 1 n x 5 6 l u 9 R J l O z 2 7 7 w t 3 j 7 n H 3 1 X f 3 j i V s 8 1 a h Q e A J / / h Z G g Q a B B o E G g Q a h P t t E B x L W O j 0 a + q j x 6 D H o M e g x 1 h x 6 n M o Y Z v 6 C m 0 K v 2 A F V + 1 7 m 1 I A l t 8 x A L C a g A 1 5 w j X A q g K W J 5 s C r C p g e Z Y c w K o C l u f m A K w q Y P n p f I B V B S w / O Q e w q o D l f n K A V Q U s 9 z c B r C p g S b o A V h W w J F 0 A q w n Y F k k X w K o C l q Q L Y F U B S 9 I F s K q A J e k C W F X A k n Q B r C p g S b o A V h W w J F 0 A q w p Y k i 6 A V Q U s S R f A q g K W p A t g N Q E b k X Q B r C p g S b o A V h W w J F 0 A q w p Y k i 6 A V Q U s S R f A q g K W p A t g V Q F L 0 g W w q o A l 6 Q J Y V c C S d A G s K m B J u g B W E 7 B t k i 6 A V Q U s S R f A q g K W p A t g V Q F L 0 g W w q o A l 6 Q J Y V c C S d A G s K m B J u g B W F b A k X Q C r C l i S L o B V B S x J F 8 B q A r Z D 0 g W w q o A l 6 Q J Y V c C S d A G s K m B J u g B W F b A k X Q C r C l i S L o B V B S x J F 8 C q A p a k C 2 B V A U v S B b C q g C X p A l h N w H Z J u g B W F b A k X Q C r C l i S L o B V B S x J F 8 C q A p a k C 2 B V A U v S B b C q g C X p A l h V w J J 0 A a w q Y E m 6 A F Y V s C R d A K s J 2 J i k C 2 B V A U v S B b C q g C X p A l h V w J J 0 A a w q Y E m 6 A F Y V s C R d A K s K W J I u g F U F L E k X w K o C l q Q L Y F U B S 9 I F s J q A 7 Z F 0 A a w q Y E m 6 A F Y V s C R d A K s K W J I u g F U F L E k X w K o C l q Q L Y F U B S 9 I F s K q A J e k C W F X A k n Q B r C p g S b o A V h O w 2 f s h F m I 1 E U v W B b G 6 i C X s g l h d x J J 2 Q a w u Y o m 7 I F Y X s e R d E K u L W O 8 C r 8 q N s H c J T e V G 2 L t I o X I j 7 N 0 1 8 K q N c O D d N d v K j b B 3 1 x g r N 8 L e X R O r 3 A h 7 d w 2 n E i N s h v j d m 8 n V Y T J K B u l k u u / L C N d / 3 3 m 8 u V E z / 2 z V n 5 7 1 x 6 f m b U c f L 5 J 6 b b 9 2 l O 3 Z O J r 2 x 7 O T y f R 8 A U j 2 4 m x 7 q / 7 8 Q z r t D 9 J s 9 3 n B F 9 P J e e 1 l e j 6 q P / 5 0 A 5 N B K T X 7 1 9 L k Q 5 q D L B S 2 t 4 T t k b C 9 L W z v C N u 7 w v Z Y 2 N 4 T t s 9 X U u s L k u J A k h x I m g N J d C C p D i T Z g a Q 7 k I Q H k v J Q U h 6 K x 1 p S H k r K Q 0 l 5 K C k P J e W h p D y U l I e S 8 p a k v C U p b 4 m Y S 8 p b k v K W p L w l K W 9 J y l u S 8 p a k P J K U R 5 L y S F I e i W e 4 p D y S l E e S 8 k h S H k n K I 0 l 5 W 1 L e l p S 3 J e V t S X l b n N w k 5 W 1 J e V t S 3 p a U t y X l H U l 5 R 1 L e k Z R 3 J O U d S X l H n N c l 5 R 1 J e U d S 3 p G U d y X l X U l 5 V 1 L e l Z R 3 J e V d S X l X X N I k 5 V 1 J e V d S H k v K Y 0 l 5 L C m P J e W x p D y W l M e S 8 l h c z S X l s a S 8 J y n v S c p 7 k v K e p L w n K e 9 J y n u S 8 p 6 k v C c a G d n J i F a m K X q Z p m h m m q K b a Y p 2 p i n 6 m a Z o a J q i o 2 m K l q Y p j s E d d k 4 c A 9 n Q L T m 6 v 3 Y 2 N 4 Z j q 8 X + a X N j c 2 N 2 1 p + a D V v 1 h Y 0 2 H s c 4 7 1 G S L t 5 x O L m c D h K z 5 W 3 y v n G Q t R v J 9 O l k n C b j d L Z d P 0 v T i 9 m P e 3 t X V 1 e N E 1 P Y t A Z n s 8 Z g c r 4 3 S / v j 4 + H 4 d L a X 9 / 4 / H / f T Z D 9 s h t F u E O w 2 g 0 f Z 3 5 8 l o 7 S / X 7 9 t A 2 R n b 7 5 H 9 m d j v n 1 7 8 d 2 M 8 r z d X + p r O m q T q e V M 6 G G V r N U D V 0 Z K 0 P V L y 7 P 1 t O S v u 1 i u a + k 9 d 9 Z P d b 0 6 z G s i O x + N l U u U R y P o + D U c a 1 K f D c f q J a z D k T 9 x L J c r O X F 8 G Y s H P 3 H c S l g u 3 b b 9 G t G H P / f c S l h H N H / 6 W u 6 / 4 / T 1 Z S y q c P q 6 l Y j K J S K / D k o l Z g C 3 E t a D k p 9 E L L d E M o n 4 M h Z M I n N e 3 U q 0 y y U 8 6 + O Z h 2 6 P 6 + o l r M c 1 P 5 V Z 7 p X 9 n q e y r 3 F 3 t 9 r p 8 D 7 u Z q n M Y L A 2 F O Y Q t x K d c g n P 0 G B 5 u b f l x a 2 E F Y 3 C L 6 B m h W K F Y o V i h f r 2 K 5 R b i W 6 5 h G e n G o u c T 4 u c W w k r X Y V f X 8 M 6 y T r J O s k 6 q X K d d C s R l 0 s 0 / Q K U p b Z i S 6 1 b C S u g h U d w s l q z W r N a s 1 p / r 6 u 1 W 4 l e q U T P L 8 R Z 7 1 n v b Y i v X s K G e P G J J V g G L A O W A c u A Z f j S + d S t g v n I 5 R K x X 2 c J r g P X c f + u w 6 2 C 9 S w p P u I H 4 4 J x w b h g X D A u D 2 h c H E u U 6 a z W D 0 P j f f A + X 8 f 7 O J a w n W g F + 8 S P 6 m O f s E / Y J + y T c v v k W K J M J w / m w I H h w L 6 J A 3 M s Y T t X C y a O x 8 Z g 4 j B x m D h M H C b O s U S Z T h 4 S h Q / E B 2 r x g Y 4 l b K d 7 w U r y C D O s 5 N e 0 k g w o d h Q 7 i h 1 1 W J 8 c S 5 T p 5 K G H O F o c 7 X f k a B 1 L 2 G a M g i n m k Z x 4 O E w x p h h T j C m u j i l 2 L F G m k 4 f 4 4 q v x 1 f h q 1 0 n H o Y R t 0 i l Y c x 4 x j Z P E m m P N s e Z Y c 6 z 5 8 t S 3 e o k y n Z 7 d 9 o W 7 x 9 3 j 7 q v v 7 h 1 L 2 O a t Q o P A E / 7 x s z Q I N A g 0 C D Q I N A j 3 2 y A 4 l r D Q 6 d f U R 4 9 B j 0 G P Q Y + x 4 t T n U M I 2 9 R X a F H 7 B C q 7 a 9 z a l A C y / Y w B g N Q E b 8 o R r g F U F L E 8 2 B V h V w P I s O Y B V B S z P z Q F Y V c D y 0 / k A q w p Y f n I O Y F U B y / 3 k A K s K W O 5 v A l h V w J J 0 A a w q Y E m 6 A F Y T s C 2 S L o B V B S x J F 8 C q A p a k C 2 B V A U v S B b C q g C X p A l h V w J J 0 A a w q Y E m 6 A F Y V s C R d A K s K W J I u g F U F L E k X w G o C N i L p A l h V w J J 0 A a w q Y E m 6 A F Y V s C R d A K s K W J I u g F U F L E k X w K o C l q Q L Y F U B S 9 I F s K q A J e k C W F X A k n Q B r C Z g 2 y R d A K s K W J I u g F U F L E k X w K o C l q Q L Y F U B S 9 I F s K q A J e k C W F X A k n Q B r C p g S b o A V h W w J F 0 A q w p Y k i 6 A 1 Q R s h 6 Q L Y F U B S 9 I F s K q A J e k C W F X A k n Q B r C p g S b o A V h W w J F 0 A q w p Y k i 6 A V Q U s S R f A q g K W p A t g V Q F L 0 g W w m o D t k n Q B r C p g S b o A V h W w J F 0 A q w p Y k i 6 A V Q U s S R f A q g K W p A t g V Q F L 0 g W w q o A l 6 Q J Y V c C S d A G s K m B J u g B W E 7 A x S R f A q g K W p A t g V Q F L 0 g W w q o A l 6 Q J Y V c C S d A G s K m B J u g B W F b A k X Q C r C l i S L o B V B S x J F 8 C q A p a k C 2 A 1 A d s j 6 Q J Y V c C S d A G s K m B J u g B W F b A k X Q C r C l i S L o B V B S x J F 8 C q A p a k C 2 B V A U v S B b C q g C X p A l h V w J J 0 A a w m Y L P 3 Q y z E a i K W r A t i d R F L 2 A W x u o g l 7 Y J Y X c Q S d 0 G s L m L J u y B W F 7 H e B V 6 V G 2 H v E p r K j b B 3 k U L l R t i 7 a + B V G + H A u 2 u 2 l R t h 7 6 4 x V m 6 E v b s m V r k R 9 u 4 a T i V G 2 A z x u z e T q 8 N k l A z S y X T f l x G u / 7 7 z e H O j Z v 7 Z q j 8 9 6 4 9 P z d u O P l 4 k 9 d p + 7 S j b s 3 E 0 7 Y 9 n J 5 P p + Q K Q 7 M X Z 9 l b 9 + Y d 0 2 h + k 2 e 7 z g i + m k / P a y / R 8 V H / 8 6 Q Y m g 1 J q 9 q + l y Y c 0 B 1 k o b G 8 J 2 y N h e 1 v Y 3 h G 2 d 4 X t s b C 9 J 2 y f r 6 T W F y T F g S Q 5 k D Q H k u h A U h 1 I s g N J d y A J D y T l o a Q 8 F I + 1 p D y U l I e S 8 l B S H k r K Q 0 l 5 K C k P J e U t S X l L U t 4 S M Z e U t y T l L U l 5 S 1 L e k p S 3 J O U t S X k k K Y 8 k 5 Z G k P B L P c E l 5 J C m P J O W R p D y S l E e S 8 r a k v C 0 p b 0 v K 2 5 L y t j i 5 S c r b k v K 2 p L w t K W 9 L y j u S 8 o 6 k v C M p 7 0 j K O 5 L y j j i v S 8 o 7 k v K O p L w j K e 9 K y r u S 8 q 6 k v C s p 7 0 r K u 5 L y r r i k S c q 7 k v K u p D y W l M e S 8 l h S H k v K Y 0 l 5 L C m P J e W x u J p L y m N J e U 9 S 3 p O U 9 y T l P U l 5 T 1 L e k 5 T 3 J O U 9 S X l P N D K y k x G t T F P 0 M k 3 R z D R F N 9 M U 7 U x T 9 D N N 0 d A 0 R U f T F C 1 N U x y D O + y c O A a y o V t y d H / t b G 4 M x 1 a L / d P m x u b G 7 K w / N R u 2 6 g s b b R y L c d 6 j J F 2 8 4 3 B y O R 0 k Z s v b 5 H 3 j I G s 3 k u n T y T h N x u l s u 3 6 W p h e z H / f 2 r q 6 u G i e m s G k N z m a N w e R 8 b 5 b 2 x 8 f D 8 e l s L + / 9 f z 7 u p 8 l + 2 A y j 3 S D Y b Q a P s r 8 / S 0 Z p f 7 9 + 2 w b I z t 5 8 j + z P x n z 7 9 u K 7 G e V 5 u 7 / U 1 3 T V J l P L m d D D K l m r B 6 6 M l K D r l 5 Z n 6 2 n J X 3 e x X N f S e + 6 s n + p 6 d Z j X R H Y + G i u X K I 9 G 0 P F r O N a k P h u O 1 U t Y h y N / 4 l g u V 3 L i + D I W D 3 7 i u J W w X L p t + z W i D 3 / u u Z W w j m j + 9 L X c f 8 f p 6 8 t Y V O H 0 d S s R l U t E f h 2 U S s w A b i W s B y U / i V h u i W Q S 8 W U s m E T m v L q V a J d L e N b H M w / d H t f V S 1 i P a 3 4 q s 9 w r + z 1 P Z V / j 7 m 6 1 0 + F 9 3 M 1 S m c F g b S j M I W 4 l O u U S n q H B 8 n J v y 4 t b C S s a h V 9 A z Q r F C s U K x Q r 1 7 V c o t x L d c g n P T j U W O Z 8 W O b c S V r o K v 7 6 G d Z J 1 k n W S d V L l O u l W I i 6 X a P o F K E t t x Z Z a t x J W Q A u P 4 G S 1 Z r V m t W a 1 / l 5 X a 7 c S v V K J n l + I s 9 6 z 3 t s Q X 7 2 E D f H i E 0 u w D F g G L A O W A c v w p f O p W w X z k c s l Y r / O E l w H r u P + X Y d b B e t Z U n z E D 8 Y F 4 4 J x w b h g X B 7 Q u D i W K N N Z r R + G x v v g f b 6 O 9 3 E s Y T v R C v a J H 9 X H P m G f s E / Y J + X 2 y b F E m U 4 e z I E D w 4 F 9 E w f m W M J 2 r h Z M H I + N w c R h 4 j B x m D h M n G O J M p 0 8 J A o f i A / U 4 g M d S 9 h O 9 4 K V 5 B F m W M m v a S U Z U O w o d h Q 7 6 r A + O Z Y o 0 8 l D D 3 G 0 O N r v y N E 6 l r D N G A V T z C M 5 8 X C Y Y k w x p h h T X B 1 T 7 F i i T C c P 8 c V X 4 6 v x 1 a 6 T j k M J 2 6 R T s O Y 8 Y h o n i T X H m m P N s e Z Y 8 + W p b / U S Z T o 9 u + 0 L d 4 + 7 x 9 1 X 3 9 0 7 l r D N W 4 U G g S f 8 4 2 d p E G g Q a B B o E G g Q 7 r d B c C x h o d O v q Y 8 e g x 6 D H o M e Y 8 W p z 6 G E b e o r t C n 8 g h V c t e 9 t S g F Y f s c A w G o C N u Q J 1 w C r C l i e b A q w q o D l W X I A q w p Y n p s D s K q A 5 a f z A V Y V s P z k H M C q A p b 7 y Q F W F b D c 3 w S w q o A l 6 Q J Y V c C S d A G s J m B b J F 0 A q w p Y k i 6 A V Q U s S R f A q g K W p A t g V Q F L 0 g W w q o A l 6 Q J Y V c C S d A G s K m B J u g B W F b A k X Q C r C l i S L o D V B G x E 0 g W w q o A l 6 Q J Y V c C S d A G s K m B J u g B W F b A k X Q C r C l i S L o B V B S x J F 8 C q A p a k C 2 B V A U v S B b C q g C X p A l h N w L Z J u g B W F b A k X Q C r C l i S L o B V B S x J F 8 C q A p a k C 2 B V A U v S B b C q g C X p A l h V w J J 0 A a w q Y E m 6 A F Y V s C R d A K s J 2 A 5 J F 8 C q A p a k C 2 B V A U v S B b C q g C X p A l h V w J J 0 A a w q Y E m 6 A F Y V s C R d A K s K W J I u g F U F L E k X w K o C l q Q L Y D U B 2 y X p A l h V w J J 0 A a w q Y E m 6 A F Y V s C R d A K s K W J I u g F U F L E k X w K o C l q Q L Y F U B S 9 I F s K q A J e k C W F X A k n Q B r C Z g Y 5 I u g F U F L E k X w K o C l q Q L Y F U B S 9 I F s K q A J e k C W F X A k n Q B r C p g S b o A V h W w J F 0 A q w p Y k i 6 A V Q U s S R f A a g K 2 R 9 I F s K q A J e k C W F X A k n Q B r C p g S b o A V h W w J F 0 A q w p Y k i 6 A V Q U s S R f A q g K W p A t g V Q F L 0 g W w q o A l 6 Q J Y T c B m 7 4 d Y i N V E L F k X x O o i l r A L Y n U R S 9 o F s b q I J e 6 C W F 3 E k n d B r C 5 i v Q u 8 K j f C 3 i U 0 l R t h 7 y K F y o 2 w d 9 f A q z b C g X f X b C s 3 w t 5 d Y 6 z c C H t 3 T a x y I + z d N Z x K j L A Z 4 n d v J l e H y S g Z p J P p v i 8 j X P 9 9 5 / H m R s 3 8 s 1 V / e t Y f n 5 q 3 H X 2 8 S O q 1 / d p R t m f j a N o f z 0 4 m 0 / M F I N m L s + 2 t + v M P 6 b Q / S L P d 5 w V f T C f n t Z f p + a j + + N M N T A a l 1 O x f S 5 M P a Q 6 y U N j e E r Z H w v a 2 s L 0 j b O 8 K 2 2 N h e 0 / Y P l 9 J r S 9 I i g N J c i B p D i T R g a Q 6 k G Q H k u 5 A E h 5 I y k N J e S g e a 0 l 5 K C k P J e W h p D y U l I e S 8 l B S H k r K W 5 L y l q S 8 J W I u K W 9 J y l u S 8 p a k v C U p b 0 n K W 5 L y S F I e S c o j S X k k n u G S 8 k h S H k n K I 0 l 5 J C m P J O V t S X l b U t 6 W l L c l 5 W 1 x c p O U t y X l b U l 5 W 1 L e l p R 3 J O U d S X l H U t 6 R l H c k 5 R 1 x X p e U d y T l H U l 5 R 1 L e l Z R 3 J e V d S X l X U t 6 V l H c l 5 V 1 x S Z O U d y X l X U l 5 L C m P J e W x p D y W l M e S 8 l h S H k v K Y 3 E 1 l 5 T H k v K e p L w n K e 9 J y n u S 8 p 6 k v C c p 7 0 n K e 5 L y n m h k Z C c j W p m m 6 G W a o p l p i m 6 m K d q Z p u h n m q K h a Y q O p i l a m q Y 4 B n f Y O X E M Z E O 3 5 O j + 2 t n c G I 6 t F v u n z Y 3 N j d l Z f 2 o 2 b N V f / F J 7 v f D p t d + M T 6 8 9 v Z x O k 3 G a G f F R k i 4 K H E 4 u p 4 P k x p o / n Z y / H 4 6 T 7 U 9 b 9 Y U J n z u 9 m 7 / 0 c n + Z + 7 O b v 7 T y f 2 n n / 9 K t / 3 X b E L x J z i d / Z t 9 2 c l E z z c v s t i k 4 / O f w Y n v x b R 6 H t 2 8 4 v B g N 0 9 p i I G r v P 9 a M 3 H m T M K 3 N u 4 h h O p y M c 0 W y v R c 7 b 1 s + z L S h t 2 3 E f F 9 T a P G m I z O y B x 9 v q t 8 W 3 9 4 e 7 N T 2 / 7 1 m u r P a q + E s N U M 0 T v v D 8 W z 7 U 7 1 Z b z T q v a z Z H e x k x + v z 3 3 d y B 6 8 R 5 D 6 2 E e b / 0 s q P z C p C A 0 n p S q O U + 2 Q X / Z / q / U z W / y x 6 + i f Z f / + f Z Y l F k Z l M y z F f v J w 7 5 I s X r j e v q M J 8 0 K f C B 6 0 0 u J + / w r N L 8 x G D f p r k v s U z c 1 C H 4 0 G 6 X f 6 m y x p z F V + b 5 n S S 9 a o v k / 5 x M s 3 V u 3 7 l e v u 2 9 c N N 6 3 6 9 2 5 P R 6 H D Q H / W n s / 1 0 e p l 8 a e 9 c + j p Z y 3 y U 9 M 9 L c 8 r b 0 p Z X 5 X 1 + K G 3 6 5 a C 0 y X z m f 2 9 t j 0 5 2 y i V v X i r X f v P b 4 e J N 5 c 8 4 T M 3 0 d J q e z V + f n N Q O B 2 f J c f n L D c f z H Z 4 N / y x P m C N z J B f v P / i Y 3 P X y 2 + H I H O f + t F z / P / v / T O a 7 X M + d M 3 m P V 8 8 O x a 9 3 5 2 t P 5 d f e T q b m m x 0 m 0 2 F S / m S a b O k F m m y a b J p s m m y a b J p s m m y a 7 P W b 7 N v O b D L N n P V S u 2 o 2 b i + Z 9 J z n / m 1 q X H j j y W y Q j I + H 4 9 O / 7 m i B g 6 U e u P i B j w N 7 R x D 8 b U t Q / p z s + 9 n c 7 e v E N N 2 m q T 0 1 t c y b B e 3 h n e L l 6 o u h e J b Y x i J f I f x b R Y U v k 3 1 c s R V Y l m F t C P 5 m p 3 x b Y N t 1 y f r b d i k 2 A H f u 8 f T v 9 l h q B u 4 4 U E u t a y B 3 2 c U x v + 2 m 4 1 z 3 3 L v 9 7 3 n r k O 8 W 8 g 1 C v i f I t w F 5 5 5 8 3 + 3 l / n 7 f 0 e R e f N + 5 5 r 5 6 3 5 3 l H n j f h e d + d t 9 p 5 d 5 0 3 1 H k P n b f N e a e c N 8 d 5 P 5 y 3 w H n X m z e 6 e W + b t 7 N 5 B 5 s 3 r X m f m r e m e T e a N 6 B 5 z 5 m 3 m X l n m T e T e f + Y t 4 x 5 l 5 g 3 h n k v m L d / e c e X N 3 l 5 X 5 e 3 c n n 3 l j d s e Y + W t 2 V 5 J 5 Y 3 X 3 m / l b d Y e V e V N 1 J 5 7 5 S 3 S 3 m H l D d F e R + U t z 5 5 t 5 M 3 O H l P k 7 c x e e e S N y t 5 f 5 K 3 J H k X k j c e e a + R t x d 5 R 5 E 3 E X n f U L A K B X d Q M A Q F D 1 B Y 9 g s r f W F x L 6 z n h S W 8 s G o X F u r C 2 l x Y j n M r s L A 0 t F Z e 7 G 6 m v / n y Y I r / O k 4 7 0 e 3 E + q q 8 6 f Z C 1 P j y / H 0 y X b r c l d t Y v u B l e / G V 5 c X y R a / c i 3 d e 9 r r e T 7 7 m 3 1 q 6 6 P / 5 s n 1 t O 9 y x X + l / m 7 x v H G T 3 G S X T 7 F q 2 W V B m 2 / W z N L 2 Y / b i 3 d 3 V 1 1 T g x 1 a f 9 i 7 N Z Y z A 5 3 5 u l / f m 6 P d v L 3 / T z 8 3 E / T f b D Z h j t N u P d o P k o + / u z Z J T 2 9 + u 3 B / G 5 e E u P + R 7 Z n 4 3 5 9 s / X / W u F + 3 y W b m g K 1 P 5 I y v I P g z y s k r V u f q u M l K D r l 5 Z n 6 2 n J 3 3 B p u a F V 7 7 m z / o 9 z e X W Y 1 0 R 2 P h o r l y i P R t D x a z j W p D 4 b j t V L W I c j f + J Y 7 l P m x P F l L B 7 8 x H E r Y b l n u + 3 X i D 7 8 u e d W w j q i + d P X 8 o P 3 n L 6 + j E U V T l + 3 E l G 5 R O T X Q a n E D O B W w n p Q 8 p O I 5 V k I T C K + j A W T y J x X t x L t c g n P + n j m o d v j u n o J 6 3 H N T 2 W W h 2 R 8 z 1 P Z 1 3 i s i 9 r p 8 D 5 + j L U y g 8 H a U J h D 3 E p 0 y i U 8 Q 4 P l 5 d 6 W F 7 c S V j T y K 5 T l I U O s U K x Q r F C s U F 9 7 h X I r 0 S 2 X 8 O x U Y 5 H z a Z F z K 2 G l q / B 7 6 1 k n W S d Z J 1 k n V a 6 T b i X i c o m m X 4 C y 1 F Z s q X U r Y Q W 0 8 L u 3 W K 1 Z r V m t W a 2 / 1 9 X a r U S v V K L n F + K s 9 6 z 3 N s R X L 2 F D v P i o c i w D l g H L g G X A M n z p f O p W w X z k c o n Y r 7 M E 1 4 H r u H / X 4 V b B e p Y U n + 2 P c c G 4 Y F w w L h i X B z Q u j i X K d F b r h 6 H x P n i f r + N 9 H E v Y T r S C f e J H 9 b F P 2 C f s E / Z J u X 1 y L F G m k w d z 4 M B w Y N / E g T m W s J 2 r B R P H Y 2 M w c Z g 4 T B w m D h P n W K J M J w + J w g f i A 7 X 4 Q M c S t t O 9 Y C V 5 h B l W 8 m t a S Q Y U O 4 o d x Y 4 6 r E + O J c p 0 8 t B D H C 2 O 9 j t y t I 4 l b D N G w R T z S E 4 8 H K Y Y U 4 w p x h R X x x Q 7 l i j T y U N 8 8 d X 4 a n y 1 6 6 T j U M I 2 6 R S s O Y + Y x k l i z b H m W H O s O d Z 8 e e p b v U S Z T s 9 u + 8 L d 4 + 5 x 9 9 V 3 9 4 4 l b P N W o U H g C f / 4 W R o E G g Q a B B o E G o T 7 b R A c S 1 j o 9 G v q o 8 e g x 6 D H o M d Y c e p z K G G b + g p t C r 9 g B V f t e 5 t S A J b f M Q C w m o A N e c I 1 w K o C l i e b A q w q Y H m W H M C q A p b n 5 g C s K m D 5 6 X y A V Q U s P z k H s K q A 5 X 5 y g F U F L P c 3 A a w q Y E m 6 A F Y V s C R d A K s J 2 B Z J F 8 C q A p a k C 2 B V A U v S B b C q g C X p A l h V w J J 0 A a w q Y E m 6 A F Y V s C R d A K s K W J I u g F U F L E k X w K o C l q Q L Y D U B G 5 F 0 A a w q Y E m 6 A F Y V s C R d A K s K W J I u g F U F L E k X w K o C l q Q L Y F U B S 9 I F s K q A J e k C W F X A k n Q B r C p g S b o A V h O w b Z I u g F U F L E k X w K o C l q Q L Y F U B S 9 I F s K q A J e k C W F X A k n Q B r C p g S b o A V h W w J F 0 A q w p Y k i 6 A V Q U s S R f A a g K 2 Q 9 I F s K q A J e k C W F X A k n Q B r C p g S b o A V h W w J F 0 A q w p Y k i 6 A V Q U s S R f A q g K W p A t g V Q F L 0 g W w q o A l 6 Q J Y T c B 2 S b o A V h W w J F 0 A q w p Y k i 6 A V Q U s S R f A q g K W p A t g V Q F L 0 g W w q o A l 6 Q J Y V c C S d A G s K m B J u g B W F b A k X Q C r C d i Y p A t g V Q F L 0 g W w q o A l 6 Q J Y V c C S d A G s K m B J u g B W F b A k X Q C r C l i S L o B V B S x J F 8 C q A p a k C 2 B V A U v S B b C a g O 2 R d A G s K m B J u g B W F b A k X Q C r C l i S L o B V B S x J F 8 C q A p a k C 2 B V A U v S B b C q g C X p A l h V w J J 0 A a w q Y E m 6 A F Y T s N n 7 I R Z i N R F L 1 g W x u o g l 7 I J Y X c S S d k G s L m K J u y B W F 7 H k X R C r i 1 j v A q / K j b B 3 C U 3 l R t i 7 S K F y I + z d N f C q j X D g 3 T X b y o 2 w d 9 c Y K z f C 3 l 0 T q 9 w I e 3 c N p x I j b I b 4 3 Z v J 1 W E y S g b p Z L r v y w j X f 9 9 5 v L l R M / 9 s 1 Z + e 9 c e n 5 m 1 H H y + S e m 2 / d p T t 2 T i a 9 s e z k 8 n 0 f A F I 9 u J s e 6 v + / E M 6 7 Q / S b P d 5 w R f T y X n t Z X o + q j / + d A O T Q S k 1 + 9 f S 5 E O a g y w U t r e E 7 Z G w v S 1 s 7 w j b u 8 L 2 W N j e E 7 b P V 1 L r C 5 L i Q J I c S J o D S X Q g q Q 4 k 2 Y G k O 5 C E B 5 L y U F I e i s d a U h 5 K y k N J e S g p D y X l o a Q 8 l J S H k v K W p L w l K W + J m E v K W 5 L y l q S 8 J S l v S c p b k v K W p D y S l E e S 8 k h S H o l n u K Q 8 k p R H k v J I U h 5 J y i N J e V t S 3 p a U t y X l b U l 5 W 5 z c J O V t S X l b U t 6 W l L c l 5 R 1 J e U d S 3 p G U d y T l H U l 5 R 5 z X J e U d S X l H U t 6 R l H c l 5 V 1 J e V d S 3 p W U d y X l X U l 5 V 1 z S J O V d S X l X U h 5 L y m N J e S w p j y X l s a Q 8 l p T H k v J Y X M 0 l 5 b G k v C c p 7 0 n K e 5 L y n q S 8 J y n v S c p 7 k v K e p L w n G h n Z y Y h W p i l 6 m a Z o Z p q i m 2 m K d q Y p + p m m a G i a o q N p i p a m K Y 7 B H X Z O H A P Z 0 C 0 5 u r 9 2 N j e G Y 6 v F / m l z Y 3 N j d t a f m g 1 b 9 Y W N D n o 1 0 3 N k 7 n u U p I t 3 H U 4 u p 4 P E b H m b v G 8 c Z C 1 H M n 0 6 G a f J O J 1 t 1 8 / S 9 G L 2 4 9 7 e 1 d V V 4 8 Q U N + 3 B 2 a w x m J z v z d L + + H g 4 P p 3 t 5 f 3 / z 8 f 9 N N k P m 2 G 0 2 4 x 3 g + a j 7 O / P k l H a 3 6 / f t g K y u z f f I / u z M d + + v f h u R n 3 e 8 i / 1 N q H a d G o 5 F 3 p Y J W v 1 w Z W R E n T 9 0 v J s P S 3 5 a y + W a 1 t 6 z 5 3 1 k 1 2 v D v O a y M 5 H Y + U S 5 d E I O n 4 N x 5 r U Z 8 O x e g n r c O R P H M s l S 0 4 c X 8 b i w U 8 c t x K W y 7 d t v 0 b 0 4 c 8 9 t x L W E c 2 f v p Z 7 8 D h 9 f R m L K p y + b i W i c o n I r 4 N S i R n A r Y T 1 o O Q n E c t t k U w i v o w F k 8 i c V 7 c S 7 X I J z / p 4 5 q H b 4 7 p 6 C e t x z U 9 l l v t l v + e p 7 G v c 4 a 1 2 O r y P O 1 o q M x i s D Y U 5 x K 1 E p 1 z C M z R Y X u 5 t e X E r Y U W j 8 E u o W a F Y o V i h W K G + / Q r l V q J b L u H Z q c Y i 5 9 M i 5 1 b C S l f h V 9 i w T r J O s k 6 y T q p c J 9 1 K x O U S T b 8 A Z a m t 2 F L r V s I K a O E x n K z W r N a s 1 q z W 3 + t q 7 V a i V y r R 8 w t x 1 n v W e x v i q 5 e w I V 5 8 a g m W A c u A Z c A y Y B m + d D 5 1 q 2 A + c r l E 7 N d Z g u v A d d y / 6 3 C r Y D 1 L i o / 5 w b h g X D A u G B e M y w M a F 8 c S Z T q r 9 c P Q e B + 8 z 9 f x P o 4 l b C d a w T 7 x o / r Y J + w T 9 g n 7 p N w + O Z Y o 0 8 m D O X B g O L B v 4 s A c S 9 j O 1 Y K J 4 7 E x m D h M H C Y O E 4 e J c y x R p p O H R O E D 8 Y F a f K B j C d v p X r C S P M I M K / k 1 r S Q D i h 3 F j m J H H d Y n x x J l O n n o I Y 4 W R / s d O V r H E r Y Z o 2 C K e S Q n H g 5 T j C n G F G O K q 2 O K H U u U 6 e Q h v v h q f D W + 2 n X S c S h h m 3 Q K 1 p x H T O M k s e Z Y c 6 w 5 1 h x r v j z 1 r V 6 i T K d n t 3 3 h 7 n H 3 u P v q u 3 v H E r Z 5 q 9 A g 8 I R / / C w N A g 0 C D Q I N A g 3 C / T Y I j i U s d P o 1 9 d F j 0 G P Q Y 9 B j r D j 1 O Z S w T X 2 F N o V f s I K r 9 r 1 N K Q D L 7 x g A W E 3 A h j z h G m B V A c u T T Q F W F b A 8 S w 5 g V Q H L c 3 M A V h W w / H Q + w K o C l p + c A 1 h V w H I / O c C q A p b 7 m w B W F b A k X Q C r C l i S L o D V B G y L p A t g V Q F L 0 g W w q o A l 6 Q J Y V c C S d A G s K m B J u g B W F b A k X Q C r C l i S L o B V B S x J F 8 C q A p a k C 2 B V A U v S B b C a g I 1 I u g B W F b A k X Q C r C l i S L o B V B S x J F 8 C q A p a k C 2 B V A U v S B b C q g C X p A l h V w J J 0 A a w q Y E m 6 A F Y V s C R d A K s J 2 D Z J F 8 C q A p a k C 2 B V A U v S B b C q g C X p A l h V w J J 0 A a w q Y E m 6 A F Y V s C R d A K s K W J I u g F U F L E k X w K o C l q Q L Y D U B 2 y H p A l h V w J J 0 A a w q Y E m 6 A F Y V s C R d A K s K W J I u g F U F L E k X w K o C l q Q L Y F U B S 9 I F s K q A J e k C W F X A k n Q B r C Z g u y R d A K s K W J I u g F U F L E k X w K o C l q Q L Y F U B S 9 I F s K q A J e k C W F X A k n Q B r C p g S b o A V h W w J F 0 A q w p Y k i 6 A 1 Q R s T N I F s K q A J e k C W F X A k n Q B r C p g S b o A V h W w J F 0 A q w p Y k i 6 A V Q U s S R f A q g K W p A t g V Q F L 0 g W w q o A l 6 Q J Y T c D 2 S L o A V h W w J F 0 A q w p Y k i 6 A V Q U s S R f A q g K W p A t g V Q F L 0 g W w q o A l 6 Q J Y V c C S d A G s K m B J u g B W F b A k X Q C r C d j s / R A L s Z q I J e u C W F 3 E E n Z B r C 5 i S b s g V h e x x F 0 Q q 4 t Y 8 i 6 I 1 U W s d 4 F X 5 U b Y u 4 S m c i P s X a R Q u R H 2 7 h p 4 1 U Y 4 8 O 6 a b e V G 2 L t r j J U b Y e + u i V V u h L 2 7 h l O J E T Z D / O 7 N 5 O o w G S W D d D L d 9 2 W E 6 7 / v P N 7 c q J l / t u p P z / r j U / O 2 o 4 8 X S b 2 2 X z v K 9 m w c T f v j 2 c l k e r 4 A J H t x t r 1 V f / 4 h n f Y H a b b 7 v O C L 6 e S 8 9 j I 9 H 9 U f f 7 q B y a C U m v 1 r a f I h z U E W C t t b w v Z I 2 N 4 W t n e E 7 V 1 h e y x s 7 w n b 5 y u p 9 Q V J c S B J D i T N g S Q 6 k F Q H k u x A 0 h 1 I w g N J e S g p D 8 V j L S k P J e W h p D y U l I e S 8 l B S H k r K Q 0 l 5 S 1 L e k p S 3 R M w l 5 S 1 J e U t S 3 p K U t y T l L U l 5 S 1 I e S c o j S X k k K Y / E M 1 x S H k n K I 0 l 5 J C m P J O W R p L w t K W 9 L y t u S 8 r a k v C 1 O b p L y t q S 8 L S l v S 8 r b k v K O p L w j K e 9 I y j u S 8 o 6 k v C P O 6 5 L y j q S 8 I y n v S M q 7 k v K u p L w r K e 9 K y r u S 8 q 6 k v C s u a Z L y r q S 8 K y m P J e W x p D y W l M e S 8 l h S H k v K Y 0 l 5 L K 7 m k v J Y U t 6 T l P c k 5 T 1 J e U 9 S 3 p O U 9 y T l P U l 5 T 1 L e E 4 2 M 7 G R E K 9 M U v U x T N D N N 0 c 0 0 R T v T F P 1 M U z Q 0 T d H R N E V L 0 x T H 4 A 4 7 J 4 6 B b O i W H N 1 f O 5 s b w 7 H V Y v + 0 u b G 5 M T v r T 8 2 G r f r C R o d B z T Q D m f s e J e n i X Y e T y + k g M V v e J u 8 b B 1 n L k U y f T s Z p M k 5 n 2 / W z N L 2 Y / b i 3 d 3 V 1 1 T g x x U 1 7 c D Z r D C b n e 7 O 0 P z 4 e j k 9 n e 3 n / / / N x P 0 3 2 w 2 Y Y 7 T b j 3 a D 5 K P v 7 s 2 S U 9 v f r t 6 2 A 7 O 7 N 9 8 j + b M y 3 b y + + m 1 G f t / x L v U 1 L b T q 1 n A s 9 r J K 1 + u D K S A m 6 f m l 5 t p 6 W / L U X y 7 U t v e f O + s m u V 4 d 5 T W T n o 7 F y i f J o B B 2 / h m N N 6 r P h W L 2 E d T j y J 4 7 l k i U n j i 9 j 8 e A n j l s J y + X b t l 8 j + v D n n l s J 6 4 j m T 1 / L P X i c v r 6 M R R V O X 7 c S U b l E 5 N d B q c Q M 4 F b C e l D y k 4 j l t k g m E V / G g k l k z q t b i X a 5 h G d 9 P P P Q 7 X F d v Y T 1 u O a n M s v 9 s t / z V P Y 1 7 v B W O x 3 e x x 0 t l R k M 1 o b C H O J W o l M u 4 R k a L C / 3 t r y 4 l b C i U f g l 1 K x Q r F C s U K x Q 3 3 6 F c i v R L Z f w 7 F R j k f N p k X M r Y a W r 8 C t s W C d Z J 1 k n W S d V r p N u J e J y i a Z f g L L U V m y p d S t h B b T w G E 5 W a 1 Z r V m t W 6 + 9 1 t X Y r 0 S u V 6 P m F O O s 9 6 7 0 N 8 d V L 2 B A v P r U E y 4 B l w D J g G b A M X z q f u l U w H 7 l c I v b r L M F 1 4 D r u 3 3 W 4 V b C e J c X H / G B c M C 4 Y F 4 w L x u U B j Y t j i T K d 1 f p h a L w P 3 u f r e B / H E r Y T r W C f + F F 9 7 B P 2 C f u E f V J u n x x L l O n k w R w 4 M B z Y N 3 F g j i V s 5 2 r B x P H Y G E w c J g 4 T h 4 n D x D m W K N P J Q 6 L w g f h A L T 7 Q s Y T t d C 9 Y S R 5 h h p X 8 m l a S A c W O Y k e x o w 7 r k 2 O J M p 0 8 9 B B H i 6 P 9 j h y t Y w n b j F E w x T y S E w + H K c Y U Y 4 o x x d U x x Y 4 l y n T y E F 9 8 N b 4 a X + 0 6 6 T i U s E 0 6 B W v O I 6 Z x k l h z r D n W H G u O N V + e + l Y v U a b T s 9 u + c P e 4 e 9 x 9 9 d 2 9 Y w n b v F V o E H j C P 3 6 W B o E G g Q a B B o E G 4 X 4 b B M c S F j r 9 m v r o M e g x 6 D H o M V a c + h x K 2 K a + Q p v C L 1 j B V f v e p h S A 5 X c M A K w m Y E O e c A 2 w q o D l y a Y A q w p Y n i U H s K q A 5 b k 5 A K s K W H 4 6 H 2 B V A c t P z g G s K m C 5 n x x g V Q H L / U 0 A q w p Y k i 6 A V Q U s S R f A a g K 2 R d I F s K q A J e k C W F X A k n Q B r C p g S b o A V h W w J F 0 A q w p Y k i 6 A V Q U s S R f A q g K W p A t g V Q F L 0 g W w q o A l 6 Q J Y T c B G J F 0 A q w p Y k i 6 A V Q U s S R f A q g K W p A t g V Q F L 0 g W w q o A l 6 Q J Y V c C S d A G s K m B J u g B W F b A k X Q C r C l i S L o D V B G y b p A t g V Q F L 0 g W w q o A l 6 Q J Y V c C S d A G s K m B J u g B W F b A k X Q C r C l i S L o B V B S x J F 8 C q A p a k C 2 B V A U v S B b C a g O 2 Q d A G s K m B J u g B W F b A k X Q C r C l i S L o B V B S x J F 8 C q A p a k C 2 B V A U v S B b C q g C X p A l h V w J J 0 A a w q Y E m 6 A F Y T s F 2 S L o B V B S x J F 8 C q A p a k C 2 B V A U v S B b C q g C X p A l h V w J J 0 A a w q Y E m 6 A F Y V s C R d A K s K W J I u g F U F L E k X w G o C N i b p A l h V w J J 0 A a w q Y E m 6 A F Y V s C R d A K s K W J I u g F U F L E k X w K o C l q Q L Y F U B S 9 I F s K q A J e k C W F X A k n Q B r C Z g e y R d A K s K W J I u g F U F L E k X w K o C l q Q L Y F U B S 9 I F s K q A J e k C W F X A k n Q B r C p g S b o A V h W w J F 0 A q w p Y k i 6 A 1 Q R s 9 n 6 I h V h N x J J 1 Q a w u Y g m 7 I F Y X s a R d E K u L W O I u i N V F L H k X x O o i 1 r v A q 3 I j 7 F 1 C U 7 k R 9 i 5 S q N w I e 3 c N v G o j H H h 3 z b Z y I + z d N c b K j b B 3 1 8 Q q N 8 L e X c O p x A i b I X 7 3 Z n J 1 m I y S Q T q Z 7 v s y w v X f d x 5 v b t T M P 1 v 1 p 2 f 9 8 a l 5 2 9 H H i 6 R e 2 6 8 d Z X s 2 j q b 9 8 e x k M j 1 f A J K 9 O N v e q j / / k E 7 7 g z T b f V 7 w x X R y X n u Z n o / q j z / d w G R Q S s 3 + t T T 5 k O Y g C 4 X t L W F 7 J G x v C 9 s 7 w v a u s D 0 W t v e E 7 f O V 1 P q C p D i Q J A e S 5 k A S H U i q A 0 l 2 I O k O J O G B p D y U l I f i s Z a U h 5 L y U F I e S s p D S X k o K Q 8 l 5 a G k v C U p b 0 n K W y L m k v K W p L w l K W 9 J y l u S 8 p a k v C U p j y T l k a Q 8 k p R H 4 h k u K Y 8 k 5 Z G k P J K U R 5 L y S F L e l p S 3 J e V t S X l b U t 4 W J z d J e V t S 3 p a U t y X l b U l 5 R 1 L e k Z R 3 J O U d S X l H U t 4 R 5 3 V J e U d S 3 p G U d y T l X U l 5 V 1 L e l Z R 3 J e V d S X l X U t 4 V l z R J e V d S 3 p W U x 5 L y W F I e S 8 p j S X k s K Y 8 l 5 b G k P B Z X c 0 l 5 L C n v S c p 7 k v K e p L w n K e 9 J y n u S 8 p 6 k v C c p 7 4 l G R n Y y o p V p i l 6 m K Z q Z p u h m m q K d a Y p + p i k a m q b o a J q i p W m K Y 3 C H n R P H Q D Z 0 S 4 7 u r 5 3 N j e H Y a r F / 2 t z Y 3 J i d 9 a d m w 1 Z 9 Y a P D V s 3 0 H J n 7 H i X p 4 l 2 H k 8 v p I D F b 3 i b v G w d Z y 5 F M n 0 7 G a T J O Z 9 v 1 s z S 9 m P 2 4 t 3 d 1 d d U 4 M c V N e 3 A 2 a w w m 5 3 u z t D 8 + H o 5 P Z 3 t 5 / / / z c T 9 N 9 s N m G O 0 2 4 9 2 g + S j 7 + 7 N k l P b 3 6 7 e t g O z u z f f I / m z M t 2 8 v v p t R n 7 f 8 S 7 1 N W 2 0 6 t Z w L P a y S t f r g y k g J u n 5 p e b a e l v y 1 F 8 u 1 L b 3 n z v r J r l e H e U 1 k 5 6 O x c o n y a A Q d v 4 Z j T e q z 4 V i 9 h H U 4 8 i e O 5 Z I l J 4 4 v Y / H g J 4 5 b C c v l 2 7 Z f I / r w 5 5 5 b C e u I 5 k 9 f y z 1 4 n L 6 + j E U V T l + 3 E l G 5 R O T X Q a n E D O B W w n p Q 8 p O I 5 b Z I J h F f x o J J Z M 6 r W 4 l 2 u Y R n f T z z 0 O 1 x X b 2 E 9 b j m p z L L / b L f 8 1 T 2 N e 7 w V j s d 3 s c d L Z U Z D N a G w h z i V q J T L u E Z G i w v 9 7 a 8 u J W w o l H 4 J d S s U K x Q r F C s U N 9 + h X I r 0 S 2 X 8 O x U Y 5 H z a Z F z K 2 G l q / A r b F g n W S d Z J 1 k n V a 6 T b i X i c o m m X 4 C y 1 F Z s q X U r Y Q W 0 8 B h O V m t W a 1 Z r V u v v d b V 2 K 9 E r l e j 5 h T j r P e u 9 D f H V S 9 g Q L z 6 1 B M u A Z c A y Y B m w D F 8 6 n 7 p V M B + 5 X C L 2 6 y z B d e A 6 7 t 9 1 u F W w n i X F x / x g X D A u G B e M C 8 b l A Y 2 L Y 4 k y n d X 6 Y W i 8 D 9 7 n 6 3 g f x x K 2 E 6 1 g n / h R f e w T 9 g n 7 h H 1 S b p 8 c S 5 T p 5 M E c O D A c 2 D d x Y I 4 l b O d q w c T x 2 B h M H C Y O E 4 e J w 8 Q 5 l i j T y U O i 8 I H 4 Q C 0 + 0 L G E 7 X Q v W E k e Y Y a V / J p W k g H F j m J H s a M O 6 5 N j i T K d P P Q Q R 4 u j / Y 4 c r W M J 2 4 x R M M U 8 k h M P h y n G F G O K M c X V M c W O J c p 0 8 h B f f D W + G l / t O u k 4 l L B N O g V r z i O m c Z J Y c 6 w 5 1 h x r j j V f n v p W L 1 G m 0 7 P b v n D 3 u H v c f f X d v W M J 2 7 x V a B B 4 w j 9 + l g a B B o E G g Q a B B u F + G w T H E h Y 6 / Z r 6 6 D H o M e g x 6 D F W n P o c S t i m v k K b w i 9 Y w V X 7 3 q Y U g O V 3 D A C s J m B D n n A N s K q A 5 c m m A K s K W J 4 l B 7 C q g O W 5 O Q C r C l h + O h 9 g V Q H L T 8 4 B r C p g u Z 8 c Y F U B y / 1 N A K s K W J I u g F U F L E k X w G o C t k X S B b C q g C X p A l h V w J J 0 A a w q Y E m 6 A F Y V s C R d A K s K W J I u g F U F L E k X w K o C l q Q L Y F U B S 9 I F s K q A J e k C W E 3 A R i R d A K s K W J I u g F U F L E k X w K o C l q Q L Y F U B S 9 I F s K q A J e k C W F X A k n Q B r C p g S b o A V h W w J F 0 A q w p Y k i 6 A 1 Q R s m 6 Q L Y F U B S 9 I F s K q A J e k C W F X A k n Q B r C p g S b o A V h W w J F 0 A q w p Y k i 6 A V Q U s S R f A q g K W p A t g V Q F L 0 g W w m o D t k H Q B r C p g S b o A V h W w J F 0 A q w p Y k i 6 A V Q U s S R f A q g K W p A t g V Q F L 0 g W w q o A l 6 Q J Y V c C S d A G s K m B J u g B W E 7 B d k i 6 A V Q U s S R f A q g K W p A t g V Q F L 0 g W w q o A l 6 Q J Y V c C S d A G s K m B J u g B W F b A k X Q C r C l i S L o B V B S x J F 8 B q A j Y m 6 Q J Y V c C S d A G s K m B J u g B W F b A k X Q C r C l i S L o B V B S x J F 8 C q A p a k C 2 B V A U v S B b C q g C X p A l h V w J J 0 A a w m Y H s k X Q C r C l i S L o B V B S x J F 8 C q A p a k C 2 B V A U v S B b C q g C X p A l h V w J J 0 A a w q Y E m 6 A F Y V s C R d A K s K W J I u g N U E b P Z + i I V Y T c S S d U G s L m I J u y B W F 7 G k X R C r i 1 j i L o j V R S x 5 F 8 T q I t a 7 w K t y I + x d Q l O 5 E f Y u U q j c C H t 3 D b x q I x x 4 d 8 2 2 c i P s 3 T X G y o 2 w d 9 f E K j f C 3 l 3 D q c Q I m y F + 9 2 Z y d Z i M k k E 6 m e 7 7 M s L 1 3 3 c e b 2 7 U z D 9 b 9 a d n / f G p e d v R x 4 u k X t u v H W V 7 N o 6 m / f H s Z D I 9 X w C S v T j b 3 q o / / 5 B O + 4 M 0 2 3 1 e 8 M V 0 c l 5 7 m Z 6 P 6 o 8 / 3 c B k U E r N / r U 0 + Z D m I A u F 7 S 1 h e y R s b w v b O 8 L 2 r r A 9 F r b 3 h O 3 z l d T 6 g q Q 4 k C Q H k u Z A E h 1 I q g N J d i D p D i T h g a Q 8 l J S H 4 r G W l I e S 8 l B S H k r K Q 0 l 5 K C k P J e W h p L w l K W 9 J y l s i 5 p L y l q S 8 J S l v S c p b k v K W p L w l K Y 8 k 5 Z G k P J K U R + I Z L i m P J O W R p D y S l E e S 8 k h S 3 p a U t y X l b U l 5 W 1 L e F i c 3 S X l b U t 6 W l L c l 5 W 1 J e U d S 3 p G U d y T l H U l 5 R 1 L e E e d 1 S X l H U t 6 R l H c k 5 V 1 J e V d S 3 p W U d y X l X U l 5 V 1 L e F Z c 0 S X l X U t 6 V l M e S 8 l h S H k v K Y 0 l 5 L C m P J e W x p D w W V 3 N J e S w p 7 0 n K e 5 L y n q S 8 J y n v S c p 7 k v K e p L w n K e + J R k Z 2 M q K V a Y p e p i m a m a b o Z p q i n W m K f q Y p G p q m 6 G i a o q V p i m N w h 5 0 T x 0 A 2 d E u O 7 q + d z Y 3 h 2 G q x f 9 r c 2 N y Y n f W n Z s N W f W G j w 3 b N 9 B y Z + x 4 l 6 e J d h 5 P L 6 S A x W 9 4 m 7 x s H W c u R T J 9 O x m k y T m f b 9 b M 0 v Z j 9 u L d 3 d X X V O D H F T X t w N m s M J u d 7 s 7 Q / P h 6 O T 2 d 7 e f / / 8 3 E / T f b D Z h j t N u P d o P k o + / u z Z J T 2 9 + u 3 r Y D s 7 s 3 3 y P 5 s z L d v L 7 6 b U Z + 3 / E u 9 T U d t O r W c C z 2 s k r X 6 4 M p I C b p + a X m 2 n p b 8 t R f L t S 2 9 5 8 7 6 y a 5 X h 3 l N Z O e j s X K J 8 m g E H b + G Y 0 3 q s + F Y v Y R 1 O P I n j u W S J S e O L 2 P x 4 C e O W w n L 5 d u 2 X y P 6 8 O e e W w n r i O Z P X 8 s 9 e J y + v o x F F U 5 f t x J R u U T k 1 0 G p x A z g V s J 6 U P K T i O W 2 S C Y R X 8 a C S W T O q 1 u J d r m E Z 3 0 8 8 9 D t c V 2 9 h P W 4 5 q c y y / 2 y 3 / N U 9 j X u 8 F Y 7 H d 7 H H S 2 V G Q z W h s I c 4 l a i U y 7 h G R o s L / e 2 v L i V s K J R + C X U r F C s U K x Q r F D f f o V y K 9 E t l / D s V G O R 8 2 m R c y t h p a v w K 2 x Y J 1 k n W S d Z J 1 W u k 2 4 l 4 n K J p l + A s t R W b K l 1 K 2 E F t P A Y T l Z r V m t W a 1 b r 7 3 W 1 d i v R K 5 X o + Y U 4 6 z 3 r v Q 3 x 1 U v Y E C 8 + t Q T L g G X A M m A Z s A x f O p + 6 V T A f u V w i 9 u s s w X X g O u 7 f d b h V s J 4 l x c f 8 Y F w w L h g X j A v G 5 Q G N i 2 O J M p 3 V + m F o v A / e 5 + t 4 H 8 c S t h O t Y J / 4 U X 3 s E / Y J + 4 R 9 U m 6 f H E u U 6 e T B H D g w H N g 3 c W C O J W z n a s H E 8 d g Y T B w m D h O H i c P E O Z Y o 0 8 l D o v C B + E A t P t C x h O 1 0 L 1 h J H m G G l f y a V p I B x Y 5 i R 7 G j D u u T Y 4 k y n T z 0 E E e L o / 2 O H K 1 j C d u M U T D F P J I T D 4 c p x h R j i j H F 1 T H F j i X K d P I Q X 3 w 1 v h p f 7 T r p O J S w T T o F a 8 4 j p n G S W H O s O d Y c a 4 4 1 X 5 7 6 V i 9 R p t O z 2 7 5 w 9 7 h 7 3 H 3 1 3 b 1 j C d u 8 V W g Q e M I / f p Y G g Q a B B o E G g Q b h f h s E x x I W O v 2 a + u g x 6 D H o M e g x V p z 6 H E r Y p r 5 C m 8 I v W M F V + 9 6 m F I D l d w w A r C Z g Q 5 5 w D b C q g O X J p g C r C l i e J Q e w q o D l u T k A q w p Y f j o f Y F U B y 0 / O A a w q Y L m f H G B V A c v 9 T Q C r C l i S L o B V B S x J F 8 B q A r Z F 0 g W w q o A l 6 Q J Y V c C S d A G s K m B J u g B W F b A k X Q C r C l i S L o B V B S x J F 8 C q A p a k C 2 B V A U v S B b C q g C X p A l h N w E Y k X Q C r C l i S L o B V B S x J F 8 C q A p a k C 2 B V A U v S B b C q g C X p A l h V w J J 0 A a w q Y E m 6 A F Y V s C R d A K s K W J I u g N U E b J u k C 2 B V A U v S B b C q g C X p A l h V w J J 0 A a w q Y E m 6 A F Y V s C R d A K s K W J I u g F U F L E k X w K o C l q Q L Y F U B S 9 I F s J q A 7 Z B 0 A a w q Y E m 6 A F Y V s C R d A K s K W J I u g F U F L E k X w K o C l q Q L Y F U B S 9 I F s K q A J e k C W F X A k n Q B r C p g S b o A V h O w X Z I u g F U F L E k X w K o C l q Q L Y F U B S 9 I F s K q A J e k C W F X A k n Q B r C p g S b o A V h W w J F 0 A q w p Y k i 6 A V Q U s S R f A a g I 2 J u k C W F X A k n Q B r C p g S b o A V h W w J F 0 A q w p Y k i 6 A V Q U s S R f A q g K W p A t g V Q F L 0 g W w q o A l 6 Q J Y V c C S d A G s J m B 7 J F 0 A q w p Y k i 6 A V Q U s S R f A q g K W p A t g V Q F L 0 g W w q o A l 6 Q J Y V c C S d A G s K m B J u g B W F b A k X Q C r C l i S L o D V B G z 2 f o i F W E 3 E k n V B r C 5 i C b s g V h e x p F 0 Q q 4 t Y 4 i 6 I 1 U U s e R f E 6 i L W u 8 C r c i P s X U J T u R H 2 L l K o 3 A h 7 d w 2 8 a i M c e H f N t n I j 7 N 0 1 x s q N s H f X x C o 3 w t 5 d w 6 n E C J s h f v d m c n W Y j J J B O p n u + z L C 9 d 9 3 H m 9 u 1 M w / W / W n Z / 3 x q X n b 0 c e L p F 7 b r x 1 l e z a O p v 3 x 7 G Q y P V 8 A k r 0 4 2 9 6 q P / + Q T v u D N N t 9 X v D F d H J e e 5 m e j + q P P 9 3 A Z F B K z f 6 1 N P m Q 5 i A L h e 0 t Y X s k b G 8 L 2 z v C 9 q 6 w P R a 2 9 4 T t 8 5 X U + o K k O J A k B 5 L m Q B I d S K o D S X Y g 6 Q 4 k 4 Y G k P J S U h + K x l p S H k v J Q U h 5 K y k N J e S g p D y X l o a S 8 J S l v S c p b I u a S 8 p a k v C U p b 0 n K W 5 L y l q S 8 J S m P J O W R p D y S l E f i G S 4 p j y T l k a Q 8 k p R H k v J I U t 6 W l L c l 5 W 1 J e V t S 3 h Y n N 0 l 5 W 1 L e l p S 3 J e V t S X l H U t 6 R l H c k 5 R 1 J e U d S 3 h H n d U l 5 R 1 L e k Z R 3 J O V d S X l X U t 6 V l H c l 5 V 1 J e V d S 3 h W X N E l 5 V 1 L e l Z T H k v J Y U h 5 L y m N J e S w p j y X l s a Q 8 F l d z S X k s K e 9 J y n u S 8 p 6 k v C c p 7 0 n K e 5 L y n q S 8 J y n v i U Z G d j K i l W m K X q Y p m p m m 6 G a a o p 1 p i n 6 m K R q a p u h o m q K l a Y p j c I e d E 8 d A N n R L j u 6 v n c 2 N 4 d h q s X / a 3 N j c m J 3 1 p 2 b D V n 1 h o 8 N u z f Q c m f s e J e n i X Y e T y + k g M V v e J u 8 b B 1 n L k U y f T s Z p M k 5 n 2 / W z N L 2 Y / b i 3 d 3 V 1 1 T g x x U 1 7 c D Z r D C b n e 7 O 0 P z 4 e j k 9 n e 3 n / / / N x P 0 3 2 w 2 Y Y 7 T b j 3 a D 5 K P v 7 s 2 S U 9 v f r t 6 2 A 7 O 7 N 9 8 j + b M y 3 b y + + m 1 G f t / x L v U 1 X b T q 1 n A s 9 r J K 1 + u D K S A m 6 f m l 5 t p 6 W / L U X y 7 U t v e f O + s m u V 4 d 5 T W T n o 7 F y i f J o B B 2 / h m N N 6 r P h W L 2 E d T j y J 4 7 l k i U n j i 9 j 8 e A n j l s J y + X b t l 8 j + v D n n l s J 6 4 j m T 1 / L P X i c v r 6 M R R V O X 7 c S U b l E 5 N d B q c Q M 4 F b C e l D y k 4 j l t k g m E V / G g k l k z q t b i X a 5 h G d 9 P P P Q 7 X F d v Y T 1 u O a n M s v 9 s t / z V P Y 1 7 v B W O x 3 e x x 0 t l R k M 1 o b C H O J W o l M u 4 R k a L C / 3 t r y 4 l b C i U f g l 1 K x Q r F C s U K x Q 3 3 6 F c i v R L Z f w 7 F R j k f N p k X M r Y a W r 8 C t s W C d Z J 1 k n W S d V r p N u J e J y i a Z f g L L U V m y p d S t h B b T w G E 5 W a 1 Z r V m t W 6 + 9 1 t X Y r 0 S u V 6 P m F O O s 9 6 7 0 N 8 d V L 2 B A v P r U E y 4 B l w D J g G b A M X z q f u l U w H 7 l c I v b r L M F 1 4 D r u 3 3 W 4 V b C e J c X H / G B c M C 4 Y F 4 w L x u U B j Y t j i T K d 1 f p h a L w P 3 u f r e B / H E r Y T r W C f + F F 9 7 B P 2 C f u E f V J u n x x L l O n k w R w 4 M B z Y N 3 F g j i V s 5 2 r B x P H Y G E w c J g 4 T h 4 n D x D m W K N P J Q 6 L w g f h A L T 7 Q s Y T t d C 9 Y S R 5 h h p X 8 m l a S A c W O Y k e x o w 7 r k 2 O J M p 0 8 9 B B H i 6 P 9 j h y t Y w n b j F E w x T y S E w + H K c Y U Y 4 o x x d U x x Y 4 l y n T y E F 9 8 N b 4 a X + 0 6 6 T i U s E 0 6 B W v O I 6 Z x k l h z r D n W H G u O N V + e + l Y v U a b T s 9 u + c P e 4 e 9 x 9 9 d 2 9 Y w n b v F V o E H j C P 3 6 W B o E G g Q a B B o E G 4 X 4 b B M c S F j r 9 m v r o M e g x 6 D H o M V a c + h x K 2 K a + Q p v C L 1 j B V f v e p h S A 5 X c M A K w m Y E O e c A 2 w q o D l y a Y A q w p Y n i U H s K q A 5 b k 5 A K s K W H 4 6 H 2 B V A c t P z g G s K m C 5 n x x g V Q H L / U 0 A q w p Y k i 6 A V Q U s S R f A a g K 2 R d I F s K q A J e k C W F X A k n Q B r C p g S b o A V h W w J F 0 A q w p Y k i 6 A V Q U s S R f A q g K W p A t g V Q F L 0 g W w q o A l 6 Q J Y T c B G J F 0 A q w p Y k i 6 A V Q U s S R f A q g K W p A t g V Q F L 0 g W w q o A l 6 Q J Y V c C S d A G s K m B J u g B W F b A k X Q C r C l i S L o D V B G y b p A t g V Q F L 0 g W w q o A l 6 Q J Y V c C S d A G s K m B J u g B W F b A k X Q C r C l i S L o B V B S x J F 8 C q A p a k C 2 B V A U v S B b C a g O 2 Q d A G s K m B J u g B W F b A k X Q C r C l i S L o B V B S x J F 8 C q A p a k C 2 B V A U v S B b C q g C X p A l h V w J J 0 A a w q Y E m 6 A F Y T s F 2 S L o B V B S x J F 8 C q A p a k C 2 B V A U v S B b C q g C X p A l h V w J J 0 A a w q Y E m 6 A F Y V s C R d A K s K W J I u g F U F L E k X w G o C N i b p A l h V w J J 0 A a w q Y E m 6 A F Y V s C R d A K s K W J I u g F U F L E k X w K o C l q Q L Y F U B S 9 I F s K q A J e k C W F X A k n Q B r C Z g e y R d A K s K W J I u g F U F L E k X w K o C l q Q L Y F U B S 9 I F s K q A J e k C W F X A k n Q B r C p g S b o A V h W w J F 0 A q w p Y k i 6 A 1 Q R s 9 n 6 I h V h N x J J 1 Q a w u Y g m 7 I F Y X s a R d E K u L W O I u i N V F L H k X x O o i 1 r v A q 3 I j 7 F 1 C U 7 k R 9 i 5 S q N w I e 3 c N v G o j H H h 3 z b Z y I + z d N c b K j b B 3 1 8 Q q N 8 L e X c O p x A i b I X 7 3 Z n J 1 m I y S Q T q Z 7 v s y w v X f d x 5 v b t T M P 1 v 1 p 2 f 9 8 a l 5 2 9 H H i 6 R e 2 6 8 d Z X s 2 j q b 9 8 e x k M j 1 f A J K 9 O N v e q j / / k E 7 7 g z T b f V 7 w x X R y X n u Z n o / q j z / d w G R Q S s 3 + t T T 5 k O Y g C 4 X t L W F 7 J G x v C 9 s 7 w v a u s D 0 W t v e E 7 f O V 1 P q C p D i Q J A e S 5 k A S H U i q A 0 l 2 I O k O J O G B p D y U l I f i s Z a U h 5 L y U F I e S s p D S X k o K Q 8 l 5 a G k v C U p b 0 n K W y L m k v K W p L w l K W 9 J y l u S 8 p a k v C U p j y T l k a Q 8 k p R H 4 h k u K Y 8 k 5 Z G k P J K U R 5 L y S F L e l p S 3 J e V t S X l b U t 4 W J z d J e V t S 3 p a U t y X l b U l 5 R 1 L e k Z R 3 J O U d S X l H U t 4 R 5 3 V J e U d S 3 p G U d y T l X U l 5 V 1 L e l Z R 3 J e V d S X l X U t 4 V l z R J e V d S 3 p W U x 5 L y W F I e S 8 p j S X k s K Y 8 l 5 b G k P B Z X c 0 l 5 L C n v S c p 7 k v K e p L w n K e 9 J y n u S 8 p 6 k v C c p 7 4 l G R n Y y o p V p i l 6 m K Z q Z p u h m m q K d a Y p + p i k a m q b o a J q i p W m K Y 3 C H n R P H Q D Z 0 S 4 7 u r 5 3 N j e H Y a r F / 2 t z Y 3 J i d 9 a d m w 1 b 9 x S + 1 1 w u f X v v N + P R a M w 6 a N d N / Z E 5 8 l K S L C o e T y + k g u f H m T y f n 7 4 f j Z P v T V n 3 h w o P u / C 2 P a z c b e k s b w m B 5 Q 2 t 5 Q 3 t 5 w 6 L o X 7 e d w p v k f P J n J m N y U T N d z e y 2 W z j 8 5 / B i e / E t H 4 e 3 b z i 8 G A 3 T 2 m K E a u 8 / 1 s w 4 z L u H a W 3 e X g z T 4 W S c K 5 L t v d h 5 2 / J h p j + 9 7 S / m + 5 p C i z c d m S E / + H h T / b b 4 9 v Z g p 7 b / 7 z X T t t V e D W e p G b p x 2 h + O Z 9 u f 6 s 1 6 o 1 H v Z V 3 w Y C c 7 k J / / v p M 7 q o 0 g 9 7 G N M P + X V n 5 k V h E a S E p X G q X c J 7 v o / 1 T v Z 7 L + Z 9 H s P 8 n + + / 8 s S y y K z G R a j v n i 5 d w h X 7 x w v X l F F e a D P h U + a K X B / f w V n l 2 a j x j 0 0 y T 3 L Z 6 Z g z o c D 9 L t 8 j d d 1 p i r + N p 0 r Z O s i X 2 Z 9 I + T a a 7 e 9 S v X 2 7 e t H 2 5 6 + u v d n o x G h 4 P + q D + d 7 a f T y + R L m + r S 1 8 l 6 6 a O k f 1 6 a b N 6 W t r w q 7 / N D a d M v B 6 V N 5 j P / e 2 t 7 d L J T L n n z U r n 2 m 9 8 O F 2 8 q f 8 Z h O k 3 G p + n Z / P X J S e 1 w c J Y c l 7 / c c D z f 4 d n w z / J M O j J H c v H + g 4 / J X S + / H Y 7 M c e 5 P y / X / s / / P Z L 7 L 9 a Q 6 k / d 4 9 e x Q / H p 3 v v Z U f u 3 t Z G q + 2 W E y H S b l T 6 b 7 l l 6 g + 6 b 7 p v u m + 6 b 7 p v u m + 6 b 7 X r / 7 v u 3 M J t P M W S + 1 q 2 b j 9 p J J z 3 n u 3 6 b G h T e e z A b J + H g 4 P v 3 r j h Y 4 W O q B i x / 4 O L B 3 B M H f t g T l z 8 m + n 8 3 d v k 5 M 0 2 2 a 2 l N T y 7 x Z 0 B 7 e K V 6 u v h i K Z 4 l t L P I V w r 9 V V P g y 2 c c V W 4 F l G d a G 4 G 9 2 y r c F t l 2 X r L 9 t l 2 I D c O c e T / 9 u j 6 V m 4 I 4 D t d S 6 B n K X X R z z 2 2 4 6 z n X P v d v / n r c O + W 4 h 3 y D k e 4 J 8 G 5 B 3 / n m z n / f 3 e U u f d / F 5 4 5 7 3 6 n l 7 n n f k e R O e 9 9 1 5 q 5 1 3 1 3 l D n f f Q e d u c d 8 p 5 c 5 z 3 w 3 k L n H e 9 e a O b 9 7 Z 5 O 5 t 3 s H n T m v e p e W u a d 6 N 5 A 5 r 3 n H m b m X e W e T O Z 9 4 9 5 y 5 h 3 i X l j m P e C e f u X d 3 x 5 k 5 f 3 d X k r l 3 d v e c O W 9 2 h 5 W 5 Z 3 Y n n z l f d b e Y u V d 1 V 5 I 5 X 3 T n m 7 l H d I e V O U 9 0 F 5 6 5 N 3 O 3 m D k / c 0 e R u T d y 5 5 s 5 L 3 J 3 l L k n c h e e O R 9 x p 5 e 5 F 3 F H k T k f c N B a t Q c A c F Q 1 D w A I V l v 7 D S F x b 3 w n p e W M I L q 3 Z h o S 6 s z Y X l O L c C C 0 t D a + X F 7 m b 6 m y 8 P p v i v 4 7 Q T 3 U 6 s r 8 q b b i 9 E j S / P 3 y f T p c t d u Y 3 l C 1 6 2 F 1 9 Z X i x f 9 M q 9 e O d l r + v 9 5 D C g t Z Q G P H l V q / 3 2 Z z L t j 0 b X N 9 i I U c D b 5 H 3 j I L s T K Z l m F 7 X N y j L b r p + l 6 c X s x 7 2 9 q 6 u r x v v + L H l v C u 1 O k 5 P E f M l B 0 h h M z v f e T z 4 k s 7 3 h + D j 5 0 D g Z n A 5 / P j f v P t u P H x 3 3 P + 4 H z U c f k / 5 0 P 2 y a l e D 2 c D 4 X 7 / o x X y T 7 s z H f / j k B q B V u B a r P 7 0 Z 6 N z z e / 5 d Z 2 p + 7 i N l u / y R N p r t P X u 1 O F m r / 5 f f 8 3 V + F u 7 v y 9 6 m F a 9 c L C / V a a 9 d r F e p F a 9 e L C v X a a 9 d r F + p 1 1 q 7 X K f 5 a 6 r X r d Y s P / 1 + 7 X m y 7 6 8 6 x Y v 7 u O I e o Q D 5 L v l F i Y M 8 L V p h E d 1 / d P Y 3 e X v 8 / L L / 7 z Z P y t o u P 6 Z m l 6 s q p 6 H 9 9 X / P g f 9 3 z P L h C P a d 5 c I V 6 T v P g C v W c 5 s E V 6 j n N g y v U c 5 o H V 6 j n N A + u U M 9 x H r R W Z B 5 8 6 H n w P 1 8 d 1 A 4 / H 6 p a M / 4 j a N a O J r V n / T R Z 8 Q Y R u 6 N 8 L M 6 x O R P / 5 P g 4 M + W X s 3 R y f n s k z N b F M b i Z 5 e q v j c r + 6 W S a 9 M e 1 t 8 N 5 9 J 7 0 B 2 e 1 / 5 q r b b y Z X I 6 P t 7 f f v f 3 9 3 9 6 9 + n 3 n X 9 9 t 3 Y 7 L 7 z v 2 z w t s H 7 j 0 l Z Y + + d V k N k t u P v v m 4 3 b f L X + 9 3 + 0 f G f 7 9 R 8 6 n 8 V e X g 3 9 + / h T z I b b 6 + a N b / I i / s f t V X O I u L 9 L J P T r 9 V c u t u M C t W m 7 F 9 W 3 V c i s u b 6 u W W 3 F 1 W 7 X c i o v b q u V W X N t W L b f y 0 i Y X Z G V 7 6 J W t t P p U d u q 7 P 3 O / a j m X q e / + r P 2 q 5 V y m v v s z 9 q u W c 5 n 6 7 s / W r 1 r O b e r D 1 H s 5 9 R V N / W S 8 8 P V f 6 u f t X v 7 W x 1 8 7 1 6 / u 3 6 8 d r t V D 5 9 z z e o 5 9 U a h 1 x 4 e E z h b 9 u u Z P / z 9 Q S w E C L Q A U A A I A C A D h b j p Z e M x E Y q M A A A D 1 A A A A E g A A A A A A A A A A A A A A A A A A A A A A Q 2 9 u Z m l n L 1 B h Y 2 t h Z 2 U u e G 1 s U E s B A i 0 A F A A C A A g A 4 W 4 6 W Q / K 6 a u k A A A A 6 Q A A A B M A A A A A A A A A A A A A A A A A 7 w A A A F t D b 2 5 0 Z W 5 0 X 1 R 5 c G V z X S 5 4 b W x Q S w E C L Q A U A A I A C A D h b j p Z b I o Z j s t o A A B 6 R x M A E w A A A A A A A A A A A A A A A A D g A Q A A R m 9 y b X V s Y X M v U 2 V j d G l v b j E u b V B L B Q Y A A A A A A w A D A M I A A A D 4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B w U A A A A A A M k H B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0 J T I w V G l n Z X J z J T I w R 2 F t Z S U y M E x v Z z w v S X R l b V B h d G g + P C 9 J d G V t T G 9 j Y X R p b 2 4 + P F N 0 Y W J s Z U V u d H J p Z X M + P E V u d H J 5 I F R 5 c G U 9 I l F 1 Z X J 5 S U Q i I F Z h b H V l P S J z Z G E 2 Y z E w Z m I t M m U 3 Z C 0 0 Y 2 I 5 L W I x N T g t O W I 1 Y W E 5 O W Y z Y m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j R f V G l n Z X J z X 0 d h b W V f T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w M D o y O T o y M y 4 x M T M w N D Q 3 W i I g L z 4 8 R W 5 0 c n k g V H l w Z T 0 i R m l s b E N v b H V t b l R 5 c G V z I i B W Y W x 1 Z T 0 i c 0 J n W U d C Z 0 1 E I i A v P j x F b n R y e S B U e X B l P S J G a W x s Q 2 9 s d W 1 u T m F t Z X M i I F Z h b H V l P S J z W y Z x d W 9 0 O 0 R h d G U m c X V v d D s s J n F 1 b 3 Q 7 T G 9 j Y X R p b 2 4 m c X V v d D s s J n F 1 b 3 Q 7 T 1 B Q J n F 1 b 3 Q 7 L C Z x d W 9 0 O 1 J l c 3 V s d C Z x d W 9 0 O y w m c X V v d D t S U y Z x d W 9 0 O y w m c X V v d D t S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g V G l n Z X J z I E d h b W U g T G 9 n L 0 F 1 d G 9 S Z W 1 v d m V k Q 2 9 s d W 1 u c z E u e 0 R h d G U s M H 0 m c X V v d D s s J n F 1 b 3 Q 7 U 2 V j d G l v b j E v M j A y N C B U a W d l c n M g R 2 F t Z S B M b 2 c v Q X V 0 b 1 J l b W 9 2 Z W R D b 2 x 1 b W 5 z M S 5 7 T G 9 j Y X R p b 2 4 s M X 0 m c X V v d D s s J n F 1 b 3 Q 7 U 2 V j d G l v b j E v M j A y N C B U a W d l c n M g R 2 F t Z S B M b 2 c v Q X V 0 b 1 J l b W 9 2 Z W R D b 2 x 1 b W 5 z M S 5 7 T 1 B Q L D J 9 J n F 1 b 3 Q 7 L C Z x d W 9 0 O 1 N l Y 3 R p b 2 4 x L z I w M j Q g V G l n Z X J z I E d h b W U g T G 9 n L 0 F 1 d G 9 S Z W 1 v d m V k Q 2 9 s d W 1 u c z E u e 1 J l c 3 V s d C w z f S Z x d W 9 0 O y w m c X V v d D t T Z W N 0 a W 9 u M S 8 y M D I 0 I F R p Z 2 V y c y B H Y W 1 l I E x v Z y 9 B d X R v U m V t b 3 Z l Z E N v b H V t b n M x L n t S U y w 0 f S Z x d W 9 0 O y w m c X V v d D t T Z W N 0 a W 9 u M S 8 y M D I 0 I F R p Z 2 V y c y B H Y W 1 l I E x v Z y 9 B d X R v U m V t b 3 Z l Z E N v b H V t b n M x L n t S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D I 0 I F R p Z 2 V y c y B H Y W 1 l I E x v Z y 9 B d X R v U m V t b 3 Z l Z E N v b H V t b n M x L n t E Y X R l L D B 9 J n F 1 b 3 Q 7 L C Z x d W 9 0 O 1 N l Y 3 R p b 2 4 x L z I w M j Q g V G l n Z X J z I E d h b W U g T G 9 n L 0 F 1 d G 9 S Z W 1 v d m V k Q 2 9 s d W 1 u c z E u e 0 x v Y 2 F 0 a W 9 u L D F 9 J n F 1 b 3 Q 7 L C Z x d W 9 0 O 1 N l Y 3 R p b 2 4 x L z I w M j Q g V G l n Z X J z I E d h b W U g T G 9 n L 0 F 1 d G 9 S Z W 1 v d m V k Q 2 9 s d W 1 u c z E u e 0 9 Q U C w y f S Z x d W 9 0 O y w m c X V v d D t T Z W N 0 a W 9 u M S 8 y M D I 0 I F R p Z 2 V y c y B H Y W 1 l I E x v Z y 9 B d X R v U m V t b 3 Z l Z E N v b H V t b n M x L n t S Z X N 1 b H Q s M 3 0 m c X V v d D s s J n F 1 b 3 Q 7 U 2 V j d G l v b j E v M j A y N C B U a W d l c n M g R 2 F t Z S B M b 2 c v Q X V 0 b 1 J l b W 9 2 Z W R D b 2 x 1 b W 5 z M S 5 7 U l M s N H 0 m c X V v d D s s J n F 1 b 3 Q 7 U 2 V j d G l v b j E v M j A y N C B U a W d l c n M g R 2 F t Z S B M b 2 c v Q X V 0 b 1 J l b W 9 2 Z W R D b 2 x 1 b W 5 z M S 5 7 U k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l M j B U a W d l c n M l M j B H Y W 1 l J T I w T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B U a W d l c n M l M j B H Y W 1 l J T I w T G 9 n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V G l n Z X J z J T I w R 2 F t Z S U y M E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B U a W d l c n M l M j B H Y W 1 l J T I w T G 9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F R p Z 2 V y c y U y M E d h b W U l M j B M b 2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B U a W d l c n M l M j B H Y W 1 l J T I w T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B U a W d l c n M l M j B H Y W 1 l J T I w T G 9 n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F R p Z 2 V y c y U y M E d h b W U l M j B M b 2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F R p Z 2 V y c y U y M E d h b W U l M j B M b 2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V G l n Z X J z J T I w R 2 F t Z S U y M E x v Z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q b 3 I l M j B M Z W F n d W U l M j B C Y X N l Y m F s b C U y M C U y M E R l d G F p b G V k J T I w U 3 R h b m R p b m d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Q z N T g 1 M D U t Y T N l Z S 0 0 N T Q 3 L T g z M m I t Z D M 1 O W E 3 Z T c 1 Y 2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W p v c l 9 M Z W F n d W V f Q m F z Z W J h b G x f X 0 R l d G F p b G V k X 1 N 0 Y W 5 k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w M D o z M T o 1 N y 4 w N T E 2 M T M 5 W i I g L z 4 8 R W 5 0 c n k g V H l w Z T 0 i R m l s b E N v b H V t b l R 5 c G V z I i B W Y W x 1 Z T 0 i c 0 F 3 W U R B d 1 V H Q l F V R k J R V U d B d 1 l H Q m d Z R 0 J n W U d C Z 1 l H Q m d Z R 0 J n P T 0 i I C 8 + P E V u d H J 5 I F R 5 c G U 9 I k Z p b G x D b 2 x 1 b W 5 O Y W 1 l c y I g V m F s d W U 9 I n N b J n F 1 b 3 Q 7 U m s m c X V v d D s s J n F 1 b 3 Q 7 V G 0 m c X V v d D s s J n F 1 b 3 Q 7 V y Z x d W 9 0 O y w m c X V v d D t M J n F 1 b 3 Q 7 L C Z x d W 9 0 O 1 c t T C U m c X V v d D s s J n F 1 b 3 Q 7 U 3 R y a y Z x d W 9 0 O y w m c X V v d D t S J n F 1 b 3 Q 7 L C Z x d W 9 0 O 1 J B J n F 1 b 3 Q 7 L C Z x d W 9 0 O 1 J k a W Z m J n F 1 b 3 Q 7 L C Z x d W 9 0 O 1 N P U y Z x d W 9 0 O y w m c X V v d D t T U l M m c X V v d D s s J n F 1 b 3 Q 7 c H l 0 a F d M J n F 1 b 3 Q 7 L C Z x d W 9 0 O 0 x 1 Y 2 s m c X V v d D s s J n F 1 b 3 Q 7 d k V h c 3 Q m c X V v d D s s J n F 1 b 3 Q 7 d k N l b n Q m c X V v d D s s J n F 1 b 3 Q 7 d l d l c 3 Q m c X V v d D s s J n F 1 b 3 Q 7 S W 5 0 Z X I m c X V v d D s s J n F 1 b 3 Q 7 S G 9 t Z S Z x d W 9 0 O y w m c X V v d D t S b 2 F k J n F 1 b 3 Q 7 L C Z x d W 9 0 O 0 V 4 S W 5 u J n F 1 b 3 Q 7 L C Z x d W 9 0 O z F S d W 4 m c X V v d D s s J n F 1 b 3 Q 7 d l J I U C Z x d W 9 0 O y w m c X V v d D t 2 T E h Q J n F 1 b 3 Q 7 L C Z x d W 9 0 O + K J p S 4 1 M D A m c X V v d D s s J n F 1 b 3 Q 7 X H U w M D N j L j U w M C Z x d W 9 0 O y w m c X V v d D t s Y X N 0 M T A m c X V v d D s s J n F 1 b 3 Q 7 b G F z d D I w J n F 1 b 3 Q 7 L C Z x d W 9 0 O 2 x h c 3 Q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p v c i B M Z W F n d W U g Q m F z Z W J h b G w g I E R l d G F p b G V k I F N 0 Y W 5 k a W 5 n c y 9 B d X R v U m V t b 3 Z l Z E N v b H V t b n M x L n t S a y w w f S Z x d W 9 0 O y w m c X V v d D t T Z W N 0 a W 9 u M S 9 N Y W p v c i B M Z W F n d W U g Q m F z Z W J h b G w g I E R l d G F p b G V k I F N 0 Y W 5 k a W 5 n c y 9 B d X R v U m V t b 3 Z l Z E N v b H V t b n M x L n t U b S w x f S Z x d W 9 0 O y w m c X V v d D t T Z W N 0 a W 9 u M S 9 N Y W p v c i B M Z W F n d W U g Q m F z Z W J h b G w g I E R l d G F p b G V k I F N 0 Y W 5 k a W 5 n c y 9 B d X R v U m V t b 3 Z l Z E N v b H V t b n M x L n t X L D J 9 J n F 1 b 3 Q 7 L C Z x d W 9 0 O 1 N l Y 3 R p b 2 4 x L 0 1 h a m 9 y I E x l Y W d 1 Z S B C Y X N l Y m F s b C A g R G V 0 Y W l s Z W Q g U 3 R h b m R p b m d z L 0 F 1 d G 9 S Z W 1 v d m V k Q 2 9 s d W 1 u c z E u e 0 w s M 3 0 m c X V v d D s s J n F 1 b 3 Q 7 U 2 V j d G l v b j E v T W F q b 3 I g T G V h Z 3 V l I E J h c 2 V i Y W x s I C B E Z X R h a W x l Z C B T d G F u Z G l u Z 3 M v Q X V 0 b 1 J l b W 9 2 Z W R D b 2 x 1 b W 5 z M S 5 7 V y 1 M J S w 0 f S Z x d W 9 0 O y w m c X V v d D t T Z W N 0 a W 9 u M S 9 N Y W p v c i B M Z W F n d W U g Q m F z Z W J h b G w g I E R l d G F p b G V k I F N 0 Y W 5 k a W 5 n c y 9 B d X R v U m V t b 3 Z l Z E N v b H V t b n M x L n t T d H J r L D V 9 J n F 1 b 3 Q 7 L C Z x d W 9 0 O 1 N l Y 3 R p b 2 4 x L 0 1 h a m 9 y I E x l Y W d 1 Z S B C Y X N l Y m F s b C A g R G V 0 Y W l s Z W Q g U 3 R h b m R p b m d z L 0 F 1 d G 9 S Z W 1 v d m V k Q 2 9 s d W 1 u c z E u e 1 I s N n 0 m c X V v d D s s J n F 1 b 3 Q 7 U 2 V j d G l v b j E v T W F q b 3 I g T G V h Z 3 V l I E J h c 2 V i Y W x s I C B E Z X R h a W x l Z C B T d G F u Z G l u Z 3 M v Q X V 0 b 1 J l b W 9 2 Z W R D b 2 x 1 b W 5 z M S 5 7 U k E s N 3 0 m c X V v d D s s J n F 1 b 3 Q 7 U 2 V j d G l v b j E v T W F q b 3 I g T G V h Z 3 V l I E J h c 2 V i Y W x s I C B E Z X R h a W x l Z C B T d G F u Z G l u Z 3 M v Q X V 0 b 1 J l b W 9 2 Z W R D b 2 x 1 b W 5 z M S 5 7 U m R p Z m Y s O H 0 m c X V v d D s s J n F 1 b 3 Q 7 U 2 V j d G l v b j E v T W F q b 3 I g T G V h Z 3 V l I E J h c 2 V i Y W x s I C B E Z X R h a W x l Z C B T d G F u Z G l u Z 3 M v Q X V 0 b 1 J l b W 9 2 Z W R D b 2 x 1 b W 5 z M S 5 7 U 0 9 T L D l 9 J n F 1 b 3 Q 7 L C Z x d W 9 0 O 1 N l Y 3 R p b 2 4 x L 0 1 h a m 9 y I E x l Y W d 1 Z S B C Y X N l Y m F s b C A g R G V 0 Y W l s Z W Q g U 3 R h b m R p b m d z L 0 F 1 d G 9 S Z W 1 v d m V k Q 2 9 s d W 1 u c z E u e 1 N S U y w x M H 0 m c X V v d D s s J n F 1 b 3 Q 7 U 2 V j d G l v b j E v T W F q b 3 I g T G V h Z 3 V l I E J h c 2 V i Y W x s I C B E Z X R h a W x l Z C B T d G F u Z G l u Z 3 M v Q X V 0 b 1 J l b W 9 2 Z W R D b 2 x 1 b W 5 z M S 5 7 c H l 0 a F d M L D E x f S Z x d W 9 0 O y w m c X V v d D t T Z W N 0 a W 9 u M S 9 N Y W p v c i B M Z W F n d W U g Q m F z Z W J h b G w g I E R l d G F p b G V k I F N 0 Y W 5 k a W 5 n c y 9 B d X R v U m V t b 3 Z l Z E N v b H V t b n M x L n t M d W N r L D E y f S Z x d W 9 0 O y w m c X V v d D t T Z W N 0 a W 9 u M S 9 N Y W p v c i B M Z W F n d W U g Q m F z Z W J h b G w g I E R l d G F p b G V k I F N 0 Y W 5 k a W 5 n c y 9 B d X R v U m V t b 3 Z l Z E N v b H V t b n M x L n t 2 R W F z d C w x M 3 0 m c X V v d D s s J n F 1 b 3 Q 7 U 2 V j d G l v b j E v T W F q b 3 I g T G V h Z 3 V l I E J h c 2 V i Y W x s I C B E Z X R h a W x l Z C B T d G F u Z G l u Z 3 M v Q X V 0 b 1 J l b W 9 2 Z W R D b 2 x 1 b W 5 z M S 5 7 d k N l b n Q s M T R 9 J n F 1 b 3 Q 7 L C Z x d W 9 0 O 1 N l Y 3 R p b 2 4 x L 0 1 h a m 9 y I E x l Y W d 1 Z S B C Y X N l Y m F s b C A g R G V 0 Y W l s Z W Q g U 3 R h b m R p b m d z L 0 F 1 d G 9 S Z W 1 v d m V k Q 2 9 s d W 1 u c z E u e 3 Z X Z X N 0 L D E 1 f S Z x d W 9 0 O y w m c X V v d D t T Z W N 0 a W 9 u M S 9 N Y W p v c i B M Z W F n d W U g Q m F z Z W J h b G w g I E R l d G F p b G V k I F N 0 Y W 5 k a W 5 n c y 9 B d X R v U m V t b 3 Z l Z E N v b H V t b n M x L n t J b n R l c i w x N n 0 m c X V v d D s s J n F 1 b 3 Q 7 U 2 V j d G l v b j E v T W F q b 3 I g T G V h Z 3 V l I E J h c 2 V i Y W x s I C B E Z X R h a W x l Z C B T d G F u Z G l u Z 3 M v Q X V 0 b 1 J l b W 9 2 Z W R D b 2 x 1 b W 5 z M S 5 7 S G 9 t Z S w x N 3 0 m c X V v d D s s J n F 1 b 3 Q 7 U 2 V j d G l v b j E v T W F q b 3 I g T G V h Z 3 V l I E J h c 2 V i Y W x s I C B E Z X R h a W x l Z C B T d G F u Z G l u Z 3 M v Q X V 0 b 1 J l b W 9 2 Z W R D b 2 x 1 b W 5 z M S 5 7 U m 9 h Z C w x O H 0 m c X V v d D s s J n F 1 b 3 Q 7 U 2 V j d G l v b j E v T W F q b 3 I g T G V h Z 3 V l I E J h c 2 V i Y W x s I C B E Z X R h a W x l Z C B T d G F u Z G l u Z 3 M v Q X V 0 b 1 J l b W 9 2 Z W R D b 2 x 1 b W 5 z M S 5 7 R X h J b m 4 s M T l 9 J n F 1 b 3 Q 7 L C Z x d W 9 0 O 1 N l Y 3 R p b 2 4 x L 0 1 h a m 9 y I E x l Y W d 1 Z S B C Y X N l Y m F s b C A g R G V 0 Y W l s Z W Q g U 3 R h b m R p b m d z L 0 F 1 d G 9 S Z W 1 v d m V k Q 2 9 s d W 1 u c z E u e z F S d W 4 s M j B 9 J n F 1 b 3 Q 7 L C Z x d W 9 0 O 1 N l Y 3 R p b 2 4 x L 0 1 h a m 9 y I E x l Y W d 1 Z S B C Y X N l Y m F s b C A g R G V 0 Y W l s Z W Q g U 3 R h b m R p b m d z L 0 F 1 d G 9 S Z W 1 v d m V k Q 2 9 s d W 1 u c z E u e 3 Z S S F A s M j F 9 J n F 1 b 3 Q 7 L C Z x d W 9 0 O 1 N l Y 3 R p b 2 4 x L 0 1 h a m 9 y I E x l Y W d 1 Z S B C Y X N l Y m F s b C A g R G V 0 Y W l s Z W Q g U 3 R h b m R p b m d z L 0 F 1 d G 9 S Z W 1 v d m V k Q 2 9 s d W 1 u c z E u e 3 Z M S F A s M j J 9 J n F 1 b 3 Q 7 L C Z x d W 9 0 O 1 N l Y 3 R p b 2 4 x L 0 1 h a m 9 y I E x l Y W d 1 Z S B C Y X N l Y m F s b C A g R G V 0 Y W l s Z W Q g U 3 R h b m R p b m d z L 0 F 1 d G 9 S Z W 1 v d m V k Q 2 9 s d W 1 u c z E u e + K J p S 4 1 M D A s M j N 9 J n F 1 b 3 Q 7 L C Z x d W 9 0 O 1 N l Y 3 R p b 2 4 x L 0 1 h a m 9 y I E x l Y W d 1 Z S B C Y X N l Y m F s b C A g R G V 0 Y W l s Z W Q g U 3 R h b m R p b m d z L 0 F 1 d G 9 S Z W 1 v d m V k Q 2 9 s d W 1 u c z E u e 1 x 1 M D A z Y y 4 1 M D A s M j R 9 J n F 1 b 3 Q 7 L C Z x d W 9 0 O 1 N l Y 3 R p b 2 4 x L 0 1 h a m 9 y I E x l Y W d 1 Z S B C Y X N l Y m F s b C A g R G V 0 Y W l s Z W Q g U 3 R h b m R p b m d z L 0 F 1 d G 9 S Z W 1 v d m V k Q 2 9 s d W 1 u c z E u e 2 x h c 3 Q x M C w y N X 0 m c X V v d D s s J n F 1 b 3 Q 7 U 2 V j d G l v b j E v T W F q b 3 I g T G V h Z 3 V l I E J h c 2 V i Y W x s I C B E Z X R h a W x l Z C B T d G F u Z G l u Z 3 M v Q X V 0 b 1 J l b W 9 2 Z W R D b 2 x 1 b W 5 z M S 5 7 b G F z d D I w L D I 2 f S Z x d W 9 0 O y w m c X V v d D t T Z W N 0 a W 9 u M S 9 N Y W p v c i B M Z W F n d W U g Q m F z Z W J h b G w g I E R l d G F p b G V k I F N 0 Y W 5 k a W 5 n c y 9 B d X R v U m V t b 3 Z l Z E N v b H V t b n M x L n t s Y X N 0 M z A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N Y W p v c i B M Z W F n d W U g Q m F z Z W J h b G w g I E R l d G F p b G V k I F N 0 Y W 5 k a W 5 n c y 9 B d X R v U m V t b 3 Z l Z E N v b H V t b n M x L n t S a y w w f S Z x d W 9 0 O y w m c X V v d D t T Z W N 0 a W 9 u M S 9 N Y W p v c i B M Z W F n d W U g Q m F z Z W J h b G w g I E R l d G F p b G V k I F N 0 Y W 5 k a W 5 n c y 9 B d X R v U m V t b 3 Z l Z E N v b H V t b n M x L n t U b S w x f S Z x d W 9 0 O y w m c X V v d D t T Z W N 0 a W 9 u M S 9 N Y W p v c i B M Z W F n d W U g Q m F z Z W J h b G w g I E R l d G F p b G V k I F N 0 Y W 5 k a W 5 n c y 9 B d X R v U m V t b 3 Z l Z E N v b H V t b n M x L n t X L D J 9 J n F 1 b 3 Q 7 L C Z x d W 9 0 O 1 N l Y 3 R p b 2 4 x L 0 1 h a m 9 y I E x l Y W d 1 Z S B C Y X N l Y m F s b C A g R G V 0 Y W l s Z W Q g U 3 R h b m R p b m d z L 0 F 1 d G 9 S Z W 1 v d m V k Q 2 9 s d W 1 u c z E u e 0 w s M 3 0 m c X V v d D s s J n F 1 b 3 Q 7 U 2 V j d G l v b j E v T W F q b 3 I g T G V h Z 3 V l I E J h c 2 V i Y W x s I C B E Z X R h a W x l Z C B T d G F u Z G l u Z 3 M v Q X V 0 b 1 J l b W 9 2 Z W R D b 2 x 1 b W 5 z M S 5 7 V y 1 M J S w 0 f S Z x d W 9 0 O y w m c X V v d D t T Z W N 0 a W 9 u M S 9 N Y W p v c i B M Z W F n d W U g Q m F z Z W J h b G w g I E R l d G F p b G V k I F N 0 Y W 5 k a W 5 n c y 9 B d X R v U m V t b 3 Z l Z E N v b H V t b n M x L n t T d H J r L D V 9 J n F 1 b 3 Q 7 L C Z x d W 9 0 O 1 N l Y 3 R p b 2 4 x L 0 1 h a m 9 y I E x l Y W d 1 Z S B C Y X N l Y m F s b C A g R G V 0 Y W l s Z W Q g U 3 R h b m R p b m d z L 0 F 1 d G 9 S Z W 1 v d m V k Q 2 9 s d W 1 u c z E u e 1 I s N n 0 m c X V v d D s s J n F 1 b 3 Q 7 U 2 V j d G l v b j E v T W F q b 3 I g T G V h Z 3 V l I E J h c 2 V i Y W x s I C B E Z X R h a W x l Z C B T d G F u Z G l u Z 3 M v Q X V 0 b 1 J l b W 9 2 Z W R D b 2 x 1 b W 5 z M S 5 7 U k E s N 3 0 m c X V v d D s s J n F 1 b 3 Q 7 U 2 V j d G l v b j E v T W F q b 3 I g T G V h Z 3 V l I E J h c 2 V i Y W x s I C B E Z X R h a W x l Z C B T d G F u Z G l u Z 3 M v Q X V 0 b 1 J l b W 9 2 Z W R D b 2 x 1 b W 5 z M S 5 7 U m R p Z m Y s O H 0 m c X V v d D s s J n F 1 b 3 Q 7 U 2 V j d G l v b j E v T W F q b 3 I g T G V h Z 3 V l I E J h c 2 V i Y W x s I C B E Z X R h a W x l Z C B T d G F u Z G l u Z 3 M v Q X V 0 b 1 J l b W 9 2 Z W R D b 2 x 1 b W 5 z M S 5 7 U 0 9 T L D l 9 J n F 1 b 3 Q 7 L C Z x d W 9 0 O 1 N l Y 3 R p b 2 4 x L 0 1 h a m 9 y I E x l Y W d 1 Z S B C Y X N l Y m F s b C A g R G V 0 Y W l s Z W Q g U 3 R h b m R p b m d z L 0 F 1 d G 9 S Z W 1 v d m V k Q 2 9 s d W 1 u c z E u e 1 N S U y w x M H 0 m c X V v d D s s J n F 1 b 3 Q 7 U 2 V j d G l v b j E v T W F q b 3 I g T G V h Z 3 V l I E J h c 2 V i Y W x s I C B E Z X R h a W x l Z C B T d G F u Z G l u Z 3 M v Q X V 0 b 1 J l b W 9 2 Z W R D b 2 x 1 b W 5 z M S 5 7 c H l 0 a F d M L D E x f S Z x d W 9 0 O y w m c X V v d D t T Z W N 0 a W 9 u M S 9 N Y W p v c i B M Z W F n d W U g Q m F z Z W J h b G w g I E R l d G F p b G V k I F N 0 Y W 5 k a W 5 n c y 9 B d X R v U m V t b 3 Z l Z E N v b H V t b n M x L n t M d W N r L D E y f S Z x d W 9 0 O y w m c X V v d D t T Z W N 0 a W 9 u M S 9 N Y W p v c i B M Z W F n d W U g Q m F z Z W J h b G w g I E R l d G F p b G V k I F N 0 Y W 5 k a W 5 n c y 9 B d X R v U m V t b 3 Z l Z E N v b H V t b n M x L n t 2 R W F z d C w x M 3 0 m c X V v d D s s J n F 1 b 3 Q 7 U 2 V j d G l v b j E v T W F q b 3 I g T G V h Z 3 V l I E J h c 2 V i Y W x s I C B E Z X R h a W x l Z C B T d G F u Z G l u Z 3 M v Q X V 0 b 1 J l b W 9 2 Z W R D b 2 x 1 b W 5 z M S 5 7 d k N l b n Q s M T R 9 J n F 1 b 3 Q 7 L C Z x d W 9 0 O 1 N l Y 3 R p b 2 4 x L 0 1 h a m 9 y I E x l Y W d 1 Z S B C Y X N l Y m F s b C A g R G V 0 Y W l s Z W Q g U 3 R h b m R p b m d z L 0 F 1 d G 9 S Z W 1 v d m V k Q 2 9 s d W 1 u c z E u e 3 Z X Z X N 0 L D E 1 f S Z x d W 9 0 O y w m c X V v d D t T Z W N 0 a W 9 u M S 9 N Y W p v c i B M Z W F n d W U g Q m F z Z W J h b G w g I E R l d G F p b G V k I F N 0 Y W 5 k a W 5 n c y 9 B d X R v U m V t b 3 Z l Z E N v b H V t b n M x L n t J b n R l c i w x N n 0 m c X V v d D s s J n F 1 b 3 Q 7 U 2 V j d G l v b j E v T W F q b 3 I g T G V h Z 3 V l I E J h c 2 V i Y W x s I C B E Z X R h a W x l Z C B T d G F u Z G l u Z 3 M v Q X V 0 b 1 J l b W 9 2 Z W R D b 2 x 1 b W 5 z M S 5 7 S G 9 t Z S w x N 3 0 m c X V v d D s s J n F 1 b 3 Q 7 U 2 V j d G l v b j E v T W F q b 3 I g T G V h Z 3 V l I E J h c 2 V i Y W x s I C B E Z X R h a W x l Z C B T d G F u Z G l u Z 3 M v Q X V 0 b 1 J l b W 9 2 Z W R D b 2 x 1 b W 5 z M S 5 7 U m 9 h Z C w x O H 0 m c X V v d D s s J n F 1 b 3 Q 7 U 2 V j d G l v b j E v T W F q b 3 I g T G V h Z 3 V l I E J h c 2 V i Y W x s I C B E Z X R h a W x l Z C B T d G F u Z G l u Z 3 M v Q X V 0 b 1 J l b W 9 2 Z W R D b 2 x 1 b W 5 z M S 5 7 R X h J b m 4 s M T l 9 J n F 1 b 3 Q 7 L C Z x d W 9 0 O 1 N l Y 3 R p b 2 4 x L 0 1 h a m 9 y I E x l Y W d 1 Z S B C Y X N l Y m F s b C A g R G V 0 Y W l s Z W Q g U 3 R h b m R p b m d z L 0 F 1 d G 9 S Z W 1 v d m V k Q 2 9 s d W 1 u c z E u e z F S d W 4 s M j B 9 J n F 1 b 3 Q 7 L C Z x d W 9 0 O 1 N l Y 3 R p b 2 4 x L 0 1 h a m 9 y I E x l Y W d 1 Z S B C Y X N l Y m F s b C A g R G V 0 Y W l s Z W Q g U 3 R h b m R p b m d z L 0 F 1 d G 9 S Z W 1 v d m V k Q 2 9 s d W 1 u c z E u e 3 Z S S F A s M j F 9 J n F 1 b 3 Q 7 L C Z x d W 9 0 O 1 N l Y 3 R p b 2 4 x L 0 1 h a m 9 y I E x l Y W d 1 Z S B C Y X N l Y m F s b C A g R G V 0 Y W l s Z W Q g U 3 R h b m R p b m d z L 0 F 1 d G 9 S Z W 1 v d m V k Q 2 9 s d W 1 u c z E u e 3 Z M S F A s M j J 9 J n F 1 b 3 Q 7 L C Z x d W 9 0 O 1 N l Y 3 R p b 2 4 x L 0 1 h a m 9 y I E x l Y W d 1 Z S B C Y X N l Y m F s b C A g R G V 0 Y W l s Z W Q g U 3 R h b m R p b m d z L 0 F 1 d G 9 S Z W 1 v d m V k Q 2 9 s d W 1 u c z E u e + K J p S 4 1 M D A s M j N 9 J n F 1 b 3 Q 7 L C Z x d W 9 0 O 1 N l Y 3 R p b 2 4 x L 0 1 h a m 9 y I E x l Y W d 1 Z S B C Y X N l Y m F s b C A g R G V 0 Y W l s Z W Q g U 3 R h b m R p b m d z L 0 F 1 d G 9 S Z W 1 v d m V k Q 2 9 s d W 1 u c z E u e 1 x 1 M D A z Y y 4 1 M D A s M j R 9 J n F 1 b 3 Q 7 L C Z x d W 9 0 O 1 N l Y 3 R p b 2 4 x L 0 1 h a m 9 y I E x l Y W d 1 Z S B C Y X N l Y m F s b C A g R G V 0 Y W l s Z W Q g U 3 R h b m R p b m d z L 0 F 1 d G 9 S Z W 1 v d m V k Q 2 9 s d W 1 u c z E u e 2 x h c 3 Q x M C w y N X 0 m c X V v d D s s J n F 1 b 3 Q 7 U 2 V j d G l v b j E v T W F q b 3 I g T G V h Z 3 V l I E J h c 2 V i Y W x s I C B E Z X R h a W x l Z C B T d G F u Z G l u Z 3 M v Q X V 0 b 1 J l b W 9 2 Z W R D b 2 x 1 b W 5 z M S 5 7 b G F z d D I w L D I 2 f S Z x d W 9 0 O y w m c X V v d D t T Z W N 0 a W 9 u M S 9 N Y W p v c i B M Z W F n d W U g Q m F z Z W J h b G w g I E R l d G F p b G V k I F N 0 Y W 5 k a W 5 n c y 9 B d X R v U m V t b 3 Z l Z E N v b H V t b n M x L n t s Y X N 0 M z A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p v c i U y M E x l Y W d 1 Z S U y M E J h c 2 V i Y W x s J T I w J T I w R G V 0 Y W l s Z W Q l M j B T d G F u Z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q b 3 I l M j B M Z W F n d W U l M j B C Y X N l Y m F s b C U y M C U y M E R l d G F p b G V k J T I w U 3 R h b m R p b m d z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p v c i U y M E x l Y W d 1 Z S U y M E J h c 2 V i Y W x s J T I w J T I w R G V 0 Y W l s Z W Q l M j B T d G F u Z G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q b 3 I l M j B M Z W F n d W U l M j B C Y X N l Y m F s b C U y M C U y M E R l d G F p b G V k J T I w U 3 R h b m R p b m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B E Y X N o Y m 9 h c m R f M D g x M D I 0 P C 9 J d G V t U G F 0 a D 4 8 L 0 l 0 Z W 1 M b 2 N h d G l v b j 4 8 U 3 R h Y m x l R W 5 0 c m l l c z 4 8 R W 5 0 c n k g V H l w Z T 0 i U X V l c n l J R C I g V m F s d W U 9 I n M 2 N j V m Z j Y y N y 1 i N G N i L T Q 5 O T k t Y j A w Y y 0 3 M z h m Z W E 5 N j Q z Z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a X R j a G l u Z 1 9 E Y X N o Y m 9 h c m R f M D g x M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E 3 O j U 1 O j A y L j Y 1 N z c 5 O T V a I i A v P j x F b n R y e S B U e X B l P S J G a W x s Q 2 9 s d W 1 u V H l w Z X M i I F Z h b H V l P S J z Q m d N R E F 3 T U R B d 1 V H Q l F V R k J R U U V C Q V l G Q m d V R 0 J R V U d C U T 0 9 I i A v P j x F b n R y e S B U e X B l P S J G a W x s Q 2 9 s d W 1 u T m F t Z X M i I F Z h b H V l P S J z W y Z x d W 9 0 O 1 R l Y W 0 m c X V v d D s s J n F 1 b 3 Q 7 V E c m c X V v d D s s J n F 1 b 3 Q 7 V 1 c g L S B X a W 5 z J n F 1 b 3 Q 7 L C Z x d W 9 0 O 0 x M I C 0 g T G 9 z c 2 V z J n F 1 b 3 Q 7 L C Z x d W 9 0 O 1 N W U 1 Y g L S B T Y X Z l c y Z x d W 9 0 O y w m c X V v d D t H R y A t I E d h b W V z I F B p d G N o Z W Q m c X V v d D s s J n F 1 b 3 Q 7 R 1 N H U y A t I E d h b W V z I F N 0 Y X J 0 Z W Q m c X V v d D s s J n F 1 b 3 Q 7 S V B J U C A t I E l u b m l u Z 3 M g U G l 0 Y 2 h l Z C Z x d W 9 0 O y w m c X V v d D s t L S B M a W 5 l I E J y Z W F r I C 0 t J n F 1 b 3 Q 7 L C Z x d W 9 0 O 0 s v O U s v O S A t I F N 0 c m l r Z W 9 1 d H M g c G V y I D k g S W 5 u a W 5 n c y A o K F N P K j k p L 0 l Q K S Z x d W 9 0 O y w m c X V v d D t C Q i 8 5 Q k I v O S A t I F d h b G t z I H B l c i A 5 I E l u b m l u Z 3 M g K C h C Q i o 5 K S 9 J U C k m c X V v d D s s J n F 1 b 3 Q 7 S F I v O U h S L z k g L S B I b 2 1 l I F J 1 b n M g c G V y I D k g S W 5 u a W 5 n c y A o K E h S K j k p L 0 l Q K S Z x d W 9 0 O y w m c X V v d D t C Q U J J U E J B Q k l Q I C 0 g Q m F 0 d G l u Z y B B d m V y Y W d l I G 9 u I E J h b G x z I G l u I F B s Y X k m c X V v d D s s J n F 1 b 3 Q 7 T E 9 C J U x P Q i U g L S B M Z W Z 0 I G 9 u I E J h c 2 U g U G V y Y 2 V u d G F n Z S Z x d W 9 0 O y w m c X V v d D t H Q i V H Q i U g L S B H c m 9 1 b m Q g Q m F s b C B Q Z X J j Z W 5 0 Y W d l I C h H Q i 9 C S V A p J n F 1 b 3 Q 7 L C Z x d W 9 0 O 0 h S L 0 Z C S F I v R k I g L S B I b 2 1 l I F J 1 b i B 0 b y B G b H k g Q m F s b C B S Y X R p b y Z x d W 9 0 O y w m c X V v d D s t L S B M a W 5 l I E J y Z W F r I C 0 t X z E m c X V v d D s s J n F 1 b 3 Q 7 d k Z B I C h w a S l 2 R k E g L S B G b 3 V y c 2 V h b S B G Y X N 0 Y m F s b C B 2 Z W x v Y 2 l 0 e S A o U G l 0 Y 2 g g S W 5 m b y k m c X V v d D s s J n F 1 b 3 Q 7 L S 0 g T G l u Z S B C c m V h a y A t L V 8 y J n F 1 b 3 Q 7 L C Z x d W 9 0 O 0 V S Q U V S Q S A t I E V h c m 5 l Z C B S d W 4 g Q X Z l c m F n Z S A o K E V S K j k p L 0 l Q K S Z x d W 9 0 O y w m c X V v d D t 4 R V J B e E V S Q S A t I E V 4 c G V j d G V k I E V S Q S Z x d W 9 0 O y w m c X V v d D t G S V B G S V A g L S B G a W V s Z G V y I E l u Z G V w Z W 5 k Z W 5 0 I F B p d G N o a W 5 n I G 9 u I G F u I E V S Q S B z Y 2 F s Z S Z x d W 9 0 O y w m c X V v d D t 4 R k l Q e E Z J U C A t I E V 4 c G V j d G V k I E Z p Z W x k Z X I g S W 5 k Z X B l b m R l b n Q g U G l 0 Y 2 h p b m c g d 2 h l c m U g S G 9 t Z S B S d W 5 z I G F y Z S B j Y W x j d W x h d G V k I G F z I D E w L j U l I G 9 m I E Z s e S B C Y W x s c y B p b m R 1 Y 2 V k J n F 1 b 3 Q 7 L C Z x d W 9 0 O y 0 t I E x p b m U g Q n J l Y W s g L S 1 f M y Z x d W 9 0 O y w m c X V v d D t X Q V J X Q V I g L S B X a W 5 z I E F i b 3 Z l I F J l c G x h Y 2 V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G N o a W 5 n I E R h c 2 h i b 2 F y Z F 8 w O D E w M j Q v Q X V 0 b 1 J l b W 9 2 Z W R D b 2 x 1 b W 5 z M S 5 7 V G V h b S w w f S Z x d W 9 0 O y w m c X V v d D t T Z W N 0 a W 9 u M S 9 Q a X R j a G l u Z y B E Y X N o Y m 9 h c m R f M D g x M D I 0 L 0 F 1 d G 9 S Z W 1 v d m V k Q 2 9 s d W 1 u c z E u e 1 R H L D F 9 J n F 1 b 3 Q 7 L C Z x d W 9 0 O 1 N l Y 3 R p b 2 4 x L 1 B p d G N o a W 5 n I E R h c 2 h i b 2 F y Z F 8 w O D E w M j Q v Q X V 0 b 1 J l b W 9 2 Z W R D b 2 x 1 b W 5 z M S 5 7 V 1 c g L S B X a W 5 z L D J 9 J n F 1 b 3 Q 7 L C Z x d W 9 0 O 1 N l Y 3 R p b 2 4 x L 1 B p d G N o a W 5 n I E R h c 2 h i b 2 F y Z F 8 w O D E w M j Q v Q X V 0 b 1 J l b W 9 2 Z W R D b 2 x 1 b W 5 z M S 5 7 T E w g L S B M b 3 N z Z X M s M 3 0 m c X V v d D s s J n F 1 b 3 Q 7 U 2 V j d G l v b j E v U G l 0 Y 2 h p b m c g R G F z a G J v Y X J k X z A 4 M T A y N C 9 B d X R v U m V t b 3 Z l Z E N v b H V t b n M x L n t T V l N W I C 0 g U 2 F 2 Z X M s N H 0 m c X V v d D s s J n F 1 b 3 Q 7 U 2 V j d G l v b j E v U G l 0 Y 2 h p b m c g R G F z a G J v Y X J k X z A 4 M T A y N C 9 B d X R v U m V t b 3 Z l Z E N v b H V t b n M x L n t H R y A t I E d h b W V z I F B p d G N o Z W Q s N X 0 m c X V v d D s s J n F 1 b 3 Q 7 U 2 V j d G l v b j E v U G l 0 Y 2 h p b m c g R G F z a G J v Y X J k X z A 4 M T A y N C 9 B d X R v U m V t b 3 Z l Z E N v b H V t b n M x L n t H U 0 d T I C 0 g R 2 F t Z X M g U 3 R h c n R l Z C w 2 f S Z x d W 9 0 O y w m c X V v d D t T Z W N 0 a W 9 u M S 9 Q a X R j a G l u Z y B E Y X N o Y m 9 h c m R f M D g x M D I 0 L 0 F 1 d G 9 S Z W 1 v d m V k Q 2 9 s d W 1 u c z E u e 0 l Q S V A g L S B J b m 5 p b m d z I F B p d G N o Z W Q s N 3 0 m c X V v d D s s J n F 1 b 3 Q 7 U 2 V j d G l v b j E v U G l 0 Y 2 h p b m c g R G F z a G J v Y X J k X z A 4 M T A y N C 9 B d X R v U m V t b 3 Z l Z E N v b H V t b n M x L n s t L S B M a W 5 l I E J y Z W F r I C 0 t L D h 9 J n F 1 b 3 Q 7 L C Z x d W 9 0 O 1 N l Y 3 R p b 2 4 x L 1 B p d G N o a W 5 n I E R h c 2 h i b 2 F y Z F 8 w O D E w M j Q v Q X V 0 b 1 J l b W 9 2 Z W R D b 2 x 1 b W 5 z M S 5 7 S y 8 5 S y 8 5 I C 0 g U 3 R y a W t l b 3 V 0 c y B w Z X I g O S B J b m 5 p b m d z I C g o U 0 8 q O S k v S V A p L D l 9 J n F 1 b 3 Q 7 L C Z x d W 9 0 O 1 N l Y 3 R p b 2 4 x L 1 B p d G N o a W 5 n I E R h c 2 h i b 2 F y Z F 8 w O D E w M j Q v Q X V 0 b 1 J l b W 9 2 Z W R D b 2 x 1 b W 5 z M S 5 7 Q k I v O U J C L z k g L S B X Y W x r c y B w Z X I g O S B J b m 5 p b m d z I C g o Q k I q O S k v S V A p L D E w f S Z x d W 9 0 O y w m c X V v d D t T Z W N 0 a W 9 u M S 9 Q a X R j a G l u Z y B E Y X N o Y m 9 h c m R f M D g x M D I 0 L 0 F 1 d G 9 S Z W 1 v d m V k Q 2 9 s d W 1 u c z E u e 0 h S L z l I U i 8 5 I C 0 g S G 9 t Z S B S d W 5 z I H B l c i A 5 I E l u b m l u Z 3 M g K C h I U i o 5 K S 9 J U C k s M T F 9 J n F 1 b 3 Q 7 L C Z x d W 9 0 O 1 N l Y 3 R p b 2 4 x L 1 B p d G N o a W 5 n I E R h c 2 h i b 2 F y Z F 8 w O D E w M j Q v Q X V 0 b 1 J l b W 9 2 Z W R D b 2 x 1 b W 5 z M S 5 7 Q k F C S V B C Q U J J U C A t I E J h d H R p b m c g Q X Z l c m F n Z S B v b i B C Y W x s c y B p b i B Q b G F 5 L D E y f S Z x d W 9 0 O y w m c X V v d D t T Z W N 0 a W 9 u M S 9 Q a X R j a G l u Z y B E Y X N o Y m 9 h c m R f M D g x M D I 0 L 0 F 1 d G 9 S Z W 1 v d m V k Q 2 9 s d W 1 u c z E u e 0 x P Q i V M T 0 I l I C 0 g T G V m d C B v b i B C Y X N l I F B l c m N l b n R h Z 2 U s M T N 9 J n F 1 b 3 Q 7 L C Z x d W 9 0 O 1 N l Y 3 R p b 2 4 x L 1 B p d G N o a W 5 n I E R h c 2 h i b 2 F y Z F 8 w O D E w M j Q v Q X V 0 b 1 J l b W 9 2 Z W R D b 2 x 1 b W 5 z M S 5 7 R 0 I l R 0 I l I C 0 g R 3 J v d W 5 k I E J h b G w g U G V y Y 2 V u d G F n Z S A o R 0 I v Q k l Q K S w x N H 0 m c X V v d D s s J n F 1 b 3 Q 7 U 2 V j d G l v b j E v U G l 0 Y 2 h p b m c g R G F z a G J v Y X J k X z A 4 M T A y N C 9 B d X R v U m V t b 3 Z l Z E N v b H V t b n M x L n t I U i 9 G Q k h S L 0 Z C I C 0 g S G 9 t Z S B S d W 4 g d G 8 g R m x 5 I E J h b G w g U m F 0 a W 8 s M T V 9 J n F 1 b 3 Q 7 L C Z x d W 9 0 O 1 N l Y 3 R p b 2 4 x L 1 B p d G N o a W 5 n I E R h c 2 h i b 2 F y Z F 8 w O D E w M j Q v Q X V 0 b 1 J l b W 9 2 Z W R D b 2 x 1 b W 5 z M S 5 7 L S 0 g T G l u Z S B C c m V h a y A t L V 8 x L D E 2 f S Z x d W 9 0 O y w m c X V v d D t T Z W N 0 a W 9 u M S 9 Q a X R j a G l u Z y B E Y X N o Y m 9 h c m R f M D g x M D I 0 L 0 F 1 d G 9 S Z W 1 v d m V k Q 2 9 s d W 1 u c z E u e 3 Z G Q S A o c G k p d k Z B I C 0 g R m 9 1 c n N l Y W 0 g R m F z d G J h b G w g d m V s b 2 N p d H k g K F B p d G N o I E l u Z m 8 p L D E 3 f S Z x d W 9 0 O y w m c X V v d D t T Z W N 0 a W 9 u M S 9 Q a X R j a G l u Z y B E Y X N o Y m 9 h c m R f M D g x M D I 0 L 0 F 1 d G 9 S Z W 1 v d m V k Q 2 9 s d W 1 u c z E u e y 0 t I E x p b m U g Q n J l Y W s g L S 1 f M i w x O H 0 m c X V v d D s s J n F 1 b 3 Q 7 U 2 V j d G l v b j E v U G l 0 Y 2 h p b m c g R G F z a G J v Y X J k X z A 4 M T A y N C 9 B d X R v U m V t b 3 Z l Z E N v b H V t b n M x L n t F U k F F U k E g L S B F Y X J u Z W Q g U n V u I E F 2 Z X J h Z 2 U g K C h F U i o 5 K S 9 J U C k s M T l 9 J n F 1 b 3 Q 7 L C Z x d W 9 0 O 1 N l Y 3 R p b 2 4 x L 1 B p d G N o a W 5 n I E R h c 2 h i b 2 F y Z F 8 w O D E w M j Q v Q X V 0 b 1 J l b W 9 2 Z W R D b 2 x 1 b W 5 z M S 5 7 e E V S Q X h F U k E g L S B F e H B l Y 3 R l Z C B F U k E s M j B 9 J n F 1 b 3 Q 7 L C Z x d W 9 0 O 1 N l Y 3 R p b 2 4 x L 1 B p d G N o a W 5 n I E R h c 2 h i b 2 F y Z F 8 w O D E w M j Q v Q X V 0 b 1 J l b W 9 2 Z W R D b 2 x 1 b W 5 z M S 5 7 R k l Q R k l Q I C 0 g R m l l b G R l c i B J b m R l c G V u Z G V u d C B Q a X R j a G l u Z y B v b i B h b i B F U k E g c 2 N h b G U s M j F 9 J n F 1 b 3 Q 7 L C Z x d W 9 0 O 1 N l Y 3 R p b 2 4 x L 1 B p d G N o a W 5 n I E R h c 2 h i b 2 F y Z F 8 w O D E w M j Q v Q X V 0 b 1 J l b W 9 2 Z W R D b 2 x 1 b W 5 z M S 5 7 e E Z J U H h G S V A g L S B F e H B l Y 3 R l Z C B G a W V s Z G V y I E l u Z G V w Z W 5 k Z W 5 0 I F B p d G N o a W 5 n I H d o Z X J l I E h v b W U g U n V u c y B h c m U g Y 2 F s Y 3 V s Y X R l Z C B h c y A x M C 4 1 J S B v Z i B G b H k g Q m F s b H M g a W 5 k d W N l Z C w y M n 0 m c X V v d D s s J n F 1 b 3 Q 7 U 2 V j d G l v b j E v U G l 0 Y 2 h p b m c g R G F z a G J v Y X J k X z A 4 M T A y N C 9 B d X R v U m V t b 3 Z l Z E N v b H V t b n M x L n s t L S B M a W 5 l I E J y Z W F r I C 0 t X z M s M j N 9 J n F 1 b 3 Q 7 L C Z x d W 9 0 O 1 N l Y 3 R p b 2 4 x L 1 B p d G N o a W 5 n I E R h c 2 h i b 2 F y Z F 8 w O D E w M j Q v Q X V 0 b 1 J l b W 9 2 Z W R D b 2 x 1 b W 5 z M S 5 7 V 0 F S V 0 F S I C 0 g V 2 l u c y B B Y m 9 2 Z S B S Z X B s Y W N l b W V u d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B p d G N o a W 5 n I E R h c 2 h i b 2 F y Z F 8 w O D E w M j Q v Q X V 0 b 1 J l b W 9 2 Z W R D b 2 x 1 b W 5 z M S 5 7 V G V h b S w w f S Z x d W 9 0 O y w m c X V v d D t T Z W N 0 a W 9 u M S 9 Q a X R j a G l u Z y B E Y X N o Y m 9 h c m R f M D g x M D I 0 L 0 F 1 d G 9 S Z W 1 v d m V k Q 2 9 s d W 1 u c z E u e 1 R H L D F 9 J n F 1 b 3 Q 7 L C Z x d W 9 0 O 1 N l Y 3 R p b 2 4 x L 1 B p d G N o a W 5 n I E R h c 2 h i b 2 F y Z F 8 w O D E w M j Q v Q X V 0 b 1 J l b W 9 2 Z W R D b 2 x 1 b W 5 z M S 5 7 V 1 c g L S B X a W 5 z L D J 9 J n F 1 b 3 Q 7 L C Z x d W 9 0 O 1 N l Y 3 R p b 2 4 x L 1 B p d G N o a W 5 n I E R h c 2 h i b 2 F y Z F 8 w O D E w M j Q v Q X V 0 b 1 J l b W 9 2 Z W R D b 2 x 1 b W 5 z M S 5 7 T E w g L S B M b 3 N z Z X M s M 3 0 m c X V v d D s s J n F 1 b 3 Q 7 U 2 V j d G l v b j E v U G l 0 Y 2 h p b m c g R G F z a G J v Y X J k X z A 4 M T A y N C 9 B d X R v U m V t b 3 Z l Z E N v b H V t b n M x L n t T V l N W I C 0 g U 2 F 2 Z X M s N H 0 m c X V v d D s s J n F 1 b 3 Q 7 U 2 V j d G l v b j E v U G l 0 Y 2 h p b m c g R G F z a G J v Y X J k X z A 4 M T A y N C 9 B d X R v U m V t b 3 Z l Z E N v b H V t b n M x L n t H R y A t I E d h b W V z I F B p d G N o Z W Q s N X 0 m c X V v d D s s J n F 1 b 3 Q 7 U 2 V j d G l v b j E v U G l 0 Y 2 h p b m c g R G F z a G J v Y X J k X z A 4 M T A y N C 9 B d X R v U m V t b 3 Z l Z E N v b H V t b n M x L n t H U 0 d T I C 0 g R 2 F t Z X M g U 3 R h c n R l Z C w 2 f S Z x d W 9 0 O y w m c X V v d D t T Z W N 0 a W 9 u M S 9 Q a X R j a G l u Z y B E Y X N o Y m 9 h c m R f M D g x M D I 0 L 0 F 1 d G 9 S Z W 1 v d m V k Q 2 9 s d W 1 u c z E u e 0 l Q S V A g L S B J b m 5 p b m d z I F B p d G N o Z W Q s N 3 0 m c X V v d D s s J n F 1 b 3 Q 7 U 2 V j d G l v b j E v U G l 0 Y 2 h p b m c g R G F z a G J v Y X J k X z A 4 M T A y N C 9 B d X R v U m V t b 3 Z l Z E N v b H V t b n M x L n s t L S B M a W 5 l I E J y Z W F r I C 0 t L D h 9 J n F 1 b 3 Q 7 L C Z x d W 9 0 O 1 N l Y 3 R p b 2 4 x L 1 B p d G N o a W 5 n I E R h c 2 h i b 2 F y Z F 8 w O D E w M j Q v Q X V 0 b 1 J l b W 9 2 Z W R D b 2 x 1 b W 5 z M S 5 7 S y 8 5 S y 8 5 I C 0 g U 3 R y a W t l b 3 V 0 c y B w Z X I g O S B J b m 5 p b m d z I C g o U 0 8 q O S k v S V A p L D l 9 J n F 1 b 3 Q 7 L C Z x d W 9 0 O 1 N l Y 3 R p b 2 4 x L 1 B p d G N o a W 5 n I E R h c 2 h i b 2 F y Z F 8 w O D E w M j Q v Q X V 0 b 1 J l b W 9 2 Z W R D b 2 x 1 b W 5 z M S 5 7 Q k I v O U J C L z k g L S B X Y W x r c y B w Z X I g O S B J b m 5 p b m d z I C g o Q k I q O S k v S V A p L D E w f S Z x d W 9 0 O y w m c X V v d D t T Z W N 0 a W 9 u M S 9 Q a X R j a G l u Z y B E Y X N o Y m 9 h c m R f M D g x M D I 0 L 0 F 1 d G 9 S Z W 1 v d m V k Q 2 9 s d W 1 u c z E u e 0 h S L z l I U i 8 5 I C 0 g S G 9 t Z S B S d W 5 z I H B l c i A 5 I E l u b m l u Z 3 M g K C h I U i o 5 K S 9 J U C k s M T F 9 J n F 1 b 3 Q 7 L C Z x d W 9 0 O 1 N l Y 3 R p b 2 4 x L 1 B p d G N o a W 5 n I E R h c 2 h i b 2 F y Z F 8 w O D E w M j Q v Q X V 0 b 1 J l b W 9 2 Z W R D b 2 x 1 b W 5 z M S 5 7 Q k F C S V B C Q U J J U C A t I E J h d H R p b m c g Q X Z l c m F n Z S B v b i B C Y W x s c y B p b i B Q b G F 5 L D E y f S Z x d W 9 0 O y w m c X V v d D t T Z W N 0 a W 9 u M S 9 Q a X R j a G l u Z y B E Y X N o Y m 9 h c m R f M D g x M D I 0 L 0 F 1 d G 9 S Z W 1 v d m V k Q 2 9 s d W 1 u c z E u e 0 x P Q i V M T 0 I l I C 0 g T G V m d C B v b i B C Y X N l I F B l c m N l b n R h Z 2 U s M T N 9 J n F 1 b 3 Q 7 L C Z x d W 9 0 O 1 N l Y 3 R p b 2 4 x L 1 B p d G N o a W 5 n I E R h c 2 h i b 2 F y Z F 8 w O D E w M j Q v Q X V 0 b 1 J l b W 9 2 Z W R D b 2 x 1 b W 5 z M S 5 7 R 0 I l R 0 I l I C 0 g R 3 J v d W 5 k I E J h b G w g U G V y Y 2 V u d G F n Z S A o R 0 I v Q k l Q K S w x N H 0 m c X V v d D s s J n F 1 b 3 Q 7 U 2 V j d G l v b j E v U G l 0 Y 2 h p b m c g R G F z a G J v Y X J k X z A 4 M T A y N C 9 B d X R v U m V t b 3 Z l Z E N v b H V t b n M x L n t I U i 9 G Q k h S L 0 Z C I C 0 g S G 9 t Z S B S d W 4 g d G 8 g R m x 5 I E J h b G w g U m F 0 a W 8 s M T V 9 J n F 1 b 3 Q 7 L C Z x d W 9 0 O 1 N l Y 3 R p b 2 4 x L 1 B p d G N o a W 5 n I E R h c 2 h i b 2 F y Z F 8 w O D E w M j Q v Q X V 0 b 1 J l b W 9 2 Z W R D b 2 x 1 b W 5 z M S 5 7 L S 0 g T G l u Z S B C c m V h a y A t L V 8 x L D E 2 f S Z x d W 9 0 O y w m c X V v d D t T Z W N 0 a W 9 u M S 9 Q a X R j a G l u Z y B E Y X N o Y m 9 h c m R f M D g x M D I 0 L 0 F 1 d G 9 S Z W 1 v d m V k Q 2 9 s d W 1 u c z E u e 3 Z G Q S A o c G k p d k Z B I C 0 g R m 9 1 c n N l Y W 0 g R m F z d G J h b G w g d m V s b 2 N p d H k g K F B p d G N o I E l u Z m 8 p L D E 3 f S Z x d W 9 0 O y w m c X V v d D t T Z W N 0 a W 9 u M S 9 Q a X R j a G l u Z y B E Y X N o Y m 9 h c m R f M D g x M D I 0 L 0 F 1 d G 9 S Z W 1 v d m V k Q 2 9 s d W 1 u c z E u e y 0 t I E x p b m U g Q n J l Y W s g L S 1 f M i w x O H 0 m c X V v d D s s J n F 1 b 3 Q 7 U 2 V j d G l v b j E v U G l 0 Y 2 h p b m c g R G F z a G J v Y X J k X z A 4 M T A y N C 9 B d X R v U m V t b 3 Z l Z E N v b H V t b n M x L n t F U k F F U k E g L S B F Y X J u Z W Q g U n V u I E F 2 Z X J h Z 2 U g K C h F U i o 5 K S 9 J U C k s M T l 9 J n F 1 b 3 Q 7 L C Z x d W 9 0 O 1 N l Y 3 R p b 2 4 x L 1 B p d G N o a W 5 n I E R h c 2 h i b 2 F y Z F 8 w O D E w M j Q v Q X V 0 b 1 J l b W 9 2 Z W R D b 2 x 1 b W 5 z M S 5 7 e E V S Q X h F U k E g L S B F e H B l Y 3 R l Z C B F U k E s M j B 9 J n F 1 b 3 Q 7 L C Z x d W 9 0 O 1 N l Y 3 R p b 2 4 x L 1 B p d G N o a W 5 n I E R h c 2 h i b 2 F y Z F 8 w O D E w M j Q v Q X V 0 b 1 J l b W 9 2 Z W R D b 2 x 1 b W 5 z M S 5 7 R k l Q R k l Q I C 0 g R m l l b G R l c i B J b m R l c G V u Z G V u d C B Q a X R j a G l u Z y B v b i B h b i B F U k E g c 2 N h b G U s M j F 9 J n F 1 b 3 Q 7 L C Z x d W 9 0 O 1 N l Y 3 R p b 2 4 x L 1 B p d G N o a W 5 n I E R h c 2 h i b 2 F y Z F 8 w O D E w M j Q v Q X V 0 b 1 J l b W 9 2 Z W R D b 2 x 1 b W 5 z M S 5 7 e E Z J U H h G S V A g L S B F e H B l Y 3 R l Z C B G a W V s Z G V y I E l u Z G V w Z W 5 k Z W 5 0 I F B p d G N o a W 5 n I H d o Z X J l I E h v b W U g U n V u c y B h c m U g Y 2 F s Y 3 V s Y X R l Z C B h c y A x M C 4 1 J S B v Z i B G b H k g Q m F s b H M g a W 5 k d W N l Z C w y M n 0 m c X V v d D s s J n F 1 b 3 Q 7 U 2 V j d G l v b j E v U G l 0 Y 2 h p b m c g R G F z a G J v Y X J k X z A 4 M T A y N C 9 B d X R v U m V t b 3 Z l Z E N v b H V t b n M x L n s t L S B M a W 5 l I E J y Z W F r I C 0 t X z M s M j N 9 J n F 1 b 3 Q 7 L C Z x d W 9 0 O 1 N l Y 3 R p b 2 4 x L 1 B p d G N o a W 5 n I E R h c 2 h i b 2 F y Z F 8 w O D E w M j Q v Q X V 0 b 1 J l b W 9 2 Z W R D b 2 x 1 b W 5 z M S 5 7 V 0 F S V 0 F S I C 0 g V 2 l u c y B B Y m 9 2 Z S B S Z X B s Y W N l b W V u d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d G N o a W 5 n J T I w R G F z a G J v Y X J k X z A 4 M T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U y M E R h c 2 h i b 2 F y Z F 8 w O D E w M j Q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J T I w R G F z a G J v Y X J k X z A 4 M T A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U y M E R h c 2 h i b 2 F y Z F 8 w O D E w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U y M E R h c 2 h i b 2 F y Z F 8 w O D E w M j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J T I w R G F z a G J v Y X J k X z A 4 M T A y N D w v S X R l b V B h d G g + P C 9 J d G V t T G 9 j Y X R p b 2 4 + P F N 0 Y W J s Z U V u d H J p Z X M + P E V u d H J 5 I F R 5 c G U 9 I l F 1 Z X J 5 S U Q i I F Z h b H V l P S J z Z D I 5 N G F i N G Q t Y z I 5 Z S 0 0 M j g w L W F k M j Y t O T V l N W I 3 M z k w O T k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F 0 d G l u Z 1 9 E Y X N o Y m 9 h c m R f M D g x M D I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V h b S Z x d W 9 0 O y w m c X V v d D t U R y Z x d W 9 0 O y w m c X V v d D t H R y A t I E d h b W V z I F B s Y X l l Z C Z x d W 9 0 O y w m c X V v d D t Q Q V B B I C 0 g U G x h d G U g Q X B w Z W F y Y W 5 j Z X M m c X V v d D s s J n F 1 b 3 Q 7 S F J I U i A t I E h v b W U g U n V u c y Z x d W 9 0 O y w m c X V v d D t S U i A t I F J 1 b n M m c X V v d D s s J n F 1 b 3 Q 7 U k J J U k J J I C 0 g U n V u c y B C Y X R 0 Z W Q g S W 4 m c X V v d D s s J n F 1 b 3 Q 7 U 0 J T Q i A t I F N 0 b 2 x l b i B C Y X N l c y Z x d W 9 0 O y w m c X V v d D s t L S B M a W 5 l I E J y Z W F r I C 0 t J n F 1 b 3 Q 7 L C Z x d W 9 0 O 0 J C J U J C J S A t I F d h b G s g U G V y Y 2 V u d G F n Z S A o Q k I v U E E p J n F 1 b 3 Q 7 L C Z x d W 9 0 O 0 s l S y U g L S B T d H J p a 2 V v d X Q g U G V y Y 2 V u d G F n Z S A o U 0 8 v U E E p J n F 1 b 3 Q 7 L C Z x d W 9 0 O 0 l T T 0 l T T y A t I E l z b 2 x h d G V k I F B v d 2 V y I C h T T E c t Q V Z H K S Z x d W 9 0 O y w m c X V v d D t C Q U J J U E J B Q k l Q I C 0 g Q m F 0 d G l u Z y B B d m V y Y W d l I G 9 u I E J h b G x z I G l u I F B s Y X k m c X V v d D s s J n F 1 b 3 Q 7 L S 0 g T G l u Z S B C c m V h a y A t L V 8 x J n F 1 b 3 Q 7 L C Z x d W 9 0 O 0 F W R 0 F W R y A t I E J h d H R p b m c g Q X Z l c m F n Z S A o S C 9 B Q i k m c X V v d D s s J n F 1 b 3 Q 7 T 0 J Q T 0 J Q I C 0 g T 2 4 g Q m F z Z S B Q Z X J j Z W 5 0 Y W d l J n F 1 b 3 Q 7 L C Z x d W 9 0 O 1 N M R 1 N M R y A t I F N s d W d n a W 5 n I F B l c m N l b n R h Z 2 U m c X V v d D s s J n F 1 b 3 Q 7 d 0 9 C Q X d P Q k E g L S B X Z W l n a H R l Z C B P b i B C Y X N l I E F 2 Z X J h Z 2 U g K E x p b m V h c i B X Z W l n a H R z K S Z x d W 9 0 O y w m c X V v d D t 4 d 0 9 C Q X h 3 T 0 J B I C 0 g R X h w Z W N 0 Z W Q g d 2 V p Z 2 h 0 Z W Q g b 2 4 t Y m F z Z S B h d m V y Y W d l J n F 1 b 3 Q 7 L C Z x d W 9 0 O 3 d S Q y t 3 U k M r I C 0 g U n V u c y B w Z X I g U E E g c 2 N h b G V k I H d o Z X J l I D E w M C B p c y B h d m V y Y W d l O y B i b 3 R o I G x l Y W d 1 Z S B h b m Q g c G F y a y B h Z G p 1 c 3 R l Z D s g Y m F z Z W Q g b 2 4 g d 0 9 C Q S Z x d W 9 0 O y w m c X V v d D s t L S B M a W 5 l I E J y Z W F r I C 0 t X z I m c X V v d D s s J n F 1 b 3 Q 7 Q n N S Q m F z Z S B S d W 5 u a W 5 n I C 0 g Q m F z Z S B y d W 5 u a W 5 n I H J 1 b n M g Y W J v d m U g Y X Z l c m F n Z S w g a W 5 j b H V k Z X M g U 0 I g b 3 I g Q 1 M m c X V v d D s s J n F 1 b 3 Q 7 L S 0 g T G l u Z S B C c m V h a y A t L V 8 z J n F 1 b 3 Q 7 L C Z x d W 9 0 O 0 9 m Z k 9 m Z m V u c 2 U g L S B C Y X R 0 a W 5 n I G F u Z C B C Y X N l I F J 1 b m 5 p b m c g Y 2 9 t Y m l u Z W Q g K G F i b 3 Z l I G F 2 Z X J h Z 2 U p J n F 1 b 3 Q 7 L C Z x d W 9 0 O 0 R l Z k R l Z m V u c 2 U g L S B G a W V s Z G l u Z y B h b m Q g U G 9 z a X R p b 2 5 h b C B B Z G p 1 c 3 R t Z W 5 0 I G N v b W J p b m V k I C h h Y m 9 2 Z S B h d m V y Y W d l K S Z x d W 9 0 O y w m c X V v d D t X Q V J X Q V I g L S B X a W 5 z I E F i b 3 Z l I F J l c G x h Y 2 V t Z W 5 0 J n F 1 b 3 Q 7 X S I g L z 4 8 R W 5 0 c n k g V H l w Z T 0 i R m l s b E N v b H V t b l R 5 c G V z I i B W Y W x 1 Z T 0 i c 0 J n T U R B d 0 1 E Q X d N R 0 J B U U Z C U V l G Q l F V R k J n T U d C U V l G Q l F V P S I g L z 4 8 R W 5 0 c n k g V H l w Z T 0 i R m l s b E x h c 3 R V c G R h d G V k I i B W Y W x 1 Z T 0 i Z D I w M j Q t M D k t M j Z U M T c 6 N T I 6 M D A u N j k 3 N j U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R 0 a W 5 n I E R h c 2 h i b 2 F y Z F 8 w O D E w M j Q v Q X V 0 b 1 J l b W 9 2 Z W R D b 2 x 1 b W 5 z M S 5 7 V G V h b S w w f S Z x d W 9 0 O y w m c X V v d D t T Z W N 0 a W 9 u M S 9 C Y X R 0 a W 5 n I E R h c 2 h i b 2 F y Z F 8 w O D E w M j Q v Q X V 0 b 1 J l b W 9 2 Z W R D b 2 x 1 b W 5 z M S 5 7 V E c s M X 0 m c X V v d D s s J n F 1 b 3 Q 7 U 2 V j d G l v b j E v Q m F 0 d G l u Z y B E Y X N o Y m 9 h c m R f M D g x M D I 0 L 0 F 1 d G 9 S Z W 1 v d m V k Q 2 9 s d W 1 u c z E u e 0 d H I C 0 g R 2 F t Z X M g U G x h e W V k L D J 9 J n F 1 b 3 Q 7 L C Z x d W 9 0 O 1 N l Y 3 R p b 2 4 x L 0 J h d H R p b m c g R G F z a G J v Y X J k X z A 4 M T A y N C 9 B d X R v U m V t b 3 Z l Z E N v b H V t b n M x L n t Q Q V B B I C 0 g U G x h d G U g Q X B w Z W F y Y W 5 j Z X M s M 3 0 m c X V v d D s s J n F 1 b 3 Q 7 U 2 V j d G l v b j E v Q m F 0 d G l u Z y B E Y X N o Y m 9 h c m R f M D g x M D I 0 L 0 F 1 d G 9 S Z W 1 v d m V k Q 2 9 s d W 1 u c z E u e 0 h S S F I g L S B I b 2 1 l I F J 1 b n M s N H 0 m c X V v d D s s J n F 1 b 3 Q 7 U 2 V j d G l v b j E v Q m F 0 d G l u Z y B E Y X N o Y m 9 h c m R f M D g x M D I 0 L 0 F 1 d G 9 S Z W 1 v d m V k Q 2 9 s d W 1 u c z E u e 1 J S I C 0 g U n V u c y w 1 f S Z x d W 9 0 O y w m c X V v d D t T Z W N 0 a W 9 u M S 9 C Y X R 0 a W 5 n I E R h c 2 h i b 2 F y Z F 8 w O D E w M j Q v Q X V 0 b 1 J l b W 9 2 Z W R D b 2 x 1 b W 5 z M S 5 7 U k J J U k J J I C 0 g U n V u c y B C Y X R 0 Z W Q g S W 4 s N n 0 m c X V v d D s s J n F 1 b 3 Q 7 U 2 V j d G l v b j E v Q m F 0 d G l u Z y B E Y X N o Y m 9 h c m R f M D g x M D I 0 L 0 F 1 d G 9 S Z W 1 v d m V k Q 2 9 s d W 1 u c z E u e 1 N C U 0 I g L S B T d G 9 s Z W 4 g Q m F z Z X M s N 3 0 m c X V v d D s s J n F 1 b 3 Q 7 U 2 V j d G l v b j E v Q m F 0 d G l u Z y B E Y X N o Y m 9 h c m R f M D g x M D I 0 L 0 F 1 d G 9 S Z W 1 v d m V k Q 2 9 s d W 1 u c z E u e y 0 t I E x p b m U g Q n J l Y W s g L S 0 s O H 0 m c X V v d D s s J n F 1 b 3 Q 7 U 2 V j d G l v b j E v Q m F 0 d G l u Z y B E Y X N o Y m 9 h c m R f M D g x M D I 0 L 0 F 1 d G 9 S Z W 1 v d m V k Q 2 9 s d W 1 u c z E u e 0 J C J U J C J S A t I F d h b G s g U G V y Y 2 V u d G F n Z S A o Q k I v U E E p L D l 9 J n F 1 b 3 Q 7 L C Z x d W 9 0 O 1 N l Y 3 R p b 2 4 x L 0 J h d H R p b m c g R G F z a G J v Y X J k X z A 4 M T A y N C 9 B d X R v U m V t b 3 Z l Z E N v b H V t b n M x L n t L J U s l I C 0 g U 3 R y a W t l b 3 V 0 I F B l c m N l b n R h Z 2 U g K F N P L 1 B B K S w x M H 0 m c X V v d D s s J n F 1 b 3 Q 7 U 2 V j d G l v b j E v Q m F 0 d G l u Z y B E Y X N o Y m 9 h c m R f M D g x M D I 0 L 0 F 1 d G 9 S Z W 1 v d m V k Q 2 9 s d W 1 u c z E u e 0 l T T 0 l T T y A t I E l z b 2 x h d G V k I F B v d 2 V y I C h T T E c t Q V Z H K S w x M X 0 m c X V v d D s s J n F 1 b 3 Q 7 U 2 V j d G l v b j E v Q m F 0 d G l u Z y B E Y X N o Y m 9 h c m R f M D g x M D I 0 L 0 F 1 d G 9 S Z W 1 v d m V k Q 2 9 s d W 1 u c z E u e 0 J B Q k l Q Q k F C S V A g L S B C Y X R 0 a W 5 n I E F 2 Z X J h Z 2 U g b 2 4 g Q m F s b H M g a W 4 g U G x h e S w x M n 0 m c X V v d D s s J n F 1 b 3 Q 7 U 2 V j d G l v b j E v Q m F 0 d G l u Z y B E Y X N o Y m 9 h c m R f M D g x M D I 0 L 0 F 1 d G 9 S Z W 1 v d m V k Q 2 9 s d W 1 u c z E u e y 0 t I E x p b m U g Q n J l Y W s g L S 1 f M S w x M 3 0 m c X V v d D s s J n F 1 b 3 Q 7 U 2 V j d G l v b j E v Q m F 0 d G l u Z y B E Y X N o Y m 9 h c m R f M D g x M D I 0 L 0 F 1 d G 9 S Z W 1 v d m V k Q 2 9 s d W 1 u c z E u e 0 F W R 0 F W R y A t I E J h d H R p b m c g Q X Z l c m F n Z S A o S C 9 B Q i k s M T R 9 J n F 1 b 3 Q 7 L C Z x d W 9 0 O 1 N l Y 3 R p b 2 4 x L 0 J h d H R p b m c g R G F z a G J v Y X J k X z A 4 M T A y N C 9 B d X R v U m V t b 3 Z l Z E N v b H V t b n M x L n t P Q l B P Q l A g L S B P b i B C Y X N l I F B l c m N l b n R h Z 2 U s M T V 9 J n F 1 b 3 Q 7 L C Z x d W 9 0 O 1 N l Y 3 R p b 2 4 x L 0 J h d H R p b m c g R G F z a G J v Y X J k X z A 4 M T A y N C 9 B d X R v U m V t b 3 Z l Z E N v b H V t b n M x L n t T T E d T T E c g L S B T b H V n Z 2 l u Z y B Q Z X J j Z W 5 0 Y W d l L D E 2 f S Z x d W 9 0 O y w m c X V v d D t T Z W N 0 a W 9 u M S 9 C Y X R 0 a W 5 n I E R h c 2 h i b 2 F y Z F 8 w O D E w M j Q v Q X V 0 b 1 J l b W 9 2 Z W R D b 2 x 1 b W 5 z M S 5 7 d 0 9 C Q X d P Q k E g L S B X Z W l n a H R l Z C B P b i B C Y X N l I E F 2 Z X J h Z 2 U g K E x p b m V h c i B X Z W l n a H R z K S w x N 3 0 m c X V v d D s s J n F 1 b 3 Q 7 U 2 V j d G l v b j E v Q m F 0 d G l u Z y B E Y X N o Y m 9 h c m R f M D g x M D I 0 L 0 F 1 d G 9 S Z W 1 v d m V k Q 2 9 s d W 1 u c z E u e 3 h 3 T 0 J B e H d P Q k E g L S B F e H B l Y 3 R l Z C B 3 Z W l n a H R l Z C B v b i 1 i Y X N l I G F 2 Z X J h Z 2 U s M T h 9 J n F 1 b 3 Q 7 L C Z x d W 9 0 O 1 N l Y 3 R p b 2 4 x L 0 J h d H R p b m c g R G F z a G J v Y X J k X z A 4 M T A y N C 9 B d X R v U m V t b 3 Z l Z E N v b H V t b n M x L n t 3 U k M r d 1 J D K y A t I F J 1 b n M g c G V y I F B B I H N j Y W x l Z C B 3 a G V y Z S A x M D A g a X M g Y X Z l c m F n Z T s g Y m 9 0 a C B s Z W F n d W U g Y W 5 k I H B h c m s g Y W R q d X N 0 Z W Q 7 I G J h c 2 V k I G 9 u I H d P Q k E s M T l 9 J n F 1 b 3 Q 7 L C Z x d W 9 0 O 1 N l Y 3 R p b 2 4 x L 0 J h d H R p b m c g R G F z a G J v Y X J k X z A 4 M T A y N C 9 B d X R v U m V t b 3 Z l Z E N v b H V t b n M x L n s t L S B M a W 5 l I E J y Z W F r I C 0 t X z I s M j B 9 J n F 1 b 3 Q 7 L C Z x d W 9 0 O 1 N l Y 3 R p b 2 4 x L 0 J h d H R p b m c g R G F z a G J v Y X J k X z A 4 M T A y N C 9 B d X R v U m V t b 3 Z l Z E N v b H V t b n M x L n t C c 1 J C Y X N l I F J 1 b m 5 p b m c g L S B C Y X N l I H J 1 b m 5 p b m c g c n V u c y B h Y m 9 2 Z S B h d m V y Y W d l L C B p b m N s d W R l c y B T Q i B v c i B D U y w y M X 0 m c X V v d D s s J n F 1 b 3 Q 7 U 2 V j d G l v b j E v Q m F 0 d G l u Z y B E Y X N o Y m 9 h c m R f M D g x M D I 0 L 0 F 1 d G 9 S Z W 1 v d m V k Q 2 9 s d W 1 u c z E u e y 0 t I E x p b m U g Q n J l Y W s g L S 1 f M y w y M n 0 m c X V v d D s s J n F 1 b 3 Q 7 U 2 V j d G l v b j E v Q m F 0 d G l u Z y B E Y X N o Y m 9 h c m R f M D g x M D I 0 L 0 F 1 d G 9 S Z W 1 v d m V k Q 2 9 s d W 1 u c z E u e 0 9 m Z k 9 m Z m V u c 2 U g L S B C Y X R 0 a W 5 n I G F u Z C B C Y X N l I F J 1 b m 5 p b m c g Y 2 9 t Y m l u Z W Q g K G F i b 3 Z l I G F 2 Z X J h Z 2 U p L D I z f S Z x d W 9 0 O y w m c X V v d D t T Z W N 0 a W 9 u M S 9 C Y X R 0 a W 5 n I E R h c 2 h i b 2 F y Z F 8 w O D E w M j Q v Q X V 0 b 1 J l b W 9 2 Z W R D b 2 x 1 b W 5 z M S 5 7 R G V m R G V m Z W 5 z Z S A t I E Z p Z W x k a W 5 n I G F u Z C B Q b 3 N p d G l v b m F s I E F k a n V z d G 1 l b n Q g Y 2 9 t Y m l u Z W Q g K G F i b 3 Z l I G F 2 Z X J h Z 2 U p L D I 0 f S Z x d W 9 0 O y w m c X V v d D t T Z W N 0 a W 9 u M S 9 C Y X R 0 a W 5 n I E R h c 2 h i b 2 F y Z F 8 w O D E w M j Q v Q X V 0 b 1 J l b W 9 2 Z W R D b 2 x 1 b W 5 z M S 5 7 V 0 F S V 0 F S I C 0 g V 2 l u c y B B Y m 9 2 Z S B S Z X B s Y W N l b W V u d C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J h d H R p b m c g R G F z a G J v Y X J k X z A 4 M T A y N C 9 B d X R v U m V t b 3 Z l Z E N v b H V t b n M x L n t U Z W F t L D B 9 J n F 1 b 3 Q 7 L C Z x d W 9 0 O 1 N l Y 3 R p b 2 4 x L 0 J h d H R p b m c g R G F z a G J v Y X J k X z A 4 M T A y N C 9 B d X R v U m V t b 3 Z l Z E N v b H V t b n M x L n t U R y w x f S Z x d W 9 0 O y w m c X V v d D t T Z W N 0 a W 9 u M S 9 C Y X R 0 a W 5 n I E R h c 2 h i b 2 F y Z F 8 w O D E w M j Q v Q X V 0 b 1 J l b W 9 2 Z W R D b 2 x 1 b W 5 z M S 5 7 R 0 c g L S B H Y W 1 l c y B Q b G F 5 Z W Q s M n 0 m c X V v d D s s J n F 1 b 3 Q 7 U 2 V j d G l v b j E v Q m F 0 d G l u Z y B E Y X N o Y m 9 h c m R f M D g x M D I 0 L 0 F 1 d G 9 S Z W 1 v d m V k Q 2 9 s d W 1 u c z E u e 1 B B U E E g L S B Q b G F 0 Z S B B c H B l Y X J h b m N l c y w z f S Z x d W 9 0 O y w m c X V v d D t T Z W N 0 a W 9 u M S 9 C Y X R 0 a W 5 n I E R h c 2 h i b 2 F y Z F 8 w O D E w M j Q v Q X V 0 b 1 J l b W 9 2 Z W R D b 2 x 1 b W 5 z M S 5 7 S F J I U i A t I E h v b W U g U n V u c y w 0 f S Z x d W 9 0 O y w m c X V v d D t T Z W N 0 a W 9 u M S 9 C Y X R 0 a W 5 n I E R h c 2 h i b 2 F y Z F 8 w O D E w M j Q v Q X V 0 b 1 J l b W 9 2 Z W R D b 2 x 1 b W 5 z M S 5 7 U l I g L S B S d W 5 z L D V 9 J n F 1 b 3 Q 7 L C Z x d W 9 0 O 1 N l Y 3 R p b 2 4 x L 0 J h d H R p b m c g R G F z a G J v Y X J k X z A 4 M T A y N C 9 B d X R v U m V t b 3 Z l Z E N v b H V t b n M x L n t S Q k l S Q k k g L S B S d W 5 z I E J h d H R l Z C B J b i w 2 f S Z x d W 9 0 O y w m c X V v d D t T Z W N 0 a W 9 u M S 9 C Y X R 0 a W 5 n I E R h c 2 h i b 2 F y Z F 8 w O D E w M j Q v Q X V 0 b 1 J l b W 9 2 Z W R D b 2 x 1 b W 5 z M S 5 7 U 0 J T Q i A t I F N 0 b 2 x l b i B C Y X N l c y w 3 f S Z x d W 9 0 O y w m c X V v d D t T Z W N 0 a W 9 u M S 9 C Y X R 0 a W 5 n I E R h c 2 h i b 2 F y Z F 8 w O D E w M j Q v Q X V 0 b 1 J l b W 9 2 Z W R D b 2 x 1 b W 5 z M S 5 7 L S 0 g T G l u Z S B C c m V h a y A t L S w 4 f S Z x d W 9 0 O y w m c X V v d D t T Z W N 0 a W 9 u M S 9 C Y X R 0 a W 5 n I E R h c 2 h i b 2 F y Z F 8 w O D E w M j Q v Q X V 0 b 1 J l b W 9 2 Z W R D b 2 x 1 b W 5 z M S 5 7 Q k I l Q k I l I C 0 g V 2 F s a y B Q Z X J j Z W 5 0 Y W d l I C h C Q i 9 Q Q S k s O X 0 m c X V v d D s s J n F 1 b 3 Q 7 U 2 V j d G l v b j E v Q m F 0 d G l u Z y B E Y X N o Y m 9 h c m R f M D g x M D I 0 L 0 F 1 d G 9 S Z W 1 v d m V k Q 2 9 s d W 1 u c z E u e 0 s l S y U g L S B T d H J p a 2 V v d X Q g U G V y Y 2 V u d G F n Z S A o U 0 8 v U E E p L D E w f S Z x d W 9 0 O y w m c X V v d D t T Z W N 0 a W 9 u M S 9 C Y X R 0 a W 5 n I E R h c 2 h i b 2 F y Z F 8 w O D E w M j Q v Q X V 0 b 1 J l b W 9 2 Z W R D b 2 x 1 b W 5 z M S 5 7 S V N P S V N P I C 0 g S X N v b G F 0 Z W Q g U G 9 3 Z X I g K F N M R y 1 B V k c p L D E x f S Z x d W 9 0 O y w m c X V v d D t T Z W N 0 a W 9 u M S 9 C Y X R 0 a W 5 n I E R h c 2 h i b 2 F y Z F 8 w O D E w M j Q v Q X V 0 b 1 J l b W 9 2 Z W R D b 2 x 1 b W 5 z M S 5 7 Q k F C S V B C Q U J J U C A t I E J h d H R p b m c g Q X Z l c m F n Z S B v b i B C Y W x s c y B p b i B Q b G F 5 L D E y f S Z x d W 9 0 O y w m c X V v d D t T Z W N 0 a W 9 u M S 9 C Y X R 0 a W 5 n I E R h c 2 h i b 2 F y Z F 8 w O D E w M j Q v Q X V 0 b 1 J l b W 9 2 Z W R D b 2 x 1 b W 5 z M S 5 7 L S 0 g T G l u Z S B C c m V h a y A t L V 8 x L D E z f S Z x d W 9 0 O y w m c X V v d D t T Z W N 0 a W 9 u M S 9 C Y X R 0 a W 5 n I E R h c 2 h i b 2 F y Z F 8 w O D E w M j Q v Q X V 0 b 1 J l b W 9 2 Z W R D b 2 x 1 b W 5 z M S 5 7 Q V Z H Q V Z H I C 0 g Q m F 0 d G l u Z y B B d m V y Y W d l I C h I L 0 F C K S w x N H 0 m c X V v d D s s J n F 1 b 3 Q 7 U 2 V j d G l v b j E v Q m F 0 d G l u Z y B E Y X N o Y m 9 h c m R f M D g x M D I 0 L 0 F 1 d G 9 S Z W 1 v d m V k Q 2 9 s d W 1 u c z E u e 0 9 C U E 9 C U C A t I E 9 u I E J h c 2 U g U G V y Y 2 V u d G F n Z S w x N X 0 m c X V v d D s s J n F 1 b 3 Q 7 U 2 V j d G l v b j E v Q m F 0 d G l u Z y B E Y X N o Y m 9 h c m R f M D g x M D I 0 L 0 F 1 d G 9 S Z W 1 v d m V k Q 2 9 s d W 1 u c z E u e 1 N M R 1 N M R y A t I F N s d W d n a W 5 n I F B l c m N l b n R h Z 2 U s M T Z 9 J n F 1 b 3 Q 7 L C Z x d W 9 0 O 1 N l Y 3 R p b 2 4 x L 0 J h d H R p b m c g R G F z a G J v Y X J k X z A 4 M T A y N C 9 B d X R v U m V t b 3 Z l Z E N v b H V t b n M x L n t 3 T 0 J B d 0 9 C Q S A t I F d l a W d o d G V k I E 9 u I E J h c 2 U g Q X Z l c m F n Z S A o T G l u Z W F y I F d l a W d o d H M p L D E 3 f S Z x d W 9 0 O y w m c X V v d D t T Z W N 0 a W 9 u M S 9 C Y X R 0 a W 5 n I E R h c 2 h i b 2 F y Z F 8 w O D E w M j Q v Q X V 0 b 1 J l b W 9 2 Z W R D b 2 x 1 b W 5 z M S 5 7 e H d P Q k F 4 d 0 9 C Q S A t I E V 4 c G V j d G V k I H d l a W d o d G V k I G 9 u L W J h c 2 U g Y X Z l c m F n Z S w x O H 0 m c X V v d D s s J n F 1 b 3 Q 7 U 2 V j d G l v b j E v Q m F 0 d G l u Z y B E Y X N o Y m 9 h c m R f M D g x M D I 0 L 0 F 1 d G 9 S Z W 1 v d m V k Q 2 9 s d W 1 u c z E u e 3 d S Q y t 3 U k M r I C 0 g U n V u c y B w Z X I g U E E g c 2 N h b G V k I H d o Z X J l I D E w M C B p c y B h d m V y Y W d l O y B i b 3 R o I G x l Y W d 1 Z S B h b m Q g c G F y a y B h Z G p 1 c 3 R l Z D s g Y m F z Z W Q g b 2 4 g d 0 9 C Q S w x O X 0 m c X V v d D s s J n F 1 b 3 Q 7 U 2 V j d G l v b j E v Q m F 0 d G l u Z y B E Y X N o Y m 9 h c m R f M D g x M D I 0 L 0 F 1 d G 9 S Z W 1 v d m V k Q 2 9 s d W 1 u c z E u e y 0 t I E x p b m U g Q n J l Y W s g L S 1 f M i w y M H 0 m c X V v d D s s J n F 1 b 3 Q 7 U 2 V j d G l v b j E v Q m F 0 d G l u Z y B E Y X N o Y m 9 h c m R f M D g x M D I 0 L 0 F 1 d G 9 S Z W 1 v d m V k Q 2 9 s d W 1 u c z E u e 0 J z U k J h c 2 U g U n V u b m l u Z y A t I E J h c 2 U g c n V u b m l u Z y B y d W 5 z I G F i b 3 Z l I G F 2 Z X J h Z 2 U s I G l u Y 2 x 1 Z G V z I F N C I G 9 y I E N T L D I x f S Z x d W 9 0 O y w m c X V v d D t T Z W N 0 a W 9 u M S 9 C Y X R 0 a W 5 n I E R h c 2 h i b 2 F y Z F 8 w O D E w M j Q v Q X V 0 b 1 J l b W 9 2 Z W R D b 2 x 1 b W 5 z M S 5 7 L S 0 g T G l u Z S B C c m V h a y A t L V 8 z L D I y f S Z x d W 9 0 O y w m c X V v d D t T Z W N 0 a W 9 u M S 9 C Y X R 0 a W 5 n I E R h c 2 h i b 2 F y Z F 8 w O D E w M j Q v Q X V 0 b 1 J l b W 9 2 Z W R D b 2 x 1 b W 5 z M S 5 7 T 2 Z m T 2 Z m Z W 5 z Z S A t I E J h d H R p b m c g Y W 5 k I E J h c 2 U g U n V u b m l u Z y B j b 2 1 i a W 5 l Z C A o Y W J v d m U g Y X Z l c m F n Z S k s M j N 9 J n F 1 b 3 Q 7 L C Z x d W 9 0 O 1 N l Y 3 R p b 2 4 x L 0 J h d H R p b m c g R G F z a G J v Y X J k X z A 4 M T A y N C 9 B d X R v U m V t b 3 Z l Z E N v b H V t b n M x L n t E Z W Z E Z W Z l b n N l I C 0 g R m l l b G R p b m c g Y W 5 k I F B v c 2 l 0 a W 9 u Y W w g Q W R q d X N 0 b W V u d C B j b 2 1 i a W 5 l Z C A o Y W J v d m U g Y X Z l c m F n Z S k s M j R 9 J n F 1 b 3 Q 7 L C Z x d W 9 0 O 1 N l Y 3 R p b 2 4 x L 0 J h d H R p b m c g R G F z a G J v Y X J k X z A 4 M T A y N C 9 B d X R v U m V t b 3 Z l Z E N v b H V t b n M x L n t X Q V J X Q V I g L S B X a W 5 z I E F i b 3 Z l I F J l c G x h Y 2 V t Z W 5 0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0 d G l u Z y U y M E R h c 2 h i b 2 F y Z F 8 w O D E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U y M E R h c 2 h i b 2 F y Z F 8 w O D E w M j Q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l M j B E Y X N o Y m 9 h c m R f M D g x M D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l M j B E Y X N o Y m 9 h c m R f M D g x M D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U y M E R h c 2 h i b 2 F y Z F 8 w O D E w M j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Y 2 F z d C U y M E J h d H R p b m d f M D g x M D w v S X R l b V B h d G g + P C 9 J d G V t T G 9 j Y X R p b 2 4 + P F N 0 Y W J s Z U V u d H J p Z X M + P E V u d H J 5 I F R 5 c G U 9 I l F 1 Z X J 5 S U Q i I F Z h b H V l P S J z M j U 0 O T V j Y m U t Z W N m N S 0 0 M T E y L T g 4 Y j Y t Z W V i M T M 4 O T I 1 O D B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E 3 O j Q 0 O j Q 4 L j A w N j I y N z V a I i A v P j x F b n R y e S B U e X B l P S J G a W x s Q 2 9 s d W 1 u V H l w Z X M i I F Z h b H V l P S J z Q m d N R 0 F 3 V U Z C U U 1 F Q X d R R 0 J R W U d C U V l H Q l F Z P S I g L z 4 8 R W 5 0 c n k g V H l w Z T 0 i R m l s b E N v b H V t b k 5 h b W V z I i B W Y W x 1 Z T 0 i c 1 s m c X V v d D t U Z W F t J n F 1 b 3 Q 7 L C Z x d W 9 0 O 1 B B U E E g L S B Q b G F 0 Z S B B c H B l Y X J h b m N l c y Z x d W 9 0 O y w m c X V v d D s t L S B M a W 5 l I E J y Z W F r I C 0 t J n F 1 b 3 Q 7 L C Z x d W 9 0 O 0 V 2 Z W 5 0 c 0 V 2 Z W 5 0 c y A t I F R o Z S B u d W 1 i Z X I g b 2 Y g Q m F 0 d G V k I E J h b G x z I C h Q Q S A t I F N P I C 0 g Q k I g L S B I Q l A p J n F 1 b 3 Q 7 L C Z x d W 9 0 O 0 V W R V Y g L S B F e G l 0 I F Z l b G 9 j a X R 5 I C h t c G g p I C 0 g U 3 B l Z W Q g b 2 Y g d G h l I G J h c 2 V i Y W x s I G F z I G l 0 I G N v b W V z I G 9 m Z i B 0 a G U g Y m F 0 J n F 1 b 3 Q 7 L C Z x d W 9 0 O 2 1 h e E V W b W F 4 R V Y g L S B N Y X h p b X V t I E V 4 a X Q g V m V s b 2 N p d H k g K G 1 w a C k g L S B I a W d o Z X N 0 I H N w Z W V k I G 9 m I G E g Y m F s b C B v Z m Y g d G h l I G J h d C 4 m c X V v d D s s J n F 1 b 3 Q 7 T E F M Q S A t I E x h d W 5 j a C B B b m d s Z S A o Z G V n c m V l K S A t I F Z l c n R p Y 2 F s I G R p c m V j d G l v b i B v Z i B 0 a G U g Y m F s b C B h c y B p d C B s Z W F 2 Z X M g d G h l I G J h d C Z x d W 9 0 O y w m c X V v d D t C Y X J y Z W x z Q m F y c m V s c y A t I E E g Y m F 0 d G V k I G J h b G w g d 2 l 0 a C B j b 2 1 w Y X J h Y m x l I G h p d C B 0 e X B l c y A o a W 4 g d G V y b X M g b 2 Y g Z X h p d C B 2 Z W x v Y 2 l 0 e S B h b m Q g b G F 1 b m N o I G F u Z 2 x l K S B o Y X Z l I G x l Z C B 0 b y B h I G 1 p b m l t d W 0 g L j U w M C B i Y X R 0 a W 5 n I G F 2 Z X J h Z 2 U g Y W 5 k I D E u N T A w I H N s d W d n a W 5 n I H B l c m N l b n R h Z 2 U m c X V v d D s s J n F 1 b 3 Q 7 Q m F y c m V s J U J h c n J l b C U g L S B Q Z X J j Z W 5 0 Y W d l I G 9 m I G J h d H R l Z C B i Y W x s c y B 0 a G F 0 I G F y Z S B j b G F z c 2 l m a W V k I G F z I G J h c n J l b H M m c X V v d D s s J n F 1 b 3 Q 7 S G F y Z E h p d E h h c m R I a X Q g L S A g T n V t Y m V y I G 9 m I G J h d H R l Z C B i Y W x s c y B 3 a X R o I G V 4 a X Q g d m V s b 2 N p d H k g b 2 Y g O T U g b X B o I G 9 y I G h p Z 2 h l c i Z x d W 9 0 O y w m c X V v d D t I Y X J k S G l 0 J U h h c m R I a X Q l I C 0 g I F B l c m N l b n R h Z 2 U g b 2 Y g Y m F 0 d G V k I G J h b G x z I H d p d G g g Z X h p d C B 2 Z W x v Y 2 l 0 e S B v Z i A 5 N S B t c G g g b 3 I g a G l n a G V y J n F 1 b 3 Q 7 L C Z x d W 9 0 O y 0 t I E x p b m U g Q n J l Y W s g L S 1 f M S Z x d W 9 0 O y w m c X V v d D t B V k d B V k c g L S B C Y X R 0 a W 5 n I E F 2 Z X J h Z 2 U g K E g v Q U I p J n F 1 b 3 Q 7 L C Z x d W 9 0 O 3 h C Q X h C Q S A t I E V 4 c G V j d G V k I G J h d H R p b m c g Y X Z l c m F n Z S Z x d W 9 0 O y w m c X V v d D s t L S B M a W 5 l I E J y Z W F r I C 0 t X z I m c X V v d D s s J n F 1 b 3 Q 7 U 0 x H U 0 x H I C 0 g U 2 x 1 Z 2 d p b m c g U G V y Y 2 V u d G F n Z S Z x d W 9 0 O y w m c X V v d D t 4 U 0 x H e F N M R y A t I E V 4 c G V j d G V k I H N s d W d n a W 5 n I H B l c m N l b n R h Z 2 U m c X V v d D s s J n F 1 b 3 Q 7 L S 0 g T G l u Z S B C c m V h a y A t L V 8 z J n F 1 b 3 Q 7 L C Z x d W 9 0 O 3 d P Q k F 3 T 0 J B I C 0 g V 2 V p Z 2 h 0 Z W Q g T 2 4 g Q m F z Z S B B d m V y Y W d l I C h M a W 5 l Y X I g V 2 V p Z 2 h 0 c y k m c X V v d D s s J n F 1 b 3 Q 7 e H d P Q k F 4 d 0 9 C Q S A t I E V 4 c G V j d G V k I H d l a W d o d G V k I G 9 u L W J h c 2 U g Y X Z l c m F n Z S Z x d W 9 0 O 1 0 i I C 8 + P E V u d H J 5 I F R 5 c G U 9 I k Z p b G x T d G F 0 d X M i I F Z h b H V l P S J z Q 2 9 t c G x l d G U i I C 8 + P E V u d H J 5 I F R 5 c G U 9 I k Z p b G x U Y X J n Z X Q i I F Z h b H V l P S J z U 3 R h d G N h c 3 R f Q m F 0 d G l u Z 1 8 w O D E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Y 2 F z d C B C Y X R 0 a W 5 n X z A 4 M T A v Q X V 0 b 1 J l b W 9 2 Z W R D b 2 x 1 b W 5 z M S 5 7 V G V h b S w w f S Z x d W 9 0 O y w m c X V v d D t T Z W N 0 a W 9 u M S 9 T d G F 0 Y 2 F z d C B C Y X R 0 a W 5 n X z A 4 M T A v Q X V 0 b 1 J l b W 9 2 Z W R D b 2 x 1 b W 5 z M S 5 7 U E F Q Q S A t I F B s Y X R l I E F w c G V h c m F u Y 2 V z L D F 9 J n F 1 b 3 Q 7 L C Z x d W 9 0 O 1 N l Y 3 R p b 2 4 x L 1 N 0 Y X R j Y X N 0 I E J h d H R p b m d f M D g x M C 9 B d X R v U m V t b 3 Z l Z E N v b H V t b n M x L n s t L S B M a W 5 l I E J y Z W F r I C 0 t L D J 9 J n F 1 b 3 Q 7 L C Z x d W 9 0 O 1 N l Y 3 R p b 2 4 x L 1 N 0 Y X R j Y X N 0 I E J h d H R p b m d f M D g x M C 9 B d X R v U m V t b 3 Z l Z E N v b H V t b n M x L n t F d m V u d H N F d m V u d H M g L S B U a G U g b n V t Y m V y I G 9 m I E J h d H R l Z C B C Y W x s c y A o U E E g L S B T T y A t I E J C I C 0 g S E J Q K S w z f S Z x d W 9 0 O y w m c X V v d D t T Z W N 0 a W 9 u M S 9 T d G F 0 Y 2 F z d C B C Y X R 0 a W 5 n X z A 4 M T A v Q X V 0 b 1 J l b W 9 2 Z W R D b 2 x 1 b W 5 z M S 5 7 R V Z F V i A t I E V 4 a X Q g V m V s b 2 N p d H k g K G 1 w a C k g L S B T c G V l Z C B v Z i B 0 a G U g Y m F z Z W J h b G w g Y X M g a X Q g Y 2 9 t Z X M g b 2 Z m I H R o Z S B i Y X Q s N H 0 m c X V v d D s s J n F 1 b 3 Q 7 U 2 V j d G l v b j E v U 3 R h d G N h c 3 Q g Q m F 0 d G l u Z 1 8 w O D E w L 0 F 1 d G 9 S Z W 1 v d m V k Q 2 9 s d W 1 u c z E u e 2 1 h e E V W b W F 4 R V Y g L S B N Y X h p b X V t I E V 4 a X Q g V m V s b 2 N p d H k g K G 1 w a C k g L S B I a W d o Z X N 0 I H N w Z W V k I G 9 m I G E g Y m F s b C B v Z m Y g d G h l I G J h d C 4 s N X 0 m c X V v d D s s J n F 1 b 3 Q 7 U 2 V j d G l v b j E v U 3 R h d G N h c 3 Q g Q m F 0 d G l u Z 1 8 w O D E w L 0 F 1 d G 9 S Z W 1 v d m V k Q 2 9 s d W 1 u c z E u e 0 x B T E E g L S B M Y X V u Y 2 g g Q W 5 n b G U g K G R l Z 3 J l Z S k g L S B W Z X J 0 a W N h b C B k a X J l Y 3 R p b 2 4 g b 2 Y g d G h l I G J h b G w g Y X M g a X Q g b G V h d m V z I H R o Z S B i Y X Q s N n 0 m c X V v d D s s J n F 1 b 3 Q 7 U 2 V j d G l v b j E v U 3 R h d G N h c 3 Q g Q m F 0 d G l u Z 1 8 w O D E w L 0 F 1 d G 9 S Z W 1 v d m V k Q 2 9 s d W 1 u c z E u e 0 J h c n J l b H N C Y X J y Z W x z I C 0 g Q S B i Y X R 0 Z W Q g Y m F s b C B 3 a X R o I G N v b X B h c m F i b G U g a G l 0 I H R 5 c G V z I C h p b i B 0 Z X J t c y B v Z i B l e G l 0 I H Z l b G 9 j a X R 5 I G F u Z C B s Y X V u Y 2 g g Y W 5 n b G U p I G h h d m U g b G V k I H R v I G E g b W l u a W 1 1 b S A u N T A w I G J h d H R p b m c g Y X Z l c m F n Z S B h b m Q g M S 4 1 M D A g c 2 x 1 Z 2 d p b m c g c G V y Y 2 V u d G F n Z S w 3 f S Z x d W 9 0 O y w m c X V v d D t T Z W N 0 a W 9 u M S 9 T d G F 0 Y 2 F z d C B C Y X R 0 a W 5 n X z A 4 M T A v Q X V 0 b 1 J l b W 9 2 Z W R D b 2 x 1 b W 5 z M S 5 7 Q m F y c m V s J U J h c n J l b C U g L S B Q Z X J j Z W 5 0 Y W d l I G 9 m I G J h d H R l Z C B i Y W x s c y B 0 a G F 0 I G F y Z S B j b G F z c 2 l m a W V k I G F z I G J h c n J l b H M s O H 0 m c X V v d D s s J n F 1 b 3 Q 7 U 2 V j d G l v b j E v U 3 R h d G N h c 3 Q g Q m F 0 d G l u Z 1 8 w O D E w L 0 F 1 d G 9 S Z W 1 v d m V k Q 2 9 s d W 1 u c z E u e 0 h h c m R I a X R I Y X J k S G l 0 I C 0 g I E 5 1 b W J l c i B v Z i B i Y X R 0 Z W Q g Y m F s b H M g d 2 l 0 a C B l e G l 0 I H Z l b G 9 j a X R 5 I G 9 m I D k 1 I G 1 w a C B v c i B o a W d o Z X I s O X 0 m c X V v d D s s J n F 1 b 3 Q 7 U 2 V j d G l v b j E v U 3 R h d G N h c 3 Q g Q m F 0 d G l u Z 1 8 w O D E w L 0 F 1 d G 9 S Z W 1 v d m V k Q 2 9 s d W 1 u c z E u e 0 h h c m R I a X Q l S G F y Z E h p d C U g L S A g U G V y Y 2 V u d G F n Z S B v Z i B i Y X R 0 Z W Q g Y m F s b H M g d 2 l 0 a C B l e G l 0 I H Z l b G 9 j a X R 5 I G 9 m I D k 1 I G 1 w a C B v c i B o a W d o Z X I s M T B 9 J n F 1 b 3 Q 7 L C Z x d W 9 0 O 1 N l Y 3 R p b 2 4 x L 1 N 0 Y X R j Y X N 0 I E J h d H R p b m d f M D g x M C 9 B d X R v U m V t b 3 Z l Z E N v b H V t b n M x L n s t L S B M a W 5 l I E J y Z W F r I C 0 t X z E s M T F 9 J n F 1 b 3 Q 7 L C Z x d W 9 0 O 1 N l Y 3 R p b 2 4 x L 1 N 0 Y X R j Y X N 0 I E J h d H R p b m d f M D g x M C 9 B d X R v U m V t b 3 Z l Z E N v b H V t b n M x L n t B V k d B V k c g L S B C Y X R 0 a W 5 n I E F 2 Z X J h Z 2 U g K E g v Q U I p L D E y f S Z x d W 9 0 O y w m c X V v d D t T Z W N 0 a W 9 u M S 9 T d G F 0 Y 2 F z d C B C Y X R 0 a W 5 n X z A 4 M T A v Q X V 0 b 1 J l b W 9 2 Z W R D b 2 x 1 b W 5 z M S 5 7 e E J B e E J B I C 0 g R X h w Z W N 0 Z W Q g Y m F 0 d G l u Z y B h d m V y Y W d l L D E z f S Z x d W 9 0 O y w m c X V v d D t T Z W N 0 a W 9 u M S 9 T d G F 0 Y 2 F z d C B C Y X R 0 a W 5 n X z A 4 M T A v Q X V 0 b 1 J l b W 9 2 Z W R D b 2 x 1 b W 5 z M S 5 7 L S 0 g T G l u Z S B C c m V h a y A t L V 8 y L D E 0 f S Z x d W 9 0 O y w m c X V v d D t T Z W N 0 a W 9 u M S 9 T d G F 0 Y 2 F z d C B C Y X R 0 a W 5 n X z A 4 M T A v Q X V 0 b 1 J l b W 9 2 Z W R D b 2 x 1 b W 5 z M S 5 7 U 0 x H U 0 x H I C 0 g U 2 x 1 Z 2 d p b m c g U G V y Y 2 V u d G F n Z S w x N X 0 m c X V v d D s s J n F 1 b 3 Q 7 U 2 V j d G l v b j E v U 3 R h d G N h c 3 Q g Q m F 0 d G l u Z 1 8 w O D E w L 0 F 1 d G 9 S Z W 1 v d m V k Q 2 9 s d W 1 u c z E u e 3 h T T E d 4 U 0 x H I C 0 g R X h w Z W N 0 Z W Q g c 2 x 1 Z 2 d p b m c g c G V y Y 2 V u d G F n Z S w x N n 0 m c X V v d D s s J n F 1 b 3 Q 7 U 2 V j d G l v b j E v U 3 R h d G N h c 3 Q g Q m F 0 d G l u Z 1 8 w O D E w L 0 F 1 d G 9 S Z W 1 v d m V k Q 2 9 s d W 1 u c z E u e y 0 t I E x p b m U g Q n J l Y W s g L S 1 f M y w x N 3 0 m c X V v d D s s J n F 1 b 3 Q 7 U 2 V j d G l v b j E v U 3 R h d G N h c 3 Q g Q m F 0 d G l u Z 1 8 w O D E w L 0 F 1 d G 9 S Z W 1 v d m V k Q 2 9 s d W 1 u c z E u e 3 d P Q k F 3 T 0 J B I C 0 g V 2 V p Z 2 h 0 Z W Q g T 2 4 g Q m F z Z S B B d m V y Y W d l I C h M a W 5 l Y X I g V 2 V p Z 2 h 0 c y k s M T h 9 J n F 1 b 3 Q 7 L C Z x d W 9 0 O 1 N l Y 3 R p b 2 4 x L 1 N 0 Y X R j Y X N 0 I E J h d H R p b m d f M D g x M C 9 B d X R v U m V t b 3 Z l Z E N v b H V t b n M x L n t 4 d 0 9 C Q X h 3 T 0 J B I C 0 g R X h w Z W N 0 Z W Q g d 2 V p Z 2 h 0 Z W Q g b 2 4 t Y m F z Z S B h d m V y Y W d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3 R h d G N h c 3 Q g Q m F 0 d G l u Z 1 8 w O D E w L 0 F 1 d G 9 S Z W 1 v d m V k Q 2 9 s d W 1 u c z E u e 1 R l Y W 0 s M H 0 m c X V v d D s s J n F 1 b 3 Q 7 U 2 V j d G l v b j E v U 3 R h d G N h c 3 Q g Q m F 0 d G l u Z 1 8 w O D E w L 0 F 1 d G 9 S Z W 1 v d m V k Q 2 9 s d W 1 u c z E u e 1 B B U E E g L S B Q b G F 0 Z S B B c H B l Y X J h b m N l c y w x f S Z x d W 9 0 O y w m c X V v d D t T Z W N 0 a W 9 u M S 9 T d G F 0 Y 2 F z d C B C Y X R 0 a W 5 n X z A 4 M T A v Q X V 0 b 1 J l b W 9 2 Z W R D b 2 x 1 b W 5 z M S 5 7 L S 0 g T G l u Z S B C c m V h a y A t L S w y f S Z x d W 9 0 O y w m c X V v d D t T Z W N 0 a W 9 u M S 9 T d G F 0 Y 2 F z d C B C Y X R 0 a W 5 n X z A 4 M T A v Q X V 0 b 1 J l b W 9 2 Z W R D b 2 x 1 b W 5 z M S 5 7 R X Z l b n R z R X Z l b n R z I C 0 g V G h l I G 5 1 b W J l c i B v Z i B C Y X R 0 Z W Q g Q m F s b H M g K F B B I C 0 g U 0 8 g L S B C Q i A t I E h C U C k s M 3 0 m c X V v d D s s J n F 1 b 3 Q 7 U 2 V j d G l v b j E v U 3 R h d G N h c 3 Q g Q m F 0 d G l u Z 1 8 w O D E w L 0 F 1 d G 9 S Z W 1 v d m V k Q 2 9 s d W 1 u c z E u e 0 V W R V Y g L S B F e G l 0 I F Z l b G 9 j a X R 5 I C h t c G g p I C 0 g U 3 B l Z W Q g b 2 Y g d G h l I G J h c 2 V i Y W x s I G F z I G l 0 I G N v b W V z I G 9 m Z i B 0 a G U g Y m F 0 L D R 9 J n F 1 b 3 Q 7 L C Z x d W 9 0 O 1 N l Y 3 R p b 2 4 x L 1 N 0 Y X R j Y X N 0 I E J h d H R p b m d f M D g x M C 9 B d X R v U m V t b 3 Z l Z E N v b H V t b n M x L n t t Y X h F V m 1 h e E V W I C 0 g T W F 4 a W 1 1 b S B F e G l 0 I F Z l b G 9 j a X R 5 I C h t c G g p I C 0 g S G l n a G V z d C B z c G V l Z C B v Z i B h I G J h b G w g b 2 Z m I H R o Z S B i Y X Q u L D V 9 J n F 1 b 3 Q 7 L C Z x d W 9 0 O 1 N l Y 3 R p b 2 4 x L 1 N 0 Y X R j Y X N 0 I E J h d H R p b m d f M D g x M C 9 B d X R v U m V t b 3 Z l Z E N v b H V t b n M x L n t M Q U x B I C 0 g T G F 1 b m N o I E F u Z 2 x l I C h k Z W d y Z W U p I C 0 g V m V y d G l j Y W w g Z G l y Z W N 0 a W 9 u I G 9 m I H R o Z S B i Y W x s I G F z I G l 0 I G x l Y X Z l c y B 0 a G U g Y m F 0 L D Z 9 J n F 1 b 3 Q 7 L C Z x d W 9 0 O 1 N l Y 3 R p b 2 4 x L 1 N 0 Y X R j Y X N 0 I E J h d H R p b m d f M D g x M C 9 B d X R v U m V t b 3 Z l Z E N v b H V t b n M x L n t C Y X J y Z W x z Q m F y c m V s c y A t I E E g Y m F 0 d G V k I G J h b G w g d 2 l 0 a C B j b 2 1 w Y X J h Y m x l I G h p d C B 0 e X B l c y A o a W 4 g d G V y b X M g b 2 Y g Z X h p d C B 2 Z W x v Y 2 l 0 e S B h b m Q g b G F 1 b m N o I G F u Z 2 x l K S B o Y X Z l I G x l Z C B 0 b y B h I G 1 p b m l t d W 0 g L j U w M C B i Y X R 0 a W 5 n I G F 2 Z X J h Z 2 U g Y W 5 k I D E u N T A w I H N s d W d n a W 5 n I H B l c m N l b n R h Z 2 U s N 3 0 m c X V v d D s s J n F 1 b 3 Q 7 U 2 V j d G l v b j E v U 3 R h d G N h c 3 Q g Q m F 0 d G l u Z 1 8 w O D E w L 0 F 1 d G 9 S Z W 1 v d m V k Q 2 9 s d W 1 u c z E u e 0 J h c n J l b C V C Y X J y Z W w l I C 0 g U G V y Y 2 V u d G F n Z S B v Z i B i Y X R 0 Z W Q g Y m F s b H M g d G h h d C B h c m U g Y 2 x h c 3 N p Z m l l Z C B h c y B i Y X J y Z W x z L D h 9 J n F 1 b 3 Q 7 L C Z x d W 9 0 O 1 N l Y 3 R p b 2 4 x L 1 N 0 Y X R j Y X N 0 I E J h d H R p b m d f M D g x M C 9 B d X R v U m V t b 3 Z l Z E N v b H V t b n M x L n t I Y X J k S G l 0 S G F y Z E h p d C A t I C B O d W 1 i Z X I g b 2 Y g Y m F 0 d G V k I G J h b G x z I H d p d G g g Z X h p d C B 2 Z W x v Y 2 l 0 e S B v Z i A 5 N S B t c G g g b 3 I g a G l n a G V y L D l 9 J n F 1 b 3 Q 7 L C Z x d W 9 0 O 1 N l Y 3 R p b 2 4 x L 1 N 0 Y X R j Y X N 0 I E J h d H R p b m d f M D g x M C 9 B d X R v U m V t b 3 Z l Z E N v b H V t b n M x L n t I Y X J k S G l 0 J U h h c m R I a X Q l I C 0 g I F B l c m N l b n R h Z 2 U g b 2 Y g Y m F 0 d G V k I G J h b G x z I H d p d G g g Z X h p d C B 2 Z W x v Y 2 l 0 e S B v Z i A 5 N S B t c G g g b 3 I g a G l n a G V y L D E w f S Z x d W 9 0 O y w m c X V v d D t T Z W N 0 a W 9 u M S 9 T d G F 0 Y 2 F z d C B C Y X R 0 a W 5 n X z A 4 M T A v Q X V 0 b 1 J l b W 9 2 Z W R D b 2 x 1 b W 5 z M S 5 7 L S 0 g T G l u Z S B C c m V h a y A t L V 8 x L D E x f S Z x d W 9 0 O y w m c X V v d D t T Z W N 0 a W 9 u M S 9 T d G F 0 Y 2 F z d C B C Y X R 0 a W 5 n X z A 4 M T A v Q X V 0 b 1 J l b W 9 2 Z W R D b 2 x 1 b W 5 z M S 5 7 Q V Z H Q V Z H I C 0 g Q m F 0 d G l u Z y B B d m V y Y W d l I C h I L 0 F C K S w x M n 0 m c X V v d D s s J n F 1 b 3 Q 7 U 2 V j d G l v b j E v U 3 R h d G N h c 3 Q g Q m F 0 d G l u Z 1 8 w O D E w L 0 F 1 d G 9 S Z W 1 v d m V k Q 2 9 s d W 1 u c z E u e 3 h C Q X h C Q S A t I E V 4 c G V j d G V k I G J h d H R p b m c g Y X Z l c m F n Z S w x M 3 0 m c X V v d D s s J n F 1 b 3 Q 7 U 2 V j d G l v b j E v U 3 R h d G N h c 3 Q g Q m F 0 d G l u Z 1 8 w O D E w L 0 F 1 d G 9 S Z W 1 v d m V k Q 2 9 s d W 1 u c z E u e y 0 t I E x p b m U g Q n J l Y W s g L S 1 f M i w x N H 0 m c X V v d D s s J n F 1 b 3 Q 7 U 2 V j d G l v b j E v U 3 R h d G N h c 3 Q g Q m F 0 d G l u Z 1 8 w O D E w L 0 F 1 d G 9 S Z W 1 v d m V k Q 2 9 s d W 1 u c z E u e 1 N M R 1 N M R y A t I F N s d W d n a W 5 n I F B l c m N l b n R h Z 2 U s M T V 9 J n F 1 b 3 Q 7 L C Z x d W 9 0 O 1 N l Y 3 R p b 2 4 x L 1 N 0 Y X R j Y X N 0 I E J h d H R p b m d f M D g x M C 9 B d X R v U m V t b 3 Z l Z E N v b H V t b n M x L n t 4 U 0 x H e F N M R y A t I E V 4 c G V j d G V k I H N s d W d n a W 5 n I H B l c m N l b n R h Z 2 U s M T Z 9 J n F 1 b 3 Q 7 L C Z x d W 9 0 O 1 N l Y 3 R p b 2 4 x L 1 N 0 Y X R j Y X N 0 I E J h d H R p b m d f M D g x M C 9 B d X R v U m V t b 3 Z l Z E N v b H V t b n M x L n s t L S B M a W 5 l I E J y Z W F r I C 0 t X z M s M T d 9 J n F 1 b 3 Q 7 L C Z x d W 9 0 O 1 N l Y 3 R p b 2 4 x L 1 N 0 Y X R j Y X N 0 I E J h d H R p b m d f M D g x M C 9 B d X R v U m V t b 3 Z l Z E N v b H V t b n M x L n t 3 T 0 J B d 0 9 C Q S A t I F d l a W d o d G V k I E 9 u I E J h c 2 U g Q X Z l c m F n Z S A o T G l u Z W F y I F d l a W d o d H M p L D E 4 f S Z x d W 9 0 O y w m c X V v d D t T Z W N 0 a W 9 u M S 9 T d G F 0 Y 2 F z d C B C Y X R 0 a W 5 n X z A 4 M T A v Q X V 0 b 1 J l b W 9 2 Z W R D b 2 x 1 b W 5 z M S 5 7 e H d P Q k F 4 d 0 9 C Q S A t I E V 4 c G V j d G V k I H d l a W d o d G V k I G 9 u L W J h c 2 U g Y X Z l c m F n Z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j Y X N 0 J T I w Q m F 0 d G l u Z 1 8 w O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Q m F 0 d G l u Z 1 8 w O D E w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Y 2 F z d C U y M E J h d H R p b m d f M D g x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Y 2 F z d C U y M E J h d H R p b m d f M D g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Q m F 0 d G l u Z 1 8 w O D E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N h c 3 Q l M j B C Y X R 0 a W 5 n X 1 N p b m N l P C 9 J d G V t U G F 0 a D 4 8 L 0 l 0 Z W 1 M b 2 N h d G l v b j 4 8 U 3 R h Y m x l R W 5 0 c m l l c z 4 8 R W 5 0 c n k g V H l w Z T 0 i U X V l c n l J R C I g V m F s d W U 9 I n N m M G Z m Y T A 0 Z S 0 1 Y j Y 1 L T Q 4 M T Y t Y j I 2 Z i 0 5 O D h m N G U w Z T E 3 O T c i I C 8 + P E V u d H J 5 I F R 5 c G U 9 I k Z p b G x U Y X J n Z X Q i I F Z h b H V l P S J z U 3 R h d G N h c 3 R f Q m F 0 d G l u Z 1 9 T a W 5 j Z S I g L z 4 8 R W 5 0 c n k g V H l w Z T 0 i T G 9 h Z G V k V G 9 B b m F s e X N p c 1 N l c n Z p Y 2 V z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N z o 0 N T o w O S 4 5 M z U z M T c 1 W i I g L z 4 8 R W 5 0 c n k g V H l w Z T 0 i R m l s b E N v b H V t b l R 5 c G V z I i B W Y W x 1 Z T 0 i c 0 J n T U d B d 1 V G Q l F N R U F 3 U U d C U V l H Q l F Z R 0 J R W T 0 i I C 8 + P E V u d H J 5 I F R 5 c G U 9 I k Z p b G x D b 2 x 1 b W 5 O Y W 1 l c y I g V m F s d W U 9 I n N b J n F 1 b 3 Q 7 V G V h b S Z x d W 9 0 O y w m c X V v d D t Q Q V B B I C 0 g U G x h d G U g Q X B w Z W F y Y W 5 j Z X M m c X V v d D s s J n F 1 b 3 Q 7 L S 0 g T G l u Z S B C c m V h a y A t L S Z x d W 9 0 O y w m c X V v d D t F d m V u d H N F d m V u d H M g L S B U a G U g b n V t Y m V y I G 9 m I E J h d H R l Z C B C Y W x s c y A o U E E g L S B T T y A t I E J C I C 0 g S E J Q K S Z x d W 9 0 O y w m c X V v d D t F V k V W I C 0 g R X h p d C B W Z W x v Y 2 l 0 e S A o b X B o K S A t I F N w Z W V k I G 9 m I H R o Z S B i Y X N l Y m F s b C B h c y B p d C B j b 2 1 l c y B v Z m Y g d G h l I G J h d C Z x d W 9 0 O y w m c X V v d D t t Y X h F V m 1 h e E V W I C 0 g T W F 4 a W 1 1 b S B F e G l 0 I F Z l b G 9 j a X R 5 I C h t c G g p I C 0 g S G l n a G V z d C B z c G V l Z C B v Z i B h I G J h b G w g b 2 Z m I H R o Z S B i Y X Q u J n F 1 b 3 Q 7 L C Z x d W 9 0 O 0 x B T E E g L S B M Y X V u Y 2 g g Q W 5 n b G U g K G R l Z 3 J l Z S k g L S B W Z X J 0 a W N h b C B k a X J l Y 3 R p b 2 4 g b 2 Y g d G h l I G J h b G w g Y X M g a X Q g b G V h d m V z I H R o Z S B i Y X Q m c X V v d D s s J n F 1 b 3 Q 7 Q m F y c m V s c 0 J h c n J l b H M g L S B B I G J h d H R l Z C B i Y W x s I H d p d G g g Y 2 9 t c G F y Y W J s Z S B o a X Q g d H l w Z X M g K G l u I H R l c m 1 z I G 9 m I G V 4 a X Q g d m V s b 2 N p d H k g Y W 5 k I G x h d W 5 j a C B h b m d s Z S k g a G F 2 Z S B s Z W Q g d G 8 g Y S B t a W 5 p b X V t I C 4 1 M D A g Y m F 0 d G l u Z y B h d m V y Y W d l I G F u Z C A x L j U w M C B z b H V n Z 2 l u Z y B w Z X J j Z W 5 0 Y W d l J n F 1 b 3 Q 7 L C Z x d W 9 0 O 0 J h c n J l b C V C Y X J y Z W w l I C 0 g U G V y Y 2 V u d G F n Z S B v Z i B i Y X R 0 Z W Q g Y m F s b H M g d G h h d C B h c m U g Y 2 x h c 3 N p Z m l l Z C B h c y B i Y X J y Z W x z J n F 1 b 3 Q 7 L C Z x d W 9 0 O 0 h h c m R I a X R I Y X J k S G l 0 I C 0 g I E 5 1 b W J l c i B v Z i B i Y X R 0 Z W Q g Y m F s b H M g d 2 l 0 a C B l e G l 0 I H Z l b G 9 j a X R 5 I G 9 m I D k 1 I G 1 w a C B v c i B o a W d o Z X I m c X V v d D s s J n F 1 b 3 Q 7 S G F y Z E h p d C V I Y X J k S G l 0 J S A t I C B Q Z X J j Z W 5 0 Y W d l I G 9 m I G J h d H R l Z C B i Y W x s c y B 3 a X R o I G V 4 a X Q g d m V s b 2 N p d H k g b 2 Y g O T U g b X B o I G 9 y I G h p Z 2 h l c i Z x d W 9 0 O y w m c X V v d D s t L S B M a W 5 l I E J y Z W F r I C 0 t X z E m c X V v d D s s J n F 1 b 3 Q 7 Q V Z H Q V Z H I C 0 g Q m F 0 d G l u Z y B B d m V y Y W d l I C h I L 0 F C K S Z x d W 9 0 O y w m c X V v d D t 4 Q k F 4 Q k E g L S B F e H B l Y 3 R l Z C B i Y X R 0 a W 5 n I G F 2 Z X J h Z 2 U m c X V v d D s s J n F 1 b 3 Q 7 L S 0 g T G l u Z S B C c m V h a y A t L V 8 y J n F 1 b 3 Q 7 L C Z x d W 9 0 O 1 N M R 1 N M R y A t I F N s d W d n a W 5 n I F B l c m N l b n R h Z 2 U m c X V v d D s s J n F 1 b 3 Q 7 e F N M R 3 h T T E c g L S B F e H B l Y 3 R l Z C B z b H V n Z 2 l u Z y B w Z X J j Z W 5 0 Y W d l J n F 1 b 3 Q 7 L C Z x d W 9 0 O y 0 t I E x p b m U g Q n J l Y W s g L S 1 f M y Z x d W 9 0 O y w m c X V v d D t 3 T 0 J B d 0 9 C Q S A t I F d l a W d o d G V k I E 9 u I E J h c 2 U g Q X Z l c m F n Z S A o T G l u Z W F y I F d l a W d o d H M p J n F 1 b 3 Q 7 L C Z x d W 9 0 O 3 h 3 T 0 J B e H d P Q k E g L S B F e H B l Y 3 R l Z C B 3 Z W l n a H R l Z C B v b i 1 i Y X N l I G F 2 Z X J h Z 2 U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N h c 3 Q g Q m F 0 d G l u Z 1 9 T a W 5 j Z S 9 B d X R v U m V t b 3 Z l Z E N v b H V t b n M x L n t U Z W F t L D B 9 J n F 1 b 3 Q 7 L C Z x d W 9 0 O 1 N l Y 3 R p b 2 4 x L 1 N 0 Y X R j Y X N 0 I E J h d H R p b m d f U 2 l u Y 2 U v Q X V 0 b 1 J l b W 9 2 Z W R D b 2 x 1 b W 5 z M S 5 7 U E F Q Q S A t I F B s Y X R l I E F w c G V h c m F u Y 2 V z L D F 9 J n F 1 b 3 Q 7 L C Z x d W 9 0 O 1 N l Y 3 R p b 2 4 x L 1 N 0 Y X R j Y X N 0 I E J h d H R p b m d f U 2 l u Y 2 U v Q X V 0 b 1 J l b W 9 2 Z W R D b 2 x 1 b W 5 z M S 5 7 L S 0 g T G l u Z S B C c m V h a y A t L S w y f S Z x d W 9 0 O y w m c X V v d D t T Z W N 0 a W 9 u M S 9 T d G F 0 Y 2 F z d C B C Y X R 0 a W 5 n X 1 N p b m N l L 0 F 1 d G 9 S Z W 1 v d m V k Q 2 9 s d W 1 u c z E u e 0 V 2 Z W 5 0 c 0 V 2 Z W 5 0 c y A t I F R o Z S B u d W 1 i Z X I g b 2 Y g Q m F 0 d G V k I E J h b G x z I C h Q Q S A t I F N P I C 0 g Q k I g L S B I Q l A p L D N 9 J n F 1 b 3 Q 7 L C Z x d W 9 0 O 1 N l Y 3 R p b 2 4 x L 1 N 0 Y X R j Y X N 0 I E J h d H R p b m d f U 2 l u Y 2 U v Q X V 0 b 1 J l b W 9 2 Z W R D b 2 x 1 b W 5 z M S 5 7 R V Z F V i A t I E V 4 a X Q g V m V s b 2 N p d H k g K G 1 w a C k g L S B T c G V l Z C B v Z i B 0 a G U g Y m F z Z W J h b G w g Y X M g a X Q g Y 2 9 t Z X M g b 2 Z m I H R o Z S B i Y X Q s N H 0 m c X V v d D s s J n F 1 b 3 Q 7 U 2 V j d G l v b j E v U 3 R h d G N h c 3 Q g Q m F 0 d G l u Z 1 9 T a W 5 j Z S 9 B d X R v U m V t b 3 Z l Z E N v b H V t b n M x L n t t Y X h F V m 1 h e E V W I C 0 g T W F 4 a W 1 1 b S B F e G l 0 I F Z l b G 9 j a X R 5 I C h t c G g p I C 0 g S G l n a G V z d C B z c G V l Z C B v Z i B h I G J h b G w g b 2 Z m I H R o Z S B i Y X Q u L D V 9 J n F 1 b 3 Q 7 L C Z x d W 9 0 O 1 N l Y 3 R p b 2 4 x L 1 N 0 Y X R j Y X N 0 I E J h d H R p b m d f U 2 l u Y 2 U v Q X V 0 b 1 J l b W 9 2 Z W R D b 2 x 1 b W 5 z M S 5 7 T E F M Q S A t I E x h d W 5 j a C B B b m d s Z S A o Z G V n c m V l K S A t I F Z l c n R p Y 2 F s I G R p c m V j d G l v b i B v Z i B 0 a G U g Y m F s b C B h c y B p d C B s Z W F 2 Z X M g d G h l I G J h d C w 2 f S Z x d W 9 0 O y w m c X V v d D t T Z W N 0 a W 9 u M S 9 T d G F 0 Y 2 F z d C B C Y X R 0 a W 5 n X 1 N p b m N l L 0 F 1 d G 9 S Z W 1 v d m V k Q 2 9 s d W 1 u c z E u e 0 J h c n J l b H N C Y X J y Z W x z I C 0 g Q S B i Y X R 0 Z W Q g Y m F s b C B 3 a X R o I G N v b X B h c m F i b G U g a G l 0 I H R 5 c G V z I C h p b i B 0 Z X J t c y B v Z i B l e G l 0 I H Z l b G 9 j a X R 5 I G F u Z C B s Y X V u Y 2 g g Y W 5 n b G U p I G h h d m U g b G V k I H R v I G E g b W l u a W 1 1 b S A u N T A w I G J h d H R p b m c g Y X Z l c m F n Z S B h b m Q g M S 4 1 M D A g c 2 x 1 Z 2 d p b m c g c G V y Y 2 V u d G F n Z S w 3 f S Z x d W 9 0 O y w m c X V v d D t T Z W N 0 a W 9 u M S 9 T d G F 0 Y 2 F z d C B C Y X R 0 a W 5 n X 1 N p b m N l L 0 F 1 d G 9 S Z W 1 v d m V k Q 2 9 s d W 1 u c z E u e 0 J h c n J l b C V C Y X J y Z W w l I C 0 g U G V y Y 2 V u d G F n Z S B v Z i B i Y X R 0 Z W Q g Y m F s b H M g d G h h d C B h c m U g Y 2 x h c 3 N p Z m l l Z C B h c y B i Y X J y Z W x z L D h 9 J n F 1 b 3 Q 7 L C Z x d W 9 0 O 1 N l Y 3 R p b 2 4 x L 1 N 0 Y X R j Y X N 0 I E J h d H R p b m d f U 2 l u Y 2 U v Q X V 0 b 1 J l b W 9 2 Z W R D b 2 x 1 b W 5 z M S 5 7 S G F y Z E h p d E h h c m R I a X Q g L S A g T n V t Y m V y I G 9 m I G J h d H R l Z C B i Y W x s c y B 3 a X R o I G V 4 a X Q g d m V s b 2 N p d H k g b 2 Y g O T U g b X B o I G 9 y I G h p Z 2 h l c i w 5 f S Z x d W 9 0 O y w m c X V v d D t T Z W N 0 a W 9 u M S 9 T d G F 0 Y 2 F z d C B C Y X R 0 a W 5 n X 1 N p b m N l L 0 F 1 d G 9 S Z W 1 v d m V k Q 2 9 s d W 1 u c z E u e 0 h h c m R I a X Q l S G F y Z E h p d C U g L S A g U G V y Y 2 V u d G F n Z S B v Z i B i Y X R 0 Z W Q g Y m F s b H M g d 2 l 0 a C B l e G l 0 I H Z l b G 9 j a X R 5 I G 9 m I D k 1 I G 1 w a C B v c i B o a W d o Z X I s M T B 9 J n F 1 b 3 Q 7 L C Z x d W 9 0 O 1 N l Y 3 R p b 2 4 x L 1 N 0 Y X R j Y X N 0 I E J h d H R p b m d f U 2 l u Y 2 U v Q X V 0 b 1 J l b W 9 2 Z W R D b 2 x 1 b W 5 z M S 5 7 L S 0 g T G l u Z S B C c m V h a y A t L V 8 x L D E x f S Z x d W 9 0 O y w m c X V v d D t T Z W N 0 a W 9 u M S 9 T d G F 0 Y 2 F z d C B C Y X R 0 a W 5 n X 1 N p b m N l L 0 F 1 d G 9 S Z W 1 v d m V k Q 2 9 s d W 1 u c z E u e 0 F W R 0 F W R y A t I E J h d H R p b m c g Q X Z l c m F n Z S A o S C 9 B Q i k s M T J 9 J n F 1 b 3 Q 7 L C Z x d W 9 0 O 1 N l Y 3 R p b 2 4 x L 1 N 0 Y X R j Y X N 0 I E J h d H R p b m d f U 2 l u Y 2 U v Q X V 0 b 1 J l b W 9 2 Z W R D b 2 x 1 b W 5 z M S 5 7 e E J B e E J B I C 0 g R X h w Z W N 0 Z W Q g Y m F 0 d G l u Z y B h d m V y Y W d l L D E z f S Z x d W 9 0 O y w m c X V v d D t T Z W N 0 a W 9 u M S 9 T d G F 0 Y 2 F z d C B C Y X R 0 a W 5 n X 1 N p b m N l L 0 F 1 d G 9 S Z W 1 v d m V k Q 2 9 s d W 1 u c z E u e y 0 t I E x p b m U g Q n J l Y W s g L S 1 f M i w x N H 0 m c X V v d D s s J n F 1 b 3 Q 7 U 2 V j d G l v b j E v U 3 R h d G N h c 3 Q g Q m F 0 d G l u Z 1 9 T a W 5 j Z S 9 B d X R v U m V t b 3 Z l Z E N v b H V t b n M x L n t T T E d T T E c g L S B T b H V n Z 2 l u Z y B Q Z X J j Z W 5 0 Y W d l L D E 1 f S Z x d W 9 0 O y w m c X V v d D t T Z W N 0 a W 9 u M S 9 T d G F 0 Y 2 F z d C B C Y X R 0 a W 5 n X 1 N p b m N l L 0 F 1 d G 9 S Z W 1 v d m V k Q 2 9 s d W 1 u c z E u e 3 h T T E d 4 U 0 x H I C 0 g R X h w Z W N 0 Z W Q g c 2 x 1 Z 2 d p b m c g c G V y Y 2 V u d G F n Z S w x N n 0 m c X V v d D s s J n F 1 b 3 Q 7 U 2 V j d G l v b j E v U 3 R h d G N h c 3 Q g Q m F 0 d G l u Z 1 9 T a W 5 j Z S 9 B d X R v U m V t b 3 Z l Z E N v b H V t b n M x L n s t L S B M a W 5 l I E J y Z W F r I C 0 t X z M s M T d 9 J n F 1 b 3 Q 7 L C Z x d W 9 0 O 1 N l Y 3 R p b 2 4 x L 1 N 0 Y X R j Y X N 0 I E J h d H R p b m d f U 2 l u Y 2 U v Q X V 0 b 1 J l b W 9 2 Z W R D b 2 x 1 b W 5 z M S 5 7 d 0 9 C Q X d P Q k E g L S B X Z W l n a H R l Z C B P b i B C Y X N l I E F 2 Z X J h Z 2 U g K E x p b m V h c i B X Z W l n a H R z K S w x O H 0 m c X V v d D s s J n F 1 b 3 Q 7 U 2 V j d G l v b j E v U 3 R h d G N h c 3 Q g Q m F 0 d G l u Z 1 9 T a W 5 j Z S 9 B d X R v U m V t b 3 Z l Z E N v b H V t b n M x L n t 4 d 0 9 C Q X h 3 T 0 J B I C 0 g R X h w Z W N 0 Z W Q g d 2 V p Z 2 h 0 Z W Q g b 2 4 t Y m F z Z S B h d m V y Y W d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3 R h d G N h c 3 Q g Q m F 0 d G l u Z 1 9 T a W 5 j Z S 9 B d X R v U m V t b 3 Z l Z E N v b H V t b n M x L n t U Z W F t L D B 9 J n F 1 b 3 Q 7 L C Z x d W 9 0 O 1 N l Y 3 R p b 2 4 x L 1 N 0 Y X R j Y X N 0 I E J h d H R p b m d f U 2 l u Y 2 U v Q X V 0 b 1 J l b W 9 2 Z W R D b 2 x 1 b W 5 z M S 5 7 U E F Q Q S A t I F B s Y X R l I E F w c G V h c m F u Y 2 V z L D F 9 J n F 1 b 3 Q 7 L C Z x d W 9 0 O 1 N l Y 3 R p b 2 4 x L 1 N 0 Y X R j Y X N 0 I E J h d H R p b m d f U 2 l u Y 2 U v Q X V 0 b 1 J l b W 9 2 Z W R D b 2 x 1 b W 5 z M S 5 7 L S 0 g T G l u Z S B C c m V h a y A t L S w y f S Z x d W 9 0 O y w m c X V v d D t T Z W N 0 a W 9 u M S 9 T d G F 0 Y 2 F z d C B C Y X R 0 a W 5 n X 1 N p b m N l L 0 F 1 d G 9 S Z W 1 v d m V k Q 2 9 s d W 1 u c z E u e 0 V 2 Z W 5 0 c 0 V 2 Z W 5 0 c y A t I F R o Z S B u d W 1 i Z X I g b 2 Y g Q m F 0 d G V k I E J h b G x z I C h Q Q S A t I F N P I C 0 g Q k I g L S B I Q l A p L D N 9 J n F 1 b 3 Q 7 L C Z x d W 9 0 O 1 N l Y 3 R p b 2 4 x L 1 N 0 Y X R j Y X N 0 I E J h d H R p b m d f U 2 l u Y 2 U v Q X V 0 b 1 J l b W 9 2 Z W R D b 2 x 1 b W 5 z M S 5 7 R V Z F V i A t I E V 4 a X Q g V m V s b 2 N p d H k g K G 1 w a C k g L S B T c G V l Z C B v Z i B 0 a G U g Y m F z Z W J h b G w g Y X M g a X Q g Y 2 9 t Z X M g b 2 Z m I H R o Z S B i Y X Q s N H 0 m c X V v d D s s J n F 1 b 3 Q 7 U 2 V j d G l v b j E v U 3 R h d G N h c 3 Q g Q m F 0 d G l u Z 1 9 T a W 5 j Z S 9 B d X R v U m V t b 3 Z l Z E N v b H V t b n M x L n t t Y X h F V m 1 h e E V W I C 0 g T W F 4 a W 1 1 b S B F e G l 0 I F Z l b G 9 j a X R 5 I C h t c G g p I C 0 g S G l n a G V z d C B z c G V l Z C B v Z i B h I G J h b G w g b 2 Z m I H R o Z S B i Y X Q u L D V 9 J n F 1 b 3 Q 7 L C Z x d W 9 0 O 1 N l Y 3 R p b 2 4 x L 1 N 0 Y X R j Y X N 0 I E J h d H R p b m d f U 2 l u Y 2 U v Q X V 0 b 1 J l b W 9 2 Z W R D b 2 x 1 b W 5 z M S 5 7 T E F M Q S A t I E x h d W 5 j a C B B b m d s Z S A o Z G V n c m V l K S A t I F Z l c n R p Y 2 F s I G R p c m V j d G l v b i B v Z i B 0 a G U g Y m F s b C B h c y B p d C B s Z W F 2 Z X M g d G h l I G J h d C w 2 f S Z x d W 9 0 O y w m c X V v d D t T Z W N 0 a W 9 u M S 9 T d G F 0 Y 2 F z d C B C Y X R 0 a W 5 n X 1 N p b m N l L 0 F 1 d G 9 S Z W 1 v d m V k Q 2 9 s d W 1 u c z E u e 0 J h c n J l b H N C Y X J y Z W x z I C 0 g Q S B i Y X R 0 Z W Q g Y m F s b C B 3 a X R o I G N v b X B h c m F i b G U g a G l 0 I H R 5 c G V z I C h p b i B 0 Z X J t c y B v Z i B l e G l 0 I H Z l b G 9 j a X R 5 I G F u Z C B s Y X V u Y 2 g g Y W 5 n b G U p I G h h d m U g b G V k I H R v I G E g b W l u a W 1 1 b S A u N T A w I G J h d H R p b m c g Y X Z l c m F n Z S B h b m Q g M S 4 1 M D A g c 2 x 1 Z 2 d p b m c g c G V y Y 2 V u d G F n Z S w 3 f S Z x d W 9 0 O y w m c X V v d D t T Z W N 0 a W 9 u M S 9 T d G F 0 Y 2 F z d C B C Y X R 0 a W 5 n X 1 N p b m N l L 0 F 1 d G 9 S Z W 1 v d m V k Q 2 9 s d W 1 u c z E u e 0 J h c n J l b C V C Y X J y Z W w l I C 0 g U G V y Y 2 V u d G F n Z S B v Z i B i Y X R 0 Z W Q g Y m F s b H M g d G h h d C B h c m U g Y 2 x h c 3 N p Z m l l Z C B h c y B i Y X J y Z W x z L D h 9 J n F 1 b 3 Q 7 L C Z x d W 9 0 O 1 N l Y 3 R p b 2 4 x L 1 N 0 Y X R j Y X N 0 I E J h d H R p b m d f U 2 l u Y 2 U v Q X V 0 b 1 J l b W 9 2 Z W R D b 2 x 1 b W 5 z M S 5 7 S G F y Z E h p d E h h c m R I a X Q g L S A g T n V t Y m V y I G 9 m I G J h d H R l Z C B i Y W x s c y B 3 a X R o I G V 4 a X Q g d m V s b 2 N p d H k g b 2 Y g O T U g b X B o I G 9 y I G h p Z 2 h l c i w 5 f S Z x d W 9 0 O y w m c X V v d D t T Z W N 0 a W 9 u M S 9 T d G F 0 Y 2 F z d C B C Y X R 0 a W 5 n X 1 N p b m N l L 0 F 1 d G 9 S Z W 1 v d m V k Q 2 9 s d W 1 u c z E u e 0 h h c m R I a X Q l S G F y Z E h p d C U g L S A g U G V y Y 2 V u d G F n Z S B v Z i B i Y X R 0 Z W Q g Y m F s b H M g d 2 l 0 a C B l e G l 0 I H Z l b G 9 j a X R 5 I G 9 m I D k 1 I G 1 w a C B v c i B o a W d o Z X I s M T B 9 J n F 1 b 3 Q 7 L C Z x d W 9 0 O 1 N l Y 3 R p b 2 4 x L 1 N 0 Y X R j Y X N 0 I E J h d H R p b m d f U 2 l u Y 2 U v Q X V 0 b 1 J l b W 9 2 Z W R D b 2 x 1 b W 5 z M S 5 7 L S 0 g T G l u Z S B C c m V h a y A t L V 8 x L D E x f S Z x d W 9 0 O y w m c X V v d D t T Z W N 0 a W 9 u M S 9 T d G F 0 Y 2 F z d C B C Y X R 0 a W 5 n X 1 N p b m N l L 0 F 1 d G 9 S Z W 1 v d m V k Q 2 9 s d W 1 u c z E u e 0 F W R 0 F W R y A t I E J h d H R p b m c g Q X Z l c m F n Z S A o S C 9 B Q i k s M T J 9 J n F 1 b 3 Q 7 L C Z x d W 9 0 O 1 N l Y 3 R p b 2 4 x L 1 N 0 Y X R j Y X N 0 I E J h d H R p b m d f U 2 l u Y 2 U v Q X V 0 b 1 J l b W 9 2 Z W R D b 2 x 1 b W 5 z M S 5 7 e E J B e E J B I C 0 g R X h w Z W N 0 Z W Q g Y m F 0 d G l u Z y B h d m V y Y W d l L D E z f S Z x d W 9 0 O y w m c X V v d D t T Z W N 0 a W 9 u M S 9 T d G F 0 Y 2 F z d C B C Y X R 0 a W 5 n X 1 N p b m N l L 0 F 1 d G 9 S Z W 1 v d m V k Q 2 9 s d W 1 u c z E u e y 0 t I E x p b m U g Q n J l Y W s g L S 1 f M i w x N H 0 m c X V v d D s s J n F 1 b 3 Q 7 U 2 V j d G l v b j E v U 3 R h d G N h c 3 Q g Q m F 0 d G l u Z 1 9 T a W 5 j Z S 9 B d X R v U m V t b 3 Z l Z E N v b H V t b n M x L n t T T E d T T E c g L S B T b H V n Z 2 l u Z y B Q Z X J j Z W 5 0 Y W d l L D E 1 f S Z x d W 9 0 O y w m c X V v d D t T Z W N 0 a W 9 u M S 9 T d G F 0 Y 2 F z d C B C Y X R 0 a W 5 n X 1 N p b m N l L 0 F 1 d G 9 S Z W 1 v d m V k Q 2 9 s d W 1 u c z E u e 3 h T T E d 4 U 0 x H I C 0 g R X h w Z W N 0 Z W Q g c 2 x 1 Z 2 d p b m c g c G V y Y 2 V u d G F n Z S w x N n 0 m c X V v d D s s J n F 1 b 3 Q 7 U 2 V j d G l v b j E v U 3 R h d G N h c 3 Q g Q m F 0 d G l u Z 1 9 T a W 5 j Z S 9 B d X R v U m V t b 3 Z l Z E N v b H V t b n M x L n s t L S B M a W 5 l I E J y Z W F r I C 0 t X z M s M T d 9 J n F 1 b 3 Q 7 L C Z x d W 9 0 O 1 N l Y 3 R p b 2 4 x L 1 N 0 Y X R j Y X N 0 I E J h d H R p b m d f U 2 l u Y 2 U v Q X V 0 b 1 J l b W 9 2 Z W R D b 2 x 1 b W 5 z M S 5 7 d 0 9 C Q X d P Q k E g L S B X Z W l n a H R l Z C B P b i B C Y X N l I E F 2 Z X J h Z 2 U g K E x p b m V h c i B X Z W l n a H R z K S w x O H 0 m c X V v d D s s J n F 1 b 3 Q 7 U 2 V j d G l v b j E v U 3 R h d G N h c 3 Q g Q m F 0 d G l u Z 1 9 T a W 5 j Z S 9 B d X R v U m V t b 3 Z l Z E N v b H V t b n M x L n t 4 d 0 9 C Q X h 3 T 0 J B I C 0 g R X h w Z W N 0 Z W Q g d 2 V p Z 2 h 0 Z W Q g b 2 4 t Y m F z Z S B h d m V y Y W d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N h c 3 Q l M j B C Y X R 0 a W 5 n X 1 N p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Q m F 0 d G l u Z 1 9 T a W 5 j Z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N h c 3 Q l M j B C Y X R 0 a W 5 n X 1 N p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Q m F 0 d G l u Z 1 9 T a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Q m F 0 d G l u Z 1 9 T a W 5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l M j B E Y X N o Y m 9 h c m R f U 2 l u Y 2 U 8 L 0 l 0 Z W 1 Q Y X R o P j w v S X R l b U x v Y 2 F 0 a W 9 u P j x T d G F i b G V F b n R y a W V z P j x F b n R y e S B U e X B l P S J R d W V y e U l E I i B W Y W x 1 Z T 0 i c z F i M j Y 3 N T M x L T M 2 O T U t N D Z h N C 1 i Y W M y L T N l Z T B l M j F h Y j Q x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h d H R p b m d f R G F z a G J v Y X J k X 1 N p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V Q w M T o x N j o w N C 4 0 N D E 0 O T c 3 W i I g L z 4 8 R W 5 0 c n k g V H l w Z T 0 i R m l s b E N v b H V t b l R 5 c G V z I i B W Y W x 1 Z T 0 i c 0 J n T U R B d 0 1 E Q X d N R 0 J B U U Z C U V l G Q l F V R k J n T U d C U V l G Q l F V P S I g L z 4 8 R W 5 0 c n k g V H l w Z T 0 i R m l s b E N v b H V t b k 5 h b W V z I i B W Y W x 1 Z T 0 i c 1 s m c X V v d D t U Z W F t J n F 1 b 3 Q 7 L C Z x d W 9 0 O 1 R H J n F 1 b 3 Q 7 L C Z x d W 9 0 O 0 d H I C 0 g R 2 F t Z X M g U G x h e W V k J n F 1 b 3 Q 7 L C Z x d W 9 0 O 1 B B U E E g L S B Q b G F 0 Z S B B c H B l Y X J h b m N l c y Z x d W 9 0 O y w m c X V v d D t I U k h S I C 0 g S G 9 t Z S B S d W 5 z J n F 1 b 3 Q 7 L C Z x d W 9 0 O 1 J S I C 0 g U n V u c y Z x d W 9 0 O y w m c X V v d D t S Q k l S Q k k g L S B S d W 5 z I E J h d H R l Z C B J b i Z x d W 9 0 O y w m c X V v d D t T Q l N C I C 0 g U 3 R v b G V u I E J h c 2 V z J n F 1 b 3 Q 7 L C Z x d W 9 0 O y 0 t I E x p b m U g Q n J l Y W s g L S 0 m c X V v d D s s J n F 1 b 3 Q 7 Q k I l Q k I l I C 0 g V 2 F s a y B Q Z X J j Z W 5 0 Y W d l I C h C Q i 9 Q Q S k m c X V v d D s s J n F 1 b 3 Q 7 S y V L J S A t I F N 0 c m l r Z W 9 1 d C B Q Z X J j Z W 5 0 Y W d l I C h T T y 9 Q Q S k m c X V v d D s s J n F 1 b 3 Q 7 S V N P S V N P I C 0 g S X N v b G F 0 Z W Q g U G 9 3 Z X I g K F N M R y 1 B V k c p J n F 1 b 3 Q 7 L C Z x d W 9 0 O 0 J B Q k l Q Q k F C S V A g L S B C Y X R 0 a W 5 n I E F 2 Z X J h Z 2 U g b 2 4 g Q m F s b H M g a W 4 g U G x h e S Z x d W 9 0 O y w m c X V v d D s t L S B M a W 5 l I E J y Z W F r I C 0 t X z E m c X V v d D s s J n F 1 b 3 Q 7 Q V Z H Q V Z H I C 0 g Q m F 0 d G l u Z y B B d m V y Y W d l I C h I L 0 F C K S Z x d W 9 0 O y w m c X V v d D t P Q l B P Q l A g L S B P b i B C Y X N l I F B l c m N l b n R h Z 2 U m c X V v d D s s J n F 1 b 3 Q 7 U 0 x H U 0 x H I C 0 g U 2 x 1 Z 2 d p b m c g U G V y Y 2 V u d G F n Z S Z x d W 9 0 O y w m c X V v d D t 3 T 0 J B d 0 9 C Q S A t I F d l a W d o d G V k I E 9 u I E J h c 2 U g Q X Z l c m F n Z S A o T G l u Z W F y I F d l a W d o d H M p J n F 1 b 3 Q 7 L C Z x d W 9 0 O 3 h 3 T 0 J B e H d P Q k E g L S B F e H B l Y 3 R l Z C B 3 Z W l n a H R l Z C B v b i 1 i Y X N l I G F 2 Z X J h Z 2 U m c X V v d D s s J n F 1 b 3 Q 7 d 1 J D K 3 d S Q y s g L S B S d W 5 z I H B l c i B Q Q S B z Y 2 F s Z W Q g d 2 h l c m U g M T A w I G l z I G F 2 Z X J h Z 2 U 7 I G J v d G g g b G V h Z 3 V l I G F u Z C B w Y X J r I G F k a n V z d G V k O y B i Y X N l Z C B v b i B 3 T 0 J B J n F 1 b 3 Q 7 L C Z x d W 9 0 O y 0 t I E x p b m U g Q n J l Y W s g L S 1 f M i Z x d W 9 0 O y w m c X V v d D t C c 1 J C Y X N l I F J 1 b m 5 p b m c g L S B C Y X N l I H J 1 b m 5 p b m c g c n V u c y B h Y m 9 2 Z S B h d m V y Y W d l L C B p b m N s d W R l c y B T Q i B v c i B D U y Z x d W 9 0 O y w m c X V v d D s t L S B M a W 5 l I E J y Z W F r I C 0 t X z M m c X V v d D s s J n F 1 b 3 Q 7 T 2 Z m T 2 Z m Z W 5 z Z S A t I E J h d H R p b m c g Y W 5 k I E J h c 2 U g U n V u b m l u Z y B j b 2 1 i a W 5 l Z C A o Y W J v d m U g Y X Z l c m F n Z S k m c X V v d D s s J n F 1 b 3 Q 7 R G V m R G V m Z W 5 z Z S A t I E Z p Z W x k a W 5 n I G F u Z C B Q b 3 N p d G l v b m F s I E F k a n V z d G 1 l b n Q g Y 2 9 t Y m l u Z W Q g K G F i b 3 Z l I G F 2 Z X J h Z 2 U p J n F 1 b 3 Q 7 L C Z x d W 9 0 O 1 d B U l d B U i A t I F d p b n M g Q W J v d m U g U m V w b G F j Z W 1 l b n Q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R 0 a W 5 n I E R h c 2 h i b 2 F y Z F 9 T a W 5 j Z S 9 B d X R v U m V t b 3 Z l Z E N v b H V t b n M x L n t U Z W F t L D B 9 J n F 1 b 3 Q 7 L C Z x d W 9 0 O 1 N l Y 3 R p b 2 4 x L 0 J h d H R p b m c g R G F z a G J v Y X J k X 1 N p b m N l L 0 F 1 d G 9 S Z W 1 v d m V k Q 2 9 s d W 1 u c z E u e 1 R H L D F 9 J n F 1 b 3 Q 7 L C Z x d W 9 0 O 1 N l Y 3 R p b 2 4 x L 0 J h d H R p b m c g R G F z a G J v Y X J k X 1 N p b m N l L 0 F 1 d G 9 S Z W 1 v d m V k Q 2 9 s d W 1 u c z E u e 0 d H I C 0 g R 2 F t Z X M g U G x h e W V k L D J 9 J n F 1 b 3 Q 7 L C Z x d W 9 0 O 1 N l Y 3 R p b 2 4 x L 0 J h d H R p b m c g R G F z a G J v Y X J k X 1 N p b m N l L 0 F 1 d G 9 S Z W 1 v d m V k Q 2 9 s d W 1 u c z E u e 1 B B U E E g L S B Q b G F 0 Z S B B c H B l Y X J h b m N l c y w z f S Z x d W 9 0 O y w m c X V v d D t T Z W N 0 a W 9 u M S 9 C Y X R 0 a W 5 n I E R h c 2 h i b 2 F y Z F 9 T a W 5 j Z S 9 B d X R v U m V t b 3 Z l Z E N v b H V t b n M x L n t I U k h S I C 0 g S G 9 t Z S B S d W 5 z L D R 9 J n F 1 b 3 Q 7 L C Z x d W 9 0 O 1 N l Y 3 R p b 2 4 x L 0 J h d H R p b m c g R G F z a G J v Y X J k X 1 N p b m N l L 0 F 1 d G 9 S Z W 1 v d m V k Q 2 9 s d W 1 u c z E u e 1 J S I C 0 g U n V u c y w 1 f S Z x d W 9 0 O y w m c X V v d D t T Z W N 0 a W 9 u M S 9 C Y X R 0 a W 5 n I E R h c 2 h i b 2 F y Z F 9 T a W 5 j Z S 9 B d X R v U m V t b 3 Z l Z E N v b H V t b n M x L n t S Q k l S Q k k g L S B S d W 5 z I E J h d H R l Z C B J b i w 2 f S Z x d W 9 0 O y w m c X V v d D t T Z W N 0 a W 9 u M S 9 C Y X R 0 a W 5 n I E R h c 2 h i b 2 F y Z F 9 T a W 5 j Z S 9 B d X R v U m V t b 3 Z l Z E N v b H V t b n M x L n t T Q l N C I C 0 g U 3 R v b G V u I E J h c 2 V z L D d 9 J n F 1 b 3 Q 7 L C Z x d W 9 0 O 1 N l Y 3 R p b 2 4 x L 0 J h d H R p b m c g R G F z a G J v Y X J k X 1 N p b m N l L 0 F 1 d G 9 S Z W 1 v d m V k Q 2 9 s d W 1 u c z E u e y 0 t I E x p b m U g Q n J l Y W s g L S 0 s O H 0 m c X V v d D s s J n F 1 b 3 Q 7 U 2 V j d G l v b j E v Q m F 0 d G l u Z y B E Y X N o Y m 9 h c m R f U 2 l u Y 2 U v Q X V 0 b 1 J l b W 9 2 Z W R D b 2 x 1 b W 5 z M S 5 7 Q k I l Q k I l I C 0 g V 2 F s a y B Q Z X J j Z W 5 0 Y W d l I C h C Q i 9 Q Q S k s O X 0 m c X V v d D s s J n F 1 b 3 Q 7 U 2 V j d G l v b j E v Q m F 0 d G l u Z y B E Y X N o Y m 9 h c m R f U 2 l u Y 2 U v Q X V 0 b 1 J l b W 9 2 Z W R D b 2 x 1 b W 5 z M S 5 7 S y V L J S A t I F N 0 c m l r Z W 9 1 d C B Q Z X J j Z W 5 0 Y W d l I C h T T y 9 Q Q S k s M T B 9 J n F 1 b 3 Q 7 L C Z x d W 9 0 O 1 N l Y 3 R p b 2 4 x L 0 J h d H R p b m c g R G F z a G J v Y X J k X 1 N p b m N l L 0 F 1 d G 9 S Z W 1 v d m V k Q 2 9 s d W 1 u c z E u e 0 l T T 0 l T T y A t I E l z b 2 x h d G V k I F B v d 2 V y I C h T T E c t Q V Z H K S w x M X 0 m c X V v d D s s J n F 1 b 3 Q 7 U 2 V j d G l v b j E v Q m F 0 d G l u Z y B E Y X N o Y m 9 h c m R f U 2 l u Y 2 U v Q X V 0 b 1 J l b W 9 2 Z W R D b 2 x 1 b W 5 z M S 5 7 Q k F C S V B C Q U J J U C A t I E J h d H R p b m c g Q X Z l c m F n Z S B v b i B C Y W x s c y B p b i B Q b G F 5 L D E y f S Z x d W 9 0 O y w m c X V v d D t T Z W N 0 a W 9 u M S 9 C Y X R 0 a W 5 n I E R h c 2 h i b 2 F y Z F 9 T a W 5 j Z S 9 B d X R v U m V t b 3 Z l Z E N v b H V t b n M x L n s t L S B M a W 5 l I E J y Z W F r I C 0 t X z E s M T N 9 J n F 1 b 3 Q 7 L C Z x d W 9 0 O 1 N l Y 3 R p b 2 4 x L 0 J h d H R p b m c g R G F z a G J v Y X J k X 1 N p b m N l L 0 F 1 d G 9 S Z W 1 v d m V k Q 2 9 s d W 1 u c z E u e 0 F W R 0 F W R y A t I E J h d H R p b m c g Q X Z l c m F n Z S A o S C 9 B Q i k s M T R 9 J n F 1 b 3 Q 7 L C Z x d W 9 0 O 1 N l Y 3 R p b 2 4 x L 0 J h d H R p b m c g R G F z a G J v Y X J k X 1 N p b m N l L 0 F 1 d G 9 S Z W 1 v d m V k Q 2 9 s d W 1 u c z E u e 0 9 C U E 9 C U C A t I E 9 u I E J h c 2 U g U G V y Y 2 V u d G F n Z S w x N X 0 m c X V v d D s s J n F 1 b 3 Q 7 U 2 V j d G l v b j E v Q m F 0 d G l u Z y B E Y X N o Y m 9 h c m R f U 2 l u Y 2 U v Q X V 0 b 1 J l b W 9 2 Z W R D b 2 x 1 b W 5 z M S 5 7 U 0 x H U 0 x H I C 0 g U 2 x 1 Z 2 d p b m c g U G V y Y 2 V u d G F n Z S w x N n 0 m c X V v d D s s J n F 1 b 3 Q 7 U 2 V j d G l v b j E v Q m F 0 d G l u Z y B E Y X N o Y m 9 h c m R f U 2 l u Y 2 U v Q X V 0 b 1 J l b W 9 2 Z W R D b 2 x 1 b W 5 z M S 5 7 d 0 9 C Q X d P Q k E g L S B X Z W l n a H R l Z C B P b i B C Y X N l I E F 2 Z X J h Z 2 U g K E x p b m V h c i B X Z W l n a H R z K S w x N 3 0 m c X V v d D s s J n F 1 b 3 Q 7 U 2 V j d G l v b j E v Q m F 0 d G l u Z y B E Y X N o Y m 9 h c m R f U 2 l u Y 2 U v Q X V 0 b 1 J l b W 9 2 Z W R D b 2 x 1 b W 5 z M S 5 7 e H d P Q k F 4 d 0 9 C Q S A t I E V 4 c G V j d G V k I H d l a W d o d G V k I G 9 u L W J h c 2 U g Y X Z l c m F n Z S w x O H 0 m c X V v d D s s J n F 1 b 3 Q 7 U 2 V j d G l v b j E v Q m F 0 d G l u Z y B E Y X N o Y m 9 h c m R f U 2 l u Y 2 U v Q X V 0 b 1 J l b W 9 2 Z W R D b 2 x 1 b W 5 z M S 5 7 d 1 J D K 3 d S Q y s g L S B S d W 5 z I H B l c i B Q Q S B z Y 2 F s Z W Q g d 2 h l c m U g M T A w I G l z I G F 2 Z X J h Z 2 U 7 I G J v d G g g b G V h Z 3 V l I G F u Z C B w Y X J r I G F k a n V z d G V k O y B i Y X N l Z C B v b i B 3 T 0 J B L D E 5 f S Z x d W 9 0 O y w m c X V v d D t T Z W N 0 a W 9 u M S 9 C Y X R 0 a W 5 n I E R h c 2 h i b 2 F y Z F 9 T a W 5 j Z S 9 B d X R v U m V t b 3 Z l Z E N v b H V t b n M x L n s t L S B M a W 5 l I E J y Z W F r I C 0 t X z I s M j B 9 J n F 1 b 3 Q 7 L C Z x d W 9 0 O 1 N l Y 3 R p b 2 4 x L 0 J h d H R p b m c g R G F z a G J v Y X J k X 1 N p b m N l L 0 F 1 d G 9 S Z W 1 v d m V k Q 2 9 s d W 1 u c z E u e 0 J z U k J h c 2 U g U n V u b m l u Z y A t I E J h c 2 U g c n V u b m l u Z y B y d W 5 z I G F i b 3 Z l I G F 2 Z X J h Z 2 U s I G l u Y 2 x 1 Z G V z I F N C I G 9 y I E N T L D I x f S Z x d W 9 0 O y w m c X V v d D t T Z W N 0 a W 9 u M S 9 C Y X R 0 a W 5 n I E R h c 2 h i b 2 F y Z F 9 T a W 5 j Z S 9 B d X R v U m V t b 3 Z l Z E N v b H V t b n M x L n s t L S B M a W 5 l I E J y Z W F r I C 0 t X z M s M j J 9 J n F 1 b 3 Q 7 L C Z x d W 9 0 O 1 N l Y 3 R p b 2 4 x L 0 J h d H R p b m c g R G F z a G J v Y X J k X 1 N p b m N l L 0 F 1 d G 9 S Z W 1 v d m V k Q 2 9 s d W 1 u c z E u e 0 9 m Z k 9 m Z m V u c 2 U g L S B C Y X R 0 a W 5 n I G F u Z C B C Y X N l I F J 1 b m 5 p b m c g Y 2 9 t Y m l u Z W Q g K G F i b 3 Z l I G F 2 Z X J h Z 2 U p L D I z f S Z x d W 9 0 O y w m c X V v d D t T Z W N 0 a W 9 u M S 9 C Y X R 0 a W 5 n I E R h c 2 h i b 2 F y Z F 9 T a W 5 j Z S 9 B d X R v U m V t b 3 Z l Z E N v b H V t b n M x L n t E Z W Z E Z W Z l b n N l I C 0 g R m l l b G R p b m c g Y W 5 k I F B v c 2 l 0 a W 9 u Y W w g Q W R q d X N 0 b W V u d C B j b 2 1 i a W 5 l Z C A o Y W J v d m U g Y X Z l c m F n Z S k s M j R 9 J n F 1 b 3 Q 7 L C Z x d W 9 0 O 1 N l Y 3 R p b 2 4 x L 0 J h d H R p b m c g R G F z a G J v Y X J k X 1 N p b m N l L 0 F 1 d G 9 S Z W 1 v d m V k Q 2 9 s d W 1 u c z E u e 1 d B U l d B U i A t I F d p b n M g Q W J v d m U g U m V w b G F j Z W 1 l b n Q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C Y X R 0 a W 5 n I E R h c 2 h i b 2 F y Z F 9 T a W 5 j Z S 9 B d X R v U m V t b 3 Z l Z E N v b H V t b n M x L n t U Z W F t L D B 9 J n F 1 b 3 Q 7 L C Z x d W 9 0 O 1 N l Y 3 R p b 2 4 x L 0 J h d H R p b m c g R G F z a G J v Y X J k X 1 N p b m N l L 0 F 1 d G 9 S Z W 1 v d m V k Q 2 9 s d W 1 u c z E u e 1 R H L D F 9 J n F 1 b 3 Q 7 L C Z x d W 9 0 O 1 N l Y 3 R p b 2 4 x L 0 J h d H R p b m c g R G F z a G J v Y X J k X 1 N p b m N l L 0 F 1 d G 9 S Z W 1 v d m V k Q 2 9 s d W 1 u c z E u e 0 d H I C 0 g R 2 F t Z X M g U G x h e W V k L D J 9 J n F 1 b 3 Q 7 L C Z x d W 9 0 O 1 N l Y 3 R p b 2 4 x L 0 J h d H R p b m c g R G F z a G J v Y X J k X 1 N p b m N l L 0 F 1 d G 9 S Z W 1 v d m V k Q 2 9 s d W 1 u c z E u e 1 B B U E E g L S B Q b G F 0 Z S B B c H B l Y X J h b m N l c y w z f S Z x d W 9 0 O y w m c X V v d D t T Z W N 0 a W 9 u M S 9 C Y X R 0 a W 5 n I E R h c 2 h i b 2 F y Z F 9 T a W 5 j Z S 9 B d X R v U m V t b 3 Z l Z E N v b H V t b n M x L n t I U k h S I C 0 g S G 9 t Z S B S d W 5 z L D R 9 J n F 1 b 3 Q 7 L C Z x d W 9 0 O 1 N l Y 3 R p b 2 4 x L 0 J h d H R p b m c g R G F z a G J v Y X J k X 1 N p b m N l L 0 F 1 d G 9 S Z W 1 v d m V k Q 2 9 s d W 1 u c z E u e 1 J S I C 0 g U n V u c y w 1 f S Z x d W 9 0 O y w m c X V v d D t T Z W N 0 a W 9 u M S 9 C Y X R 0 a W 5 n I E R h c 2 h i b 2 F y Z F 9 T a W 5 j Z S 9 B d X R v U m V t b 3 Z l Z E N v b H V t b n M x L n t S Q k l S Q k k g L S B S d W 5 z I E J h d H R l Z C B J b i w 2 f S Z x d W 9 0 O y w m c X V v d D t T Z W N 0 a W 9 u M S 9 C Y X R 0 a W 5 n I E R h c 2 h i b 2 F y Z F 9 T a W 5 j Z S 9 B d X R v U m V t b 3 Z l Z E N v b H V t b n M x L n t T Q l N C I C 0 g U 3 R v b G V u I E J h c 2 V z L D d 9 J n F 1 b 3 Q 7 L C Z x d W 9 0 O 1 N l Y 3 R p b 2 4 x L 0 J h d H R p b m c g R G F z a G J v Y X J k X 1 N p b m N l L 0 F 1 d G 9 S Z W 1 v d m V k Q 2 9 s d W 1 u c z E u e y 0 t I E x p b m U g Q n J l Y W s g L S 0 s O H 0 m c X V v d D s s J n F 1 b 3 Q 7 U 2 V j d G l v b j E v Q m F 0 d G l u Z y B E Y X N o Y m 9 h c m R f U 2 l u Y 2 U v Q X V 0 b 1 J l b W 9 2 Z W R D b 2 x 1 b W 5 z M S 5 7 Q k I l Q k I l I C 0 g V 2 F s a y B Q Z X J j Z W 5 0 Y W d l I C h C Q i 9 Q Q S k s O X 0 m c X V v d D s s J n F 1 b 3 Q 7 U 2 V j d G l v b j E v Q m F 0 d G l u Z y B E Y X N o Y m 9 h c m R f U 2 l u Y 2 U v Q X V 0 b 1 J l b W 9 2 Z W R D b 2 x 1 b W 5 z M S 5 7 S y V L J S A t I F N 0 c m l r Z W 9 1 d C B Q Z X J j Z W 5 0 Y W d l I C h T T y 9 Q Q S k s M T B 9 J n F 1 b 3 Q 7 L C Z x d W 9 0 O 1 N l Y 3 R p b 2 4 x L 0 J h d H R p b m c g R G F z a G J v Y X J k X 1 N p b m N l L 0 F 1 d G 9 S Z W 1 v d m V k Q 2 9 s d W 1 u c z E u e 0 l T T 0 l T T y A t I E l z b 2 x h d G V k I F B v d 2 V y I C h T T E c t Q V Z H K S w x M X 0 m c X V v d D s s J n F 1 b 3 Q 7 U 2 V j d G l v b j E v Q m F 0 d G l u Z y B E Y X N o Y m 9 h c m R f U 2 l u Y 2 U v Q X V 0 b 1 J l b W 9 2 Z W R D b 2 x 1 b W 5 z M S 5 7 Q k F C S V B C Q U J J U C A t I E J h d H R p b m c g Q X Z l c m F n Z S B v b i B C Y W x s c y B p b i B Q b G F 5 L D E y f S Z x d W 9 0 O y w m c X V v d D t T Z W N 0 a W 9 u M S 9 C Y X R 0 a W 5 n I E R h c 2 h i b 2 F y Z F 9 T a W 5 j Z S 9 B d X R v U m V t b 3 Z l Z E N v b H V t b n M x L n s t L S B M a W 5 l I E J y Z W F r I C 0 t X z E s M T N 9 J n F 1 b 3 Q 7 L C Z x d W 9 0 O 1 N l Y 3 R p b 2 4 x L 0 J h d H R p b m c g R G F z a G J v Y X J k X 1 N p b m N l L 0 F 1 d G 9 S Z W 1 v d m V k Q 2 9 s d W 1 u c z E u e 0 F W R 0 F W R y A t I E J h d H R p b m c g Q X Z l c m F n Z S A o S C 9 B Q i k s M T R 9 J n F 1 b 3 Q 7 L C Z x d W 9 0 O 1 N l Y 3 R p b 2 4 x L 0 J h d H R p b m c g R G F z a G J v Y X J k X 1 N p b m N l L 0 F 1 d G 9 S Z W 1 v d m V k Q 2 9 s d W 1 u c z E u e 0 9 C U E 9 C U C A t I E 9 u I E J h c 2 U g U G V y Y 2 V u d G F n Z S w x N X 0 m c X V v d D s s J n F 1 b 3 Q 7 U 2 V j d G l v b j E v Q m F 0 d G l u Z y B E Y X N o Y m 9 h c m R f U 2 l u Y 2 U v Q X V 0 b 1 J l b W 9 2 Z W R D b 2 x 1 b W 5 z M S 5 7 U 0 x H U 0 x H I C 0 g U 2 x 1 Z 2 d p b m c g U G V y Y 2 V u d G F n Z S w x N n 0 m c X V v d D s s J n F 1 b 3 Q 7 U 2 V j d G l v b j E v Q m F 0 d G l u Z y B E Y X N o Y m 9 h c m R f U 2 l u Y 2 U v Q X V 0 b 1 J l b W 9 2 Z W R D b 2 x 1 b W 5 z M S 5 7 d 0 9 C Q X d P Q k E g L S B X Z W l n a H R l Z C B P b i B C Y X N l I E F 2 Z X J h Z 2 U g K E x p b m V h c i B X Z W l n a H R z K S w x N 3 0 m c X V v d D s s J n F 1 b 3 Q 7 U 2 V j d G l v b j E v Q m F 0 d G l u Z y B E Y X N o Y m 9 h c m R f U 2 l u Y 2 U v Q X V 0 b 1 J l b W 9 2 Z W R D b 2 x 1 b W 5 z M S 5 7 e H d P Q k F 4 d 0 9 C Q S A t I E V 4 c G V j d G V k I H d l a W d o d G V k I G 9 u L W J h c 2 U g Y X Z l c m F n Z S w x O H 0 m c X V v d D s s J n F 1 b 3 Q 7 U 2 V j d G l v b j E v Q m F 0 d G l u Z y B E Y X N o Y m 9 h c m R f U 2 l u Y 2 U v Q X V 0 b 1 J l b W 9 2 Z W R D b 2 x 1 b W 5 z M S 5 7 d 1 J D K 3 d S Q y s g L S B S d W 5 z I H B l c i B Q Q S B z Y 2 F s Z W Q g d 2 h l c m U g M T A w I G l z I G F 2 Z X J h Z 2 U 7 I G J v d G g g b G V h Z 3 V l I G F u Z C B w Y X J r I G F k a n V z d G V k O y B i Y X N l Z C B v b i B 3 T 0 J B L D E 5 f S Z x d W 9 0 O y w m c X V v d D t T Z W N 0 a W 9 u M S 9 C Y X R 0 a W 5 n I E R h c 2 h i b 2 F y Z F 9 T a W 5 j Z S 9 B d X R v U m V t b 3 Z l Z E N v b H V t b n M x L n s t L S B M a W 5 l I E J y Z W F r I C 0 t X z I s M j B 9 J n F 1 b 3 Q 7 L C Z x d W 9 0 O 1 N l Y 3 R p b 2 4 x L 0 J h d H R p b m c g R G F z a G J v Y X J k X 1 N p b m N l L 0 F 1 d G 9 S Z W 1 v d m V k Q 2 9 s d W 1 u c z E u e 0 J z U k J h c 2 U g U n V u b m l u Z y A t I E J h c 2 U g c n V u b m l u Z y B y d W 5 z I G F i b 3 Z l I G F 2 Z X J h Z 2 U s I G l u Y 2 x 1 Z G V z I F N C I G 9 y I E N T L D I x f S Z x d W 9 0 O y w m c X V v d D t T Z W N 0 a W 9 u M S 9 C Y X R 0 a W 5 n I E R h c 2 h i b 2 F y Z F 9 T a W 5 j Z S 9 B d X R v U m V t b 3 Z l Z E N v b H V t b n M x L n s t L S B M a W 5 l I E J y Z W F r I C 0 t X z M s M j J 9 J n F 1 b 3 Q 7 L C Z x d W 9 0 O 1 N l Y 3 R p b 2 4 x L 0 J h d H R p b m c g R G F z a G J v Y X J k X 1 N p b m N l L 0 F 1 d G 9 S Z W 1 v d m V k Q 2 9 s d W 1 u c z E u e 0 9 m Z k 9 m Z m V u c 2 U g L S B C Y X R 0 a W 5 n I G F u Z C B C Y X N l I F J 1 b m 5 p b m c g Y 2 9 t Y m l u Z W Q g K G F i b 3 Z l I G F 2 Z X J h Z 2 U p L D I z f S Z x d W 9 0 O y w m c X V v d D t T Z W N 0 a W 9 u M S 9 C Y X R 0 a W 5 n I E R h c 2 h i b 2 F y Z F 9 T a W 5 j Z S 9 B d X R v U m V t b 3 Z l Z E N v b H V t b n M x L n t E Z W Z E Z W Z l b n N l I C 0 g R m l l b G R p b m c g Y W 5 k I F B v c 2 l 0 a W 9 u Y W w g Q W R q d X N 0 b W V u d C B j b 2 1 i a W 5 l Z C A o Y W J v d m U g Y X Z l c m F n Z S k s M j R 9 J n F 1 b 3 Q 7 L C Z x d W 9 0 O 1 N l Y 3 R p b 2 4 x L 0 J h d H R p b m c g R G F z a G J v Y X J k X 1 N p b m N l L 0 F 1 d G 9 S Z W 1 v d m V k Q 2 9 s d W 1 u c z E u e 1 d B U l d B U i A t I F d p b n M g Q W J v d m U g U m V w b G F j Z W 1 l b n Q s M j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F 0 d G l u Z y U y M E R h c 2 h i b 2 F y Z F 9 T a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J T I w R G F z a G J v Y X J k X 1 N p b m N l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J T I w R G F z a G J v Y X J k X 1 N p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l M j B E Y X N o Y m 9 h c m R f U 2 l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J T I w R G F z a G J v Y X J k X 1 N p b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Y 2 h p b m c l M j B E Y X N o Y m 9 h c m R f U 2 l u Y 2 U 8 L 0 l 0 Z W 1 Q Y X R o P j w v S X R l b U x v Y 2 F 0 a W 9 u P j x T d G F i b G V F b n R y a W V z P j x F b n R y e S B U e X B l P S J R d W V y e U l E I i B W Y W x 1 Z T 0 i c z A 3 M D I y Z m N j L W F l Z T k t N G E 1 M C 0 5 O T U x L T M 4 Z j U y Z j l l M m R h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p d G N o a W 5 n X 0 R h c 2 h i b 2 F y Z F 9 T a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V G V h b S Z x d W 9 0 O y w m c X V v d D t U R y Z x d W 9 0 O y w m c X V v d D t X V y A t I F d p b n M m c X V v d D s s J n F 1 b 3 Q 7 T E w g L S B M b 3 N z Z X M m c X V v d D s s J n F 1 b 3 Q 7 U 1 Z T V i A t I F N h d m V z J n F 1 b 3 Q 7 L C Z x d W 9 0 O 0 d H I C 0 g R 2 F t Z X M g U G l 0 Y 2 h l Z C Z x d W 9 0 O y w m c X V v d D t H U 0 d T I C 0 g R 2 F t Z X M g U 3 R h c n R l Z C Z x d W 9 0 O y w m c X V v d D t J U E l Q I C 0 g S W 5 u a W 5 n c y B Q a X R j a G V k J n F 1 b 3 Q 7 L C Z x d W 9 0 O y 0 t I E x p b m U g Q n J l Y W s g L S 0 m c X V v d D s s J n F 1 b 3 Q 7 S y 8 5 S y 8 5 I C 0 g U 3 R y a W t l b 3 V 0 c y B w Z X I g O S B J b m 5 p b m d z I C g o U 0 8 q O S k v S V A p J n F 1 b 3 Q 7 L C Z x d W 9 0 O 0 J C L z l C Q i 8 5 I C 0 g V 2 F s a 3 M g c G V y I D k g S W 5 u a W 5 n c y A o K E J C K j k p L 0 l Q K S Z x d W 9 0 O y w m c X V v d D t I U i 8 5 S F I v O S A t I E h v b W U g U n V u c y B w Z X I g O S B J b m 5 p b m d z I C g o S F I q O S k v S V A p J n F 1 b 3 Q 7 L C Z x d W 9 0 O 0 J B Q k l Q Q k F C S V A g L S B C Y X R 0 a W 5 n I E F 2 Z X J h Z 2 U g b 2 4 g Q m F s b H M g a W 4 g U G x h e S Z x d W 9 0 O y w m c X V v d D t M T 0 I l T E 9 C J S A t I E x l Z n Q g b 2 4 g Q m F z Z S B Q Z X J j Z W 5 0 Y W d l J n F 1 b 3 Q 7 L C Z x d W 9 0 O 0 d C J U d C J S A t I E d y b 3 V u Z C B C Y W x s I F B l c m N l b n R h Z 2 U g K E d C L 0 J J U C k m c X V v d D s s J n F 1 b 3 Q 7 S F I v R k J I U i 9 G Q i A t I E h v b W U g U n V u I H R v I E Z s e S B C Y W x s I F J h d G l v J n F 1 b 3 Q 7 L C Z x d W 9 0 O y 0 t I E x p b m U g Q n J l Y W s g L S 1 f M S Z x d W 9 0 O y w m c X V v d D t 2 R k E g K H B p K X Z G Q S A t I E Z v d X J z Z W F t I E Z h c 3 R i Y W x s I H Z l b G 9 j a X R 5 I C h Q a X R j a C B J b m Z v K S Z x d W 9 0 O y w m c X V v d D s t L S B M a W 5 l I E J y Z W F r I C 0 t X z I m c X V v d D s s J n F 1 b 3 Q 7 R V J B R V J B I C 0 g R W F y b m V k I F J 1 b i B B d m V y Y W d l I C g o R V I q O S k v S V A p J n F 1 b 3 Q 7 L C Z x d W 9 0 O 3 h F U k F 4 R V J B I C 0 g R X h w Z W N 0 Z W Q g R V J B J n F 1 b 3 Q 7 L C Z x d W 9 0 O 0 Z J U E Z J U C A t I E Z p Z W x k Z X I g S W 5 k Z X B l b m R l b n Q g U G l 0 Y 2 h p b m c g b 2 4 g Y W 4 g R V J B I H N j Y W x l J n F 1 b 3 Q 7 L C Z x d W 9 0 O 3 h G S V B 4 R k l Q I C 0 g R X h w Z W N 0 Z W Q g R m l l b G R l c i B J b m R l c G V u Z G V u d C B Q a X R j a G l u Z y B 3 a G V y Z S B I b 2 1 l I F J 1 b n M g Y X J l I G N h b G N 1 b G F 0 Z W Q g Y X M g M T A u N S U g b 2 Y g R m x 5 I E J h b G x z I G l u Z H V j Z W Q m c X V v d D s s J n F 1 b 3 Q 7 L S 0 g T G l u Z S B C c m V h a y A t L V 8 z J n F 1 b 3 Q 7 L C Z x d W 9 0 O 1 d B U l d B U i A t I F d p b n M g Q W J v d m U g U m V w b G F j Z W 1 l b n Q m c X V v d D t d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T c 6 N T E 6 M z c u N j E 3 O D g 1 N 1 o i I C 8 + P E V u d H J 5 I F R 5 c G U 9 I k Z p b G x D b 2 x 1 b W 5 U e X B l c y I g V m F s d W U 9 I n N C Z 0 1 E Q X d N R E F 3 V U d C U V V G Q l F R R U J B W U Z C Z 1 V H Q l F V R 0 J R P T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0 Y 2 h p b m c g R G F z a G J v Y X J k X 1 N p b m N l L 0 F 1 d G 9 S Z W 1 v d m V k Q 2 9 s d W 1 u c z E u e 1 R l Y W 0 s M H 0 m c X V v d D s s J n F 1 b 3 Q 7 U 2 V j d G l v b j E v U G l 0 Y 2 h p b m c g R G F z a G J v Y X J k X 1 N p b m N l L 0 F 1 d G 9 S Z W 1 v d m V k Q 2 9 s d W 1 u c z E u e 1 R H L D F 9 J n F 1 b 3 Q 7 L C Z x d W 9 0 O 1 N l Y 3 R p b 2 4 x L 1 B p d G N o a W 5 n I E R h c 2 h i b 2 F y Z F 9 T a W 5 j Z S 9 B d X R v U m V t b 3 Z l Z E N v b H V t b n M x L n t X V y A t I F d p b n M s M n 0 m c X V v d D s s J n F 1 b 3 Q 7 U 2 V j d G l v b j E v U G l 0 Y 2 h p b m c g R G F z a G J v Y X J k X 1 N p b m N l L 0 F 1 d G 9 S Z W 1 v d m V k Q 2 9 s d W 1 u c z E u e 0 x M I C 0 g T G 9 z c 2 V z L D N 9 J n F 1 b 3 Q 7 L C Z x d W 9 0 O 1 N l Y 3 R p b 2 4 x L 1 B p d G N o a W 5 n I E R h c 2 h i b 2 F y Z F 9 T a W 5 j Z S 9 B d X R v U m V t b 3 Z l Z E N v b H V t b n M x L n t T V l N W I C 0 g U 2 F 2 Z X M s N H 0 m c X V v d D s s J n F 1 b 3 Q 7 U 2 V j d G l v b j E v U G l 0 Y 2 h p b m c g R G F z a G J v Y X J k X 1 N p b m N l L 0 F 1 d G 9 S Z W 1 v d m V k Q 2 9 s d W 1 u c z E u e 0 d H I C 0 g R 2 F t Z X M g U G l 0 Y 2 h l Z C w 1 f S Z x d W 9 0 O y w m c X V v d D t T Z W N 0 a W 9 u M S 9 Q a X R j a G l u Z y B E Y X N o Y m 9 h c m R f U 2 l u Y 2 U v Q X V 0 b 1 J l b W 9 2 Z W R D b 2 x 1 b W 5 z M S 5 7 R 1 N H U y A t I E d h b W V z I F N 0 Y X J 0 Z W Q s N n 0 m c X V v d D s s J n F 1 b 3 Q 7 U 2 V j d G l v b j E v U G l 0 Y 2 h p b m c g R G F z a G J v Y X J k X 1 N p b m N l L 0 F 1 d G 9 S Z W 1 v d m V k Q 2 9 s d W 1 u c z E u e 0 l Q S V A g L S B J b m 5 p b m d z I F B p d G N o Z W Q s N 3 0 m c X V v d D s s J n F 1 b 3 Q 7 U 2 V j d G l v b j E v U G l 0 Y 2 h p b m c g R G F z a G J v Y X J k X 1 N p b m N l L 0 F 1 d G 9 S Z W 1 v d m V k Q 2 9 s d W 1 u c z E u e y 0 t I E x p b m U g Q n J l Y W s g L S 0 s O H 0 m c X V v d D s s J n F 1 b 3 Q 7 U 2 V j d G l v b j E v U G l 0 Y 2 h p b m c g R G F z a G J v Y X J k X 1 N p b m N l L 0 F 1 d G 9 S Z W 1 v d m V k Q 2 9 s d W 1 u c z E u e 0 s v O U s v O S A t I F N 0 c m l r Z W 9 1 d H M g c G V y I D k g S W 5 u a W 5 n c y A o K F N P K j k p L 0 l Q K S w 5 f S Z x d W 9 0 O y w m c X V v d D t T Z W N 0 a W 9 u M S 9 Q a X R j a G l u Z y B E Y X N o Y m 9 h c m R f U 2 l u Y 2 U v Q X V 0 b 1 J l b W 9 2 Z W R D b 2 x 1 b W 5 z M S 5 7 Q k I v O U J C L z k g L S B X Y W x r c y B w Z X I g O S B J b m 5 p b m d z I C g o Q k I q O S k v S V A p L D E w f S Z x d W 9 0 O y w m c X V v d D t T Z W N 0 a W 9 u M S 9 Q a X R j a G l u Z y B E Y X N o Y m 9 h c m R f U 2 l u Y 2 U v Q X V 0 b 1 J l b W 9 2 Z W R D b 2 x 1 b W 5 z M S 5 7 S F I v O U h S L z k g L S B I b 2 1 l I F J 1 b n M g c G V y I D k g S W 5 u a W 5 n c y A o K E h S K j k p L 0 l Q K S w x M X 0 m c X V v d D s s J n F 1 b 3 Q 7 U 2 V j d G l v b j E v U G l 0 Y 2 h p b m c g R G F z a G J v Y X J k X 1 N p b m N l L 0 F 1 d G 9 S Z W 1 v d m V k Q 2 9 s d W 1 u c z E u e 0 J B Q k l Q Q k F C S V A g L S B C Y X R 0 a W 5 n I E F 2 Z X J h Z 2 U g b 2 4 g Q m F s b H M g a W 4 g U G x h e S w x M n 0 m c X V v d D s s J n F 1 b 3 Q 7 U 2 V j d G l v b j E v U G l 0 Y 2 h p b m c g R G F z a G J v Y X J k X 1 N p b m N l L 0 F 1 d G 9 S Z W 1 v d m V k Q 2 9 s d W 1 u c z E u e 0 x P Q i V M T 0 I l I C 0 g T G V m d C B v b i B C Y X N l I F B l c m N l b n R h Z 2 U s M T N 9 J n F 1 b 3 Q 7 L C Z x d W 9 0 O 1 N l Y 3 R p b 2 4 x L 1 B p d G N o a W 5 n I E R h c 2 h i b 2 F y Z F 9 T a W 5 j Z S 9 B d X R v U m V t b 3 Z l Z E N v b H V t b n M x L n t H Q i V H Q i U g L S B H c m 9 1 b m Q g Q m F s b C B Q Z X J j Z W 5 0 Y W d l I C h H Q i 9 C S V A p L D E 0 f S Z x d W 9 0 O y w m c X V v d D t T Z W N 0 a W 9 u M S 9 Q a X R j a G l u Z y B E Y X N o Y m 9 h c m R f U 2 l u Y 2 U v Q X V 0 b 1 J l b W 9 2 Z W R D b 2 x 1 b W 5 z M S 5 7 S F I v R k J I U i 9 G Q i A t I E h v b W U g U n V u I H R v I E Z s e S B C Y W x s I F J h d G l v L D E 1 f S Z x d W 9 0 O y w m c X V v d D t T Z W N 0 a W 9 u M S 9 Q a X R j a G l u Z y B E Y X N o Y m 9 h c m R f U 2 l u Y 2 U v Q X V 0 b 1 J l b W 9 2 Z W R D b 2 x 1 b W 5 z M S 5 7 L S 0 g T G l u Z S B C c m V h a y A t L V 8 x L D E 2 f S Z x d W 9 0 O y w m c X V v d D t T Z W N 0 a W 9 u M S 9 Q a X R j a G l u Z y B E Y X N o Y m 9 h c m R f U 2 l u Y 2 U v Q X V 0 b 1 J l b W 9 2 Z W R D b 2 x 1 b W 5 z M S 5 7 d k Z B I C h w a S l 2 R k E g L S B G b 3 V y c 2 V h b S B G Y X N 0 Y m F s b C B 2 Z W x v Y 2 l 0 e S A o U G l 0 Y 2 g g S W 5 m b y k s M T d 9 J n F 1 b 3 Q 7 L C Z x d W 9 0 O 1 N l Y 3 R p b 2 4 x L 1 B p d G N o a W 5 n I E R h c 2 h i b 2 F y Z F 9 T a W 5 j Z S 9 B d X R v U m V t b 3 Z l Z E N v b H V t b n M x L n s t L S B M a W 5 l I E J y Z W F r I C 0 t X z I s M T h 9 J n F 1 b 3 Q 7 L C Z x d W 9 0 O 1 N l Y 3 R p b 2 4 x L 1 B p d G N o a W 5 n I E R h c 2 h i b 2 F y Z F 9 T a W 5 j Z S 9 B d X R v U m V t b 3 Z l Z E N v b H V t b n M x L n t F U k F F U k E g L S B F Y X J u Z W Q g U n V u I E F 2 Z X J h Z 2 U g K C h F U i o 5 K S 9 J U C k s M T l 9 J n F 1 b 3 Q 7 L C Z x d W 9 0 O 1 N l Y 3 R p b 2 4 x L 1 B p d G N o a W 5 n I E R h c 2 h i b 2 F y Z F 9 T a W 5 j Z S 9 B d X R v U m V t b 3 Z l Z E N v b H V t b n M x L n t 4 R V J B e E V S Q S A t I E V 4 c G V j d G V k I E V S Q S w y M H 0 m c X V v d D s s J n F 1 b 3 Q 7 U 2 V j d G l v b j E v U G l 0 Y 2 h p b m c g R G F z a G J v Y X J k X 1 N p b m N l L 0 F 1 d G 9 S Z W 1 v d m V k Q 2 9 s d W 1 u c z E u e 0 Z J U E Z J U C A t I E Z p Z W x k Z X I g S W 5 k Z X B l b m R l b n Q g U G l 0 Y 2 h p b m c g b 2 4 g Y W 4 g R V J B I H N j Y W x l L D I x f S Z x d W 9 0 O y w m c X V v d D t T Z W N 0 a W 9 u M S 9 Q a X R j a G l u Z y B E Y X N o Y m 9 h c m R f U 2 l u Y 2 U v Q X V 0 b 1 J l b W 9 2 Z W R D b 2 x 1 b W 5 z M S 5 7 e E Z J U H h G S V A g L S B F e H B l Y 3 R l Z C B G a W V s Z G V y I E l u Z G V w Z W 5 k Z W 5 0 I F B p d G N o a W 5 n I H d o Z X J l I E h v b W U g U n V u c y B h c m U g Y 2 F s Y 3 V s Y X R l Z C B h c y A x M C 4 1 J S B v Z i B G b H k g Q m F s b H M g a W 5 k d W N l Z C w y M n 0 m c X V v d D s s J n F 1 b 3 Q 7 U 2 V j d G l v b j E v U G l 0 Y 2 h p b m c g R G F z a G J v Y X J k X 1 N p b m N l L 0 F 1 d G 9 S Z W 1 v d m V k Q 2 9 s d W 1 u c z E u e y 0 t I E x p b m U g Q n J l Y W s g L S 1 f M y w y M 3 0 m c X V v d D s s J n F 1 b 3 Q 7 U 2 V j d G l v b j E v U G l 0 Y 2 h p b m c g R G F z a G J v Y X J k X 1 N p b m N l L 0 F 1 d G 9 S Z W 1 v d m V k Q 2 9 s d W 1 u c z E u e 1 d B U l d B U i A t I F d p b n M g Q W J v d m U g U m V w b G F j Z W 1 l b n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a X R j a G l u Z y B E Y X N o Y m 9 h c m R f U 2 l u Y 2 U v Q X V 0 b 1 J l b W 9 2 Z W R D b 2 x 1 b W 5 z M S 5 7 V G V h b S w w f S Z x d W 9 0 O y w m c X V v d D t T Z W N 0 a W 9 u M S 9 Q a X R j a G l u Z y B E Y X N o Y m 9 h c m R f U 2 l u Y 2 U v Q X V 0 b 1 J l b W 9 2 Z W R D b 2 x 1 b W 5 z M S 5 7 V E c s M X 0 m c X V v d D s s J n F 1 b 3 Q 7 U 2 V j d G l v b j E v U G l 0 Y 2 h p b m c g R G F z a G J v Y X J k X 1 N p b m N l L 0 F 1 d G 9 S Z W 1 v d m V k Q 2 9 s d W 1 u c z E u e 1 d X I C 0 g V 2 l u c y w y f S Z x d W 9 0 O y w m c X V v d D t T Z W N 0 a W 9 u M S 9 Q a X R j a G l u Z y B E Y X N o Y m 9 h c m R f U 2 l u Y 2 U v Q X V 0 b 1 J l b W 9 2 Z W R D b 2 x 1 b W 5 z M S 5 7 T E w g L S B M b 3 N z Z X M s M 3 0 m c X V v d D s s J n F 1 b 3 Q 7 U 2 V j d G l v b j E v U G l 0 Y 2 h p b m c g R G F z a G J v Y X J k X 1 N p b m N l L 0 F 1 d G 9 S Z W 1 v d m V k Q 2 9 s d W 1 u c z E u e 1 N W U 1 Y g L S B T Y X Z l c y w 0 f S Z x d W 9 0 O y w m c X V v d D t T Z W N 0 a W 9 u M S 9 Q a X R j a G l u Z y B E Y X N o Y m 9 h c m R f U 2 l u Y 2 U v Q X V 0 b 1 J l b W 9 2 Z W R D b 2 x 1 b W 5 z M S 5 7 R 0 c g L S B H Y W 1 l c y B Q a X R j a G V k L D V 9 J n F 1 b 3 Q 7 L C Z x d W 9 0 O 1 N l Y 3 R p b 2 4 x L 1 B p d G N o a W 5 n I E R h c 2 h i b 2 F y Z F 9 T a W 5 j Z S 9 B d X R v U m V t b 3 Z l Z E N v b H V t b n M x L n t H U 0 d T I C 0 g R 2 F t Z X M g U 3 R h c n R l Z C w 2 f S Z x d W 9 0 O y w m c X V v d D t T Z W N 0 a W 9 u M S 9 Q a X R j a G l u Z y B E Y X N o Y m 9 h c m R f U 2 l u Y 2 U v Q X V 0 b 1 J l b W 9 2 Z W R D b 2 x 1 b W 5 z M S 5 7 S V B J U C A t I E l u b m l u Z 3 M g U G l 0 Y 2 h l Z C w 3 f S Z x d W 9 0 O y w m c X V v d D t T Z W N 0 a W 9 u M S 9 Q a X R j a G l u Z y B E Y X N o Y m 9 h c m R f U 2 l u Y 2 U v Q X V 0 b 1 J l b W 9 2 Z W R D b 2 x 1 b W 5 z M S 5 7 L S 0 g T G l u Z S B C c m V h a y A t L S w 4 f S Z x d W 9 0 O y w m c X V v d D t T Z W N 0 a W 9 u M S 9 Q a X R j a G l u Z y B E Y X N o Y m 9 h c m R f U 2 l u Y 2 U v Q X V 0 b 1 J l b W 9 2 Z W R D b 2 x 1 b W 5 z M S 5 7 S y 8 5 S y 8 5 I C 0 g U 3 R y a W t l b 3 V 0 c y B w Z X I g O S B J b m 5 p b m d z I C g o U 0 8 q O S k v S V A p L D l 9 J n F 1 b 3 Q 7 L C Z x d W 9 0 O 1 N l Y 3 R p b 2 4 x L 1 B p d G N o a W 5 n I E R h c 2 h i b 2 F y Z F 9 T a W 5 j Z S 9 B d X R v U m V t b 3 Z l Z E N v b H V t b n M x L n t C Q i 8 5 Q k I v O S A t I F d h b G t z I H B l c i A 5 I E l u b m l u Z 3 M g K C h C Q i o 5 K S 9 J U C k s M T B 9 J n F 1 b 3 Q 7 L C Z x d W 9 0 O 1 N l Y 3 R p b 2 4 x L 1 B p d G N o a W 5 n I E R h c 2 h i b 2 F y Z F 9 T a W 5 j Z S 9 B d X R v U m V t b 3 Z l Z E N v b H V t b n M x L n t I U i 8 5 S F I v O S A t I E h v b W U g U n V u c y B w Z X I g O S B J b m 5 p b m d z I C g o S F I q O S k v S V A p L D E x f S Z x d W 9 0 O y w m c X V v d D t T Z W N 0 a W 9 u M S 9 Q a X R j a G l u Z y B E Y X N o Y m 9 h c m R f U 2 l u Y 2 U v Q X V 0 b 1 J l b W 9 2 Z W R D b 2 x 1 b W 5 z M S 5 7 Q k F C S V B C Q U J J U C A t I E J h d H R p b m c g Q X Z l c m F n Z S B v b i B C Y W x s c y B p b i B Q b G F 5 L D E y f S Z x d W 9 0 O y w m c X V v d D t T Z W N 0 a W 9 u M S 9 Q a X R j a G l u Z y B E Y X N o Y m 9 h c m R f U 2 l u Y 2 U v Q X V 0 b 1 J l b W 9 2 Z W R D b 2 x 1 b W 5 z M S 5 7 T E 9 C J U x P Q i U g L S B M Z W Z 0 I G 9 u I E J h c 2 U g U G V y Y 2 V u d G F n Z S w x M 3 0 m c X V v d D s s J n F 1 b 3 Q 7 U 2 V j d G l v b j E v U G l 0 Y 2 h p b m c g R G F z a G J v Y X J k X 1 N p b m N l L 0 F 1 d G 9 S Z W 1 v d m V k Q 2 9 s d W 1 u c z E u e 0 d C J U d C J S A t I E d y b 3 V u Z C B C Y W x s I F B l c m N l b n R h Z 2 U g K E d C L 0 J J U C k s M T R 9 J n F 1 b 3 Q 7 L C Z x d W 9 0 O 1 N l Y 3 R p b 2 4 x L 1 B p d G N o a W 5 n I E R h c 2 h i b 2 F y Z F 9 T a W 5 j Z S 9 B d X R v U m V t b 3 Z l Z E N v b H V t b n M x L n t I U i 9 G Q k h S L 0 Z C I C 0 g S G 9 t Z S B S d W 4 g d G 8 g R m x 5 I E J h b G w g U m F 0 a W 8 s M T V 9 J n F 1 b 3 Q 7 L C Z x d W 9 0 O 1 N l Y 3 R p b 2 4 x L 1 B p d G N o a W 5 n I E R h c 2 h i b 2 F y Z F 9 T a W 5 j Z S 9 B d X R v U m V t b 3 Z l Z E N v b H V t b n M x L n s t L S B M a W 5 l I E J y Z W F r I C 0 t X z E s M T Z 9 J n F 1 b 3 Q 7 L C Z x d W 9 0 O 1 N l Y 3 R p b 2 4 x L 1 B p d G N o a W 5 n I E R h c 2 h i b 2 F y Z F 9 T a W 5 j Z S 9 B d X R v U m V t b 3 Z l Z E N v b H V t b n M x L n t 2 R k E g K H B p K X Z G Q S A t I E Z v d X J z Z W F t I E Z h c 3 R i Y W x s I H Z l b G 9 j a X R 5 I C h Q a X R j a C B J b m Z v K S w x N 3 0 m c X V v d D s s J n F 1 b 3 Q 7 U 2 V j d G l v b j E v U G l 0 Y 2 h p b m c g R G F z a G J v Y X J k X 1 N p b m N l L 0 F 1 d G 9 S Z W 1 v d m V k Q 2 9 s d W 1 u c z E u e y 0 t I E x p b m U g Q n J l Y W s g L S 1 f M i w x O H 0 m c X V v d D s s J n F 1 b 3 Q 7 U 2 V j d G l v b j E v U G l 0 Y 2 h p b m c g R G F z a G J v Y X J k X 1 N p b m N l L 0 F 1 d G 9 S Z W 1 v d m V k Q 2 9 s d W 1 u c z E u e 0 V S Q U V S Q S A t I E V h c m 5 l Z C B S d W 4 g Q X Z l c m F n Z S A o K E V S K j k p L 0 l Q K S w x O X 0 m c X V v d D s s J n F 1 b 3 Q 7 U 2 V j d G l v b j E v U G l 0 Y 2 h p b m c g R G F z a G J v Y X J k X 1 N p b m N l L 0 F 1 d G 9 S Z W 1 v d m V k Q 2 9 s d W 1 u c z E u e 3 h F U k F 4 R V J B I C 0 g R X h w Z W N 0 Z W Q g R V J B L D I w f S Z x d W 9 0 O y w m c X V v d D t T Z W N 0 a W 9 u M S 9 Q a X R j a G l u Z y B E Y X N o Y m 9 h c m R f U 2 l u Y 2 U v Q X V 0 b 1 J l b W 9 2 Z W R D b 2 x 1 b W 5 z M S 5 7 R k l Q R k l Q I C 0 g R m l l b G R l c i B J b m R l c G V u Z G V u d C B Q a X R j a G l u Z y B v b i B h b i B F U k E g c 2 N h b G U s M j F 9 J n F 1 b 3 Q 7 L C Z x d W 9 0 O 1 N l Y 3 R p b 2 4 x L 1 B p d G N o a W 5 n I E R h c 2 h i b 2 F y Z F 9 T a W 5 j Z S 9 B d X R v U m V t b 3 Z l Z E N v b H V t b n M x L n t 4 R k l Q e E Z J U C A t I E V 4 c G V j d G V k I E Z p Z W x k Z X I g S W 5 k Z X B l b m R l b n Q g U G l 0 Y 2 h p b m c g d 2 h l c m U g S G 9 t Z S B S d W 5 z I G F y Z S B j Y W x j d W x h d G V k I G F z I D E w L j U l I G 9 m I E Z s e S B C Y W x s c y B p b m R 1 Y 2 V k L D I y f S Z x d W 9 0 O y w m c X V v d D t T Z W N 0 a W 9 u M S 9 Q a X R j a G l u Z y B E Y X N o Y m 9 h c m R f U 2 l u Y 2 U v Q X V 0 b 1 J l b W 9 2 Z W R D b 2 x 1 b W 5 z M S 5 7 L S 0 g T G l u Z S B C c m V h a y A t L V 8 z L D I z f S Z x d W 9 0 O y w m c X V v d D t T Z W N 0 a W 9 u M S 9 Q a X R j a G l u Z y B E Y X N o Y m 9 h c m R f U 2 l u Y 2 U v Q X V 0 b 1 J l b W 9 2 Z W R D b 2 x 1 b W 5 z M S 5 7 V 0 F S V 0 F S I C 0 g V 2 l u c y B B Y m 9 2 Z S B S Z X B s Y W N l b W V u d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d G N o a W 5 n J T I w R G F z a G J v Y X J k X 1 N p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J T I w R G F z a G J v Y X J k X 1 N p b m N l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U y M E R h c 2 h i b 2 F y Z F 9 T a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j a G l u Z y U y M E R h c 2 h i b 2 F y Z F 9 T a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N o a W 5 n J T I w R G F z a G J v Y X J k X 1 N p b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z w v S X R l b V B h d G g + P C 9 J d G V t T G 9 j Y X R p b 2 4 + P F N 0 Y W J s Z U V u d H J p Z X M + P E V u d H J 5 I F R 5 c G U 9 I l F 1 Z X J 5 S U Q i I F Z h b H V l P S J z M G E y Z T Y w M D A t Z j g x Z C 0 0 M T U x L T k 0 Z m Q t Y T g 5 Z W R k Y m U 2 M D g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c v Q X V 0 b 1 J l b W 9 2 Z W R D b 2 x 1 b W 5 z M S 5 7 Q 2 9 s d W 1 u M S w w f S Z x d W 9 0 O y w m c X V v d D t T Z W N 0 a W 9 u M S 9 U Y W J s Z S A x N y 9 B d X R v U m V t b 3 Z l Z E N v b H V t b n M x L n t D b 2 x 1 b W 4 y L D F 9 J n F 1 b 3 Q 7 L C Z x d W 9 0 O 1 N l Y 3 R p b 2 4 x L 1 R h Y m x l I D E 3 L 0 F 1 d G 9 S Z W 1 v d m V k Q 2 9 s d W 1 u c z E u e 0 N v b H V t b j M s M n 0 m c X V v d D s s J n F 1 b 3 Q 7 U 2 V j d G l v b j E v V G F i b G U g M T c v Q X V 0 b 1 J l b W 9 2 Z W R D b 2 x 1 b W 5 z M S 5 7 Q 2 9 s d W 1 u N C w z f S Z x d W 9 0 O y w m c X V v d D t T Z W N 0 a W 9 u M S 9 U Y W J s Z S A x N y 9 B d X R v U m V t b 3 Z l Z E N v b H V t b n M x L n t D b 2 x 1 b W 4 1 L D R 9 J n F 1 b 3 Q 7 L C Z x d W 9 0 O 1 N l Y 3 R p b 2 4 x L 1 R h Y m x l I D E 3 L 0 F 1 d G 9 S Z W 1 v d m V k Q 2 9 s d W 1 u c z E u e 0 N v b H V t b j Y s N X 0 m c X V v d D s s J n F 1 b 3 Q 7 U 2 V j d G l v b j E v V G F i b G U g M T c v Q X V 0 b 1 J l b W 9 2 Z W R D b 2 x 1 b W 5 z M S 5 7 Q 2 9 s d W 1 u N y w 2 f S Z x d W 9 0 O y w m c X V v d D t T Z W N 0 a W 9 u M S 9 U Y W J s Z S A x N y 9 B d X R v U m V t b 3 Z l Z E N v b H V t b n M x L n t D b 2 x 1 b W 4 4 L D d 9 J n F 1 b 3 Q 7 L C Z x d W 9 0 O 1 N l Y 3 R p b 2 4 x L 1 R h Y m x l I D E 3 L 0 F 1 d G 9 S Z W 1 v d m V k Q 2 9 s d W 1 u c z E u e 0 N v b H V t b j k s O H 0 m c X V v d D s s J n F 1 b 3 Q 7 U 2 V j d G l v b j E v V G F i b G U g M T c v Q X V 0 b 1 J l b W 9 2 Z W R D b 2 x 1 b W 5 z M S 5 7 Q 2 9 s d W 1 u M T A s O X 0 m c X V v d D s s J n F 1 b 3 Q 7 U 2 V j d G l v b j E v V G F i b G U g M T c v Q X V 0 b 1 J l b W 9 2 Z W R D b 2 x 1 b W 5 z M S 5 7 Q 2 9 s d W 1 u M T E s M T B 9 J n F 1 b 3 Q 7 L C Z x d W 9 0 O 1 N l Y 3 R p b 2 4 x L 1 R h Y m x l I D E 3 L 0 F 1 d G 9 S Z W 1 v d m V k Q 2 9 s d W 1 u c z E u e 0 N v b H V t b j E y L D E x f S Z x d W 9 0 O y w m c X V v d D t T Z W N 0 a W 9 u M S 9 U Y W J s Z S A x N y 9 B d X R v U m V t b 3 Z l Z E N v b H V t b n M x L n t D b 2 x 1 b W 4 x M y w x M n 0 m c X V v d D s s J n F 1 b 3 Q 7 U 2 V j d G l v b j E v V G F i b G U g M T c v Q X V 0 b 1 J l b W 9 2 Z W R D b 2 x 1 b W 5 z M S 5 7 Q 2 9 s d W 1 u M T Q s M T N 9 J n F 1 b 3 Q 7 L C Z x d W 9 0 O 1 N l Y 3 R p b 2 4 x L 1 R h Y m x l I D E 3 L 0 F 1 d G 9 S Z W 1 v d m V k Q 2 9 s d W 1 u c z E u e 0 N v b H V t b j E 1 L D E 0 f S Z x d W 9 0 O y w m c X V v d D t T Z W N 0 a W 9 u M S 9 U Y W J s Z S A x N y 9 B d X R v U m V t b 3 Z l Z E N v b H V t b n M x L n t D b 2 x 1 b W 4 x N i w x N X 0 m c X V v d D s s J n F 1 b 3 Q 7 U 2 V j d G l v b j E v V G F i b G U g M T c v Q X V 0 b 1 J l b W 9 2 Z W R D b 2 x 1 b W 5 z M S 5 7 Q 2 9 s d W 1 u M T c s M T Z 9 J n F 1 b 3 Q 7 L C Z x d W 9 0 O 1 N l Y 3 R p b 2 4 x L 1 R h Y m x l I D E 3 L 0 F 1 d G 9 S Z W 1 v d m V k Q 2 9 s d W 1 u c z E u e 0 N v b H V t b j E 4 L D E 3 f S Z x d W 9 0 O y w m c X V v d D t T Z W N 0 a W 9 u M S 9 U Y W J s Z S A x N y 9 B d X R v U m V t b 3 Z l Z E N v b H V t b n M x L n t D b 2 x 1 b W 4 x O S w x O H 0 m c X V v d D s s J n F 1 b 3 Q 7 U 2 V j d G l v b j E v V G F i b G U g M T c v Q X V 0 b 1 J l b W 9 2 Z W R D b 2 x 1 b W 5 z M S 5 7 Q 2 9 s d W 1 u M j A s M T l 9 J n F 1 b 3 Q 7 L C Z x d W 9 0 O 1 N l Y 3 R p b 2 4 x L 1 R h Y m x l I D E 3 L 0 F 1 d G 9 S Z W 1 v d m V k Q 2 9 s d W 1 u c z E u e 0 N v b H V t b j I x L D I w f S Z x d W 9 0 O y w m c X V v d D t T Z W N 0 a W 9 u M S 9 U Y W J s Z S A x N y 9 B d X R v U m V t b 3 Z l Z E N v b H V t b n M x L n t D b 2 x 1 b W 4 y M i w y M X 0 m c X V v d D s s J n F 1 b 3 Q 7 U 2 V j d G l v b j E v V G F i b G U g M T c v Q X V 0 b 1 J l b W 9 2 Z W R D b 2 x 1 b W 5 z M S 5 7 Q 2 9 s d W 1 u M j M s M j J 9 J n F 1 b 3 Q 7 L C Z x d W 9 0 O 1 N l Y 3 R p b 2 4 x L 1 R h Y m x l I D E 3 L 0 F 1 d G 9 S Z W 1 v d m V k Q 2 9 s d W 1 u c z E u e 0 N v b H V t b j I 0 L D I z f S Z x d W 9 0 O y w m c X V v d D t T Z W N 0 a W 9 u M S 9 U Y W J s Z S A x N y 9 B d X R v U m V t b 3 Z l Z E N v b H V t b n M x L n t D b 2 x 1 b W 4 y N S w y N H 0 m c X V v d D s s J n F 1 b 3 Q 7 U 2 V j d G l v b j E v V G F i b G U g M T c v Q X V 0 b 1 J l b W 9 2 Z W R D b 2 x 1 b W 5 z M S 5 7 Q 2 9 s d W 1 u M j Y s M j V 9 J n F 1 b 3 Q 7 L C Z x d W 9 0 O 1 N l Y 3 R p b 2 4 x L 1 R h Y m x l I D E 3 L 0 F 1 d G 9 S Z W 1 v d m V k Q 2 9 s d W 1 u c z E u e 0 N v b H V t b j I 3 L D I 2 f S Z x d W 9 0 O y w m c X V v d D t T Z W N 0 a W 9 u M S 9 U Y W J s Z S A x N y 9 B d X R v U m V t b 3 Z l Z E N v b H V t b n M x L n t D b 2 x 1 b W 4 y O C w y N 3 0 m c X V v d D s s J n F 1 b 3 Q 7 U 2 V j d G l v b j E v V G F i b G U g M T c v Q X V 0 b 1 J l b W 9 2 Z W R D b 2 x 1 b W 5 z M S 5 7 Q 2 9 s d W 1 u M j k s M j h 9 J n F 1 b 3 Q 7 L C Z x d W 9 0 O 1 N l Y 3 R p b 2 4 x L 1 R h Y m x l I D E 3 L 0 F 1 d G 9 S Z W 1 v d m V k Q 2 9 s d W 1 u c z E u e 0 N v b H V t b j M w L D I 5 f S Z x d W 9 0 O y w m c X V v d D t T Z W N 0 a W 9 u M S 9 U Y W J s Z S A x N y 9 B d X R v U m V t b 3 Z l Z E N v b H V t b n M x L n t D b 2 x 1 b W 4 z M S w z M H 0 m c X V v d D s s J n F 1 b 3 Q 7 U 2 V j d G l v b j E v V G F i b G U g M T c v Q X V 0 b 1 J l b W 9 2 Z W R D b 2 x 1 b W 5 z M S 5 7 Q 2 9 s d W 1 u M z I s M z F 9 J n F 1 b 3 Q 7 L C Z x d W 9 0 O 1 N l Y 3 R p b 2 4 x L 1 R h Y m x l I D E 3 L 0 F 1 d G 9 S Z W 1 v d m V k Q 2 9 s d W 1 u c z E u e 0 N v b H V t b j M z L D M y f S Z x d W 9 0 O y w m c X V v d D t T Z W N 0 a W 9 u M S 9 U Y W J s Z S A x N y 9 B d X R v U m V t b 3 Z l Z E N v b H V t b n M x L n t D b 2 x 1 b W 4 z N C w z M 3 0 m c X V v d D s s J n F 1 b 3 Q 7 U 2 V j d G l v b j E v V G F i b G U g M T c v Q X V 0 b 1 J l b W 9 2 Z W R D b 2 x 1 b W 5 z M S 5 7 Q 2 9 s d W 1 u M z U s M z R 9 J n F 1 b 3 Q 7 L C Z x d W 9 0 O 1 N l Y 3 R p b 2 4 x L 1 R h Y m x l I D E 3 L 0 F 1 d G 9 S Z W 1 v d m V k Q 2 9 s d W 1 u c z E u e 0 N v b H V t b j M 2 L D M 1 f S Z x d W 9 0 O y w m c X V v d D t T Z W N 0 a W 9 u M S 9 U Y W J s Z S A x N y 9 B d X R v U m V t b 3 Z l Z E N v b H V t b n M x L n t D b 2 x 1 b W 4 z N y w z N n 0 m c X V v d D s s J n F 1 b 3 Q 7 U 2 V j d G l v b j E v V G F i b G U g M T c v Q X V 0 b 1 J l b W 9 2 Z W R D b 2 x 1 b W 5 z M S 5 7 Q 2 9 s d W 1 u M z g s M z d 9 J n F 1 b 3 Q 7 L C Z x d W 9 0 O 1 N l Y 3 R p b 2 4 x L 1 R h Y m x l I D E 3 L 0 F 1 d G 9 S Z W 1 v d m V k Q 2 9 s d W 1 u c z E u e 0 N v b H V t b j M 5 L D M 4 f S Z x d W 9 0 O y w m c X V v d D t T Z W N 0 a W 9 u M S 9 U Y W J s Z S A x N y 9 B d X R v U m V t b 3 Z l Z E N v b H V t b n M x L n t D b 2 x 1 b W 4 0 M C w z O X 0 m c X V v d D s s J n F 1 b 3 Q 7 U 2 V j d G l v b j E v V G F i b G U g M T c v Q X V 0 b 1 J l b W 9 2 Z W R D b 2 x 1 b W 5 z M S 5 7 Q 2 9 s d W 1 u N D E s N D B 9 J n F 1 b 3 Q 7 L C Z x d W 9 0 O 1 N l Y 3 R p b 2 4 x L 1 R h Y m x l I D E 3 L 0 F 1 d G 9 S Z W 1 v d m V k Q 2 9 s d W 1 u c z E u e 0 N v b H V t b j Q y L D Q x f S Z x d W 9 0 O y w m c X V v d D t T Z W N 0 a W 9 u M S 9 U Y W J s Z S A x N y 9 B d X R v U m V t b 3 Z l Z E N v b H V t b n M x L n t D b 2 x 1 b W 4 0 M y w 0 M n 0 m c X V v d D s s J n F 1 b 3 Q 7 U 2 V j d G l v b j E v V G F i b G U g M T c v Q X V 0 b 1 J l b W 9 2 Z W R D b 2 x 1 b W 5 z M S 5 7 Q 2 9 s d W 1 u N D Q s N D N 9 J n F 1 b 3 Q 7 L C Z x d W 9 0 O 1 N l Y 3 R p b 2 4 x L 1 R h Y m x l I D E 3 L 0 F 1 d G 9 S Z W 1 v d m V k Q 2 9 s d W 1 u c z E u e 0 N v b H V t b j Q 1 L D Q 0 f S Z x d W 9 0 O y w m c X V v d D t T Z W N 0 a W 9 u M S 9 U Y W J s Z S A x N y 9 B d X R v U m V t b 3 Z l Z E N v b H V t b n M x L n t D b 2 x 1 b W 4 0 N i w 0 N X 0 m c X V v d D s s J n F 1 b 3 Q 7 U 2 V j d G l v b j E v V G F i b G U g M T c v Q X V 0 b 1 J l b W 9 2 Z W R D b 2 x 1 b W 5 z M S 5 7 Q 2 9 s d W 1 u N D c s N D Z 9 J n F 1 b 3 Q 7 L C Z x d W 9 0 O 1 N l Y 3 R p b 2 4 x L 1 R h Y m x l I D E 3 L 0 F 1 d G 9 S Z W 1 v d m V k Q 2 9 s d W 1 u c z E u e 0 N v b H V t b j Q 4 L D Q 3 f S Z x d W 9 0 O y w m c X V v d D t T Z W N 0 a W 9 u M S 9 U Y W J s Z S A x N y 9 B d X R v U m V t b 3 Z l Z E N v b H V t b n M x L n t D b 2 x 1 b W 4 0 O S w 0 O H 0 m c X V v d D s s J n F 1 b 3 Q 7 U 2 V j d G l v b j E v V G F i b G U g M T c v Q X V 0 b 1 J l b W 9 2 Z W R D b 2 x 1 b W 5 z M S 5 7 Q 2 9 s d W 1 u N T A s N D l 9 J n F 1 b 3 Q 7 L C Z x d W 9 0 O 1 N l Y 3 R p b 2 4 x L 1 R h Y m x l I D E 3 L 0 F 1 d G 9 S Z W 1 v d m V k Q 2 9 s d W 1 u c z E u e 0 N v b H V t b j U x L D U w f S Z x d W 9 0 O y w m c X V v d D t T Z W N 0 a W 9 u M S 9 U Y W J s Z S A x N y 9 B d X R v U m V t b 3 Z l Z E N v b H V t b n M x L n t D b 2 x 1 b W 4 1 M i w 1 M X 0 m c X V v d D s s J n F 1 b 3 Q 7 U 2 V j d G l v b j E v V G F i b G U g M T c v Q X V 0 b 1 J l b W 9 2 Z W R D b 2 x 1 b W 5 z M S 5 7 Q 2 9 s d W 1 u N T M s N T J 9 J n F 1 b 3 Q 7 L C Z x d W 9 0 O 1 N l Y 3 R p b 2 4 x L 1 R h Y m x l I D E 3 L 0 F 1 d G 9 S Z W 1 v d m V k Q 2 9 s d W 1 u c z E u e 0 N v b H V t b j U 0 L D U z f S Z x d W 9 0 O y w m c X V v d D t T Z W N 0 a W 9 u M S 9 U Y W J s Z S A x N y 9 B d X R v U m V t b 3 Z l Z E N v b H V t b n M x L n t D b 2 x 1 b W 4 1 N S w 1 N H 0 m c X V v d D s s J n F 1 b 3 Q 7 U 2 V j d G l v b j E v V G F i b G U g M T c v Q X V 0 b 1 J l b W 9 2 Z W R D b 2 x 1 b W 5 z M S 5 7 Q 2 9 s d W 1 u N T Y s N T V 9 J n F 1 b 3 Q 7 L C Z x d W 9 0 O 1 N l Y 3 R p b 2 4 x L 1 R h Y m x l I D E 3 L 0 F 1 d G 9 S Z W 1 v d m V k Q 2 9 s d W 1 u c z E u e 0 N v b H V t b j U 3 L D U 2 f S Z x d W 9 0 O y w m c X V v d D t T Z W N 0 a W 9 u M S 9 U Y W J s Z S A x N y 9 B d X R v U m V t b 3 Z l Z E N v b H V t b n M x L n t D b 2 x 1 b W 4 1 O C w 1 N 3 0 m c X V v d D s s J n F 1 b 3 Q 7 U 2 V j d G l v b j E v V G F i b G U g M T c v Q X V 0 b 1 J l b W 9 2 Z W R D b 2 x 1 b W 5 z M S 5 7 Q 2 9 s d W 1 u N T k s N T h 9 J n F 1 b 3 Q 7 L C Z x d W 9 0 O 1 N l Y 3 R p b 2 4 x L 1 R h Y m x l I D E 3 L 0 F 1 d G 9 S Z W 1 v d m V k Q 2 9 s d W 1 u c z E u e 0 N v b H V t b j Y w L D U 5 f S Z x d W 9 0 O y w m c X V v d D t T Z W N 0 a W 9 u M S 9 U Y W J s Z S A x N y 9 B d X R v U m V t b 3 Z l Z E N v b H V t b n M x L n t D b 2 x 1 b W 4 2 M S w 2 M H 0 m c X V v d D s s J n F 1 b 3 Q 7 U 2 V j d G l v b j E v V G F i b G U g M T c v Q X V 0 b 1 J l b W 9 2 Z W R D b 2 x 1 b W 5 z M S 5 7 Q 2 9 s d W 1 u N j I s N j F 9 J n F 1 b 3 Q 7 L C Z x d W 9 0 O 1 N l Y 3 R p b 2 4 x L 1 R h Y m x l I D E 3 L 0 F 1 d G 9 S Z W 1 v d m V k Q 2 9 s d W 1 u c z E u e 0 N v b H V t b j Y z L D Y y f S Z x d W 9 0 O y w m c X V v d D t T Z W N 0 a W 9 u M S 9 U Y W J s Z S A x N y 9 B d X R v U m V t b 3 Z l Z E N v b H V t b n M x L n t D b 2 x 1 b W 4 2 N C w 2 M 3 0 m c X V v d D s s J n F 1 b 3 Q 7 U 2 V j d G l v b j E v V G F i b G U g M T c v Q X V 0 b 1 J l b W 9 2 Z W R D b 2 x 1 b W 5 z M S 5 7 Q 2 9 s d W 1 u N j U s N j R 9 J n F 1 b 3 Q 7 L C Z x d W 9 0 O 1 N l Y 3 R p b 2 4 x L 1 R h Y m x l I D E 3 L 0 F 1 d G 9 S Z W 1 v d m V k Q 2 9 s d W 1 u c z E u e 0 N v b H V t b j Y 2 L D Y 1 f S Z x d W 9 0 O y w m c X V v d D t T Z W N 0 a W 9 u M S 9 U Y W J s Z S A x N y 9 B d X R v U m V t b 3 Z l Z E N v b H V t b n M x L n t D b 2 x 1 b W 4 2 N y w 2 N n 0 m c X V v d D s s J n F 1 b 3 Q 7 U 2 V j d G l v b j E v V G F i b G U g M T c v Q X V 0 b 1 J l b W 9 2 Z W R D b 2 x 1 b W 5 z M S 5 7 Q 2 9 s d W 1 u N j g s N j d 9 J n F 1 b 3 Q 7 L C Z x d W 9 0 O 1 N l Y 3 R p b 2 4 x L 1 R h Y m x l I D E 3 L 0 F 1 d G 9 S Z W 1 v d m V k Q 2 9 s d W 1 u c z E u e 0 N v b H V t b j Y 5 L D Y 4 f S Z x d W 9 0 O y w m c X V v d D t T Z W N 0 a W 9 u M S 9 U Y W J s Z S A x N y 9 B d X R v U m V t b 3 Z l Z E N v b H V t b n M x L n t D b 2 x 1 b W 4 3 M C w 2 O X 0 m c X V v d D s s J n F 1 b 3 Q 7 U 2 V j d G l v b j E v V G F i b G U g M T c v Q X V 0 b 1 J l b W 9 2 Z W R D b 2 x 1 b W 5 z M S 5 7 Q 2 9 s d W 1 u N z E s N z B 9 J n F 1 b 3 Q 7 L C Z x d W 9 0 O 1 N l Y 3 R p b 2 4 x L 1 R h Y m x l I D E 3 L 0 F 1 d G 9 S Z W 1 v d m V k Q 2 9 s d W 1 u c z E u e 0 N v b H V t b j c y L D c x f S Z x d W 9 0 O y w m c X V v d D t T Z W N 0 a W 9 u M S 9 U Y W J s Z S A x N y 9 B d X R v U m V t b 3 Z l Z E N v b H V t b n M x L n t D b 2 x 1 b W 4 3 M y w 3 M n 0 m c X V v d D s s J n F 1 b 3 Q 7 U 2 V j d G l v b j E v V G F i b G U g M T c v Q X V 0 b 1 J l b W 9 2 Z W R D b 2 x 1 b W 5 z M S 5 7 Q 2 9 s d W 1 u N z Q s N z N 9 J n F 1 b 3 Q 7 L C Z x d W 9 0 O 1 N l Y 3 R p b 2 4 x L 1 R h Y m x l I D E 3 L 0 F 1 d G 9 S Z W 1 v d m V k Q 2 9 s d W 1 u c z E u e 0 N v b H V t b j c 1 L D c 0 f S Z x d W 9 0 O y w m c X V v d D t T Z W N 0 a W 9 u M S 9 U Y W J s Z S A x N y 9 B d X R v U m V t b 3 Z l Z E N v b H V t b n M x L n t D b 2 x 1 b W 4 3 N i w 3 N X 0 m c X V v d D s s J n F 1 b 3 Q 7 U 2 V j d G l v b j E v V G F i b G U g M T c v Q X V 0 b 1 J l b W 9 2 Z W R D b 2 x 1 b W 5 z M S 5 7 Q 2 9 s d W 1 u N z c s N z Z 9 J n F 1 b 3 Q 7 L C Z x d W 9 0 O 1 N l Y 3 R p b 2 4 x L 1 R h Y m x l I D E 3 L 0 F 1 d G 9 S Z W 1 v d m V k Q 2 9 s d W 1 u c z E u e 0 N v b H V t b j c 4 L D c 3 f S Z x d W 9 0 O y w m c X V v d D t T Z W N 0 a W 9 u M S 9 U Y W J s Z S A x N y 9 B d X R v U m V t b 3 Z l Z E N v b H V t b n M x L n t D b 2 x 1 b W 4 3 O S w 3 O H 0 m c X V v d D s s J n F 1 b 3 Q 7 U 2 V j d G l v b j E v V G F i b G U g M T c v Q X V 0 b 1 J l b W 9 2 Z W R D b 2 x 1 b W 5 z M S 5 7 Q 2 9 s d W 1 u O D A s N z l 9 J n F 1 b 3 Q 7 L C Z x d W 9 0 O 1 N l Y 3 R p b 2 4 x L 1 R h Y m x l I D E 3 L 0 F 1 d G 9 S Z W 1 v d m V k Q 2 9 s d W 1 u c z E u e 0 N v b H V t b j g x L D g w f S Z x d W 9 0 O y w m c X V v d D t T Z W N 0 a W 9 u M S 9 U Y W J s Z S A x N y 9 B d X R v U m V t b 3 Z l Z E N v b H V t b n M x L n t D b 2 x 1 b W 4 4 M i w 4 M X 0 m c X V v d D s s J n F 1 b 3 Q 7 U 2 V j d G l v b j E v V G F i b G U g M T c v Q X V 0 b 1 J l b W 9 2 Z W R D b 2 x 1 b W 5 z M S 5 7 Q 2 9 s d W 1 u O D M s O D J 9 J n F 1 b 3 Q 7 L C Z x d W 9 0 O 1 N l Y 3 R p b 2 4 x L 1 R h Y m x l I D E 3 L 0 F 1 d G 9 S Z W 1 v d m V k Q 2 9 s d W 1 u c z E u e 0 N v b H V t b j g 0 L D g z f S Z x d W 9 0 O y w m c X V v d D t T Z W N 0 a W 9 u M S 9 U Y W J s Z S A x N y 9 B d X R v U m V t b 3 Z l Z E N v b H V t b n M x L n t D b 2 x 1 b W 4 4 N S w 4 N H 0 m c X V v d D s s J n F 1 b 3 Q 7 U 2 V j d G l v b j E v V G F i b G U g M T c v Q X V 0 b 1 J l b W 9 2 Z W R D b 2 x 1 b W 5 z M S 5 7 Q 2 9 s d W 1 u O D Y s O D V 9 J n F 1 b 3 Q 7 L C Z x d W 9 0 O 1 N l Y 3 R p b 2 4 x L 1 R h Y m x l I D E 3 L 0 F 1 d G 9 S Z W 1 v d m V k Q 2 9 s d W 1 u c z E u e 0 N v b H V t b j g 3 L D g 2 f S Z x d W 9 0 O y w m c X V v d D t T Z W N 0 a W 9 u M S 9 U Y W J s Z S A x N y 9 B d X R v U m V t b 3 Z l Z E N v b H V t b n M x L n t D b 2 x 1 b W 4 4 O C w 4 N 3 0 m c X V v d D s s J n F 1 b 3 Q 7 U 2 V j d G l v b j E v V G F i b G U g M T c v Q X V 0 b 1 J l b W 9 2 Z W R D b 2 x 1 b W 5 z M S 5 7 Q 2 9 s d W 1 u O D k s O D h 9 J n F 1 b 3 Q 7 L C Z x d W 9 0 O 1 N l Y 3 R p b 2 4 x L 1 R h Y m x l I D E 3 L 0 F 1 d G 9 S Z W 1 v d m V k Q 2 9 s d W 1 u c z E u e 0 N v b H V t b j k w L D g 5 f S Z x d W 9 0 O y w m c X V v d D t T Z W N 0 a W 9 u M S 9 U Y W J s Z S A x N y 9 B d X R v U m V t b 3 Z l Z E N v b H V t b n M x L n t D b 2 x 1 b W 4 5 M S w 5 M H 0 m c X V v d D s s J n F 1 b 3 Q 7 U 2 V j d G l v b j E v V G F i b G U g M T c v Q X V 0 b 1 J l b W 9 2 Z W R D b 2 x 1 b W 5 z M S 5 7 Q 2 9 s d W 1 u O T I s O T F 9 J n F 1 b 3 Q 7 L C Z x d W 9 0 O 1 N l Y 3 R p b 2 4 x L 1 R h Y m x l I D E 3 L 0 F 1 d G 9 S Z W 1 v d m V k Q 2 9 s d W 1 u c z E u e 0 N v b H V t b j k z L D k y f S Z x d W 9 0 O y w m c X V v d D t T Z W N 0 a W 9 u M S 9 U Y W J s Z S A x N y 9 B d X R v U m V t b 3 Z l Z E N v b H V t b n M x L n t D b 2 x 1 b W 4 5 N C w 5 M 3 0 m c X V v d D s s J n F 1 b 3 Q 7 U 2 V j d G l v b j E v V G F i b G U g M T c v Q X V 0 b 1 J l b W 9 2 Z W R D b 2 x 1 b W 5 z M S 5 7 Q 2 9 s d W 1 u O T U s O T R 9 J n F 1 b 3 Q 7 L C Z x d W 9 0 O 1 N l Y 3 R p b 2 4 x L 1 R h Y m x l I D E 3 L 0 F 1 d G 9 S Z W 1 v d m V k Q 2 9 s d W 1 u c z E u e 0 N v b H V t b j k 2 L D k 1 f S Z x d W 9 0 O y w m c X V v d D t T Z W N 0 a W 9 u M S 9 U Y W J s Z S A x N y 9 B d X R v U m V t b 3 Z l Z E N v b H V t b n M x L n t D b 2 x 1 b W 4 5 N y w 5 N n 0 m c X V v d D s s J n F 1 b 3 Q 7 U 2 V j d G l v b j E v V G F i b G U g M T c v Q X V 0 b 1 J l b W 9 2 Z W R D b 2 x 1 b W 5 z M S 5 7 Q 2 9 s d W 1 u O T g s O T d 9 J n F 1 b 3 Q 7 L C Z x d W 9 0 O 1 N l Y 3 R p b 2 4 x L 1 R h Y m x l I D E 3 L 0 F 1 d G 9 S Z W 1 v d m V k Q 2 9 s d W 1 u c z E u e 0 N v b H V t b j k 5 L D k 4 f S Z x d W 9 0 O y w m c X V v d D t T Z W N 0 a W 9 u M S 9 U Y W J s Z S A x N y 9 B d X R v U m V t b 3 Z l Z E N v b H V t b n M x L n t D b 2 x 1 b W 4 x M D A s O T l 9 J n F 1 b 3 Q 7 L C Z x d W 9 0 O 1 N l Y 3 R p b 2 4 x L 1 R h Y m x l I D E 3 L 0 F 1 d G 9 S Z W 1 v d m V k Q 2 9 s d W 1 u c z E u e 0 N v b H V t b j E w M S w x M D B 9 J n F 1 b 3 Q 7 L C Z x d W 9 0 O 1 N l Y 3 R p b 2 4 x L 1 R h Y m x l I D E 3 L 0 F 1 d G 9 S Z W 1 v d m V k Q 2 9 s d W 1 u c z E u e 0 N v b H V t b j E w M i w x M D F 9 J n F 1 b 3 Q 7 L C Z x d W 9 0 O 1 N l Y 3 R p b 2 4 x L 1 R h Y m x l I D E 3 L 0 F 1 d G 9 S Z W 1 v d m V k Q 2 9 s d W 1 u c z E u e 0 N v b H V t b j E w M y w x M D J 9 J n F 1 b 3 Q 7 L C Z x d W 9 0 O 1 N l Y 3 R p b 2 4 x L 1 R h Y m x l I D E 3 L 0 F 1 d G 9 S Z W 1 v d m V k Q 2 9 s d W 1 u c z E u e 0 N v b H V t b j E w N C w x M D N 9 J n F 1 b 3 Q 7 L C Z x d W 9 0 O 1 N l Y 3 R p b 2 4 x L 1 R h Y m x l I D E 3 L 0 F 1 d G 9 S Z W 1 v d m V k Q 2 9 s d W 1 u c z E u e 0 N v b H V t b j E w N S w x M D R 9 J n F 1 b 3 Q 7 L C Z x d W 9 0 O 1 N l Y 3 R p b 2 4 x L 1 R h Y m x l I D E 3 L 0 F 1 d G 9 S Z W 1 v d m V k Q 2 9 s d W 1 u c z E u e 0 N v b H V t b j E w N i w x M D V 9 J n F 1 b 3 Q 7 L C Z x d W 9 0 O 1 N l Y 3 R p b 2 4 x L 1 R h Y m x l I D E 3 L 0 F 1 d G 9 S Z W 1 v d m V k Q 2 9 s d W 1 u c z E u e 0 N v b H V t b j E w N y w x M D Z 9 J n F 1 b 3 Q 7 L C Z x d W 9 0 O 1 N l Y 3 R p b 2 4 x L 1 R h Y m x l I D E 3 L 0 F 1 d G 9 S Z W 1 v d m V k Q 2 9 s d W 1 u c z E u e 0 N v b H V t b j E w O C w x M D d 9 J n F 1 b 3 Q 7 L C Z x d W 9 0 O 1 N l Y 3 R p b 2 4 x L 1 R h Y m x l I D E 3 L 0 F 1 d G 9 S Z W 1 v d m V k Q 2 9 s d W 1 u c z E u e 0 N v b H V t b j E w O S w x M D h 9 J n F 1 b 3 Q 7 L C Z x d W 9 0 O 1 N l Y 3 R p b 2 4 x L 1 R h Y m x l I D E 3 L 0 F 1 d G 9 S Z W 1 v d m V k Q 2 9 s d W 1 u c z E u e 0 N v b H V t b j E x M C w x M D l 9 J n F 1 b 3 Q 7 L C Z x d W 9 0 O 1 N l Y 3 R p b 2 4 x L 1 R h Y m x l I D E 3 L 0 F 1 d G 9 S Z W 1 v d m V k Q 2 9 s d W 1 u c z E u e 0 N v b H V t b j E x M S w x M T B 9 J n F 1 b 3 Q 7 L C Z x d W 9 0 O 1 N l Y 3 R p b 2 4 x L 1 R h Y m x l I D E 3 L 0 F 1 d G 9 S Z W 1 v d m V k Q 2 9 s d W 1 u c z E u e 0 N v b H V t b j E x M i w x M T F 9 J n F 1 b 3 Q 7 L C Z x d W 9 0 O 1 N l Y 3 R p b 2 4 x L 1 R h Y m x l I D E 3 L 0 F 1 d G 9 S Z W 1 v d m V k Q 2 9 s d W 1 u c z E u e 0 N v b H V t b j E x M y w x M T J 9 J n F 1 b 3 Q 7 X S w m c X V v d D t D b 2 x 1 b W 5 D b 3 V u d C Z x d W 9 0 O z o x M T M s J n F 1 b 3 Q 7 S 2 V 5 Q 2 9 s d W 1 u T m F t Z X M m c X V v d D s 6 W 1 0 s J n F 1 b 3 Q 7 Q 2 9 s d W 1 u S W R l b n R p d G l l c y Z x d W 9 0 O z p b J n F 1 b 3 Q 7 U 2 V j d G l v b j E v V G F i b G U g M T c v Q X V 0 b 1 J l b W 9 2 Z W R D b 2 x 1 b W 5 z M S 5 7 Q 2 9 s d W 1 u M S w w f S Z x d W 9 0 O y w m c X V v d D t T Z W N 0 a W 9 u M S 9 U Y W J s Z S A x N y 9 B d X R v U m V t b 3 Z l Z E N v b H V t b n M x L n t D b 2 x 1 b W 4 y L D F 9 J n F 1 b 3 Q 7 L C Z x d W 9 0 O 1 N l Y 3 R p b 2 4 x L 1 R h Y m x l I D E 3 L 0 F 1 d G 9 S Z W 1 v d m V k Q 2 9 s d W 1 u c z E u e 0 N v b H V t b j M s M n 0 m c X V v d D s s J n F 1 b 3 Q 7 U 2 V j d G l v b j E v V G F i b G U g M T c v Q X V 0 b 1 J l b W 9 2 Z W R D b 2 x 1 b W 5 z M S 5 7 Q 2 9 s d W 1 u N C w z f S Z x d W 9 0 O y w m c X V v d D t T Z W N 0 a W 9 u M S 9 U Y W J s Z S A x N y 9 B d X R v U m V t b 3 Z l Z E N v b H V t b n M x L n t D b 2 x 1 b W 4 1 L D R 9 J n F 1 b 3 Q 7 L C Z x d W 9 0 O 1 N l Y 3 R p b 2 4 x L 1 R h Y m x l I D E 3 L 0 F 1 d G 9 S Z W 1 v d m V k Q 2 9 s d W 1 u c z E u e 0 N v b H V t b j Y s N X 0 m c X V v d D s s J n F 1 b 3 Q 7 U 2 V j d G l v b j E v V G F i b G U g M T c v Q X V 0 b 1 J l b W 9 2 Z W R D b 2 x 1 b W 5 z M S 5 7 Q 2 9 s d W 1 u N y w 2 f S Z x d W 9 0 O y w m c X V v d D t T Z W N 0 a W 9 u M S 9 U Y W J s Z S A x N y 9 B d X R v U m V t b 3 Z l Z E N v b H V t b n M x L n t D b 2 x 1 b W 4 4 L D d 9 J n F 1 b 3 Q 7 L C Z x d W 9 0 O 1 N l Y 3 R p b 2 4 x L 1 R h Y m x l I D E 3 L 0 F 1 d G 9 S Z W 1 v d m V k Q 2 9 s d W 1 u c z E u e 0 N v b H V t b j k s O H 0 m c X V v d D s s J n F 1 b 3 Q 7 U 2 V j d G l v b j E v V G F i b G U g M T c v Q X V 0 b 1 J l b W 9 2 Z W R D b 2 x 1 b W 5 z M S 5 7 Q 2 9 s d W 1 u M T A s O X 0 m c X V v d D s s J n F 1 b 3 Q 7 U 2 V j d G l v b j E v V G F i b G U g M T c v Q X V 0 b 1 J l b W 9 2 Z W R D b 2 x 1 b W 5 z M S 5 7 Q 2 9 s d W 1 u M T E s M T B 9 J n F 1 b 3 Q 7 L C Z x d W 9 0 O 1 N l Y 3 R p b 2 4 x L 1 R h Y m x l I D E 3 L 0 F 1 d G 9 S Z W 1 v d m V k Q 2 9 s d W 1 u c z E u e 0 N v b H V t b j E y L D E x f S Z x d W 9 0 O y w m c X V v d D t T Z W N 0 a W 9 u M S 9 U Y W J s Z S A x N y 9 B d X R v U m V t b 3 Z l Z E N v b H V t b n M x L n t D b 2 x 1 b W 4 x M y w x M n 0 m c X V v d D s s J n F 1 b 3 Q 7 U 2 V j d G l v b j E v V G F i b G U g M T c v Q X V 0 b 1 J l b W 9 2 Z W R D b 2 x 1 b W 5 z M S 5 7 Q 2 9 s d W 1 u M T Q s M T N 9 J n F 1 b 3 Q 7 L C Z x d W 9 0 O 1 N l Y 3 R p b 2 4 x L 1 R h Y m x l I D E 3 L 0 F 1 d G 9 S Z W 1 v d m V k Q 2 9 s d W 1 u c z E u e 0 N v b H V t b j E 1 L D E 0 f S Z x d W 9 0 O y w m c X V v d D t T Z W N 0 a W 9 u M S 9 U Y W J s Z S A x N y 9 B d X R v U m V t b 3 Z l Z E N v b H V t b n M x L n t D b 2 x 1 b W 4 x N i w x N X 0 m c X V v d D s s J n F 1 b 3 Q 7 U 2 V j d G l v b j E v V G F i b G U g M T c v Q X V 0 b 1 J l b W 9 2 Z W R D b 2 x 1 b W 5 z M S 5 7 Q 2 9 s d W 1 u M T c s M T Z 9 J n F 1 b 3 Q 7 L C Z x d W 9 0 O 1 N l Y 3 R p b 2 4 x L 1 R h Y m x l I D E 3 L 0 F 1 d G 9 S Z W 1 v d m V k Q 2 9 s d W 1 u c z E u e 0 N v b H V t b j E 4 L D E 3 f S Z x d W 9 0 O y w m c X V v d D t T Z W N 0 a W 9 u M S 9 U Y W J s Z S A x N y 9 B d X R v U m V t b 3 Z l Z E N v b H V t b n M x L n t D b 2 x 1 b W 4 x O S w x O H 0 m c X V v d D s s J n F 1 b 3 Q 7 U 2 V j d G l v b j E v V G F i b G U g M T c v Q X V 0 b 1 J l b W 9 2 Z W R D b 2 x 1 b W 5 z M S 5 7 Q 2 9 s d W 1 u M j A s M T l 9 J n F 1 b 3 Q 7 L C Z x d W 9 0 O 1 N l Y 3 R p b 2 4 x L 1 R h Y m x l I D E 3 L 0 F 1 d G 9 S Z W 1 v d m V k Q 2 9 s d W 1 u c z E u e 0 N v b H V t b j I x L D I w f S Z x d W 9 0 O y w m c X V v d D t T Z W N 0 a W 9 u M S 9 U Y W J s Z S A x N y 9 B d X R v U m V t b 3 Z l Z E N v b H V t b n M x L n t D b 2 x 1 b W 4 y M i w y M X 0 m c X V v d D s s J n F 1 b 3 Q 7 U 2 V j d G l v b j E v V G F i b G U g M T c v Q X V 0 b 1 J l b W 9 2 Z W R D b 2 x 1 b W 5 z M S 5 7 Q 2 9 s d W 1 u M j M s M j J 9 J n F 1 b 3 Q 7 L C Z x d W 9 0 O 1 N l Y 3 R p b 2 4 x L 1 R h Y m x l I D E 3 L 0 F 1 d G 9 S Z W 1 v d m V k Q 2 9 s d W 1 u c z E u e 0 N v b H V t b j I 0 L D I z f S Z x d W 9 0 O y w m c X V v d D t T Z W N 0 a W 9 u M S 9 U Y W J s Z S A x N y 9 B d X R v U m V t b 3 Z l Z E N v b H V t b n M x L n t D b 2 x 1 b W 4 y N S w y N H 0 m c X V v d D s s J n F 1 b 3 Q 7 U 2 V j d G l v b j E v V G F i b G U g M T c v Q X V 0 b 1 J l b W 9 2 Z W R D b 2 x 1 b W 5 z M S 5 7 Q 2 9 s d W 1 u M j Y s M j V 9 J n F 1 b 3 Q 7 L C Z x d W 9 0 O 1 N l Y 3 R p b 2 4 x L 1 R h Y m x l I D E 3 L 0 F 1 d G 9 S Z W 1 v d m V k Q 2 9 s d W 1 u c z E u e 0 N v b H V t b j I 3 L D I 2 f S Z x d W 9 0 O y w m c X V v d D t T Z W N 0 a W 9 u M S 9 U Y W J s Z S A x N y 9 B d X R v U m V t b 3 Z l Z E N v b H V t b n M x L n t D b 2 x 1 b W 4 y O C w y N 3 0 m c X V v d D s s J n F 1 b 3 Q 7 U 2 V j d G l v b j E v V G F i b G U g M T c v Q X V 0 b 1 J l b W 9 2 Z W R D b 2 x 1 b W 5 z M S 5 7 Q 2 9 s d W 1 u M j k s M j h 9 J n F 1 b 3 Q 7 L C Z x d W 9 0 O 1 N l Y 3 R p b 2 4 x L 1 R h Y m x l I D E 3 L 0 F 1 d G 9 S Z W 1 v d m V k Q 2 9 s d W 1 u c z E u e 0 N v b H V t b j M w L D I 5 f S Z x d W 9 0 O y w m c X V v d D t T Z W N 0 a W 9 u M S 9 U Y W J s Z S A x N y 9 B d X R v U m V t b 3 Z l Z E N v b H V t b n M x L n t D b 2 x 1 b W 4 z M S w z M H 0 m c X V v d D s s J n F 1 b 3 Q 7 U 2 V j d G l v b j E v V G F i b G U g M T c v Q X V 0 b 1 J l b W 9 2 Z W R D b 2 x 1 b W 5 z M S 5 7 Q 2 9 s d W 1 u M z I s M z F 9 J n F 1 b 3 Q 7 L C Z x d W 9 0 O 1 N l Y 3 R p b 2 4 x L 1 R h Y m x l I D E 3 L 0 F 1 d G 9 S Z W 1 v d m V k Q 2 9 s d W 1 u c z E u e 0 N v b H V t b j M z L D M y f S Z x d W 9 0 O y w m c X V v d D t T Z W N 0 a W 9 u M S 9 U Y W J s Z S A x N y 9 B d X R v U m V t b 3 Z l Z E N v b H V t b n M x L n t D b 2 x 1 b W 4 z N C w z M 3 0 m c X V v d D s s J n F 1 b 3 Q 7 U 2 V j d G l v b j E v V G F i b G U g M T c v Q X V 0 b 1 J l b W 9 2 Z W R D b 2 x 1 b W 5 z M S 5 7 Q 2 9 s d W 1 u M z U s M z R 9 J n F 1 b 3 Q 7 L C Z x d W 9 0 O 1 N l Y 3 R p b 2 4 x L 1 R h Y m x l I D E 3 L 0 F 1 d G 9 S Z W 1 v d m V k Q 2 9 s d W 1 u c z E u e 0 N v b H V t b j M 2 L D M 1 f S Z x d W 9 0 O y w m c X V v d D t T Z W N 0 a W 9 u M S 9 U Y W J s Z S A x N y 9 B d X R v U m V t b 3 Z l Z E N v b H V t b n M x L n t D b 2 x 1 b W 4 z N y w z N n 0 m c X V v d D s s J n F 1 b 3 Q 7 U 2 V j d G l v b j E v V G F i b G U g M T c v Q X V 0 b 1 J l b W 9 2 Z W R D b 2 x 1 b W 5 z M S 5 7 Q 2 9 s d W 1 u M z g s M z d 9 J n F 1 b 3 Q 7 L C Z x d W 9 0 O 1 N l Y 3 R p b 2 4 x L 1 R h Y m x l I D E 3 L 0 F 1 d G 9 S Z W 1 v d m V k Q 2 9 s d W 1 u c z E u e 0 N v b H V t b j M 5 L D M 4 f S Z x d W 9 0 O y w m c X V v d D t T Z W N 0 a W 9 u M S 9 U Y W J s Z S A x N y 9 B d X R v U m V t b 3 Z l Z E N v b H V t b n M x L n t D b 2 x 1 b W 4 0 M C w z O X 0 m c X V v d D s s J n F 1 b 3 Q 7 U 2 V j d G l v b j E v V G F i b G U g M T c v Q X V 0 b 1 J l b W 9 2 Z W R D b 2 x 1 b W 5 z M S 5 7 Q 2 9 s d W 1 u N D E s N D B 9 J n F 1 b 3 Q 7 L C Z x d W 9 0 O 1 N l Y 3 R p b 2 4 x L 1 R h Y m x l I D E 3 L 0 F 1 d G 9 S Z W 1 v d m V k Q 2 9 s d W 1 u c z E u e 0 N v b H V t b j Q y L D Q x f S Z x d W 9 0 O y w m c X V v d D t T Z W N 0 a W 9 u M S 9 U Y W J s Z S A x N y 9 B d X R v U m V t b 3 Z l Z E N v b H V t b n M x L n t D b 2 x 1 b W 4 0 M y w 0 M n 0 m c X V v d D s s J n F 1 b 3 Q 7 U 2 V j d G l v b j E v V G F i b G U g M T c v Q X V 0 b 1 J l b W 9 2 Z W R D b 2 x 1 b W 5 z M S 5 7 Q 2 9 s d W 1 u N D Q s N D N 9 J n F 1 b 3 Q 7 L C Z x d W 9 0 O 1 N l Y 3 R p b 2 4 x L 1 R h Y m x l I D E 3 L 0 F 1 d G 9 S Z W 1 v d m V k Q 2 9 s d W 1 u c z E u e 0 N v b H V t b j Q 1 L D Q 0 f S Z x d W 9 0 O y w m c X V v d D t T Z W N 0 a W 9 u M S 9 U Y W J s Z S A x N y 9 B d X R v U m V t b 3 Z l Z E N v b H V t b n M x L n t D b 2 x 1 b W 4 0 N i w 0 N X 0 m c X V v d D s s J n F 1 b 3 Q 7 U 2 V j d G l v b j E v V G F i b G U g M T c v Q X V 0 b 1 J l b W 9 2 Z W R D b 2 x 1 b W 5 z M S 5 7 Q 2 9 s d W 1 u N D c s N D Z 9 J n F 1 b 3 Q 7 L C Z x d W 9 0 O 1 N l Y 3 R p b 2 4 x L 1 R h Y m x l I D E 3 L 0 F 1 d G 9 S Z W 1 v d m V k Q 2 9 s d W 1 u c z E u e 0 N v b H V t b j Q 4 L D Q 3 f S Z x d W 9 0 O y w m c X V v d D t T Z W N 0 a W 9 u M S 9 U Y W J s Z S A x N y 9 B d X R v U m V t b 3 Z l Z E N v b H V t b n M x L n t D b 2 x 1 b W 4 0 O S w 0 O H 0 m c X V v d D s s J n F 1 b 3 Q 7 U 2 V j d G l v b j E v V G F i b G U g M T c v Q X V 0 b 1 J l b W 9 2 Z W R D b 2 x 1 b W 5 z M S 5 7 Q 2 9 s d W 1 u N T A s N D l 9 J n F 1 b 3 Q 7 L C Z x d W 9 0 O 1 N l Y 3 R p b 2 4 x L 1 R h Y m x l I D E 3 L 0 F 1 d G 9 S Z W 1 v d m V k Q 2 9 s d W 1 u c z E u e 0 N v b H V t b j U x L D U w f S Z x d W 9 0 O y w m c X V v d D t T Z W N 0 a W 9 u M S 9 U Y W J s Z S A x N y 9 B d X R v U m V t b 3 Z l Z E N v b H V t b n M x L n t D b 2 x 1 b W 4 1 M i w 1 M X 0 m c X V v d D s s J n F 1 b 3 Q 7 U 2 V j d G l v b j E v V G F i b G U g M T c v Q X V 0 b 1 J l b W 9 2 Z W R D b 2 x 1 b W 5 z M S 5 7 Q 2 9 s d W 1 u N T M s N T J 9 J n F 1 b 3 Q 7 L C Z x d W 9 0 O 1 N l Y 3 R p b 2 4 x L 1 R h Y m x l I D E 3 L 0 F 1 d G 9 S Z W 1 v d m V k Q 2 9 s d W 1 u c z E u e 0 N v b H V t b j U 0 L D U z f S Z x d W 9 0 O y w m c X V v d D t T Z W N 0 a W 9 u M S 9 U Y W J s Z S A x N y 9 B d X R v U m V t b 3 Z l Z E N v b H V t b n M x L n t D b 2 x 1 b W 4 1 N S w 1 N H 0 m c X V v d D s s J n F 1 b 3 Q 7 U 2 V j d G l v b j E v V G F i b G U g M T c v Q X V 0 b 1 J l b W 9 2 Z W R D b 2 x 1 b W 5 z M S 5 7 Q 2 9 s d W 1 u N T Y s N T V 9 J n F 1 b 3 Q 7 L C Z x d W 9 0 O 1 N l Y 3 R p b 2 4 x L 1 R h Y m x l I D E 3 L 0 F 1 d G 9 S Z W 1 v d m V k Q 2 9 s d W 1 u c z E u e 0 N v b H V t b j U 3 L D U 2 f S Z x d W 9 0 O y w m c X V v d D t T Z W N 0 a W 9 u M S 9 U Y W J s Z S A x N y 9 B d X R v U m V t b 3 Z l Z E N v b H V t b n M x L n t D b 2 x 1 b W 4 1 O C w 1 N 3 0 m c X V v d D s s J n F 1 b 3 Q 7 U 2 V j d G l v b j E v V G F i b G U g M T c v Q X V 0 b 1 J l b W 9 2 Z W R D b 2 x 1 b W 5 z M S 5 7 Q 2 9 s d W 1 u N T k s N T h 9 J n F 1 b 3 Q 7 L C Z x d W 9 0 O 1 N l Y 3 R p b 2 4 x L 1 R h Y m x l I D E 3 L 0 F 1 d G 9 S Z W 1 v d m V k Q 2 9 s d W 1 u c z E u e 0 N v b H V t b j Y w L D U 5 f S Z x d W 9 0 O y w m c X V v d D t T Z W N 0 a W 9 u M S 9 U Y W J s Z S A x N y 9 B d X R v U m V t b 3 Z l Z E N v b H V t b n M x L n t D b 2 x 1 b W 4 2 M S w 2 M H 0 m c X V v d D s s J n F 1 b 3 Q 7 U 2 V j d G l v b j E v V G F i b G U g M T c v Q X V 0 b 1 J l b W 9 2 Z W R D b 2 x 1 b W 5 z M S 5 7 Q 2 9 s d W 1 u N j I s N j F 9 J n F 1 b 3 Q 7 L C Z x d W 9 0 O 1 N l Y 3 R p b 2 4 x L 1 R h Y m x l I D E 3 L 0 F 1 d G 9 S Z W 1 v d m V k Q 2 9 s d W 1 u c z E u e 0 N v b H V t b j Y z L D Y y f S Z x d W 9 0 O y w m c X V v d D t T Z W N 0 a W 9 u M S 9 U Y W J s Z S A x N y 9 B d X R v U m V t b 3 Z l Z E N v b H V t b n M x L n t D b 2 x 1 b W 4 2 N C w 2 M 3 0 m c X V v d D s s J n F 1 b 3 Q 7 U 2 V j d G l v b j E v V G F i b G U g M T c v Q X V 0 b 1 J l b W 9 2 Z W R D b 2 x 1 b W 5 z M S 5 7 Q 2 9 s d W 1 u N j U s N j R 9 J n F 1 b 3 Q 7 L C Z x d W 9 0 O 1 N l Y 3 R p b 2 4 x L 1 R h Y m x l I D E 3 L 0 F 1 d G 9 S Z W 1 v d m V k Q 2 9 s d W 1 u c z E u e 0 N v b H V t b j Y 2 L D Y 1 f S Z x d W 9 0 O y w m c X V v d D t T Z W N 0 a W 9 u M S 9 U Y W J s Z S A x N y 9 B d X R v U m V t b 3 Z l Z E N v b H V t b n M x L n t D b 2 x 1 b W 4 2 N y w 2 N n 0 m c X V v d D s s J n F 1 b 3 Q 7 U 2 V j d G l v b j E v V G F i b G U g M T c v Q X V 0 b 1 J l b W 9 2 Z W R D b 2 x 1 b W 5 z M S 5 7 Q 2 9 s d W 1 u N j g s N j d 9 J n F 1 b 3 Q 7 L C Z x d W 9 0 O 1 N l Y 3 R p b 2 4 x L 1 R h Y m x l I D E 3 L 0 F 1 d G 9 S Z W 1 v d m V k Q 2 9 s d W 1 u c z E u e 0 N v b H V t b j Y 5 L D Y 4 f S Z x d W 9 0 O y w m c X V v d D t T Z W N 0 a W 9 u M S 9 U Y W J s Z S A x N y 9 B d X R v U m V t b 3 Z l Z E N v b H V t b n M x L n t D b 2 x 1 b W 4 3 M C w 2 O X 0 m c X V v d D s s J n F 1 b 3 Q 7 U 2 V j d G l v b j E v V G F i b G U g M T c v Q X V 0 b 1 J l b W 9 2 Z W R D b 2 x 1 b W 5 z M S 5 7 Q 2 9 s d W 1 u N z E s N z B 9 J n F 1 b 3 Q 7 L C Z x d W 9 0 O 1 N l Y 3 R p b 2 4 x L 1 R h Y m x l I D E 3 L 0 F 1 d G 9 S Z W 1 v d m V k Q 2 9 s d W 1 u c z E u e 0 N v b H V t b j c y L D c x f S Z x d W 9 0 O y w m c X V v d D t T Z W N 0 a W 9 u M S 9 U Y W J s Z S A x N y 9 B d X R v U m V t b 3 Z l Z E N v b H V t b n M x L n t D b 2 x 1 b W 4 3 M y w 3 M n 0 m c X V v d D s s J n F 1 b 3 Q 7 U 2 V j d G l v b j E v V G F i b G U g M T c v Q X V 0 b 1 J l b W 9 2 Z W R D b 2 x 1 b W 5 z M S 5 7 Q 2 9 s d W 1 u N z Q s N z N 9 J n F 1 b 3 Q 7 L C Z x d W 9 0 O 1 N l Y 3 R p b 2 4 x L 1 R h Y m x l I D E 3 L 0 F 1 d G 9 S Z W 1 v d m V k Q 2 9 s d W 1 u c z E u e 0 N v b H V t b j c 1 L D c 0 f S Z x d W 9 0 O y w m c X V v d D t T Z W N 0 a W 9 u M S 9 U Y W J s Z S A x N y 9 B d X R v U m V t b 3 Z l Z E N v b H V t b n M x L n t D b 2 x 1 b W 4 3 N i w 3 N X 0 m c X V v d D s s J n F 1 b 3 Q 7 U 2 V j d G l v b j E v V G F i b G U g M T c v Q X V 0 b 1 J l b W 9 2 Z W R D b 2 x 1 b W 5 z M S 5 7 Q 2 9 s d W 1 u N z c s N z Z 9 J n F 1 b 3 Q 7 L C Z x d W 9 0 O 1 N l Y 3 R p b 2 4 x L 1 R h Y m x l I D E 3 L 0 F 1 d G 9 S Z W 1 v d m V k Q 2 9 s d W 1 u c z E u e 0 N v b H V t b j c 4 L D c 3 f S Z x d W 9 0 O y w m c X V v d D t T Z W N 0 a W 9 u M S 9 U Y W J s Z S A x N y 9 B d X R v U m V t b 3 Z l Z E N v b H V t b n M x L n t D b 2 x 1 b W 4 3 O S w 3 O H 0 m c X V v d D s s J n F 1 b 3 Q 7 U 2 V j d G l v b j E v V G F i b G U g M T c v Q X V 0 b 1 J l b W 9 2 Z W R D b 2 x 1 b W 5 z M S 5 7 Q 2 9 s d W 1 u O D A s N z l 9 J n F 1 b 3 Q 7 L C Z x d W 9 0 O 1 N l Y 3 R p b 2 4 x L 1 R h Y m x l I D E 3 L 0 F 1 d G 9 S Z W 1 v d m V k Q 2 9 s d W 1 u c z E u e 0 N v b H V t b j g x L D g w f S Z x d W 9 0 O y w m c X V v d D t T Z W N 0 a W 9 u M S 9 U Y W J s Z S A x N y 9 B d X R v U m V t b 3 Z l Z E N v b H V t b n M x L n t D b 2 x 1 b W 4 4 M i w 4 M X 0 m c X V v d D s s J n F 1 b 3 Q 7 U 2 V j d G l v b j E v V G F i b G U g M T c v Q X V 0 b 1 J l b W 9 2 Z W R D b 2 x 1 b W 5 z M S 5 7 Q 2 9 s d W 1 u O D M s O D J 9 J n F 1 b 3 Q 7 L C Z x d W 9 0 O 1 N l Y 3 R p b 2 4 x L 1 R h Y m x l I D E 3 L 0 F 1 d G 9 S Z W 1 v d m V k Q 2 9 s d W 1 u c z E u e 0 N v b H V t b j g 0 L D g z f S Z x d W 9 0 O y w m c X V v d D t T Z W N 0 a W 9 u M S 9 U Y W J s Z S A x N y 9 B d X R v U m V t b 3 Z l Z E N v b H V t b n M x L n t D b 2 x 1 b W 4 4 N S w 4 N H 0 m c X V v d D s s J n F 1 b 3 Q 7 U 2 V j d G l v b j E v V G F i b G U g M T c v Q X V 0 b 1 J l b W 9 2 Z W R D b 2 x 1 b W 5 z M S 5 7 Q 2 9 s d W 1 u O D Y s O D V 9 J n F 1 b 3 Q 7 L C Z x d W 9 0 O 1 N l Y 3 R p b 2 4 x L 1 R h Y m x l I D E 3 L 0 F 1 d G 9 S Z W 1 v d m V k Q 2 9 s d W 1 u c z E u e 0 N v b H V t b j g 3 L D g 2 f S Z x d W 9 0 O y w m c X V v d D t T Z W N 0 a W 9 u M S 9 U Y W J s Z S A x N y 9 B d X R v U m V t b 3 Z l Z E N v b H V t b n M x L n t D b 2 x 1 b W 4 4 O C w 4 N 3 0 m c X V v d D s s J n F 1 b 3 Q 7 U 2 V j d G l v b j E v V G F i b G U g M T c v Q X V 0 b 1 J l b W 9 2 Z W R D b 2 x 1 b W 5 z M S 5 7 Q 2 9 s d W 1 u O D k s O D h 9 J n F 1 b 3 Q 7 L C Z x d W 9 0 O 1 N l Y 3 R p b 2 4 x L 1 R h Y m x l I D E 3 L 0 F 1 d G 9 S Z W 1 v d m V k Q 2 9 s d W 1 u c z E u e 0 N v b H V t b j k w L D g 5 f S Z x d W 9 0 O y w m c X V v d D t T Z W N 0 a W 9 u M S 9 U Y W J s Z S A x N y 9 B d X R v U m V t b 3 Z l Z E N v b H V t b n M x L n t D b 2 x 1 b W 4 5 M S w 5 M H 0 m c X V v d D s s J n F 1 b 3 Q 7 U 2 V j d G l v b j E v V G F i b G U g M T c v Q X V 0 b 1 J l b W 9 2 Z W R D b 2 x 1 b W 5 z M S 5 7 Q 2 9 s d W 1 u O T I s O T F 9 J n F 1 b 3 Q 7 L C Z x d W 9 0 O 1 N l Y 3 R p b 2 4 x L 1 R h Y m x l I D E 3 L 0 F 1 d G 9 S Z W 1 v d m V k Q 2 9 s d W 1 u c z E u e 0 N v b H V t b j k z L D k y f S Z x d W 9 0 O y w m c X V v d D t T Z W N 0 a W 9 u M S 9 U Y W J s Z S A x N y 9 B d X R v U m V t b 3 Z l Z E N v b H V t b n M x L n t D b 2 x 1 b W 4 5 N C w 5 M 3 0 m c X V v d D s s J n F 1 b 3 Q 7 U 2 V j d G l v b j E v V G F i b G U g M T c v Q X V 0 b 1 J l b W 9 2 Z W R D b 2 x 1 b W 5 z M S 5 7 Q 2 9 s d W 1 u O T U s O T R 9 J n F 1 b 3 Q 7 L C Z x d W 9 0 O 1 N l Y 3 R p b 2 4 x L 1 R h Y m x l I D E 3 L 0 F 1 d G 9 S Z W 1 v d m V k Q 2 9 s d W 1 u c z E u e 0 N v b H V t b j k 2 L D k 1 f S Z x d W 9 0 O y w m c X V v d D t T Z W N 0 a W 9 u M S 9 U Y W J s Z S A x N y 9 B d X R v U m V t b 3 Z l Z E N v b H V t b n M x L n t D b 2 x 1 b W 4 5 N y w 5 N n 0 m c X V v d D s s J n F 1 b 3 Q 7 U 2 V j d G l v b j E v V G F i b G U g M T c v Q X V 0 b 1 J l b W 9 2 Z W R D b 2 x 1 b W 5 z M S 5 7 Q 2 9 s d W 1 u O T g s O T d 9 J n F 1 b 3 Q 7 L C Z x d W 9 0 O 1 N l Y 3 R p b 2 4 x L 1 R h Y m x l I D E 3 L 0 F 1 d G 9 S Z W 1 v d m V k Q 2 9 s d W 1 u c z E u e 0 N v b H V t b j k 5 L D k 4 f S Z x d W 9 0 O y w m c X V v d D t T Z W N 0 a W 9 u M S 9 U Y W J s Z S A x N y 9 B d X R v U m V t b 3 Z l Z E N v b H V t b n M x L n t D b 2 x 1 b W 4 x M D A s O T l 9 J n F 1 b 3 Q 7 L C Z x d W 9 0 O 1 N l Y 3 R p b 2 4 x L 1 R h Y m x l I D E 3 L 0 F 1 d G 9 S Z W 1 v d m V k Q 2 9 s d W 1 u c z E u e 0 N v b H V t b j E w M S w x M D B 9 J n F 1 b 3 Q 7 L C Z x d W 9 0 O 1 N l Y 3 R p b 2 4 x L 1 R h Y m x l I D E 3 L 0 F 1 d G 9 S Z W 1 v d m V k Q 2 9 s d W 1 u c z E u e 0 N v b H V t b j E w M i w x M D F 9 J n F 1 b 3 Q 7 L C Z x d W 9 0 O 1 N l Y 3 R p b 2 4 x L 1 R h Y m x l I D E 3 L 0 F 1 d G 9 S Z W 1 v d m V k Q 2 9 s d W 1 u c z E u e 0 N v b H V t b j E w M y w x M D J 9 J n F 1 b 3 Q 7 L C Z x d W 9 0 O 1 N l Y 3 R p b 2 4 x L 1 R h Y m x l I D E 3 L 0 F 1 d G 9 S Z W 1 v d m V k Q 2 9 s d W 1 u c z E u e 0 N v b H V t b j E w N C w x M D N 9 J n F 1 b 3 Q 7 L C Z x d W 9 0 O 1 N l Y 3 R p b 2 4 x L 1 R h Y m x l I D E 3 L 0 F 1 d G 9 S Z W 1 v d m V k Q 2 9 s d W 1 u c z E u e 0 N v b H V t b j E w N S w x M D R 9 J n F 1 b 3 Q 7 L C Z x d W 9 0 O 1 N l Y 3 R p b 2 4 x L 1 R h Y m x l I D E 3 L 0 F 1 d G 9 S Z W 1 v d m V k Q 2 9 s d W 1 u c z E u e 0 N v b H V t b j E w N i w x M D V 9 J n F 1 b 3 Q 7 L C Z x d W 9 0 O 1 N l Y 3 R p b 2 4 x L 1 R h Y m x l I D E 3 L 0 F 1 d G 9 S Z W 1 v d m V k Q 2 9 s d W 1 u c z E u e 0 N v b H V t b j E w N y w x M D Z 9 J n F 1 b 3 Q 7 L C Z x d W 9 0 O 1 N l Y 3 R p b 2 4 x L 1 R h Y m x l I D E 3 L 0 F 1 d G 9 S Z W 1 v d m V k Q 2 9 s d W 1 u c z E u e 0 N v b H V t b j E w O C w x M D d 9 J n F 1 b 3 Q 7 L C Z x d W 9 0 O 1 N l Y 3 R p b 2 4 x L 1 R h Y m x l I D E 3 L 0 F 1 d G 9 S Z W 1 v d m V k Q 2 9 s d W 1 u c z E u e 0 N v b H V t b j E w O S w x M D h 9 J n F 1 b 3 Q 7 L C Z x d W 9 0 O 1 N l Y 3 R p b 2 4 x L 1 R h Y m x l I D E 3 L 0 F 1 d G 9 S Z W 1 v d m V k Q 2 9 s d W 1 u c z E u e 0 N v b H V t b j E x M C w x M D l 9 J n F 1 b 3 Q 7 L C Z x d W 9 0 O 1 N l Y 3 R p b 2 4 x L 1 R h Y m x l I D E 3 L 0 F 1 d G 9 S Z W 1 v d m V k Q 2 9 s d W 1 u c z E u e 0 N v b H V t b j E x M S w x M T B 9 J n F 1 b 3 Q 7 L C Z x d W 9 0 O 1 N l Y 3 R p b 2 4 x L 1 R h Y m x l I D E 3 L 0 F 1 d G 9 S Z W 1 v d m V k Q 2 9 s d W 1 u c z E u e 0 N v b H V t b j E x M i w x M T F 9 J n F 1 b 3 Q 7 L C Z x d W 9 0 O 1 N l Y 3 R p b 2 4 x L 1 R h Y m x l I D E 3 L 0 F 1 d G 9 S Z W 1 v d m V k Q 2 9 s d W 1 u c z E u e 0 N v b H V t b j E x M y w x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T G F z d F V w Z G F 0 Z W Q i I F Z h b H V l P S J k M j A y N C 0 w O S 0 y N V Q x M D o x M z o 1 M y 4 0 M j Q 3 O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G a W x s V G F y Z 2 V 0 I i B W Y W x 1 Z T 0 i c 1 R h Y m x l X z E 3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3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O T w v S X R l b V B h d G g + P C 9 J d G V t T G 9 j Y X R p b 2 4 + P F N 0 Y W J s Z U V u d H J p Z X M + P E V u d H J 5 I F R 5 c G U 9 I l F 1 Z X J 5 S U Q i I F Z h b H V l P S J z N z I y Y T l l M G U t M T I y N C 0 0 O W Y 3 L W J l Y z Q t M G Q x N z R k O D B i N z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k v Q X V 0 b 1 J l b W 9 2 Z W R D b 2 x 1 b W 5 z M S 5 7 Q 2 9 s d W 1 u M S w w f S Z x d W 9 0 O y w m c X V v d D t T Z W N 0 a W 9 u M S 9 U Y W J s Z S A x O S 9 B d X R v U m V t b 3 Z l Z E N v b H V t b n M x L n t D b 2 x 1 b W 4 y L D F 9 J n F 1 b 3 Q 7 L C Z x d W 9 0 O 1 N l Y 3 R p b 2 4 x L 1 R h Y m x l I D E 5 L 0 F 1 d G 9 S Z W 1 v d m V k Q 2 9 s d W 1 u c z E u e 0 N v b H V t b j M s M n 0 m c X V v d D s s J n F 1 b 3 Q 7 U 2 V j d G l v b j E v V G F i b G U g M T k v Q X V 0 b 1 J l b W 9 2 Z W R D b 2 x 1 b W 5 z M S 5 7 Q 2 9 s d W 1 u N C w z f S Z x d W 9 0 O y w m c X V v d D t T Z W N 0 a W 9 u M S 9 U Y W J s Z S A x O S 9 B d X R v U m V t b 3 Z l Z E N v b H V t b n M x L n t D b 2 x 1 b W 4 1 L D R 9 J n F 1 b 3 Q 7 L C Z x d W 9 0 O 1 N l Y 3 R p b 2 4 x L 1 R h Y m x l I D E 5 L 0 F 1 d G 9 S Z W 1 v d m V k Q 2 9 s d W 1 u c z E u e 0 N v b H V t b j Y s N X 0 m c X V v d D s s J n F 1 b 3 Q 7 U 2 V j d G l v b j E v V G F i b G U g M T k v Q X V 0 b 1 J l b W 9 2 Z W R D b 2 x 1 b W 5 z M S 5 7 Q 2 9 s d W 1 u N y w 2 f S Z x d W 9 0 O y w m c X V v d D t T Z W N 0 a W 9 u M S 9 U Y W J s Z S A x O S 9 B d X R v U m V t b 3 Z l Z E N v b H V t b n M x L n t D b 2 x 1 b W 4 4 L D d 9 J n F 1 b 3 Q 7 L C Z x d W 9 0 O 1 N l Y 3 R p b 2 4 x L 1 R h Y m x l I D E 5 L 0 F 1 d G 9 S Z W 1 v d m V k Q 2 9 s d W 1 u c z E u e 0 N v b H V t b j k s O H 0 m c X V v d D s s J n F 1 b 3 Q 7 U 2 V j d G l v b j E v V G F i b G U g M T k v Q X V 0 b 1 J l b W 9 2 Z W R D b 2 x 1 b W 5 z M S 5 7 Q 2 9 s d W 1 u M T A s O X 0 m c X V v d D s s J n F 1 b 3 Q 7 U 2 V j d G l v b j E v V G F i b G U g M T k v Q X V 0 b 1 J l b W 9 2 Z W R D b 2 x 1 b W 5 z M S 5 7 Q 2 9 s d W 1 u M T E s M T B 9 J n F 1 b 3 Q 7 L C Z x d W 9 0 O 1 N l Y 3 R p b 2 4 x L 1 R h Y m x l I D E 5 L 0 F 1 d G 9 S Z W 1 v d m V k Q 2 9 s d W 1 u c z E u e 0 N v b H V t b j E y L D E x f S Z x d W 9 0 O y w m c X V v d D t T Z W N 0 a W 9 u M S 9 U Y W J s Z S A x O S 9 B d X R v U m V t b 3 Z l Z E N v b H V t b n M x L n t D b 2 x 1 b W 4 x M y w x M n 0 m c X V v d D s s J n F 1 b 3 Q 7 U 2 V j d G l v b j E v V G F i b G U g M T k v Q X V 0 b 1 J l b W 9 2 Z W R D b 2 x 1 b W 5 z M S 5 7 Q 2 9 s d W 1 u M T Q s M T N 9 J n F 1 b 3 Q 7 L C Z x d W 9 0 O 1 N l Y 3 R p b 2 4 x L 1 R h Y m x l I D E 5 L 0 F 1 d G 9 S Z W 1 v d m V k Q 2 9 s d W 1 u c z E u e 0 N v b H V t b j E 1 L D E 0 f S Z x d W 9 0 O y w m c X V v d D t T Z W N 0 a W 9 u M S 9 U Y W J s Z S A x O S 9 B d X R v U m V t b 3 Z l Z E N v b H V t b n M x L n t D b 2 x 1 b W 4 x N i w x N X 0 m c X V v d D s s J n F 1 b 3 Q 7 U 2 V j d G l v b j E v V G F i b G U g M T k v Q X V 0 b 1 J l b W 9 2 Z W R D b 2 x 1 b W 5 z M S 5 7 Q 2 9 s d W 1 u M T c s M T Z 9 J n F 1 b 3 Q 7 L C Z x d W 9 0 O 1 N l Y 3 R p b 2 4 x L 1 R h Y m x l I D E 5 L 0 F 1 d G 9 S Z W 1 v d m V k Q 2 9 s d W 1 u c z E u e 0 N v b H V t b j E 4 L D E 3 f S Z x d W 9 0 O y w m c X V v d D t T Z W N 0 a W 9 u M S 9 U Y W J s Z S A x O S 9 B d X R v U m V t b 3 Z l Z E N v b H V t b n M x L n t D b 2 x 1 b W 4 x O S w x O H 0 m c X V v d D s s J n F 1 b 3 Q 7 U 2 V j d G l v b j E v V G F i b G U g M T k v Q X V 0 b 1 J l b W 9 2 Z W R D b 2 x 1 b W 5 z M S 5 7 Q 2 9 s d W 1 u M j A s M T l 9 J n F 1 b 3 Q 7 L C Z x d W 9 0 O 1 N l Y 3 R p b 2 4 x L 1 R h Y m x l I D E 5 L 0 F 1 d G 9 S Z W 1 v d m V k Q 2 9 s d W 1 u c z E u e 0 N v b H V t b j I x L D I w f S Z x d W 9 0 O y w m c X V v d D t T Z W N 0 a W 9 u M S 9 U Y W J s Z S A x O S 9 B d X R v U m V t b 3 Z l Z E N v b H V t b n M x L n t D b 2 x 1 b W 4 y M i w y M X 0 m c X V v d D s s J n F 1 b 3 Q 7 U 2 V j d G l v b j E v V G F i b G U g M T k v Q X V 0 b 1 J l b W 9 2 Z W R D b 2 x 1 b W 5 z M S 5 7 Q 2 9 s d W 1 u M j M s M j J 9 J n F 1 b 3 Q 7 L C Z x d W 9 0 O 1 N l Y 3 R p b 2 4 x L 1 R h Y m x l I D E 5 L 0 F 1 d G 9 S Z W 1 v d m V k Q 2 9 s d W 1 u c z E u e 0 N v b H V t b j I 0 L D I z f S Z x d W 9 0 O y w m c X V v d D t T Z W N 0 a W 9 u M S 9 U Y W J s Z S A x O S 9 B d X R v U m V t b 3 Z l Z E N v b H V t b n M x L n t D b 2 x 1 b W 4 y N S w y N H 0 m c X V v d D s s J n F 1 b 3 Q 7 U 2 V j d G l v b j E v V G F i b G U g M T k v Q X V 0 b 1 J l b W 9 2 Z W R D b 2 x 1 b W 5 z M S 5 7 Q 2 9 s d W 1 u M j Y s M j V 9 J n F 1 b 3 Q 7 L C Z x d W 9 0 O 1 N l Y 3 R p b 2 4 x L 1 R h Y m x l I D E 5 L 0 F 1 d G 9 S Z W 1 v d m V k Q 2 9 s d W 1 u c z E u e 0 N v b H V t b j I 3 L D I 2 f S Z x d W 9 0 O y w m c X V v d D t T Z W N 0 a W 9 u M S 9 U Y W J s Z S A x O S 9 B d X R v U m V t b 3 Z l Z E N v b H V t b n M x L n t D b 2 x 1 b W 4 y O C w y N 3 0 m c X V v d D s s J n F 1 b 3 Q 7 U 2 V j d G l v b j E v V G F i b G U g M T k v Q X V 0 b 1 J l b W 9 2 Z W R D b 2 x 1 b W 5 z M S 5 7 Q 2 9 s d W 1 u M j k s M j h 9 J n F 1 b 3 Q 7 L C Z x d W 9 0 O 1 N l Y 3 R p b 2 4 x L 1 R h Y m x l I D E 5 L 0 F 1 d G 9 S Z W 1 v d m V k Q 2 9 s d W 1 u c z E u e 0 N v b H V t b j M w L D I 5 f S Z x d W 9 0 O y w m c X V v d D t T Z W N 0 a W 9 u M S 9 U Y W J s Z S A x O S 9 B d X R v U m V t b 3 Z l Z E N v b H V t b n M x L n t D b 2 x 1 b W 4 z M S w z M H 0 m c X V v d D s s J n F 1 b 3 Q 7 U 2 V j d G l v b j E v V G F i b G U g M T k v Q X V 0 b 1 J l b W 9 2 Z W R D b 2 x 1 b W 5 z M S 5 7 Q 2 9 s d W 1 u M z I s M z F 9 J n F 1 b 3 Q 7 L C Z x d W 9 0 O 1 N l Y 3 R p b 2 4 x L 1 R h Y m x l I D E 5 L 0 F 1 d G 9 S Z W 1 v d m V k Q 2 9 s d W 1 u c z E u e 0 N v b H V t b j M z L D M y f S Z x d W 9 0 O y w m c X V v d D t T Z W N 0 a W 9 u M S 9 U Y W J s Z S A x O S 9 B d X R v U m V t b 3 Z l Z E N v b H V t b n M x L n t D b 2 x 1 b W 4 z N C w z M 3 0 m c X V v d D s s J n F 1 b 3 Q 7 U 2 V j d G l v b j E v V G F i b G U g M T k v Q X V 0 b 1 J l b W 9 2 Z W R D b 2 x 1 b W 5 z M S 5 7 Q 2 9 s d W 1 u M z U s M z R 9 J n F 1 b 3 Q 7 L C Z x d W 9 0 O 1 N l Y 3 R p b 2 4 x L 1 R h Y m x l I D E 5 L 0 F 1 d G 9 S Z W 1 v d m V k Q 2 9 s d W 1 u c z E u e 0 N v b H V t b j M 2 L D M 1 f S Z x d W 9 0 O y w m c X V v d D t T Z W N 0 a W 9 u M S 9 U Y W J s Z S A x O S 9 B d X R v U m V t b 3 Z l Z E N v b H V t b n M x L n t D b 2 x 1 b W 4 z N y w z N n 0 m c X V v d D s s J n F 1 b 3 Q 7 U 2 V j d G l v b j E v V G F i b G U g M T k v Q X V 0 b 1 J l b W 9 2 Z W R D b 2 x 1 b W 5 z M S 5 7 Q 2 9 s d W 1 u M z g s M z d 9 J n F 1 b 3 Q 7 L C Z x d W 9 0 O 1 N l Y 3 R p b 2 4 x L 1 R h Y m x l I D E 5 L 0 F 1 d G 9 S Z W 1 v d m V k Q 2 9 s d W 1 u c z E u e 0 N v b H V t b j M 5 L D M 4 f S Z x d W 9 0 O y w m c X V v d D t T Z W N 0 a W 9 u M S 9 U Y W J s Z S A x O S 9 B d X R v U m V t b 3 Z l Z E N v b H V t b n M x L n t D b 2 x 1 b W 4 0 M C w z O X 0 m c X V v d D s s J n F 1 b 3 Q 7 U 2 V j d G l v b j E v V G F i b G U g M T k v Q X V 0 b 1 J l b W 9 2 Z W R D b 2 x 1 b W 5 z M S 5 7 Q 2 9 s d W 1 u N D E s N D B 9 J n F 1 b 3 Q 7 L C Z x d W 9 0 O 1 N l Y 3 R p b 2 4 x L 1 R h Y m x l I D E 5 L 0 F 1 d G 9 S Z W 1 v d m V k Q 2 9 s d W 1 u c z E u e 0 N v b H V t b j Q y L D Q x f S Z x d W 9 0 O y w m c X V v d D t T Z W N 0 a W 9 u M S 9 U Y W J s Z S A x O S 9 B d X R v U m V t b 3 Z l Z E N v b H V t b n M x L n t D b 2 x 1 b W 4 0 M y w 0 M n 0 m c X V v d D s s J n F 1 b 3 Q 7 U 2 V j d G l v b j E v V G F i b G U g M T k v Q X V 0 b 1 J l b W 9 2 Z W R D b 2 x 1 b W 5 z M S 5 7 Q 2 9 s d W 1 u N D Q s N D N 9 J n F 1 b 3 Q 7 L C Z x d W 9 0 O 1 N l Y 3 R p b 2 4 x L 1 R h Y m x l I D E 5 L 0 F 1 d G 9 S Z W 1 v d m V k Q 2 9 s d W 1 u c z E u e 0 N v b H V t b j Q 1 L D Q 0 f S Z x d W 9 0 O y w m c X V v d D t T Z W N 0 a W 9 u M S 9 U Y W J s Z S A x O S 9 B d X R v U m V t b 3 Z l Z E N v b H V t b n M x L n t D b 2 x 1 b W 4 0 N i w 0 N X 0 m c X V v d D s s J n F 1 b 3 Q 7 U 2 V j d G l v b j E v V G F i b G U g M T k v Q X V 0 b 1 J l b W 9 2 Z W R D b 2 x 1 b W 5 z M S 5 7 Q 2 9 s d W 1 u N D c s N D Z 9 J n F 1 b 3 Q 7 L C Z x d W 9 0 O 1 N l Y 3 R p b 2 4 x L 1 R h Y m x l I D E 5 L 0 F 1 d G 9 S Z W 1 v d m V k Q 2 9 s d W 1 u c z E u e 0 N v b H V t b j Q 4 L D Q 3 f S Z x d W 9 0 O y w m c X V v d D t T Z W N 0 a W 9 u M S 9 U Y W J s Z S A x O S 9 B d X R v U m V t b 3 Z l Z E N v b H V t b n M x L n t D b 2 x 1 b W 4 0 O S w 0 O H 0 m c X V v d D s s J n F 1 b 3 Q 7 U 2 V j d G l v b j E v V G F i b G U g M T k v Q X V 0 b 1 J l b W 9 2 Z W R D b 2 x 1 b W 5 z M S 5 7 Q 2 9 s d W 1 u N T A s N D l 9 J n F 1 b 3 Q 7 L C Z x d W 9 0 O 1 N l Y 3 R p b 2 4 x L 1 R h Y m x l I D E 5 L 0 F 1 d G 9 S Z W 1 v d m V k Q 2 9 s d W 1 u c z E u e 0 N v b H V t b j U x L D U w f S Z x d W 9 0 O y w m c X V v d D t T Z W N 0 a W 9 u M S 9 U Y W J s Z S A x O S 9 B d X R v U m V t b 3 Z l Z E N v b H V t b n M x L n t D b 2 x 1 b W 4 1 M i w 1 M X 0 m c X V v d D s s J n F 1 b 3 Q 7 U 2 V j d G l v b j E v V G F i b G U g M T k v Q X V 0 b 1 J l b W 9 2 Z W R D b 2 x 1 b W 5 z M S 5 7 Q 2 9 s d W 1 u N T M s N T J 9 J n F 1 b 3 Q 7 L C Z x d W 9 0 O 1 N l Y 3 R p b 2 4 x L 1 R h Y m x l I D E 5 L 0 F 1 d G 9 S Z W 1 v d m V k Q 2 9 s d W 1 u c z E u e 0 N v b H V t b j U 0 L D U z f S Z x d W 9 0 O y w m c X V v d D t T Z W N 0 a W 9 u M S 9 U Y W J s Z S A x O S 9 B d X R v U m V t b 3 Z l Z E N v b H V t b n M x L n t D b 2 x 1 b W 4 1 N S w 1 N H 0 m c X V v d D s s J n F 1 b 3 Q 7 U 2 V j d G l v b j E v V G F i b G U g M T k v Q X V 0 b 1 J l b W 9 2 Z W R D b 2 x 1 b W 5 z M S 5 7 Q 2 9 s d W 1 u N T Y s N T V 9 J n F 1 b 3 Q 7 L C Z x d W 9 0 O 1 N l Y 3 R p b 2 4 x L 1 R h Y m x l I D E 5 L 0 F 1 d G 9 S Z W 1 v d m V k Q 2 9 s d W 1 u c z E u e 0 N v b H V t b j U 3 L D U 2 f S Z x d W 9 0 O y w m c X V v d D t T Z W N 0 a W 9 u M S 9 U Y W J s Z S A x O S 9 B d X R v U m V t b 3 Z l Z E N v b H V t b n M x L n t D b 2 x 1 b W 4 1 O C w 1 N 3 0 m c X V v d D s s J n F 1 b 3 Q 7 U 2 V j d G l v b j E v V G F i b G U g M T k v Q X V 0 b 1 J l b W 9 2 Z W R D b 2 x 1 b W 5 z M S 5 7 Q 2 9 s d W 1 u N T k s N T h 9 J n F 1 b 3 Q 7 L C Z x d W 9 0 O 1 N l Y 3 R p b 2 4 x L 1 R h Y m x l I D E 5 L 0 F 1 d G 9 S Z W 1 v d m V k Q 2 9 s d W 1 u c z E u e 0 N v b H V t b j Y w L D U 5 f S Z x d W 9 0 O y w m c X V v d D t T Z W N 0 a W 9 u M S 9 U Y W J s Z S A x O S 9 B d X R v U m V t b 3 Z l Z E N v b H V t b n M x L n t D b 2 x 1 b W 4 2 M S w 2 M H 0 m c X V v d D s s J n F 1 b 3 Q 7 U 2 V j d G l v b j E v V G F i b G U g M T k v Q X V 0 b 1 J l b W 9 2 Z W R D b 2 x 1 b W 5 z M S 5 7 Q 2 9 s d W 1 u N j I s N j F 9 J n F 1 b 3 Q 7 L C Z x d W 9 0 O 1 N l Y 3 R p b 2 4 x L 1 R h Y m x l I D E 5 L 0 F 1 d G 9 S Z W 1 v d m V k Q 2 9 s d W 1 u c z E u e 0 N v b H V t b j Y z L D Y y f S Z x d W 9 0 O y w m c X V v d D t T Z W N 0 a W 9 u M S 9 U Y W J s Z S A x O S 9 B d X R v U m V t b 3 Z l Z E N v b H V t b n M x L n t D b 2 x 1 b W 4 2 N C w 2 M 3 0 m c X V v d D s s J n F 1 b 3 Q 7 U 2 V j d G l v b j E v V G F i b G U g M T k v Q X V 0 b 1 J l b W 9 2 Z W R D b 2 x 1 b W 5 z M S 5 7 Q 2 9 s d W 1 u N j U s N j R 9 J n F 1 b 3 Q 7 L C Z x d W 9 0 O 1 N l Y 3 R p b 2 4 x L 1 R h Y m x l I D E 5 L 0 F 1 d G 9 S Z W 1 v d m V k Q 2 9 s d W 1 u c z E u e 0 N v b H V t b j Y 2 L D Y 1 f S Z x d W 9 0 O y w m c X V v d D t T Z W N 0 a W 9 u M S 9 U Y W J s Z S A x O S 9 B d X R v U m V t b 3 Z l Z E N v b H V t b n M x L n t D b 2 x 1 b W 4 2 N y w 2 N n 0 m c X V v d D s s J n F 1 b 3 Q 7 U 2 V j d G l v b j E v V G F i b G U g M T k v Q X V 0 b 1 J l b W 9 2 Z W R D b 2 x 1 b W 5 z M S 5 7 Q 2 9 s d W 1 u N j g s N j d 9 J n F 1 b 3 Q 7 L C Z x d W 9 0 O 1 N l Y 3 R p b 2 4 x L 1 R h Y m x l I D E 5 L 0 F 1 d G 9 S Z W 1 v d m V k Q 2 9 s d W 1 u c z E u e 0 N v b H V t b j Y 5 L D Y 4 f S Z x d W 9 0 O y w m c X V v d D t T Z W N 0 a W 9 u M S 9 U Y W J s Z S A x O S 9 B d X R v U m V t b 3 Z l Z E N v b H V t b n M x L n t D b 2 x 1 b W 4 3 M C w 2 O X 0 m c X V v d D s s J n F 1 b 3 Q 7 U 2 V j d G l v b j E v V G F i b G U g M T k v Q X V 0 b 1 J l b W 9 2 Z W R D b 2 x 1 b W 5 z M S 5 7 Q 2 9 s d W 1 u N z E s N z B 9 J n F 1 b 3 Q 7 L C Z x d W 9 0 O 1 N l Y 3 R p b 2 4 x L 1 R h Y m x l I D E 5 L 0 F 1 d G 9 S Z W 1 v d m V k Q 2 9 s d W 1 u c z E u e 0 N v b H V t b j c y L D c x f S Z x d W 9 0 O y w m c X V v d D t T Z W N 0 a W 9 u M S 9 U Y W J s Z S A x O S 9 B d X R v U m V t b 3 Z l Z E N v b H V t b n M x L n t D b 2 x 1 b W 4 3 M y w 3 M n 0 m c X V v d D s s J n F 1 b 3 Q 7 U 2 V j d G l v b j E v V G F i b G U g M T k v Q X V 0 b 1 J l b W 9 2 Z W R D b 2 x 1 b W 5 z M S 5 7 Q 2 9 s d W 1 u N z Q s N z N 9 J n F 1 b 3 Q 7 L C Z x d W 9 0 O 1 N l Y 3 R p b 2 4 x L 1 R h Y m x l I D E 5 L 0 F 1 d G 9 S Z W 1 v d m V k Q 2 9 s d W 1 u c z E u e 0 N v b H V t b j c 1 L D c 0 f S Z x d W 9 0 O y w m c X V v d D t T Z W N 0 a W 9 u M S 9 U Y W J s Z S A x O S 9 B d X R v U m V t b 3 Z l Z E N v b H V t b n M x L n t D b 2 x 1 b W 4 3 N i w 3 N X 0 m c X V v d D s s J n F 1 b 3 Q 7 U 2 V j d G l v b j E v V G F i b G U g M T k v Q X V 0 b 1 J l b W 9 2 Z W R D b 2 x 1 b W 5 z M S 5 7 Q 2 9 s d W 1 u N z c s N z Z 9 J n F 1 b 3 Q 7 L C Z x d W 9 0 O 1 N l Y 3 R p b 2 4 x L 1 R h Y m x l I D E 5 L 0 F 1 d G 9 S Z W 1 v d m V k Q 2 9 s d W 1 u c z E u e 0 N v b H V t b j c 4 L D c 3 f S Z x d W 9 0 O y w m c X V v d D t T Z W N 0 a W 9 u M S 9 U Y W J s Z S A x O S 9 B d X R v U m V t b 3 Z l Z E N v b H V t b n M x L n t D b 2 x 1 b W 4 3 O S w 3 O H 0 m c X V v d D s s J n F 1 b 3 Q 7 U 2 V j d G l v b j E v V G F i b G U g M T k v Q X V 0 b 1 J l b W 9 2 Z W R D b 2 x 1 b W 5 z M S 5 7 Q 2 9 s d W 1 u O D A s N z l 9 J n F 1 b 3 Q 7 L C Z x d W 9 0 O 1 N l Y 3 R p b 2 4 x L 1 R h Y m x l I D E 5 L 0 F 1 d G 9 S Z W 1 v d m V k Q 2 9 s d W 1 u c z E u e 0 N v b H V t b j g x L D g w f S Z x d W 9 0 O y w m c X V v d D t T Z W N 0 a W 9 u M S 9 U Y W J s Z S A x O S 9 B d X R v U m V t b 3 Z l Z E N v b H V t b n M x L n t D b 2 x 1 b W 4 4 M i w 4 M X 0 m c X V v d D s s J n F 1 b 3 Q 7 U 2 V j d G l v b j E v V G F i b G U g M T k v Q X V 0 b 1 J l b W 9 2 Z W R D b 2 x 1 b W 5 z M S 5 7 Q 2 9 s d W 1 u O D M s O D J 9 J n F 1 b 3 Q 7 L C Z x d W 9 0 O 1 N l Y 3 R p b 2 4 x L 1 R h Y m x l I D E 5 L 0 F 1 d G 9 S Z W 1 v d m V k Q 2 9 s d W 1 u c z E u e 0 N v b H V t b j g 0 L D g z f S Z x d W 9 0 O y w m c X V v d D t T Z W N 0 a W 9 u M S 9 U Y W J s Z S A x O S 9 B d X R v U m V t b 3 Z l Z E N v b H V t b n M x L n t D b 2 x 1 b W 4 4 N S w 4 N H 0 m c X V v d D s s J n F 1 b 3 Q 7 U 2 V j d G l v b j E v V G F i b G U g M T k v Q X V 0 b 1 J l b W 9 2 Z W R D b 2 x 1 b W 5 z M S 5 7 Q 2 9 s d W 1 u O D Y s O D V 9 J n F 1 b 3 Q 7 L C Z x d W 9 0 O 1 N l Y 3 R p b 2 4 x L 1 R h Y m x l I D E 5 L 0 F 1 d G 9 S Z W 1 v d m V k Q 2 9 s d W 1 u c z E u e 0 N v b H V t b j g 3 L D g 2 f S Z x d W 9 0 O y w m c X V v d D t T Z W N 0 a W 9 u M S 9 U Y W J s Z S A x O S 9 B d X R v U m V t b 3 Z l Z E N v b H V t b n M x L n t D b 2 x 1 b W 4 4 O C w 4 N 3 0 m c X V v d D s s J n F 1 b 3 Q 7 U 2 V j d G l v b j E v V G F i b G U g M T k v Q X V 0 b 1 J l b W 9 2 Z W R D b 2 x 1 b W 5 z M S 5 7 Q 2 9 s d W 1 u O D k s O D h 9 J n F 1 b 3 Q 7 L C Z x d W 9 0 O 1 N l Y 3 R p b 2 4 x L 1 R h Y m x l I D E 5 L 0 F 1 d G 9 S Z W 1 v d m V k Q 2 9 s d W 1 u c z E u e 0 N v b H V t b j k w L D g 5 f S Z x d W 9 0 O y w m c X V v d D t T Z W N 0 a W 9 u M S 9 U Y W J s Z S A x O S 9 B d X R v U m V t b 3 Z l Z E N v b H V t b n M x L n t D b 2 x 1 b W 4 5 M S w 5 M H 0 m c X V v d D s s J n F 1 b 3 Q 7 U 2 V j d G l v b j E v V G F i b G U g M T k v Q X V 0 b 1 J l b W 9 2 Z W R D b 2 x 1 b W 5 z M S 5 7 Q 2 9 s d W 1 u O T I s O T F 9 J n F 1 b 3 Q 7 L C Z x d W 9 0 O 1 N l Y 3 R p b 2 4 x L 1 R h Y m x l I D E 5 L 0 F 1 d G 9 S Z W 1 v d m V k Q 2 9 s d W 1 u c z E u e 0 N v b H V t b j k z L D k y f S Z x d W 9 0 O y w m c X V v d D t T Z W N 0 a W 9 u M S 9 U Y W J s Z S A x O S 9 B d X R v U m V t b 3 Z l Z E N v b H V t b n M x L n t D b 2 x 1 b W 4 5 N C w 5 M 3 0 m c X V v d D s s J n F 1 b 3 Q 7 U 2 V j d G l v b j E v V G F i b G U g M T k v Q X V 0 b 1 J l b W 9 2 Z W R D b 2 x 1 b W 5 z M S 5 7 Q 2 9 s d W 1 u O T U s O T R 9 J n F 1 b 3 Q 7 L C Z x d W 9 0 O 1 N l Y 3 R p b 2 4 x L 1 R h Y m x l I D E 5 L 0 F 1 d G 9 S Z W 1 v d m V k Q 2 9 s d W 1 u c z E u e 0 N v b H V t b j k 2 L D k 1 f S Z x d W 9 0 O y w m c X V v d D t T Z W N 0 a W 9 u M S 9 U Y W J s Z S A x O S 9 B d X R v U m V t b 3 Z l Z E N v b H V t b n M x L n t D b 2 x 1 b W 4 5 N y w 5 N n 0 m c X V v d D s s J n F 1 b 3 Q 7 U 2 V j d G l v b j E v V G F i b G U g M T k v Q X V 0 b 1 J l b W 9 2 Z W R D b 2 x 1 b W 5 z M S 5 7 Q 2 9 s d W 1 u O T g s O T d 9 J n F 1 b 3 Q 7 L C Z x d W 9 0 O 1 N l Y 3 R p b 2 4 x L 1 R h Y m x l I D E 5 L 0 F 1 d G 9 S Z W 1 v d m V k Q 2 9 s d W 1 u c z E u e 0 N v b H V t b j k 5 L D k 4 f S Z x d W 9 0 O y w m c X V v d D t T Z W N 0 a W 9 u M S 9 U Y W J s Z S A x O S 9 B d X R v U m V t b 3 Z l Z E N v b H V t b n M x L n t D b 2 x 1 b W 4 x M D A s O T l 9 J n F 1 b 3 Q 7 L C Z x d W 9 0 O 1 N l Y 3 R p b 2 4 x L 1 R h Y m x l I D E 5 L 0 F 1 d G 9 S Z W 1 v d m V k Q 2 9 s d W 1 u c z E u e 0 N v b H V t b j E w M S w x M D B 9 J n F 1 b 3 Q 7 L C Z x d W 9 0 O 1 N l Y 3 R p b 2 4 x L 1 R h Y m x l I D E 5 L 0 F 1 d G 9 S Z W 1 v d m V k Q 2 9 s d W 1 u c z E u e 0 N v b H V t b j E w M i w x M D F 9 J n F 1 b 3 Q 7 L C Z x d W 9 0 O 1 N l Y 3 R p b 2 4 x L 1 R h Y m x l I D E 5 L 0 F 1 d G 9 S Z W 1 v d m V k Q 2 9 s d W 1 u c z E u e 0 N v b H V t b j E w M y w x M D J 9 J n F 1 b 3 Q 7 L C Z x d W 9 0 O 1 N l Y 3 R p b 2 4 x L 1 R h Y m x l I D E 5 L 0 F 1 d G 9 S Z W 1 v d m V k Q 2 9 s d W 1 u c z E u e 0 N v b H V t b j E w N C w x M D N 9 J n F 1 b 3 Q 7 L C Z x d W 9 0 O 1 N l Y 3 R p b 2 4 x L 1 R h Y m x l I D E 5 L 0 F 1 d G 9 S Z W 1 v d m V k Q 2 9 s d W 1 u c z E u e 0 N v b H V t b j E w N S w x M D R 9 J n F 1 b 3 Q 7 L C Z x d W 9 0 O 1 N l Y 3 R p b 2 4 x L 1 R h Y m x l I D E 5 L 0 F 1 d G 9 S Z W 1 v d m V k Q 2 9 s d W 1 u c z E u e 0 N v b H V t b j E w N i w x M D V 9 J n F 1 b 3 Q 7 L C Z x d W 9 0 O 1 N l Y 3 R p b 2 4 x L 1 R h Y m x l I D E 5 L 0 F 1 d G 9 S Z W 1 v d m V k Q 2 9 s d W 1 u c z E u e 0 N v b H V t b j E w N y w x M D Z 9 J n F 1 b 3 Q 7 L C Z x d W 9 0 O 1 N l Y 3 R p b 2 4 x L 1 R h Y m x l I D E 5 L 0 F 1 d G 9 S Z W 1 v d m V k Q 2 9 s d W 1 u c z E u e 0 N v b H V t b j E w O C w x M D d 9 J n F 1 b 3 Q 7 L C Z x d W 9 0 O 1 N l Y 3 R p b 2 4 x L 1 R h Y m x l I D E 5 L 0 F 1 d G 9 S Z W 1 v d m V k Q 2 9 s d W 1 u c z E u e 0 N v b H V t b j E w O S w x M D h 9 J n F 1 b 3 Q 7 L C Z x d W 9 0 O 1 N l Y 3 R p b 2 4 x L 1 R h Y m x l I D E 5 L 0 F 1 d G 9 S Z W 1 v d m V k Q 2 9 s d W 1 u c z E u e 0 N v b H V t b j E x M C w x M D l 9 J n F 1 b 3 Q 7 L C Z x d W 9 0 O 1 N l Y 3 R p b 2 4 x L 1 R h Y m x l I D E 5 L 0 F 1 d G 9 S Z W 1 v d m V k Q 2 9 s d W 1 u c z E u e 0 N v b H V t b j E x M S w x M T B 9 J n F 1 b 3 Q 7 L C Z x d W 9 0 O 1 N l Y 3 R p b 2 4 x L 1 R h Y m x l I D E 5 L 0 F 1 d G 9 S Z W 1 v d m V k Q 2 9 s d W 1 u c z E u e 0 N v b H V t b j E x M i w x M T F 9 J n F 1 b 3 Q 7 L C Z x d W 9 0 O 1 N l Y 3 R p b 2 4 x L 1 R h Y m x l I D E 5 L 0 F 1 d G 9 S Z W 1 v d m V k Q 2 9 s d W 1 u c z E u e 0 N v b H V t b j E x M y w x M T J 9 J n F 1 b 3 Q 7 X S w m c X V v d D t D b 2 x 1 b W 5 D b 3 V u d C Z x d W 9 0 O z o x M T M s J n F 1 b 3 Q 7 S 2 V 5 Q 2 9 s d W 1 u T m F t Z X M m c X V v d D s 6 W 1 0 s J n F 1 b 3 Q 7 Q 2 9 s d W 1 u S W R l b n R p d G l l c y Z x d W 9 0 O z p b J n F 1 b 3 Q 7 U 2 V j d G l v b j E v V G F i b G U g M T k v Q X V 0 b 1 J l b W 9 2 Z W R D b 2 x 1 b W 5 z M S 5 7 Q 2 9 s d W 1 u M S w w f S Z x d W 9 0 O y w m c X V v d D t T Z W N 0 a W 9 u M S 9 U Y W J s Z S A x O S 9 B d X R v U m V t b 3 Z l Z E N v b H V t b n M x L n t D b 2 x 1 b W 4 y L D F 9 J n F 1 b 3 Q 7 L C Z x d W 9 0 O 1 N l Y 3 R p b 2 4 x L 1 R h Y m x l I D E 5 L 0 F 1 d G 9 S Z W 1 v d m V k Q 2 9 s d W 1 u c z E u e 0 N v b H V t b j M s M n 0 m c X V v d D s s J n F 1 b 3 Q 7 U 2 V j d G l v b j E v V G F i b G U g M T k v Q X V 0 b 1 J l b W 9 2 Z W R D b 2 x 1 b W 5 z M S 5 7 Q 2 9 s d W 1 u N C w z f S Z x d W 9 0 O y w m c X V v d D t T Z W N 0 a W 9 u M S 9 U Y W J s Z S A x O S 9 B d X R v U m V t b 3 Z l Z E N v b H V t b n M x L n t D b 2 x 1 b W 4 1 L D R 9 J n F 1 b 3 Q 7 L C Z x d W 9 0 O 1 N l Y 3 R p b 2 4 x L 1 R h Y m x l I D E 5 L 0 F 1 d G 9 S Z W 1 v d m V k Q 2 9 s d W 1 u c z E u e 0 N v b H V t b j Y s N X 0 m c X V v d D s s J n F 1 b 3 Q 7 U 2 V j d G l v b j E v V G F i b G U g M T k v Q X V 0 b 1 J l b W 9 2 Z W R D b 2 x 1 b W 5 z M S 5 7 Q 2 9 s d W 1 u N y w 2 f S Z x d W 9 0 O y w m c X V v d D t T Z W N 0 a W 9 u M S 9 U Y W J s Z S A x O S 9 B d X R v U m V t b 3 Z l Z E N v b H V t b n M x L n t D b 2 x 1 b W 4 4 L D d 9 J n F 1 b 3 Q 7 L C Z x d W 9 0 O 1 N l Y 3 R p b 2 4 x L 1 R h Y m x l I D E 5 L 0 F 1 d G 9 S Z W 1 v d m V k Q 2 9 s d W 1 u c z E u e 0 N v b H V t b j k s O H 0 m c X V v d D s s J n F 1 b 3 Q 7 U 2 V j d G l v b j E v V G F i b G U g M T k v Q X V 0 b 1 J l b W 9 2 Z W R D b 2 x 1 b W 5 z M S 5 7 Q 2 9 s d W 1 u M T A s O X 0 m c X V v d D s s J n F 1 b 3 Q 7 U 2 V j d G l v b j E v V G F i b G U g M T k v Q X V 0 b 1 J l b W 9 2 Z W R D b 2 x 1 b W 5 z M S 5 7 Q 2 9 s d W 1 u M T E s M T B 9 J n F 1 b 3 Q 7 L C Z x d W 9 0 O 1 N l Y 3 R p b 2 4 x L 1 R h Y m x l I D E 5 L 0 F 1 d G 9 S Z W 1 v d m V k Q 2 9 s d W 1 u c z E u e 0 N v b H V t b j E y L D E x f S Z x d W 9 0 O y w m c X V v d D t T Z W N 0 a W 9 u M S 9 U Y W J s Z S A x O S 9 B d X R v U m V t b 3 Z l Z E N v b H V t b n M x L n t D b 2 x 1 b W 4 x M y w x M n 0 m c X V v d D s s J n F 1 b 3 Q 7 U 2 V j d G l v b j E v V G F i b G U g M T k v Q X V 0 b 1 J l b W 9 2 Z W R D b 2 x 1 b W 5 z M S 5 7 Q 2 9 s d W 1 u M T Q s M T N 9 J n F 1 b 3 Q 7 L C Z x d W 9 0 O 1 N l Y 3 R p b 2 4 x L 1 R h Y m x l I D E 5 L 0 F 1 d G 9 S Z W 1 v d m V k Q 2 9 s d W 1 u c z E u e 0 N v b H V t b j E 1 L D E 0 f S Z x d W 9 0 O y w m c X V v d D t T Z W N 0 a W 9 u M S 9 U Y W J s Z S A x O S 9 B d X R v U m V t b 3 Z l Z E N v b H V t b n M x L n t D b 2 x 1 b W 4 x N i w x N X 0 m c X V v d D s s J n F 1 b 3 Q 7 U 2 V j d G l v b j E v V G F i b G U g M T k v Q X V 0 b 1 J l b W 9 2 Z W R D b 2 x 1 b W 5 z M S 5 7 Q 2 9 s d W 1 u M T c s M T Z 9 J n F 1 b 3 Q 7 L C Z x d W 9 0 O 1 N l Y 3 R p b 2 4 x L 1 R h Y m x l I D E 5 L 0 F 1 d G 9 S Z W 1 v d m V k Q 2 9 s d W 1 u c z E u e 0 N v b H V t b j E 4 L D E 3 f S Z x d W 9 0 O y w m c X V v d D t T Z W N 0 a W 9 u M S 9 U Y W J s Z S A x O S 9 B d X R v U m V t b 3 Z l Z E N v b H V t b n M x L n t D b 2 x 1 b W 4 x O S w x O H 0 m c X V v d D s s J n F 1 b 3 Q 7 U 2 V j d G l v b j E v V G F i b G U g M T k v Q X V 0 b 1 J l b W 9 2 Z W R D b 2 x 1 b W 5 z M S 5 7 Q 2 9 s d W 1 u M j A s M T l 9 J n F 1 b 3 Q 7 L C Z x d W 9 0 O 1 N l Y 3 R p b 2 4 x L 1 R h Y m x l I D E 5 L 0 F 1 d G 9 S Z W 1 v d m V k Q 2 9 s d W 1 u c z E u e 0 N v b H V t b j I x L D I w f S Z x d W 9 0 O y w m c X V v d D t T Z W N 0 a W 9 u M S 9 U Y W J s Z S A x O S 9 B d X R v U m V t b 3 Z l Z E N v b H V t b n M x L n t D b 2 x 1 b W 4 y M i w y M X 0 m c X V v d D s s J n F 1 b 3 Q 7 U 2 V j d G l v b j E v V G F i b G U g M T k v Q X V 0 b 1 J l b W 9 2 Z W R D b 2 x 1 b W 5 z M S 5 7 Q 2 9 s d W 1 u M j M s M j J 9 J n F 1 b 3 Q 7 L C Z x d W 9 0 O 1 N l Y 3 R p b 2 4 x L 1 R h Y m x l I D E 5 L 0 F 1 d G 9 S Z W 1 v d m V k Q 2 9 s d W 1 u c z E u e 0 N v b H V t b j I 0 L D I z f S Z x d W 9 0 O y w m c X V v d D t T Z W N 0 a W 9 u M S 9 U Y W J s Z S A x O S 9 B d X R v U m V t b 3 Z l Z E N v b H V t b n M x L n t D b 2 x 1 b W 4 y N S w y N H 0 m c X V v d D s s J n F 1 b 3 Q 7 U 2 V j d G l v b j E v V G F i b G U g M T k v Q X V 0 b 1 J l b W 9 2 Z W R D b 2 x 1 b W 5 z M S 5 7 Q 2 9 s d W 1 u M j Y s M j V 9 J n F 1 b 3 Q 7 L C Z x d W 9 0 O 1 N l Y 3 R p b 2 4 x L 1 R h Y m x l I D E 5 L 0 F 1 d G 9 S Z W 1 v d m V k Q 2 9 s d W 1 u c z E u e 0 N v b H V t b j I 3 L D I 2 f S Z x d W 9 0 O y w m c X V v d D t T Z W N 0 a W 9 u M S 9 U Y W J s Z S A x O S 9 B d X R v U m V t b 3 Z l Z E N v b H V t b n M x L n t D b 2 x 1 b W 4 y O C w y N 3 0 m c X V v d D s s J n F 1 b 3 Q 7 U 2 V j d G l v b j E v V G F i b G U g M T k v Q X V 0 b 1 J l b W 9 2 Z W R D b 2 x 1 b W 5 z M S 5 7 Q 2 9 s d W 1 u M j k s M j h 9 J n F 1 b 3 Q 7 L C Z x d W 9 0 O 1 N l Y 3 R p b 2 4 x L 1 R h Y m x l I D E 5 L 0 F 1 d G 9 S Z W 1 v d m V k Q 2 9 s d W 1 u c z E u e 0 N v b H V t b j M w L D I 5 f S Z x d W 9 0 O y w m c X V v d D t T Z W N 0 a W 9 u M S 9 U Y W J s Z S A x O S 9 B d X R v U m V t b 3 Z l Z E N v b H V t b n M x L n t D b 2 x 1 b W 4 z M S w z M H 0 m c X V v d D s s J n F 1 b 3 Q 7 U 2 V j d G l v b j E v V G F i b G U g M T k v Q X V 0 b 1 J l b W 9 2 Z W R D b 2 x 1 b W 5 z M S 5 7 Q 2 9 s d W 1 u M z I s M z F 9 J n F 1 b 3 Q 7 L C Z x d W 9 0 O 1 N l Y 3 R p b 2 4 x L 1 R h Y m x l I D E 5 L 0 F 1 d G 9 S Z W 1 v d m V k Q 2 9 s d W 1 u c z E u e 0 N v b H V t b j M z L D M y f S Z x d W 9 0 O y w m c X V v d D t T Z W N 0 a W 9 u M S 9 U Y W J s Z S A x O S 9 B d X R v U m V t b 3 Z l Z E N v b H V t b n M x L n t D b 2 x 1 b W 4 z N C w z M 3 0 m c X V v d D s s J n F 1 b 3 Q 7 U 2 V j d G l v b j E v V G F i b G U g M T k v Q X V 0 b 1 J l b W 9 2 Z W R D b 2 x 1 b W 5 z M S 5 7 Q 2 9 s d W 1 u M z U s M z R 9 J n F 1 b 3 Q 7 L C Z x d W 9 0 O 1 N l Y 3 R p b 2 4 x L 1 R h Y m x l I D E 5 L 0 F 1 d G 9 S Z W 1 v d m V k Q 2 9 s d W 1 u c z E u e 0 N v b H V t b j M 2 L D M 1 f S Z x d W 9 0 O y w m c X V v d D t T Z W N 0 a W 9 u M S 9 U Y W J s Z S A x O S 9 B d X R v U m V t b 3 Z l Z E N v b H V t b n M x L n t D b 2 x 1 b W 4 z N y w z N n 0 m c X V v d D s s J n F 1 b 3 Q 7 U 2 V j d G l v b j E v V G F i b G U g M T k v Q X V 0 b 1 J l b W 9 2 Z W R D b 2 x 1 b W 5 z M S 5 7 Q 2 9 s d W 1 u M z g s M z d 9 J n F 1 b 3 Q 7 L C Z x d W 9 0 O 1 N l Y 3 R p b 2 4 x L 1 R h Y m x l I D E 5 L 0 F 1 d G 9 S Z W 1 v d m V k Q 2 9 s d W 1 u c z E u e 0 N v b H V t b j M 5 L D M 4 f S Z x d W 9 0 O y w m c X V v d D t T Z W N 0 a W 9 u M S 9 U Y W J s Z S A x O S 9 B d X R v U m V t b 3 Z l Z E N v b H V t b n M x L n t D b 2 x 1 b W 4 0 M C w z O X 0 m c X V v d D s s J n F 1 b 3 Q 7 U 2 V j d G l v b j E v V G F i b G U g M T k v Q X V 0 b 1 J l b W 9 2 Z W R D b 2 x 1 b W 5 z M S 5 7 Q 2 9 s d W 1 u N D E s N D B 9 J n F 1 b 3 Q 7 L C Z x d W 9 0 O 1 N l Y 3 R p b 2 4 x L 1 R h Y m x l I D E 5 L 0 F 1 d G 9 S Z W 1 v d m V k Q 2 9 s d W 1 u c z E u e 0 N v b H V t b j Q y L D Q x f S Z x d W 9 0 O y w m c X V v d D t T Z W N 0 a W 9 u M S 9 U Y W J s Z S A x O S 9 B d X R v U m V t b 3 Z l Z E N v b H V t b n M x L n t D b 2 x 1 b W 4 0 M y w 0 M n 0 m c X V v d D s s J n F 1 b 3 Q 7 U 2 V j d G l v b j E v V G F i b G U g M T k v Q X V 0 b 1 J l b W 9 2 Z W R D b 2 x 1 b W 5 z M S 5 7 Q 2 9 s d W 1 u N D Q s N D N 9 J n F 1 b 3 Q 7 L C Z x d W 9 0 O 1 N l Y 3 R p b 2 4 x L 1 R h Y m x l I D E 5 L 0 F 1 d G 9 S Z W 1 v d m V k Q 2 9 s d W 1 u c z E u e 0 N v b H V t b j Q 1 L D Q 0 f S Z x d W 9 0 O y w m c X V v d D t T Z W N 0 a W 9 u M S 9 U Y W J s Z S A x O S 9 B d X R v U m V t b 3 Z l Z E N v b H V t b n M x L n t D b 2 x 1 b W 4 0 N i w 0 N X 0 m c X V v d D s s J n F 1 b 3 Q 7 U 2 V j d G l v b j E v V G F i b G U g M T k v Q X V 0 b 1 J l b W 9 2 Z W R D b 2 x 1 b W 5 z M S 5 7 Q 2 9 s d W 1 u N D c s N D Z 9 J n F 1 b 3 Q 7 L C Z x d W 9 0 O 1 N l Y 3 R p b 2 4 x L 1 R h Y m x l I D E 5 L 0 F 1 d G 9 S Z W 1 v d m V k Q 2 9 s d W 1 u c z E u e 0 N v b H V t b j Q 4 L D Q 3 f S Z x d W 9 0 O y w m c X V v d D t T Z W N 0 a W 9 u M S 9 U Y W J s Z S A x O S 9 B d X R v U m V t b 3 Z l Z E N v b H V t b n M x L n t D b 2 x 1 b W 4 0 O S w 0 O H 0 m c X V v d D s s J n F 1 b 3 Q 7 U 2 V j d G l v b j E v V G F i b G U g M T k v Q X V 0 b 1 J l b W 9 2 Z W R D b 2 x 1 b W 5 z M S 5 7 Q 2 9 s d W 1 u N T A s N D l 9 J n F 1 b 3 Q 7 L C Z x d W 9 0 O 1 N l Y 3 R p b 2 4 x L 1 R h Y m x l I D E 5 L 0 F 1 d G 9 S Z W 1 v d m V k Q 2 9 s d W 1 u c z E u e 0 N v b H V t b j U x L D U w f S Z x d W 9 0 O y w m c X V v d D t T Z W N 0 a W 9 u M S 9 U Y W J s Z S A x O S 9 B d X R v U m V t b 3 Z l Z E N v b H V t b n M x L n t D b 2 x 1 b W 4 1 M i w 1 M X 0 m c X V v d D s s J n F 1 b 3 Q 7 U 2 V j d G l v b j E v V G F i b G U g M T k v Q X V 0 b 1 J l b W 9 2 Z W R D b 2 x 1 b W 5 z M S 5 7 Q 2 9 s d W 1 u N T M s N T J 9 J n F 1 b 3 Q 7 L C Z x d W 9 0 O 1 N l Y 3 R p b 2 4 x L 1 R h Y m x l I D E 5 L 0 F 1 d G 9 S Z W 1 v d m V k Q 2 9 s d W 1 u c z E u e 0 N v b H V t b j U 0 L D U z f S Z x d W 9 0 O y w m c X V v d D t T Z W N 0 a W 9 u M S 9 U Y W J s Z S A x O S 9 B d X R v U m V t b 3 Z l Z E N v b H V t b n M x L n t D b 2 x 1 b W 4 1 N S w 1 N H 0 m c X V v d D s s J n F 1 b 3 Q 7 U 2 V j d G l v b j E v V G F i b G U g M T k v Q X V 0 b 1 J l b W 9 2 Z W R D b 2 x 1 b W 5 z M S 5 7 Q 2 9 s d W 1 u N T Y s N T V 9 J n F 1 b 3 Q 7 L C Z x d W 9 0 O 1 N l Y 3 R p b 2 4 x L 1 R h Y m x l I D E 5 L 0 F 1 d G 9 S Z W 1 v d m V k Q 2 9 s d W 1 u c z E u e 0 N v b H V t b j U 3 L D U 2 f S Z x d W 9 0 O y w m c X V v d D t T Z W N 0 a W 9 u M S 9 U Y W J s Z S A x O S 9 B d X R v U m V t b 3 Z l Z E N v b H V t b n M x L n t D b 2 x 1 b W 4 1 O C w 1 N 3 0 m c X V v d D s s J n F 1 b 3 Q 7 U 2 V j d G l v b j E v V G F i b G U g M T k v Q X V 0 b 1 J l b W 9 2 Z W R D b 2 x 1 b W 5 z M S 5 7 Q 2 9 s d W 1 u N T k s N T h 9 J n F 1 b 3 Q 7 L C Z x d W 9 0 O 1 N l Y 3 R p b 2 4 x L 1 R h Y m x l I D E 5 L 0 F 1 d G 9 S Z W 1 v d m V k Q 2 9 s d W 1 u c z E u e 0 N v b H V t b j Y w L D U 5 f S Z x d W 9 0 O y w m c X V v d D t T Z W N 0 a W 9 u M S 9 U Y W J s Z S A x O S 9 B d X R v U m V t b 3 Z l Z E N v b H V t b n M x L n t D b 2 x 1 b W 4 2 M S w 2 M H 0 m c X V v d D s s J n F 1 b 3 Q 7 U 2 V j d G l v b j E v V G F i b G U g M T k v Q X V 0 b 1 J l b W 9 2 Z W R D b 2 x 1 b W 5 z M S 5 7 Q 2 9 s d W 1 u N j I s N j F 9 J n F 1 b 3 Q 7 L C Z x d W 9 0 O 1 N l Y 3 R p b 2 4 x L 1 R h Y m x l I D E 5 L 0 F 1 d G 9 S Z W 1 v d m V k Q 2 9 s d W 1 u c z E u e 0 N v b H V t b j Y z L D Y y f S Z x d W 9 0 O y w m c X V v d D t T Z W N 0 a W 9 u M S 9 U Y W J s Z S A x O S 9 B d X R v U m V t b 3 Z l Z E N v b H V t b n M x L n t D b 2 x 1 b W 4 2 N C w 2 M 3 0 m c X V v d D s s J n F 1 b 3 Q 7 U 2 V j d G l v b j E v V G F i b G U g M T k v Q X V 0 b 1 J l b W 9 2 Z W R D b 2 x 1 b W 5 z M S 5 7 Q 2 9 s d W 1 u N j U s N j R 9 J n F 1 b 3 Q 7 L C Z x d W 9 0 O 1 N l Y 3 R p b 2 4 x L 1 R h Y m x l I D E 5 L 0 F 1 d G 9 S Z W 1 v d m V k Q 2 9 s d W 1 u c z E u e 0 N v b H V t b j Y 2 L D Y 1 f S Z x d W 9 0 O y w m c X V v d D t T Z W N 0 a W 9 u M S 9 U Y W J s Z S A x O S 9 B d X R v U m V t b 3 Z l Z E N v b H V t b n M x L n t D b 2 x 1 b W 4 2 N y w 2 N n 0 m c X V v d D s s J n F 1 b 3 Q 7 U 2 V j d G l v b j E v V G F i b G U g M T k v Q X V 0 b 1 J l b W 9 2 Z W R D b 2 x 1 b W 5 z M S 5 7 Q 2 9 s d W 1 u N j g s N j d 9 J n F 1 b 3 Q 7 L C Z x d W 9 0 O 1 N l Y 3 R p b 2 4 x L 1 R h Y m x l I D E 5 L 0 F 1 d G 9 S Z W 1 v d m V k Q 2 9 s d W 1 u c z E u e 0 N v b H V t b j Y 5 L D Y 4 f S Z x d W 9 0 O y w m c X V v d D t T Z W N 0 a W 9 u M S 9 U Y W J s Z S A x O S 9 B d X R v U m V t b 3 Z l Z E N v b H V t b n M x L n t D b 2 x 1 b W 4 3 M C w 2 O X 0 m c X V v d D s s J n F 1 b 3 Q 7 U 2 V j d G l v b j E v V G F i b G U g M T k v Q X V 0 b 1 J l b W 9 2 Z W R D b 2 x 1 b W 5 z M S 5 7 Q 2 9 s d W 1 u N z E s N z B 9 J n F 1 b 3 Q 7 L C Z x d W 9 0 O 1 N l Y 3 R p b 2 4 x L 1 R h Y m x l I D E 5 L 0 F 1 d G 9 S Z W 1 v d m V k Q 2 9 s d W 1 u c z E u e 0 N v b H V t b j c y L D c x f S Z x d W 9 0 O y w m c X V v d D t T Z W N 0 a W 9 u M S 9 U Y W J s Z S A x O S 9 B d X R v U m V t b 3 Z l Z E N v b H V t b n M x L n t D b 2 x 1 b W 4 3 M y w 3 M n 0 m c X V v d D s s J n F 1 b 3 Q 7 U 2 V j d G l v b j E v V G F i b G U g M T k v Q X V 0 b 1 J l b W 9 2 Z W R D b 2 x 1 b W 5 z M S 5 7 Q 2 9 s d W 1 u N z Q s N z N 9 J n F 1 b 3 Q 7 L C Z x d W 9 0 O 1 N l Y 3 R p b 2 4 x L 1 R h Y m x l I D E 5 L 0 F 1 d G 9 S Z W 1 v d m V k Q 2 9 s d W 1 u c z E u e 0 N v b H V t b j c 1 L D c 0 f S Z x d W 9 0 O y w m c X V v d D t T Z W N 0 a W 9 u M S 9 U Y W J s Z S A x O S 9 B d X R v U m V t b 3 Z l Z E N v b H V t b n M x L n t D b 2 x 1 b W 4 3 N i w 3 N X 0 m c X V v d D s s J n F 1 b 3 Q 7 U 2 V j d G l v b j E v V G F i b G U g M T k v Q X V 0 b 1 J l b W 9 2 Z W R D b 2 x 1 b W 5 z M S 5 7 Q 2 9 s d W 1 u N z c s N z Z 9 J n F 1 b 3 Q 7 L C Z x d W 9 0 O 1 N l Y 3 R p b 2 4 x L 1 R h Y m x l I D E 5 L 0 F 1 d G 9 S Z W 1 v d m V k Q 2 9 s d W 1 u c z E u e 0 N v b H V t b j c 4 L D c 3 f S Z x d W 9 0 O y w m c X V v d D t T Z W N 0 a W 9 u M S 9 U Y W J s Z S A x O S 9 B d X R v U m V t b 3 Z l Z E N v b H V t b n M x L n t D b 2 x 1 b W 4 3 O S w 3 O H 0 m c X V v d D s s J n F 1 b 3 Q 7 U 2 V j d G l v b j E v V G F i b G U g M T k v Q X V 0 b 1 J l b W 9 2 Z W R D b 2 x 1 b W 5 z M S 5 7 Q 2 9 s d W 1 u O D A s N z l 9 J n F 1 b 3 Q 7 L C Z x d W 9 0 O 1 N l Y 3 R p b 2 4 x L 1 R h Y m x l I D E 5 L 0 F 1 d G 9 S Z W 1 v d m V k Q 2 9 s d W 1 u c z E u e 0 N v b H V t b j g x L D g w f S Z x d W 9 0 O y w m c X V v d D t T Z W N 0 a W 9 u M S 9 U Y W J s Z S A x O S 9 B d X R v U m V t b 3 Z l Z E N v b H V t b n M x L n t D b 2 x 1 b W 4 4 M i w 4 M X 0 m c X V v d D s s J n F 1 b 3 Q 7 U 2 V j d G l v b j E v V G F i b G U g M T k v Q X V 0 b 1 J l b W 9 2 Z W R D b 2 x 1 b W 5 z M S 5 7 Q 2 9 s d W 1 u O D M s O D J 9 J n F 1 b 3 Q 7 L C Z x d W 9 0 O 1 N l Y 3 R p b 2 4 x L 1 R h Y m x l I D E 5 L 0 F 1 d G 9 S Z W 1 v d m V k Q 2 9 s d W 1 u c z E u e 0 N v b H V t b j g 0 L D g z f S Z x d W 9 0 O y w m c X V v d D t T Z W N 0 a W 9 u M S 9 U Y W J s Z S A x O S 9 B d X R v U m V t b 3 Z l Z E N v b H V t b n M x L n t D b 2 x 1 b W 4 4 N S w 4 N H 0 m c X V v d D s s J n F 1 b 3 Q 7 U 2 V j d G l v b j E v V G F i b G U g M T k v Q X V 0 b 1 J l b W 9 2 Z W R D b 2 x 1 b W 5 z M S 5 7 Q 2 9 s d W 1 u O D Y s O D V 9 J n F 1 b 3 Q 7 L C Z x d W 9 0 O 1 N l Y 3 R p b 2 4 x L 1 R h Y m x l I D E 5 L 0 F 1 d G 9 S Z W 1 v d m V k Q 2 9 s d W 1 u c z E u e 0 N v b H V t b j g 3 L D g 2 f S Z x d W 9 0 O y w m c X V v d D t T Z W N 0 a W 9 u M S 9 U Y W J s Z S A x O S 9 B d X R v U m V t b 3 Z l Z E N v b H V t b n M x L n t D b 2 x 1 b W 4 4 O C w 4 N 3 0 m c X V v d D s s J n F 1 b 3 Q 7 U 2 V j d G l v b j E v V G F i b G U g M T k v Q X V 0 b 1 J l b W 9 2 Z W R D b 2 x 1 b W 5 z M S 5 7 Q 2 9 s d W 1 u O D k s O D h 9 J n F 1 b 3 Q 7 L C Z x d W 9 0 O 1 N l Y 3 R p b 2 4 x L 1 R h Y m x l I D E 5 L 0 F 1 d G 9 S Z W 1 v d m V k Q 2 9 s d W 1 u c z E u e 0 N v b H V t b j k w L D g 5 f S Z x d W 9 0 O y w m c X V v d D t T Z W N 0 a W 9 u M S 9 U Y W J s Z S A x O S 9 B d X R v U m V t b 3 Z l Z E N v b H V t b n M x L n t D b 2 x 1 b W 4 5 M S w 5 M H 0 m c X V v d D s s J n F 1 b 3 Q 7 U 2 V j d G l v b j E v V G F i b G U g M T k v Q X V 0 b 1 J l b W 9 2 Z W R D b 2 x 1 b W 5 z M S 5 7 Q 2 9 s d W 1 u O T I s O T F 9 J n F 1 b 3 Q 7 L C Z x d W 9 0 O 1 N l Y 3 R p b 2 4 x L 1 R h Y m x l I D E 5 L 0 F 1 d G 9 S Z W 1 v d m V k Q 2 9 s d W 1 u c z E u e 0 N v b H V t b j k z L D k y f S Z x d W 9 0 O y w m c X V v d D t T Z W N 0 a W 9 u M S 9 U Y W J s Z S A x O S 9 B d X R v U m V t b 3 Z l Z E N v b H V t b n M x L n t D b 2 x 1 b W 4 5 N C w 5 M 3 0 m c X V v d D s s J n F 1 b 3 Q 7 U 2 V j d G l v b j E v V G F i b G U g M T k v Q X V 0 b 1 J l b W 9 2 Z W R D b 2 x 1 b W 5 z M S 5 7 Q 2 9 s d W 1 u O T U s O T R 9 J n F 1 b 3 Q 7 L C Z x d W 9 0 O 1 N l Y 3 R p b 2 4 x L 1 R h Y m x l I D E 5 L 0 F 1 d G 9 S Z W 1 v d m V k Q 2 9 s d W 1 u c z E u e 0 N v b H V t b j k 2 L D k 1 f S Z x d W 9 0 O y w m c X V v d D t T Z W N 0 a W 9 u M S 9 U Y W J s Z S A x O S 9 B d X R v U m V t b 3 Z l Z E N v b H V t b n M x L n t D b 2 x 1 b W 4 5 N y w 5 N n 0 m c X V v d D s s J n F 1 b 3 Q 7 U 2 V j d G l v b j E v V G F i b G U g M T k v Q X V 0 b 1 J l b W 9 2 Z W R D b 2 x 1 b W 5 z M S 5 7 Q 2 9 s d W 1 u O T g s O T d 9 J n F 1 b 3 Q 7 L C Z x d W 9 0 O 1 N l Y 3 R p b 2 4 x L 1 R h Y m x l I D E 5 L 0 F 1 d G 9 S Z W 1 v d m V k Q 2 9 s d W 1 u c z E u e 0 N v b H V t b j k 5 L D k 4 f S Z x d W 9 0 O y w m c X V v d D t T Z W N 0 a W 9 u M S 9 U Y W J s Z S A x O S 9 B d X R v U m V t b 3 Z l Z E N v b H V t b n M x L n t D b 2 x 1 b W 4 x M D A s O T l 9 J n F 1 b 3 Q 7 L C Z x d W 9 0 O 1 N l Y 3 R p b 2 4 x L 1 R h Y m x l I D E 5 L 0 F 1 d G 9 S Z W 1 v d m V k Q 2 9 s d W 1 u c z E u e 0 N v b H V t b j E w M S w x M D B 9 J n F 1 b 3 Q 7 L C Z x d W 9 0 O 1 N l Y 3 R p b 2 4 x L 1 R h Y m x l I D E 5 L 0 F 1 d G 9 S Z W 1 v d m V k Q 2 9 s d W 1 u c z E u e 0 N v b H V t b j E w M i w x M D F 9 J n F 1 b 3 Q 7 L C Z x d W 9 0 O 1 N l Y 3 R p b 2 4 x L 1 R h Y m x l I D E 5 L 0 F 1 d G 9 S Z W 1 v d m V k Q 2 9 s d W 1 u c z E u e 0 N v b H V t b j E w M y w x M D J 9 J n F 1 b 3 Q 7 L C Z x d W 9 0 O 1 N l Y 3 R p b 2 4 x L 1 R h Y m x l I D E 5 L 0 F 1 d G 9 S Z W 1 v d m V k Q 2 9 s d W 1 u c z E u e 0 N v b H V t b j E w N C w x M D N 9 J n F 1 b 3 Q 7 L C Z x d W 9 0 O 1 N l Y 3 R p b 2 4 x L 1 R h Y m x l I D E 5 L 0 F 1 d G 9 S Z W 1 v d m V k Q 2 9 s d W 1 u c z E u e 0 N v b H V t b j E w N S w x M D R 9 J n F 1 b 3 Q 7 L C Z x d W 9 0 O 1 N l Y 3 R p b 2 4 x L 1 R h Y m x l I D E 5 L 0 F 1 d G 9 S Z W 1 v d m V k Q 2 9 s d W 1 u c z E u e 0 N v b H V t b j E w N i w x M D V 9 J n F 1 b 3 Q 7 L C Z x d W 9 0 O 1 N l Y 3 R p b 2 4 x L 1 R h Y m x l I D E 5 L 0 F 1 d G 9 S Z W 1 v d m V k Q 2 9 s d W 1 u c z E u e 0 N v b H V t b j E w N y w x M D Z 9 J n F 1 b 3 Q 7 L C Z x d W 9 0 O 1 N l Y 3 R p b 2 4 x L 1 R h Y m x l I D E 5 L 0 F 1 d G 9 S Z W 1 v d m V k Q 2 9 s d W 1 u c z E u e 0 N v b H V t b j E w O C w x M D d 9 J n F 1 b 3 Q 7 L C Z x d W 9 0 O 1 N l Y 3 R p b 2 4 x L 1 R h Y m x l I D E 5 L 0 F 1 d G 9 S Z W 1 v d m V k Q 2 9 s d W 1 u c z E u e 0 N v b H V t b j E w O S w x M D h 9 J n F 1 b 3 Q 7 L C Z x d W 9 0 O 1 N l Y 3 R p b 2 4 x L 1 R h Y m x l I D E 5 L 0 F 1 d G 9 S Z W 1 v d m V k Q 2 9 s d W 1 u c z E u e 0 N v b H V t b j E x M C w x M D l 9 J n F 1 b 3 Q 7 L C Z x d W 9 0 O 1 N l Y 3 R p b 2 4 x L 1 R h Y m x l I D E 5 L 0 F 1 d G 9 S Z W 1 v d m V k Q 2 9 s d W 1 u c z E u e 0 N v b H V t b j E x M S w x M T B 9 J n F 1 b 3 Q 7 L C Z x d W 9 0 O 1 N l Y 3 R p b 2 4 x L 1 R h Y m x l I D E 5 L 0 F 1 d G 9 S Z W 1 v d m V k Q 2 9 s d W 1 u c z E u e 0 N v b H V t b j E x M i w x M T F 9 J n F 1 b 3 Q 7 L C Z x d W 9 0 O 1 N l Y 3 R p b 2 4 x L 1 R h Y m x l I D E 5 L 0 F 1 d G 9 S Z W 1 v d m V k Q 2 9 s d W 1 u c z E u e 0 N v b H V t b j E x M y w x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T G F z d F V w Z G F 0 Z W Q i I F Z h b H V l P S J k M j A y N C 0 w O S 0 y N V Q x M D o x N T o w M y 4 1 M z Q 5 M z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G a W x s V G F y Z 2 V 0 I i B W Y W x 1 Z T 0 i c 1 R h Y m x l X z E 5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5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T w v S X R l b V B h d G g + P C 9 J d G V t T G 9 j Y X R p b 2 4 + P F N 0 Y W J s Z U V u d H J p Z X M + P E V u d H J 5 I F R 5 c G U 9 I l F 1 Z X J 5 S U Q i I F Z h b H V l P S J z Y z E y M T Y 2 Y j k t Z T A z O S 0 0 Y 2 M 1 L T k 3 Z D U t Y z I 3 N T J h Y j Y 2 Z D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j E v Q X V 0 b 1 J l b W 9 2 Z W R D b 2 x 1 b W 5 z M S 5 7 Q 2 9 s d W 1 u M S w w f S Z x d W 9 0 O y w m c X V v d D t T Z W N 0 a W 9 u M S 9 U Y W J s Z S A y M S 9 B d X R v U m V t b 3 Z l Z E N v b H V t b n M x L n t D b 2 x 1 b W 4 y L D F 9 J n F 1 b 3 Q 7 L C Z x d W 9 0 O 1 N l Y 3 R p b 2 4 x L 1 R h Y m x l I D I x L 0 F 1 d G 9 S Z W 1 v d m V k Q 2 9 s d W 1 u c z E u e 0 N v b H V t b j M s M n 0 m c X V v d D s s J n F 1 b 3 Q 7 U 2 V j d G l v b j E v V G F i b G U g M j E v Q X V 0 b 1 J l b W 9 2 Z W R D b 2 x 1 b W 5 z M S 5 7 Q 2 9 s d W 1 u N C w z f S Z x d W 9 0 O y w m c X V v d D t T Z W N 0 a W 9 u M S 9 U Y W J s Z S A y M S 9 B d X R v U m V t b 3 Z l Z E N v b H V t b n M x L n t D b 2 x 1 b W 4 1 L D R 9 J n F 1 b 3 Q 7 L C Z x d W 9 0 O 1 N l Y 3 R p b 2 4 x L 1 R h Y m x l I D I x L 0 F 1 d G 9 S Z W 1 v d m V k Q 2 9 s d W 1 u c z E u e 0 N v b H V t b j Y s N X 0 m c X V v d D s s J n F 1 b 3 Q 7 U 2 V j d G l v b j E v V G F i b G U g M j E v Q X V 0 b 1 J l b W 9 2 Z W R D b 2 x 1 b W 5 z M S 5 7 Q 2 9 s d W 1 u N y w 2 f S Z x d W 9 0 O y w m c X V v d D t T Z W N 0 a W 9 u M S 9 U Y W J s Z S A y M S 9 B d X R v U m V t b 3 Z l Z E N v b H V t b n M x L n t D b 2 x 1 b W 4 4 L D d 9 J n F 1 b 3 Q 7 L C Z x d W 9 0 O 1 N l Y 3 R p b 2 4 x L 1 R h Y m x l I D I x L 0 F 1 d G 9 S Z W 1 v d m V k Q 2 9 s d W 1 u c z E u e 0 N v b H V t b j k s O H 0 m c X V v d D s s J n F 1 b 3 Q 7 U 2 V j d G l v b j E v V G F i b G U g M j E v Q X V 0 b 1 J l b W 9 2 Z W R D b 2 x 1 b W 5 z M S 5 7 Q 2 9 s d W 1 u M T A s O X 0 m c X V v d D s s J n F 1 b 3 Q 7 U 2 V j d G l v b j E v V G F i b G U g M j E v Q X V 0 b 1 J l b W 9 2 Z W R D b 2 x 1 b W 5 z M S 5 7 Q 2 9 s d W 1 u M T E s M T B 9 J n F 1 b 3 Q 7 L C Z x d W 9 0 O 1 N l Y 3 R p b 2 4 x L 1 R h Y m x l I D I x L 0 F 1 d G 9 S Z W 1 v d m V k Q 2 9 s d W 1 u c z E u e 0 N v b H V t b j E y L D E x f S Z x d W 9 0 O y w m c X V v d D t T Z W N 0 a W 9 u M S 9 U Y W J s Z S A y M S 9 B d X R v U m V t b 3 Z l Z E N v b H V t b n M x L n t D b 2 x 1 b W 4 x M y w x M n 0 m c X V v d D s s J n F 1 b 3 Q 7 U 2 V j d G l v b j E v V G F i b G U g M j E v Q X V 0 b 1 J l b W 9 2 Z W R D b 2 x 1 b W 5 z M S 5 7 Q 2 9 s d W 1 u M T Q s M T N 9 J n F 1 b 3 Q 7 L C Z x d W 9 0 O 1 N l Y 3 R p b 2 4 x L 1 R h Y m x l I D I x L 0 F 1 d G 9 S Z W 1 v d m V k Q 2 9 s d W 1 u c z E u e 0 N v b H V t b j E 1 L D E 0 f S Z x d W 9 0 O y w m c X V v d D t T Z W N 0 a W 9 u M S 9 U Y W J s Z S A y M S 9 B d X R v U m V t b 3 Z l Z E N v b H V t b n M x L n t D b 2 x 1 b W 4 x N i w x N X 0 m c X V v d D s s J n F 1 b 3 Q 7 U 2 V j d G l v b j E v V G F i b G U g M j E v Q X V 0 b 1 J l b W 9 2 Z W R D b 2 x 1 b W 5 z M S 5 7 Q 2 9 s d W 1 u M T c s M T Z 9 J n F 1 b 3 Q 7 L C Z x d W 9 0 O 1 N l Y 3 R p b 2 4 x L 1 R h Y m x l I D I x L 0 F 1 d G 9 S Z W 1 v d m V k Q 2 9 s d W 1 u c z E u e 0 N v b H V t b j E 4 L D E 3 f S Z x d W 9 0 O y w m c X V v d D t T Z W N 0 a W 9 u M S 9 U Y W J s Z S A y M S 9 B d X R v U m V t b 3 Z l Z E N v b H V t b n M x L n t D b 2 x 1 b W 4 x O S w x O H 0 m c X V v d D s s J n F 1 b 3 Q 7 U 2 V j d G l v b j E v V G F i b G U g M j E v Q X V 0 b 1 J l b W 9 2 Z W R D b 2 x 1 b W 5 z M S 5 7 Q 2 9 s d W 1 u M j A s M T l 9 J n F 1 b 3 Q 7 L C Z x d W 9 0 O 1 N l Y 3 R p b 2 4 x L 1 R h Y m x l I D I x L 0 F 1 d G 9 S Z W 1 v d m V k Q 2 9 s d W 1 u c z E u e 0 N v b H V t b j I x L D I w f S Z x d W 9 0 O y w m c X V v d D t T Z W N 0 a W 9 u M S 9 U Y W J s Z S A y M S 9 B d X R v U m V t b 3 Z l Z E N v b H V t b n M x L n t D b 2 x 1 b W 4 y M i w y M X 0 m c X V v d D s s J n F 1 b 3 Q 7 U 2 V j d G l v b j E v V G F i b G U g M j E v Q X V 0 b 1 J l b W 9 2 Z W R D b 2 x 1 b W 5 z M S 5 7 Q 2 9 s d W 1 u M j M s M j J 9 J n F 1 b 3 Q 7 L C Z x d W 9 0 O 1 N l Y 3 R p b 2 4 x L 1 R h Y m x l I D I x L 0 F 1 d G 9 S Z W 1 v d m V k Q 2 9 s d W 1 u c z E u e 0 N v b H V t b j I 0 L D I z f S Z x d W 9 0 O y w m c X V v d D t T Z W N 0 a W 9 u M S 9 U Y W J s Z S A y M S 9 B d X R v U m V t b 3 Z l Z E N v b H V t b n M x L n t D b 2 x 1 b W 4 y N S w y N H 0 m c X V v d D s s J n F 1 b 3 Q 7 U 2 V j d G l v b j E v V G F i b G U g M j E v Q X V 0 b 1 J l b W 9 2 Z W R D b 2 x 1 b W 5 z M S 5 7 Q 2 9 s d W 1 u M j Y s M j V 9 J n F 1 b 3 Q 7 L C Z x d W 9 0 O 1 N l Y 3 R p b 2 4 x L 1 R h Y m x l I D I x L 0 F 1 d G 9 S Z W 1 v d m V k Q 2 9 s d W 1 u c z E u e 0 N v b H V t b j I 3 L D I 2 f S Z x d W 9 0 O y w m c X V v d D t T Z W N 0 a W 9 u M S 9 U Y W J s Z S A y M S 9 B d X R v U m V t b 3 Z l Z E N v b H V t b n M x L n t D b 2 x 1 b W 4 y O C w y N 3 0 m c X V v d D s s J n F 1 b 3 Q 7 U 2 V j d G l v b j E v V G F i b G U g M j E v Q X V 0 b 1 J l b W 9 2 Z W R D b 2 x 1 b W 5 z M S 5 7 Q 2 9 s d W 1 u M j k s M j h 9 J n F 1 b 3 Q 7 L C Z x d W 9 0 O 1 N l Y 3 R p b 2 4 x L 1 R h Y m x l I D I x L 0 F 1 d G 9 S Z W 1 v d m V k Q 2 9 s d W 1 u c z E u e 0 N v b H V t b j M w L D I 5 f S Z x d W 9 0 O y w m c X V v d D t T Z W N 0 a W 9 u M S 9 U Y W J s Z S A y M S 9 B d X R v U m V t b 3 Z l Z E N v b H V t b n M x L n t D b 2 x 1 b W 4 z M S w z M H 0 m c X V v d D s s J n F 1 b 3 Q 7 U 2 V j d G l v b j E v V G F i b G U g M j E v Q X V 0 b 1 J l b W 9 2 Z W R D b 2 x 1 b W 5 z M S 5 7 Q 2 9 s d W 1 u M z I s M z F 9 J n F 1 b 3 Q 7 L C Z x d W 9 0 O 1 N l Y 3 R p b 2 4 x L 1 R h Y m x l I D I x L 0 F 1 d G 9 S Z W 1 v d m V k Q 2 9 s d W 1 u c z E u e 0 N v b H V t b j M z L D M y f S Z x d W 9 0 O y w m c X V v d D t T Z W N 0 a W 9 u M S 9 U Y W J s Z S A y M S 9 B d X R v U m V t b 3 Z l Z E N v b H V t b n M x L n t D b 2 x 1 b W 4 z N C w z M 3 0 m c X V v d D s s J n F 1 b 3 Q 7 U 2 V j d G l v b j E v V G F i b G U g M j E v Q X V 0 b 1 J l b W 9 2 Z W R D b 2 x 1 b W 5 z M S 5 7 Q 2 9 s d W 1 u M z U s M z R 9 J n F 1 b 3 Q 7 L C Z x d W 9 0 O 1 N l Y 3 R p b 2 4 x L 1 R h Y m x l I D I x L 0 F 1 d G 9 S Z W 1 v d m V k Q 2 9 s d W 1 u c z E u e 0 N v b H V t b j M 2 L D M 1 f S Z x d W 9 0 O y w m c X V v d D t T Z W N 0 a W 9 u M S 9 U Y W J s Z S A y M S 9 B d X R v U m V t b 3 Z l Z E N v b H V t b n M x L n t D b 2 x 1 b W 4 z N y w z N n 0 m c X V v d D s s J n F 1 b 3 Q 7 U 2 V j d G l v b j E v V G F i b G U g M j E v Q X V 0 b 1 J l b W 9 2 Z W R D b 2 x 1 b W 5 z M S 5 7 Q 2 9 s d W 1 u M z g s M z d 9 J n F 1 b 3 Q 7 L C Z x d W 9 0 O 1 N l Y 3 R p b 2 4 x L 1 R h Y m x l I D I x L 0 F 1 d G 9 S Z W 1 v d m V k Q 2 9 s d W 1 u c z E u e 0 N v b H V t b j M 5 L D M 4 f S Z x d W 9 0 O y w m c X V v d D t T Z W N 0 a W 9 u M S 9 U Y W J s Z S A y M S 9 B d X R v U m V t b 3 Z l Z E N v b H V t b n M x L n t D b 2 x 1 b W 4 0 M C w z O X 0 m c X V v d D s s J n F 1 b 3 Q 7 U 2 V j d G l v b j E v V G F i b G U g M j E v Q X V 0 b 1 J l b W 9 2 Z W R D b 2 x 1 b W 5 z M S 5 7 Q 2 9 s d W 1 u N D E s N D B 9 J n F 1 b 3 Q 7 L C Z x d W 9 0 O 1 N l Y 3 R p b 2 4 x L 1 R h Y m x l I D I x L 0 F 1 d G 9 S Z W 1 v d m V k Q 2 9 s d W 1 u c z E u e 0 N v b H V t b j Q y L D Q x f S Z x d W 9 0 O y w m c X V v d D t T Z W N 0 a W 9 u M S 9 U Y W J s Z S A y M S 9 B d X R v U m V t b 3 Z l Z E N v b H V t b n M x L n t D b 2 x 1 b W 4 0 M y w 0 M n 0 m c X V v d D s s J n F 1 b 3 Q 7 U 2 V j d G l v b j E v V G F i b G U g M j E v Q X V 0 b 1 J l b W 9 2 Z W R D b 2 x 1 b W 5 z M S 5 7 Q 2 9 s d W 1 u N D Q s N D N 9 J n F 1 b 3 Q 7 L C Z x d W 9 0 O 1 N l Y 3 R p b 2 4 x L 1 R h Y m x l I D I x L 0 F 1 d G 9 S Z W 1 v d m V k Q 2 9 s d W 1 u c z E u e 0 N v b H V t b j Q 1 L D Q 0 f S Z x d W 9 0 O y w m c X V v d D t T Z W N 0 a W 9 u M S 9 U Y W J s Z S A y M S 9 B d X R v U m V t b 3 Z l Z E N v b H V t b n M x L n t D b 2 x 1 b W 4 0 N i w 0 N X 0 m c X V v d D s s J n F 1 b 3 Q 7 U 2 V j d G l v b j E v V G F i b G U g M j E v Q X V 0 b 1 J l b W 9 2 Z W R D b 2 x 1 b W 5 z M S 5 7 Q 2 9 s d W 1 u N D c s N D Z 9 J n F 1 b 3 Q 7 L C Z x d W 9 0 O 1 N l Y 3 R p b 2 4 x L 1 R h Y m x l I D I x L 0 F 1 d G 9 S Z W 1 v d m V k Q 2 9 s d W 1 u c z E u e 0 N v b H V t b j Q 4 L D Q 3 f S Z x d W 9 0 O y w m c X V v d D t T Z W N 0 a W 9 u M S 9 U Y W J s Z S A y M S 9 B d X R v U m V t b 3 Z l Z E N v b H V t b n M x L n t D b 2 x 1 b W 4 0 O S w 0 O H 0 m c X V v d D s s J n F 1 b 3 Q 7 U 2 V j d G l v b j E v V G F i b G U g M j E v Q X V 0 b 1 J l b W 9 2 Z W R D b 2 x 1 b W 5 z M S 5 7 Q 2 9 s d W 1 u N T A s N D l 9 J n F 1 b 3 Q 7 L C Z x d W 9 0 O 1 N l Y 3 R p b 2 4 x L 1 R h Y m x l I D I x L 0 F 1 d G 9 S Z W 1 v d m V k Q 2 9 s d W 1 u c z E u e 0 N v b H V t b j U x L D U w f S Z x d W 9 0 O y w m c X V v d D t T Z W N 0 a W 9 u M S 9 U Y W J s Z S A y M S 9 B d X R v U m V t b 3 Z l Z E N v b H V t b n M x L n t D b 2 x 1 b W 4 1 M i w 1 M X 0 m c X V v d D s s J n F 1 b 3 Q 7 U 2 V j d G l v b j E v V G F i b G U g M j E v Q X V 0 b 1 J l b W 9 2 Z W R D b 2 x 1 b W 5 z M S 5 7 Q 2 9 s d W 1 u N T M s N T J 9 J n F 1 b 3 Q 7 L C Z x d W 9 0 O 1 N l Y 3 R p b 2 4 x L 1 R h Y m x l I D I x L 0 F 1 d G 9 S Z W 1 v d m V k Q 2 9 s d W 1 u c z E u e 0 N v b H V t b j U 0 L D U z f S Z x d W 9 0 O y w m c X V v d D t T Z W N 0 a W 9 u M S 9 U Y W J s Z S A y M S 9 B d X R v U m V t b 3 Z l Z E N v b H V t b n M x L n t D b 2 x 1 b W 4 1 N S w 1 N H 0 m c X V v d D s s J n F 1 b 3 Q 7 U 2 V j d G l v b j E v V G F i b G U g M j E v Q X V 0 b 1 J l b W 9 2 Z W R D b 2 x 1 b W 5 z M S 5 7 Q 2 9 s d W 1 u N T Y s N T V 9 J n F 1 b 3 Q 7 L C Z x d W 9 0 O 1 N l Y 3 R p b 2 4 x L 1 R h Y m x l I D I x L 0 F 1 d G 9 S Z W 1 v d m V k Q 2 9 s d W 1 u c z E u e 0 N v b H V t b j U 3 L D U 2 f S Z x d W 9 0 O y w m c X V v d D t T Z W N 0 a W 9 u M S 9 U Y W J s Z S A y M S 9 B d X R v U m V t b 3 Z l Z E N v b H V t b n M x L n t D b 2 x 1 b W 4 1 O C w 1 N 3 0 m c X V v d D s s J n F 1 b 3 Q 7 U 2 V j d G l v b j E v V G F i b G U g M j E v Q X V 0 b 1 J l b W 9 2 Z W R D b 2 x 1 b W 5 z M S 5 7 Q 2 9 s d W 1 u N T k s N T h 9 J n F 1 b 3 Q 7 L C Z x d W 9 0 O 1 N l Y 3 R p b 2 4 x L 1 R h Y m x l I D I x L 0 F 1 d G 9 S Z W 1 v d m V k Q 2 9 s d W 1 u c z E u e 0 N v b H V t b j Y w L D U 5 f S Z x d W 9 0 O y w m c X V v d D t T Z W N 0 a W 9 u M S 9 U Y W J s Z S A y M S 9 B d X R v U m V t b 3 Z l Z E N v b H V t b n M x L n t D b 2 x 1 b W 4 2 M S w 2 M H 0 m c X V v d D s s J n F 1 b 3 Q 7 U 2 V j d G l v b j E v V G F i b G U g M j E v Q X V 0 b 1 J l b W 9 2 Z W R D b 2 x 1 b W 5 z M S 5 7 Q 2 9 s d W 1 u N j I s N j F 9 J n F 1 b 3 Q 7 L C Z x d W 9 0 O 1 N l Y 3 R p b 2 4 x L 1 R h Y m x l I D I x L 0 F 1 d G 9 S Z W 1 v d m V k Q 2 9 s d W 1 u c z E u e 0 N v b H V t b j Y z L D Y y f S Z x d W 9 0 O y w m c X V v d D t T Z W N 0 a W 9 u M S 9 U Y W J s Z S A y M S 9 B d X R v U m V t b 3 Z l Z E N v b H V t b n M x L n t D b 2 x 1 b W 4 2 N C w 2 M 3 0 m c X V v d D s s J n F 1 b 3 Q 7 U 2 V j d G l v b j E v V G F i b G U g M j E v Q X V 0 b 1 J l b W 9 2 Z W R D b 2 x 1 b W 5 z M S 5 7 Q 2 9 s d W 1 u N j U s N j R 9 J n F 1 b 3 Q 7 L C Z x d W 9 0 O 1 N l Y 3 R p b 2 4 x L 1 R h Y m x l I D I x L 0 F 1 d G 9 S Z W 1 v d m V k Q 2 9 s d W 1 u c z E u e 0 N v b H V t b j Y 2 L D Y 1 f S Z x d W 9 0 O y w m c X V v d D t T Z W N 0 a W 9 u M S 9 U Y W J s Z S A y M S 9 B d X R v U m V t b 3 Z l Z E N v b H V t b n M x L n t D b 2 x 1 b W 4 2 N y w 2 N n 0 m c X V v d D s s J n F 1 b 3 Q 7 U 2 V j d G l v b j E v V G F i b G U g M j E v Q X V 0 b 1 J l b W 9 2 Z W R D b 2 x 1 b W 5 z M S 5 7 Q 2 9 s d W 1 u N j g s N j d 9 J n F 1 b 3 Q 7 L C Z x d W 9 0 O 1 N l Y 3 R p b 2 4 x L 1 R h Y m x l I D I x L 0 F 1 d G 9 S Z W 1 v d m V k Q 2 9 s d W 1 u c z E u e 0 N v b H V t b j Y 5 L D Y 4 f S Z x d W 9 0 O y w m c X V v d D t T Z W N 0 a W 9 u M S 9 U Y W J s Z S A y M S 9 B d X R v U m V t b 3 Z l Z E N v b H V t b n M x L n t D b 2 x 1 b W 4 3 M C w 2 O X 0 m c X V v d D s s J n F 1 b 3 Q 7 U 2 V j d G l v b j E v V G F i b G U g M j E v Q X V 0 b 1 J l b W 9 2 Z W R D b 2 x 1 b W 5 z M S 5 7 Q 2 9 s d W 1 u N z E s N z B 9 J n F 1 b 3 Q 7 L C Z x d W 9 0 O 1 N l Y 3 R p b 2 4 x L 1 R h Y m x l I D I x L 0 F 1 d G 9 S Z W 1 v d m V k Q 2 9 s d W 1 u c z E u e 0 N v b H V t b j c y L D c x f S Z x d W 9 0 O y w m c X V v d D t T Z W N 0 a W 9 u M S 9 U Y W J s Z S A y M S 9 B d X R v U m V t b 3 Z l Z E N v b H V t b n M x L n t D b 2 x 1 b W 4 3 M y w 3 M n 0 m c X V v d D s s J n F 1 b 3 Q 7 U 2 V j d G l v b j E v V G F i b G U g M j E v Q X V 0 b 1 J l b W 9 2 Z W R D b 2 x 1 b W 5 z M S 5 7 Q 2 9 s d W 1 u N z Q s N z N 9 J n F 1 b 3 Q 7 L C Z x d W 9 0 O 1 N l Y 3 R p b 2 4 x L 1 R h Y m x l I D I x L 0 F 1 d G 9 S Z W 1 v d m V k Q 2 9 s d W 1 u c z E u e 0 N v b H V t b j c 1 L D c 0 f S Z x d W 9 0 O y w m c X V v d D t T Z W N 0 a W 9 u M S 9 U Y W J s Z S A y M S 9 B d X R v U m V t b 3 Z l Z E N v b H V t b n M x L n t D b 2 x 1 b W 4 3 N i w 3 N X 0 m c X V v d D s s J n F 1 b 3 Q 7 U 2 V j d G l v b j E v V G F i b G U g M j E v Q X V 0 b 1 J l b W 9 2 Z W R D b 2 x 1 b W 5 z M S 5 7 Q 2 9 s d W 1 u N z c s N z Z 9 J n F 1 b 3 Q 7 L C Z x d W 9 0 O 1 N l Y 3 R p b 2 4 x L 1 R h Y m x l I D I x L 0 F 1 d G 9 S Z W 1 v d m V k Q 2 9 s d W 1 u c z E u e 0 N v b H V t b j c 4 L D c 3 f S Z x d W 9 0 O y w m c X V v d D t T Z W N 0 a W 9 u M S 9 U Y W J s Z S A y M S 9 B d X R v U m V t b 3 Z l Z E N v b H V t b n M x L n t D b 2 x 1 b W 4 3 O S w 3 O H 0 m c X V v d D s s J n F 1 b 3 Q 7 U 2 V j d G l v b j E v V G F i b G U g M j E v Q X V 0 b 1 J l b W 9 2 Z W R D b 2 x 1 b W 5 z M S 5 7 Q 2 9 s d W 1 u O D A s N z l 9 J n F 1 b 3 Q 7 L C Z x d W 9 0 O 1 N l Y 3 R p b 2 4 x L 1 R h Y m x l I D I x L 0 F 1 d G 9 S Z W 1 v d m V k Q 2 9 s d W 1 u c z E u e 0 N v b H V t b j g x L D g w f S Z x d W 9 0 O y w m c X V v d D t T Z W N 0 a W 9 u M S 9 U Y W J s Z S A y M S 9 B d X R v U m V t b 3 Z l Z E N v b H V t b n M x L n t D b 2 x 1 b W 4 4 M i w 4 M X 0 m c X V v d D s s J n F 1 b 3 Q 7 U 2 V j d G l v b j E v V G F i b G U g M j E v Q X V 0 b 1 J l b W 9 2 Z W R D b 2 x 1 b W 5 z M S 5 7 Q 2 9 s d W 1 u O D M s O D J 9 J n F 1 b 3 Q 7 L C Z x d W 9 0 O 1 N l Y 3 R p b 2 4 x L 1 R h Y m x l I D I x L 0 F 1 d G 9 S Z W 1 v d m V k Q 2 9 s d W 1 u c z E u e 0 N v b H V t b j g 0 L D g z f S Z x d W 9 0 O y w m c X V v d D t T Z W N 0 a W 9 u M S 9 U Y W J s Z S A y M S 9 B d X R v U m V t b 3 Z l Z E N v b H V t b n M x L n t D b 2 x 1 b W 4 4 N S w 4 N H 0 m c X V v d D s s J n F 1 b 3 Q 7 U 2 V j d G l v b j E v V G F i b G U g M j E v Q X V 0 b 1 J l b W 9 2 Z W R D b 2 x 1 b W 5 z M S 5 7 Q 2 9 s d W 1 u O D Y s O D V 9 J n F 1 b 3 Q 7 L C Z x d W 9 0 O 1 N l Y 3 R p b 2 4 x L 1 R h Y m x l I D I x L 0 F 1 d G 9 S Z W 1 v d m V k Q 2 9 s d W 1 u c z E u e 0 N v b H V t b j g 3 L D g 2 f S Z x d W 9 0 O y w m c X V v d D t T Z W N 0 a W 9 u M S 9 U Y W J s Z S A y M S 9 B d X R v U m V t b 3 Z l Z E N v b H V t b n M x L n t D b 2 x 1 b W 4 4 O C w 4 N 3 0 m c X V v d D s s J n F 1 b 3 Q 7 U 2 V j d G l v b j E v V G F i b G U g M j E v Q X V 0 b 1 J l b W 9 2 Z W R D b 2 x 1 b W 5 z M S 5 7 Q 2 9 s d W 1 u O D k s O D h 9 J n F 1 b 3 Q 7 L C Z x d W 9 0 O 1 N l Y 3 R p b 2 4 x L 1 R h Y m x l I D I x L 0 F 1 d G 9 S Z W 1 v d m V k Q 2 9 s d W 1 u c z E u e 0 N v b H V t b j k w L D g 5 f S Z x d W 9 0 O y w m c X V v d D t T Z W N 0 a W 9 u M S 9 U Y W J s Z S A y M S 9 B d X R v U m V t b 3 Z l Z E N v b H V t b n M x L n t D b 2 x 1 b W 4 5 M S w 5 M H 0 m c X V v d D s s J n F 1 b 3 Q 7 U 2 V j d G l v b j E v V G F i b G U g M j E v Q X V 0 b 1 J l b W 9 2 Z W R D b 2 x 1 b W 5 z M S 5 7 Q 2 9 s d W 1 u O T I s O T F 9 J n F 1 b 3 Q 7 L C Z x d W 9 0 O 1 N l Y 3 R p b 2 4 x L 1 R h Y m x l I D I x L 0 F 1 d G 9 S Z W 1 v d m V k Q 2 9 s d W 1 u c z E u e 0 N v b H V t b j k z L D k y f S Z x d W 9 0 O y w m c X V v d D t T Z W N 0 a W 9 u M S 9 U Y W J s Z S A y M S 9 B d X R v U m V t b 3 Z l Z E N v b H V t b n M x L n t D b 2 x 1 b W 4 5 N C w 5 M 3 0 m c X V v d D s s J n F 1 b 3 Q 7 U 2 V j d G l v b j E v V G F i b G U g M j E v Q X V 0 b 1 J l b W 9 2 Z W R D b 2 x 1 b W 5 z M S 5 7 Q 2 9 s d W 1 u O T U s O T R 9 J n F 1 b 3 Q 7 L C Z x d W 9 0 O 1 N l Y 3 R p b 2 4 x L 1 R h Y m x l I D I x L 0 F 1 d G 9 S Z W 1 v d m V k Q 2 9 s d W 1 u c z E u e 0 N v b H V t b j k 2 L D k 1 f S Z x d W 9 0 O y w m c X V v d D t T Z W N 0 a W 9 u M S 9 U Y W J s Z S A y M S 9 B d X R v U m V t b 3 Z l Z E N v b H V t b n M x L n t D b 2 x 1 b W 4 5 N y w 5 N n 0 m c X V v d D s s J n F 1 b 3 Q 7 U 2 V j d G l v b j E v V G F i b G U g M j E v Q X V 0 b 1 J l b W 9 2 Z W R D b 2 x 1 b W 5 z M S 5 7 Q 2 9 s d W 1 u O T g s O T d 9 J n F 1 b 3 Q 7 L C Z x d W 9 0 O 1 N l Y 3 R p b 2 4 x L 1 R h Y m x l I D I x L 0 F 1 d G 9 S Z W 1 v d m V k Q 2 9 s d W 1 u c z E u e 0 N v b H V t b j k 5 L D k 4 f S Z x d W 9 0 O y w m c X V v d D t T Z W N 0 a W 9 u M S 9 U Y W J s Z S A y M S 9 B d X R v U m V t b 3 Z l Z E N v b H V t b n M x L n t D b 2 x 1 b W 4 x M D A s O T l 9 J n F 1 b 3 Q 7 L C Z x d W 9 0 O 1 N l Y 3 R p b 2 4 x L 1 R h Y m x l I D I x L 0 F 1 d G 9 S Z W 1 v d m V k Q 2 9 s d W 1 u c z E u e 0 N v b H V t b j E w M S w x M D B 9 J n F 1 b 3 Q 7 L C Z x d W 9 0 O 1 N l Y 3 R p b 2 4 x L 1 R h Y m x l I D I x L 0 F 1 d G 9 S Z W 1 v d m V k Q 2 9 s d W 1 u c z E u e 0 N v b H V t b j E w M i w x M D F 9 J n F 1 b 3 Q 7 L C Z x d W 9 0 O 1 N l Y 3 R p b 2 4 x L 1 R h Y m x l I D I x L 0 F 1 d G 9 S Z W 1 v d m V k Q 2 9 s d W 1 u c z E u e 0 N v b H V t b j E w M y w x M D J 9 J n F 1 b 3 Q 7 L C Z x d W 9 0 O 1 N l Y 3 R p b 2 4 x L 1 R h Y m x l I D I x L 0 F 1 d G 9 S Z W 1 v d m V k Q 2 9 s d W 1 u c z E u e 0 N v b H V t b j E w N C w x M D N 9 J n F 1 b 3 Q 7 L C Z x d W 9 0 O 1 N l Y 3 R p b 2 4 x L 1 R h Y m x l I D I x L 0 F 1 d G 9 S Z W 1 v d m V k Q 2 9 s d W 1 u c z E u e 0 N v b H V t b j E w N S w x M D R 9 J n F 1 b 3 Q 7 L C Z x d W 9 0 O 1 N l Y 3 R p b 2 4 x L 1 R h Y m x l I D I x L 0 F 1 d G 9 S Z W 1 v d m V k Q 2 9 s d W 1 u c z E u e 0 N v b H V t b j E w N i w x M D V 9 J n F 1 b 3 Q 7 L C Z x d W 9 0 O 1 N l Y 3 R p b 2 4 x L 1 R h Y m x l I D I x L 0 F 1 d G 9 S Z W 1 v d m V k Q 2 9 s d W 1 u c z E u e 0 N v b H V t b j E w N y w x M D Z 9 J n F 1 b 3 Q 7 L C Z x d W 9 0 O 1 N l Y 3 R p b 2 4 x L 1 R h Y m x l I D I x L 0 F 1 d G 9 S Z W 1 v d m V k Q 2 9 s d W 1 u c z E u e 0 N v b H V t b j E w O C w x M D d 9 J n F 1 b 3 Q 7 L C Z x d W 9 0 O 1 N l Y 3 R p b 2 4 x L 1 R h Y m x l I D I x L 0 F 1 d G 9 S Z W 1 v d m V k Q 2 9 s d W 1 u c z E u e 0 N v b H V t b j E w O S w x M D h 9 J n F 1 b 3 Q 7 L C Z x d W 9 0 O 1 N l Y 3 R p b 2 4 x L 1 R h Y m x l I D I x L 0 F 1 d G 9 S Z W 1 v d m V k Q 2 9 s d W 1 u c z E u e 0 N v b H V t b j E x M C w x M D l 9 J n F 1 b 3 Q 7 L C Z x d W 9 0 O 1 N l Y 3 R p b 2 4 x L 1 R h Y m x l I D I x L 0 F 1 d G 9 S Z W 1 v d m V k Q 2 9 s d W 1 u c z E u e 0 N v b H V t b j E x M S w x M T B 9 J n F 1 b 3 Q 7 L C Z x d W 9 0 O 1 N l Y 3 R p b 2 4 x L 1 R h Y m x l I D I x L 0 F 1 d G 9 S Z W 1 v d m V k Q 2 9 s d W 1 u c z E u e 0 N v b H V t b j E x M i w x M T F 9 J n F 1 b 3 Q 7 L C Z x d W 9 0 O 1 N l Y 3 R p b 2 4 x L 1 R h Y m x l I D I x L 0 F 1 d G 9 S Z W 1 v d m V k Q 2 9 s d W 1 u c z E u e 0 N v b H V t b j E x M y w x M T J 9 J n F 1 b 3 Q 7 X S w m c X V v d D t D b 2 x 1 b W 5 D b 3 V u d C Z x d W 9 0 O z o x M T M s J n F 1 b 3 Q 7 S 2 V 5 Q 2 9 s d W 1 u T m F t Z X M m c X V v d D s 6 W 1 0 s J n F 1 b 3 Q 7 Q 2 9 s d W 1 u S W R l b n R p d G l l c y Z x d W 9 0 O z p b J n F 1 b 3 Q 7 U 2 V j d G l v b j E v V G F i b G U g M j E v Q X V 0 b 1 J l b W 9 2 Z W R D b 2 x 1 b W 5 z M S 5 7 Q 2 9 s d W 1 u M S w w f S Z x d W 9 0 O y w m c X V v d D t T Z W N 0 a W 9 u M S 9 U Y W J s Z S A y M S 9 B d X R v U m V t b 3 Z l Z E N v b H V t b n M x L n t D b 2 x 1 b W 4 y L D F 9 J n F 1 b 3 Q 7 L C Z x d W 9 0 O 1 N l Y 3 R p b 2 4 x L 1 R h Y m x l I D I x L 0 F 1 d G 9 S Z W 1 v d m V k Q 2 9 s d W 1 u c z E u e 0 N v b H V t b j M s M n 0 m c X V v d D s s J n F 1 b 3 Q 7 U 2 V j d G l v b j E v V G F i b G U g M j E v Q X V 0 b 1 J l b W 9 2 Z W R D b 2 x 1 b W 5 z M S 5 7 Q 2 9 s d W 1 u N C w z f S Z x d W 9 0 O y w m c X V v d D t T Z W N 0 a W 9 u M S 9 U Y W J s Z S A y M S 9 B d X R v U m V t b 3 Z l Z E N v b H V t b n M x L n t D b 2 x 1 b W 4 1 L D R 9 J n F 1 b 3 Q 7 L C Z x d W 9 0 O 1 N l Y 3 R p b 2 4 x L 1 R h Y m x l I D I x L 0 F 1 d G 9 S Z W 1 v d m V k Q 2 9 s d W 1 u c z E u e 0 N v b H V t b j Y s N X 0 m c X V v d D s s J n F 1 b 3 Q 7 U 2 V j d G l v b j E v V G F i b G U g M j E v Q X V 0 b 1 J l b W 9 2 Z W R D b 2 x 1 b W 5 z M S 5 7 Q 2 9 s d W 1 u N y w 2 f S Z x d W 9 0 O y w m c X V v d D t T Z W N 0 a W 9 u M S 9 U Y W J s Z S A y M S 9 B d X R v U m V t b 3 Z l Z E N v b H V t b n M x L n t D b 2 x 1 b W 4 4 L D d 9 J n F 1 b 3 Q 7 L C Z x d W 9 0 O 1 N l Y 3 R p b 2 4 x L 1 R h Y m x l I D I x L 0 F 1 d G 9 S Z W 1 v d m V k Q 2 9 s d W 1 u c z E u e 0 N v b H V t b j k s O H 0 m c X V v d D s s J n F 1 b 3 Q 7 U 2 V j d G l v b j E v V G F i b G U g M j E v Q X V 0 b 1 J l b W 9 2 Z W R D b 2 x 1 b W 5 z M S 5 7 Q 2 9 s d W 1 u M T A s O X 0 m c X V v d D s s J n F 1 b 3 Q 7 U 2 V j d G l v b j E v V G F i b G U g M j E v Q X V 0 b 1 J l b W 9 2 Z W R D b 2 x 1 b W 5 z M S 5 7 Q 2 9 s d W 1 u M T E s M T B 9 J n F 1 b 3 Q 7 L C Z x d W 9 0 O 1 N l Y 3 R p b 2 4 x L 1 R h Y m x l I D I x L 0 F 1 d G 9 S Z W 1 v d m V k Q 2 9 s d W 1 u c z E u e 0 N v b H V t b j E y L D E x f S Z x d W 9 0 O y w m c X V v d D t T Z W N 0 a W 9 u M S 9 U Y W J s Z S A y M S 9 B d X R v U m V t b 3 Z l Z E N v b H V t b n M x L n t D b 2 x 1 b W 4 x M y w x M n 0 m c X V v d D s s J n F 1 b 3 Q 7 U 2 V j d G l v b j E v V G F i b G U g M j E v Q X V 0 b 1 J l b W 9 2 Z W R D b 2 x 1 b W 5 z M S 5 7 Q 2 9 s d W 1 u M T Q s M T N 9 J n F 1 b 3 Q 7 L C Z x d W 9 0 O 1 N l Y 3 R p b 2 4 x L 1 R h Y m x l I D I x L 0 F 1 d G 9 S Z W 1 v d m V k Q 2 9 s d W 1 u c z E u e 0 N v b H V t b j E 1 L D E 0 f S Z x d W 9 0 O y w m c X V v d D t T Z W N 0 a W 9 u M S 9 U Y W J s Z S A y M S 9 B d X R v U m V t b 3 Z l Z E N v b H V t b n M x L n t D b 2 x 1 b W 4 x N i w x N X 0 m c X V v d D s s J n F 1 b 3 Q 7 U 2 V j d G l v b j E v V G F i b G U g M j E v Q X V 0 b 1 J l b W 9 2 Z W R D b 2 x 1 b W 5 z M S 5 7 Q 2 9 s d W 1 u M T c s M T Z 9 J n F 1 b 3 Q 7 L C Z x d W 9 0 O 1 N l Y 3 R p b 2 4 x L 1 R h Y m x l I D I x L 0 F 1 d G 9 S Z W 1 v d m V k Q 2 9 s d W 1 u c z E u e 0 N v b H V t b j E 4 L D E 3 f S Z x d W 9 0 O y w m c X V v d D t T Z W N 0 a W 9 u M S 9 U Y W J s Z S A y M S 9 B d X R v U m V t b 3 Z l Z E N v b H V t b n M x L n t D b 2 x 1 b W 4 x O S w x O H 0 m c X V v d D s s J n F 1 b 3 Q 7 U 2 V j d G l v b j E v V G F i b G U g M j E v Q X V 0 b 1 J l b W 9 2 Z W R D b 2 x 1 b W 5 z M S 5 7 Q 2 9 s d W 1 u M j A s M T l 9 J n F 1 b 3 Q 7 L C Z x d W 9 0 O 1 N l Y 3 R p b 2 4 x L 1 R h Y m x l I D I x L 0 F 1 d G 9 S Z W 1 v d m V k Q 2 9 s d W 1 u c z E u e 0 N v b H V t b j I x L D I w f S Z x d W 9 0 O y w m c X V v d D t T Z W N 0 a W 9 u M S 9 U Y W J s Z S A y M S 9 B d X R v U m V t b 3 Z l Z E N v b H V t b n M x L n t D b 2 x 1 b W 4 y M i w y M X 0 m c X V v d D s s J n F 1 b 3 Q 7 U 2 V j d G l v b j E v V G F i b G U g M j E v Q X V 0 b 1 J l b W 9 2 Z W R D b 2 x 1 b W 5 z M S 5 7 Q 2 9 s d W 1 u M j M s M j J 9 J n F 1 b 3 Q 7 L C Z x d W 9 0 O 1 N l Y 3 R p b 2 4 x L 1 R h Y m x l I D I x L 0 F 1 d G 9 S Z W 1 v d m V k Q 2 9 s d W 1 u c z E u e 0 N v b H V t b j I 0 L D I z f S Z x d W 9 0 O y w m c X V v d D t T Z W N 0 a W 9 u M S 9 U Y W J s Z S A y M S 9 B d X R v U m V t b 3 Z l Z E N v b H V t b n M x L n t D b 2 x 1 b W 4 y N S w y N H 0 m c X V v d D s s J n F 1 b 3 Q 7 U 2 V j d G l v b j E v V G F i b G U g M j E v Q X V 0 b 1 J l b W 9 2 Z W R D b 2 x 1 b W 5 z M S 5 7 Q 2 9 s d W 1 u M j Y s M j V 9 J n F 1 b 3 Q 7 L C Z x d W 9 0 O 1 N l Y 3 R p b 2 4 x L 1 R h Y m x l I D I x L 0 F 1 d G 9 S Z W 1 v d m V k Q 2 9 s d W 1 u c z E u e 0 N v b H V t b j I 3 L D I 2 f S Z x d W 9 0 O y w m c X V v d D t T Z W N 0 a W 9 u M S 9 U Y W J s Z S A y M S 9 B d X R v U m V t b 3 Z l Z E N v b H V t b n M x L n t D b 2 x 1 b W 4 y O C w y N 3 0 m c X V v d D s s J n F 1 b 3 Q 7 U 2 V j d G l v b j E v V G F i b G U g M j E v Q X V 0 b 1 J l b W 9 2 Z W R D b 2 x 1 b W 5 z M S 5 7 Q 2 9 s d W 1 u M j k s M j h 9 J n F 1 b 3 Q 7 L C Z x d W 9 0 O 1 N l Y 3 R p b 2 4 x L 1 R h Y m x l I D I x L 0 F 1 d G 9 S Z W 1 v d m V k Q 2 9 s d W 1 u c z E u e 0 N v b H V t b j M w L D I 5 f S Z x d W 9 0 O y w m c X V v d D t T Z W N 0 a W 9 u M S 9 U Y W J s Z S A y M S 9 B d X R v U m V t b 3 Z l Z E N v b H V t b n M x L n t D b 2 x 1 b W 4 z M S w z M H 0 m c X V v d D s s J n F 1 b 3 Q 7 U 2 V j d G l v b j E v V G F i b G U g M j E v Q X V 0 b 1 J l b W 9 2 Z W R D b 2 x 1 b W 5 z M S 5 7 Q 2 9 s d W 1 u M z I s M z F 9 J n F 1 b 3 Q 7 L C Z x d W 9 0 O 1 N l Y 3 R p b 2 4 x L 1 R h Y m x l I D I x L 0 F 1 d G 9 S Z W 1 v d m V k Q 2 9 s d W 1 u c z E u e 0 N v b H V t b j M z L D M y f S Z x d W 9 0 O y w m c X V v d D t T Z W N 0 a W 9 u M S 9 U Y W J s Z S A y M S 9 B d X R v U m V t b 3 Z l Z E N v b H V t b n M x L n t D b 2 x 1 b W 4 z N C w z M 3 0 m c X V v d D s s J n F 1 b 3 Q 7 U 2 V j d G l v b j E v V G F i b G U g M j E v Q X V 0 b 1 J l b W 9 2 Z W R D b 2 x 1 b W 5 z M S 5 7 Q 2 9 s d W 1 u M z U s M z R 9 J n F 1 b 3 Q 7 L C Z x d W 9 0 O 1 N l Y 3 R p b 2 4 x L 1 R h Y m x l I D I x L 0 F 1 d G 9 S Z W 1 v d m V k Q 2 9 s d W 1 u c z E u e 0 N v b H V t b j M 2 L D M 1 f S Z x d W 9 0 O y w m c X V v d D t T Z W N 0 a W 9 u M S 9 U Y W J s Z S A y M S 9 B d X R v U m V t b 3 Z l Z E N v b H V t b n M x L n t D b 2 x 1 b W 4 z N y w z N n 0 m c X V v d D s s J n F 1 b 3 Q 7 U 2 V j d G l v b j E v V G F i b G U g M j E v Q X V 0 b 1 J l b W 9 2 Z W R D b 2 x 1 b W 5 z M S 5 7 Q 2 9 s d W 1 u M z g s M z d 9 J n F 1 b 3 Q 7 L C Z x d W 9 0 O 1 N l Y 3 R p b 2 4 x L 1 R h Y m x l I D I x L 0 F 1 d G 9 S Z W 1 v d m V k Q 2 9 s d W 1 u c z E u e 0 N v b H V t b j M 5 L D M 4 f S Z x d W 9 0 O y w m c X V v d D t T Z W N 0 a W 9 u M S 9 U Y W J s Z S A y M S 9 B d X R v U m V t b 3 Z l Z E N v b H V t b n M x L n t D b 2 x 1 b W 4 0 M C w z O X 0 m c X V v d D s s J n F 1 b 3 Q 7 U 2 V j d G l v b j E v V G F i b G U g M j E v Q X V 0 b 1 J l b W 9 2 Z W R D b 2 x 1 b W 5 z M S 5 7 Q 2 9 s d W 1 u N D E s N D B 9 J n F 1 b 3 Q 7 L C Z x d W 9 0 O 1 N l Y 3 R p b 2 4 x L 1 R h Y m x l I D I x L 0 F 1 d G 9 S Z W 1 v d m V k Q 2 9 s d W 1 u c z E u e 0 N v b H V t b j Q y L D Q x f S Z x d W 9 0 O y w m c X V v d D t T Z W N 0 a W 9 u M S 9 U Y W J s Z S A y M S 9 B d X R v U m V t b 3 Z l Z E N v b H V t b n M x L n t D b 2 x 1 b W 4 0 M y w 0 M n 0 m c X V v d D s s J n F 1 b 3 Q 7 U 2 V j d G l v b j E v V G F i b G U g M j E v Q X V 0 b 1 J l b W 9 2 Z W R D b 2 x 1 b W 5 z M S 5 7 Q 2 9 s d W 1 u N D Q s N D N 9 J n F 1 b 3 Q 7 L C Z x d W 9 0 O 1 N l Y 3 R p b 2 4 x L 1 R h Y m x l I D I x L 0 F 1 d G 9 S Z W 1 v d m V k Q 2 9 s d W 1 u c z E u e 0 N v b H V t b j Q 1 L D Q 0 f S Z x d W 9 0 O y w m c X V v d D t T Z W N 0 a W 9 u M S 9 U Y W J s Z S A y M S 9 B d X R v U m V t b 3 Z l Z E N v b H V t b n M x L n t D b 2 x 1 b W 4 0 N i w 0 N X 0 m c X V v d D s s J n F 1 b 3 Q 7 U 2 V j d G l v b j E v V G F i b G U g M j E v Q X V 0 b 1 J l b W 9 2 Z W R D b 2 x 1 b W 5 z M S 5 7 Q 2 9 s d W 1 u N D c s N D Z 9 J n F 1 b 3 Q 7 L C Z x d W 9 0 O 1 N l Y 3 R p b 2 4 x L 1 R h Y m x l I D I x L 0 F 1 d G 9 S Z W 1 v d m V k Q 2 9 s d W 1 u c z E u e 0 N v b H V t b j Q 4 L D Q 3 f S Z x d W 9 0 O y w m c X V v d D t T Z W N 0 a W 9 u M S 9 U Y W J s Z S A y M S 9 B d X R v U m V t b 3 Z l Z E N v b H V t b n M x L n t D b 2 x 1 b W 4 0 O S w 0 O H 0 m c X V v d D s s J n F 1 b 3 Q 7 U 2 V j d G l v b j E v V G F i b G U g M j E v Q X V 0 b 1 J l b W 9 2 Z W R D b 2 x 1 b W 5 z M S 5 7 Q 2 9 s d W 1 u N T A s N D l 9 J n F 1 b 3 Q 7 L C Z x d W 9 0 O 1 N l Y 3 R p b 2 4 x L 1 R h Y m x l I D I x L 0 F 1 d G 9 S Z W 1 v d m V k Q 2 9 s d W 1 u c z E u e 0 N v b H V t b j U x L D U w f S Z x d W 9 0 O y w m c X V v d D t T Z W N 0 a W 9 u M S 9 U Y W J s Z S A y M S 9 B d X R v U m V t b 3 Z l Z E N v b H V t b n M x L n t D b 2 x 1 b W 4 1 M i w 1 M X 0 m c X V v d D s s J n F 1 b 3 Q 7 U 2 V j d G l v b j E v V G F i b G U g M j E v Q X V 0 b 1 J l b W 9 2 Z W R D b 2 x 1 b W 5 z M S 5 7 Q 2 9 s d W 1 u N T M s N T J 9 J n F 1 b 3 Q 7 L C Z x d W 9 0 O 1 N l Y 3 R p b 2 4 x L 1 R h Y m x l I D I x L 0 F 1 d G 9 S Z W 1 v d m V k Q 2 9 s d W 1 u c z E u e 0 N v b H V t b j U 0 L D U z f S Z x d W 9 0 O y w m c X V v d D t T Z W N 0 a W 9 u M S 9 U Y W J s Z S A y M S 9 B d X R v U m V t b 3 Z l Z E N v b H V t b n M x L n t D b 2 x 1 b W 4 1 N S w 1 N H 0 m c X V v d D s s J n F 1 b 3 Q 7 U 2 V j d G l v b j E v V G F i b G U g M j E v Q X V 0 b 1 J l b W 9 2 Z W R D b 2 x 1 b W 5 z M S 5 7 Q 2 9 s d W 1 u N T Y s N T V 9 J n F 1 b 3 Q 7 L C Z x d W 9 0 O 1 N l Y 3 R p b 2 4 x L 1 R h Y m x l I D I x L 0 F 1 d G 9 S Z W 1 v d m V k Q 2 9 s d W 1 u c z E u e 0 N v b H V t b j U 3 L D U 2 f S Z x d W 9 0 O y w m c X V v d D t T Z W N 0 a W 9 u M S 9 U Y W J s Z S A y M S 9 B d X R v U m V t b 3 Z l Z E N v b H V t b n M x L n t D b 2 x 1 b W 4 1 O C w 1 N 3 0 m c X V v d D s s J n F 1 b 3 Q 7 U 2 V j d G l v b j E v V G F i b G U g M j E v Q X V 0 b 1 J l b W 9 2 Z W R D b 2 x 1 b W 5 z M S 5 7 Q 2 9 s d W 1 u N T k s N T h 9 J n F 1 b 3 Q 7 L C Z x d W 9 0 O 1 N l Y 3 R p b 2 4 x L 1 R h Y m x l I D I x L 0 F 1 d G 9 S Z W 1 v d m V k Q 2 9 s d W 1 u c z E u e 0 N v b H V t b j Y w L D U 5 f S Z x d W 9 0 O y w m c X V v d D t T Z W N 0 a W 9 u M S 9 U Y W J s Z S A y M S 9 B d X R v U m V t b 3 Z l Z E N v b H V t b n M x L n t D b 2 x 1 b W 4 2 M S w 2 M H 0 m c X V v d D s s J n F 1 b 3 Q 7 U 2 V j d G l v b j E v V G F i b G U g M j E v Q X V 0 b 1 J l b W 9 2 Z W R D b 2 x 1 b W 5 z M S 5 7 Q 2 9 s d W 1 u N j I s N j F 9 J n F 1 b 3 Q 7 L C Z x d W 9 0 O 1 N l Y 3 R p b 2 4 x L 1 R h Y m x l I D I x L 0 F 1 d G 9 S Z W 1 v d m V k Q 2 9 s d W 1 u c z E u e 0 N v b H V t b j Y z L D Y y f S Z x d W 9 0 O y w m c X V v d D t T Z W N 0 a W 9 u M S 9 U Y W J s Z S A y M S 9 B d X R v U m V t b 3 Z l Z E N v b H V t b n M x L n t D b 2 x 1 b W 4 2 N C w 2 M 3 0 m c X V v d D s s J n F 1 b 3 Q 7 U 2 V j d G l v b j E v V G F i b G U g M j E v Q X V 0 b 1 J l b W 9 2 Z W R D b 2 x 1 b W 5 z M S 5 7 Q 2 9 s d W 1 u N j U s N j R 9 J n F 1 b 3 Q 7 L C Z x d W 9 0 O 1 N l Y 3 R p b 2 4 x L 1 R h Y m x l I D I x L 0 F 1 d G 9 S Z W 1 v d m V k Q 2 9 s d W 1 u c z E u e 0 N v b H V t b j Y 2 L D Y 1 f S Z x d W 9 0 O y w m c X V v d D t T Z W N 0 a W 9 u M S 9 U Y W J s Z S A y M S 9 B d X R v U m V t b 3 Z l Z E N v b H V t b n M x L n t D b 2 x 1 b W 4 2 N y w 2 N n 0 m c X V v d D s s J n F 1 b 3 Q 7 U 2 V j d G l v b j E v V G F i b G U g M j E v Q X V 0 b 1 J l b W 9 2 Z W R D b 2 x 1 b W 5 z M S 5 7 Q 2 9 s d W 1 u N j g s N j d 9 J n F 1 b 3 Q 7 L C Z x d W 9 0 O 1 N l Y 3 R p b 2 4 x L 1 R h Y m x l I D I x L 0 F 1 d G 9 S Z W 1 v d m V k Q 2 9 s d W 1 u c z E u e 0 N v b H V t b j Y 5 L D Y 4 f S Z x d W 9 0 O y w m c X V v d D t T Z W N 0 a W 9 u M S 9 U Y W J s Z S A y M S 9 B d X R v U m V t b 3 Z l Z E N v b H V t b n M x L n t D b 2 x 1 b W 4 3 M C w 2 O X 0 m c X V v d D s s J n F 1 b 3 Q 7 U 2 V j d G l v b j E v V G F i b G U g M j E v Q X V 0 b 1 J l b W 9 2 Z W R D b 2 x 1 b W 5 z M S 5 7 Q 2 9 s d W 1 u N z E s N z B 9 J n F 1 b 3 Q 7 L C Z x d W 9 0 O 1 N l Y 3 R p b 2 4 x L 1 R h Y m x l I D I x L 0 F 1 d G 9 S Z W 1 v d m V k Q 2 9 s d W 1 u c z E u e 0 N v b H V t b j c y L D c x f S Z x d W 9 0 O y w m c X V v d D t T Z W N 0 a W 9 u M S 9 U Y W J s Z S A y M S 9 B d X R v U m V t b 3 Z l Z E N v b H V t b n M x L n t D b 2 x 1 b W 4 3 M y w 3 M n 0 m c X V v d D s s J n F 1 b 3 Q 7 U 2 V j d G l v b j E v V G F i b G U g M j E v Q X V 0 b 1 J l b W 9 2 Z W R D b 2 x 1 b W 5 z M S 5 7 Q 2 9 s d W 1 u N z Q s N z N 9 J n F 1 b 3 Q 7 L C Z x d W 9 0 O 1 N l Y 3 R p b 2 4 x L 1 R h Y m x l I D I x L 0 F 1 d G 9 S Z W 1 v d m V k Q 2 9 s d W 1 u c z E u e 0 N v b H V t b j c 1 L D c 0 f S Z x d W 9 0 O y w m c X V v d D t T Z W N 0 a W 9 u M S 9 U Y W J s Z S A y M S 9 B d X R v U m V t b 3 Z l Z E N v b H V t b n M x L n t D b 2 x 1 b W 4 3 N i w 3 N X 0 m c X V v d D s s J n F 1 b 3 Q 7 U 2 V j d G l v b j E v V G F i b G U g M j E v Q X V 0 b 1 J l b W 9 2 Z W R D b 2 x 1 b W 5 z M S 5 7 Q 2 9 s d W 1 u N z c s N z Z 9 J n F 1 b 3 Q 7 L C Z x d W 9 0 O 1 N l Y 3 R p b 2 4 x L 1 R h Y m x l I D I x L 0 F 1 d G 9 S Z W 1 v d m V k Q 2 9 s d W 1 u c z E u e 0 N v b H V t b j c 4 L D c 3 f S Z x d W 9 0 O y w m c X V v d D t T Z W N 0 a W 9 u M S 9 U Y W J s Z S A y M S 9 B d X R v U m V t b 3 Z l Z E N v b H V t b n M x L n t D b 2 x 1 b W 4 3 O S w 3 O H 0 m c X V v d D s s J n F 1 b 3 Q 7 U 2 V j d G l v b j E v V G F i b G U g M j E v Q X V 0 b 1 J l b W 9 2 Z W R D b 2 x 1 b W 5 z M S 5 7 Q 2 9 s d W 1 u O D A s N z l 9 J n F 1 b 3 Q 7 L C Z x d W 9 0 O 1 N l Y 3 R p b 2 4 x L 1 R h Y m x l I D I x L 0 F 1 d G 9 S Z W 1 v d m V k Q 2 9 s d W 1 u c z E u e 0 N v b H V t b j g x L D g w f S Z x d W 9 0 O y w m c X V v d D t T Z W N 0 a W 9 u M S 9 U Y W J s Z S A y M S 9 B d X R v U m V t b 3 Z l Z E N v b H V t b n M x L n t D b 2 x 1 b W 4 4 M i w 4 M X 0 m c X V v d D s s J n F 1 b 3 Q 7 U 2 V j d G l v b j E v V G F i b G U g M j E v Q X V 0 b 1 J l b W 9 2 Z W R D b 2 x 1 b W 5 z M S 5 7 Q 2 9 s d W 1 u O D M s O D J 9 J n F 1 b 3 Q 7 L C Z x d W 9 0 O 1 N l Y 3 R p b 2 4 x L 1 R h Y m x l I D I x L 0 F 1 d G 9 S Z W 1 v d m V k Q 2 9 s d W 1 u c z E u e 0 N v b H V t b j g 0 L D g z f S Z x d W 9 0 O y w m c X V v d D t T Z W N 0 a W 9 u M S 9 U Y W J s Z S A y M S 9 B d X R v U m V t b 3 Z l Z E N v b H V t b n M x L n t D b 2 x 1 b W 4 4 N S w 4 N H 0 m c X V v d D s s J n F 1 b 3 Q 7 U 2 V j d G l v b j E v V G F i b G U g M j E v Q X V 0 b 1 J l b W 9 2 Z W R D b 2 x 1 b W 5 z M S 5 7 Q 2 9 s d W 1 u O D Y s O D V 9 J n F 1 b 3 Q 7 L C Z x d W 9 0 O 1 N l Y 3 R p b 2 4 x L 1 R h Y m x l I D I x L 0 F 1 d G 9 S Z W 1 v d m V k Q 2 9 s d W 1 u c z E u e 0 N v b H V t b j g 3 L D g 2 f S Z x d W 9 0 O y w m c X V v d D t T Z W N 0 a W 9 u M S 9 U Y W J s Z S A y M S 9 B d X R v U m V t b 3 Z l Z E N v b H V t b n M x L n t D b 2 x 1 b W 4 4 O C w 4 N 3 0 m c X V v d D s s J n F 1 b 3 Q 7 U 2 V j d G l v b j E v V G F i b G U g M j E v Q X V 0 b 1 J l b W 9 2 Z W R D b 2 x 1 b W 5 z M S 5 7 Q 2 9 s d W 1 u O D k s O D h 9 J n F 1 b 3 Q 7 L C Z x d W 9 0 O 1 N l Y 3 R p b 2 4 x L 1 R h Y m x l I D I x L 0 F 1 d G 9 S Z W 1 v d m V k Q 2 9 s d W 1 u c z E u e 0 N v b H V t b j k w L D g 5 f S Z x d W 9 0 O y w m c X V v d D t T Z W N 0 a W 9 u M S 9 U Y W J s Z S A y M S 9 B d X R v U m V t b 3 Z l Z E N v b H V t b n M x L n t D b 2 x 1 b W 4 5 M S w 5 M H 0 m c X V v d D s s J n F 1 b 3 Q 7 U 2 V j d G l v b j E v V G F i b G U g M j E v Q X V 0 b 1 J l b W 9 2 Z W R D b 2 x 1 b W 5 z M S 5 7 Q 2 9 s d W 1 u O T I s O T F 9 J n F 1 b 3 Q 7 L C Z x d W 9 0 O 1 N l Y 3 R p b 2 4 x L 1 R h Y m x l I D I x L 0 F 1 d G 9 S Z W 1 v d m V k Q 2 9 s d W 1 u c z E u e 0 N v b H V t b j k z L D k y f S Z x d W 9 0 O y w m c X V v d D t T Z W N 0 a W 9 u M S 9 U Y W J s Z S A y M S 9 B d X R v U m V t b 3 Z l Z E N v b H V t b n M x L n t D b 2 x 1 b W 4 5 N C w 5 M 3 0 m c X V v d D s s J n F 1 b 3 Q 7 U 2 V j d G l v b j E v V G F i b G U g M j E v Q X V 0 b 1 J l b W 9 2 Z W R D b 2 x 1 b W 5 z M S 5 7 Q 2 9 s d W 1 u O T U s O T R 9 J n F 1 b 3 Q 7 L C Z x d W 9 0 O 1 N l Y 3 R p b 2 4 x L 1 R h Y m x l I D I x L 0 F 1 d G 9 S Z W 1 v d m V k Q 2 9 s d W 1 u c z E u e 0 N v b H V t b j k 2 L D k 1 f S Z x d W 9 0 O y w m c X V v d D t T Z W N 0 a W 9 u M S 9 U Y W J s Z S A y M S 9 B d X R v U m V t b 3 Z l Z E N v b H V t b n M x L n t D b 2 x 1 b W 4 5 N y w 5 N n 0 m c X V v d D s s J n F 1 b 3 Q 7 U 2 V j d G l v b j E v V G F i b G U g M j E v Q X V 0 b 1 J l b W 9 2 Z W R D b 2 x 1 b W 5 z M S 5 7 Q 2 9 s d W 1 u O T g s O T d 9 J n F 1 b 3 Q 7 L C Z x d W 9 0 O 1 N l Y 3 R p b 2 4 x L 1 R h Y m x l I D I x L 0 F 1 d G 9 S Z W 1 v d m V k Q 2 9 s d W 1 u c z E u e 0 N v b H V t b j k 5 L D k 4 f S Z x d W 9 0 O y w m c X V v d D t T Z W N 0 a W 9 u M S 9 U Y W J s Z S A y M S 9 B d X R v U m V t b 3 Z l Z E N v b H V t b n M x L n t D b 2 x 1 b W 4 x M D A s O T l 9 J n F 1 b 3 Q 7 L C Z x d W 9 0 O 1 N l Y 3 R p b 2 4 x L 1 R h Y m x l I D I x L 0 F 1 d G 9 S Z W 1 v d m V k Q 2 9 s d W 1 u c z E u e 0 N v b H V t b j E w M S w x M D B 9 J n F 1 b 3 Q 7 L C Z x d W 9 0 O 1 N l Y 3 R p b 2 4 x L 1 R h Y m x l I D I x L 0 F 1 d G 9 S Z W 1 v d m V k Q 2 9 s d W 1 u c z E u e 0 N v b H V t b j E w M i w x M D F 9 J n F 1 b 3 Q 7 L C Z x d W 9 0 O 1 N l Y 3 R p b 2 4 x L 1 R h Y m x l I D I x L 0 F 1 d G 9 S Z W 1 v d m V k Q 2 9 s d W 1 u c z E u e 0 N v b H V t b j E w M y w x M D J 9 J n F 1 b 3 Q 7 L C Z x d W 9 0 O 1 N l Y 3 R p b 2 4 x L 1 R h Y m x l I D I x L 0 F 1 d G 9 S Z W 1 v d m V k Q 2 9 s d W 1 u c z E u e 0 N v b H V t b j E w N C w x M D N 9 J n F 1 b 3 Q 7 L C Z x d W 9 0 O 1 N l Y 3 R p b 2 4 x L 1 R h Y m x l I D I x L 0 F 1 d G 9 S Z W 1 v d m V k Q 2 9 s d W 1 u c z E u e 0 N v b H V t b j E w N S w x M D R 9 J n F 1 b 3 Q 7 L C Z x d W 9 0 O 1 N l Y 3 R p b 2 4 x L 1 R h Y m x l I D I x L 0 F 1 d G 9 S Z W 1 v d m V k Q 2 9 s d W 1 u c z E u e 0 N v b H V t b j E w N i w x M D V 9 J n F 1 b 3 Q 7 L C Z x d W 9 0 O 1 N l Y 3 R p b 2 4 x L 1 R h Y m x l I D I x L 0 F 1 d G 9 S Z W 1 v d m V k Q 2 9 s d W 1 u c z E u e 0 N v b H V t b j E w N y w x M D Z 9 J n F 1 b 3 Q 7 L C Z x d W 9 0 O 1 N l Y 3 R p b 2 4 x L 1 R h Y m x l I D I x L 0 F 1 d G 9 S Z W 1 v d m V k Q 2 9 s d W 1 u c z E u e 0 N v b H V t b j E w O C w x M D d 9 J n F 1 b 3 Q 7 L C Z x d W 9 0 O 1 N l Y 3 R p b 2 4 x L 1 R h Y m x l I D I x L 0 F 1 d G 9 S Z W 1 v d m V k Q 2 9 s d W 1 u c z E u e 0 N v b H V t b j E w O S w x M D h 9 J n F 1 b 3 Q 7 L C Z x d W 9 0 O 1 N l Y 3 R p b 2 4 x L 1 R h Y m x l I D I x L 0 F 1 d G 9 S Z W 1 v d m V k Q 2 9 s d W 1 u c z E u e 0 N v b H V t b j E x M C w x M D l 9 J n F 1 b 3 Q 7 L C Z x d W 9 0 O 1 N l Y 3 R p b 2 4 x L 1 R h Y m x l I D I x L 0 F 1 d G 9 S Z W 1 v d m V k Q 2 9 s d W 1 u c z E u e 0 N v b H V t b j E x M S w x M T B 9 J n F 1 b 3 Q 7 L C Z x d W 9 0 O 1 N l Y 3 R p b 2 4 x L 1 R h Y m x l I D I x L 0 F 1 d G 9 S Z W 1 v d m V k Q 2 9 s d W 1 u c z E u e 0 N v b H V t b j E x M i w x M T F 9 J n F 1 b 3 Q 7 L C Z x d W 9 0 O 1 N l Y 3 R p b 2 4 x L 1 R h Y m x l I D I x L 0 F 1 d G 9 S Z W 1 v d m V k Q 2 9 s d W 1 u c z E u e 0 N v b H V t b j E x M y w x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T G F z d F V w Z G F 0 Z W Q i I F Z h b H V l P S J k M j A y N C 0 w O S 0 y N V Q x M D o x N j o 1 O S 4 3 N T U z M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G a W x s V G F y Z 2 V 0 I i B W Y W x 1 Z T 0 i c 1 R h Y m x l X z I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z w v S X R l b V B h d G g + P C 9 J d G V t T G 9 j Y X R p b 2 4 + P F N 0 Y W J s Z U V u d H J p Z X M + P E V u d H J 5 I F R 5 c G U 9 I l F 1 Z X J 5 S U Q i I F Z h b H V l P S J z N j k 3 O D I z N z g t Z m Z j Y S 0 0 N T h k L W J l Y m I t N j l h N T U 0 O G V h Z j A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j M v Q X V 0 b 1 J l b W 9 2 Z W R D b 2 x 1 b W 5 z M S 5 7 Q 2 9 s d W 1 u M S w w f S Z x d W 9 0 O y w m c X V v d D t T Z W N 0 a W 9 u M S 9 U Y W J s Z S A y M y 9 B d X R v U m V t b 3 Z l Z E N v b H V t b n M x L n t D b 2 x 1 b W 4 y L D F 9 J n F 1 b 3 Q 7 L C Z x d W 9 0 O 1 N l Y 3 R p b 2 4 x L 1 R h Y m x l I D I z L 0 F 1 d G 9 S Z W 1 v d m V k Q 2 9 s d W 1 u c z E u e 0 N v b H V t b j M s M n 0 m c X V v d D s s J n F 1 b 3 Q 7 U 2 V j d G l v b j E v V G F i b G U g M j M v Q X V 0 b 1 J l b W 9 2 Z W R D b 2 x 1 b W 5 z M S 5 7 Q 2 9 s d W 1 u N C w z f S Z x d W 9 0 O y w m c X V v d D t T Z W N 0 a W 9 u M S 9 U Y W J s Z S A y M y 9 B d X R v U m V t b 3 Z l Z E N v b H V t b n M x L n t D b 2 x 1 b W 4 1 L D R 9 J n F 1 b 3 Q 7 L C Z x d W 9 0 O 1 N l Y 3 R p b 2 4 x L 1 R h Y m x l I D I z L 0 F 1 d G 9 S Z W 1 v d m V k Q 2 9 s d W 1 u c z E u e 0 N v b H V t b j Y s N X 0 m c X V v d D s s J n F 1 b 3 Q 7 U 2 V j d G l v b j E v V G F i b G U g M j M v Q X V 0 b 1 J l b W 9 2 Z W R D b 2 x 1 b W 5 z M S 5 7 Q 2 9 s d W 1 u N y w 2 f S Z x d W 9 0 O y w m c X V v d D t T Z W N 0 a W 9 u M S 9 U Y W J s Z S A y M y 9 B d X R v U m V t b 3 Z l Z E N v b H V t b n M x L n t D b 2 x 1 b W 4 4 L D d 9 J n F 1 b 3 Q 7 L C Z x d W 9 0 O 1 N l Y 3 R p b 2 4 x L 1 R h Y m x l I D I z L 0 F 1 d G 9 S Z W 1 v d m V k Q 2 9 s d W 1 u c z E u e 0 N v b H V t b j k s O H 0 m c X V v d D s s J n F 1 b 3 Q 7 U 2 V j d G l v b j E v V G F i b G U g M j M v Q X V 0 b 1 J l b W 9 2 Z W R D b 2 x 1 b W 5 z M S 5 7 Q 2 9 s d W 1 u M T A s O X 0 m c X V v d D s s J n F 1 b 3 Q 7 U 2 V j d G l v b j E v V G F i b G U g M j M v Q X V 0 b 1 J l b W 9 2 Z W R D b 2 x 1 b W 5 z M S 5 7 Q 2 9 s d W 1 u M T E s M T B 9 J n F 1 b 3 Q 7 L C Z x d W 9 0 O 1 N l Y 3 R p b 2 4 x L 1 R h Y m x l I D I z L 0 F 1 d G 9 S Z W 1 v d m V k Q 2 9 s d W 1 u c z E u e 0 N v b H V t b j E y L D E x f S Z x d W 9 0 O y w m c X V v d D t T Z W N 0 a W 9 u M S 9 U Y W J s Z S A y M y 9 B d X R v U m V t b 3 Z l Z E N v b H V t b n M x L n t D b 2 x 1 b W 4 x M y w x M n 0 m c X V v d D s s J n F 1 b 3 Q 7 U 2 V j d G l v b j E v V G F i b G U g M j M v Q X V 0 b 1 J l b W 9 2 Z W R D b 2 x 1 b W 5 z M S 5 7 Q 2 9 s d W 1 u M T Q s M T N 9 J n F 1 b 3 Q 7 L C Z x d W 9 0 O 1 N l Y 3 R p b 2 4 x L 1 R h Y m x l I D I z L 0 F 1 d G 9 S Z W 1 v d m V k Q 2 9 s d W 1 u c z E u e 0 N v b H V t b j E 1 L D E 0 f S Z x d W 9 0 O y w m c X V v d D t T Z W N 0 a W 9 u M S 9 U Y W J s Z S A y M y 9 B d X R v U m V t b 3 Z l Z E N v b H V t b n M x L n t D b 2 x 1 b W 4 x N i w x N X 0 m c X V v d D s s J n F 1 b 3 Q 7 U 2 V j d G l v b j E v V G F i b G U g M j M v Q X V 0 b 1 J l b W 9 2 Z W R D b 2 x 1 b W 5 z M S 5 7 Q 2 9 s d W 1 u M T c s M T Z 9 J n F 1 b 3 Q 7 L C Z x d W 9 0 O 1 N l Y 3 R p b 2 4 x L 1 R h Y m x l I D I z L 0 F 1 d G 9 S Z W 1 v d m V k Q 2 9 s d W 1 u c z E u e 0 N v b H V t b j E 4 L D E 3 f S Z x d W 9 0 O y w m c X V v d D t T Z W N 0 a W 9 u M S 9 U Y W J s Z S A y M y 9 B d X R v U m V t b 3 Z l Z E N v b H V t b n M x L n t D b 2 x 1 b W 4 x O S w x O H 0 m c X V v d D s s J n F 1 b 3 Q 7 U 2 V j d G l v b j E v V G F i b G U g M j M v Q X V 0 b 1 J l b W 9 2 Z W R D b 2 x 1 b W 5 z M S 5 7 Q 2 9 s d W 1 u M j A s M T l 9 J n F 1 b 3 Q 7 L C Z x d W 9 0 O 1 N l Y 3 R p b 2 4 x L 1 R h Y m x l I D I z L 0 F 1 d G 9 S Z W 1 v d m V k Q 2 9 s d W 1 u c z E u e 0 N v b H V t b j I x L D I w f S Z x d W 9 0 O y w m c X V v d D t T Z W N 0 a W 9 u M S 9 U Y W J s Z S A y M y 9 B d X R v U m V t b 3 Z l Z E N v b H V t b n M x L n t D b 2 x 1 b W 4 y M i w y M X 0 m c X V v d D s s J n F 1 b 3 Q 7 U 2 V j d G l v b j E v V G F i b G U g M j M v Q X V 0 b 1 J l b W 9 2 Z W R D b 2 x 1 b W 5 z M S 5 7 Q 2 9 s d W 1 u M j M s M j J 9 J n F 1 b 3 Q 7 L C Z x d W 9 0 O 1 N l Y 3 R p b 2 4 x L 1 R h Y m x l I D I z L 0 F 1 d G 9 S Z W 1 v d m V k Q 2 9 s d W 1 u c z E u e 0 N v b H V t b j I 0 L D I z f S Z x d W 9 0 O y w m c X V v d D t T Z W N 0 a W 9 u M S 9 U Y W J s Z S A y M y 9 B d X R v U m V t b 3 Z l Z E N v b H V t b n M x L n t D b 2 x 1 b W 4 y N S w y N H 0 m c X V v d D s s J n F 1 b 3 Q 7 U 2 V j d G l v b j E v V G F i b G U g M j M v Q X V 0 b 1 J l b W 9 2 Z W R D b 2 x 1 b W 5 z M S 5 7 Q 2 9 s d W 1 u M j Y s M j V 9 J n F 1 b 3 Q 7 L C Z x d W 9 0 O 1 N l Y 3 R p b 2 4 x L 1 R h Y m x l I D I z L 0 F 1 d G 9 S Z W 1 v d m V k Q 2 9 s d W 1 u c z E u e 0 N v b H V t b j I 3 L D I 2 f S Z x d W 9 0 O y w m c X V v d D t T Z W N 0 a W 9 u M S 9 U Y W J s Z S A y M y 9 B d X R v U m V t b 3 Z l Z E N v b H V t b n M x L n t D b 2 x 1 b W 4 y O C w y N 3 0 m c X V v d D s s J n F 1 b 3 Q 7 U 2 V j d G l v b j E v V G F i b G U g M j M v Q X V 0 b 1 J l b W 9 2 Z W R D b 2 x 1 b W 5 z M S 5 7 Q 2 9 s d W 1 u M j k s M j h 9 J n F 1 b 3 Q 7 L C Z x d W 9 0 O 1 N l Y 3 R p b 2 4 x L 1 R h Y m x l I D I z L 0 F 1 d G 9 S Z W 1 v d m V k Q 2 9 s d W 1 u c z E u e 0 N v b H V t b j M w L D I 5 f S Z x d W 9 0 O y w m c X V v d D t T Z W N 0 a W 9 u M S 9 U Y W J s Z S A y M y 9 B d X R v U m V t b 3 Z l Z E N v b H V t b n M x L n t D b 2 x 1 b W 4 z M S w z M H 0 m c X V v d D s s J n F 1 b 3 Q 7 U 2 V j d G l v b j E v V G F i b G U g M j M v Q X V 0 b 1 J l b W 9 2 Z W R D b 2 x 1 b W 5 z M S 5 7 Q 2 9 s d W 1 u M z I s M z F 9 J n F 1 b 3 Q 7 L C Z x d W 9 0 O 1 N l Y 3 R p b 2 4 x L 1 R h Y m x l I D I z L 0 F 1 d G 9 S Z W 1 v d m V k Q 2 9 s d W 1 u c z E u e 0 N v b H V t b j M z L D M y f S Z x d W 9 0 O y w m c X V v d D t T Z W N 0 a W 9 u M S 9 U Y W J s Z S A y M y 9 B d X R v U m V t b 3 Z l Z E N v b H V t b n M x L n t D b 2 x 1 b W 4 z N C w z M 3 0 m c X V v d D s s J n F 1 b 3 Q 7 U 2 V j d G l v b j E v V G F i b G U g M j M v Q X V 0 b 1 J l b W 9 2 Z W R D b 2 x 1 b W 5 z M S 5 7 Q 2 9 s d W 1 u M z U s M z R 9 J n F 1 b 3 Q 7 L C Z x d W 9 0 O 1 N l Y 3 R p b 2 4 x L 1 R h Y m x l I D I z L 0 F 1 d G 9 S Z W 1 v d m V k Q 2 9 s d W 1 u c z E u e 0 N v b H V t b j M 2 L D M 1 f S Z x d W 9 0 O y w m c X V v d D t T Z W N 0 a W 9 u M S 9 U Y W J s Z S A y M y 9 B d X R v U m V t b 3 Z l Z E N v b H V t b n M x L n t D b 2 x 1 b W 4 z N y w z N n 0 m c X V v d D s s J n F 1 b 3 Q 7 U 2 V j d G l v b j E v V G F i b G U g M j M v Q X V 0 b 1 J l b W 9 2 Z W R D b 2 x 1 b W 5 z M S 5 7 Q 2 9 s d W 1 u M z g s M z d 9 J n F 1 b 3 Q 7 L C Z x d W 9 0 O 1 N l Y 3 R p b 2 4 x L 1 R h Y m x l I D I z L 0 F 1 d G 9 S Z W 1 v d m V k Q 2 9 s d W 1 u c z E u e 0 N v b H V t b j M 5 L D M 4 f S Z x d W 9 0 O y w m c X V v d D t T Z W N 0 a W 9 u M S 9 U Y W J s Z S A y M y 9 B d X R v U m V t b 3 Z l Z E N v b H V t b n M x L n t D b 2 x 1 b W 4 0 M C w z O X 0 m c X V v d D s s J n F 1 b 3 Q 7 U 2 V j d G l v b j E v V G F i b G U g M j M v Q X V 0 b 1 J l b W 9 2 Z W R D b 2 x 1 b W 5 z M S 5 7 Q 2 9 s d W 1 u N D E s N D B 9 J n F 1 b 3 Q 7 L C Z x d W 9 0 O 1 N l Y 3 R p b 2 4 x L 1 R h Y m x l I D I z L 0 F 1 d G 9 S Z W 1 v d m V k Q 2 9 s d W 1 u c z E u e 0 N v b H V t b j Q y L D Q x f S Z x d W 9 0 O y w m c X V v d D t T Z W N 0 a W 9 u M S 9 U Y W J s Z S A y M y 9 B d X R v U m V t b 3 Z l Z E N v b H V t b n M x L n t D b 2 x 1 b W 4 0 M y w 0 M n 0 m c X V v d D s s J n F 1 b 3 Q 7 U 2 V j d G l v b j E v V G F i b G U g M j M v Q X V 0 b 1 J l b W 9 2 Z W R D b 2 x 1 b W 5 z M S 5 7 Q 2 9 s d W 1 u N D Q s N D N 9 J n F 1 b 3 Q 7 L C Z x d W 9 0 O 1 N l Y 3 R p b 2 4 x L 1 R h Y m x l I D I z L 0 F 1 d G 9 S Z W 1 v d m V k Q 2 9 s d W 1 u c z E u e 0 N v b H V t b j Q 1 L D Q 0 f S Z x d W 9 0 O y w m c X V v d D t T Z W N 0 a W 9 u M S 9 U Y W J s Z S A y M y 9 B d X R v U m V t b 3 Z l Z E N v b H V t b n M x L n t D b 2 x 1 b W 4 0 N i w 0 N X 0 m c X V v d D s s J n F 1 b 3 Q 7 U 2 V j d G l v b j E v V G F i b G U g M j M v Q X V 0 b 1 J l b W 9 2 Z W R D b 2 x 1 b W 5 z M S 5 7 Q 2 9 s d W 1 u N D c s N D Z 9 J n F 1 b 3 Q 7 L C Z x d W 9 0 O 1 N l Y 3 R p b 2 4 x L 1 R h Y m x l I D I z L 0 F 1 d G 9 S Z W 1 v d m V k Q 2 9 s d W 1 u c z E u e 0 N v b H V t b j Q 4 L D Q 3 f S Z x d W 9 0 O y w m c X V v d D t T Z W N 0 a W 9 u M S 9 U Y W J s Z S A y M y 9 B d X R v U m V t b 3 Z l Z E N v b H V t b n M x L n t D b 2 x 1 b W 4 0 O S w 0 O H 0 m c X V v d D s s J n F 1 b 3 Q 7 U 2 V j d G l v b j E v V G F i b G U g M j M v Q X V 0 b 1 J l b W 9 2 Z W R D b 2 x 1 b W 5 z M S 5 7 Q 2 9 s d W 1 u N T A s N D l 9 J n F 1 b 3 Q 7 L C Z x d W 9 0 O 1 N l Y 3 R p b 2 4 x L 1 R h Y m x l I D I z L 0 F 1 d G 9 S Z W 1 v d m V k Q 2 9 s d W 1 u c z E u e 0 N v b H V t b j U x L D U w f S Z x d W 9 0 O y w m c X V v d D t T Z W N 0 a W 9 u M S 9 U Y W J s Z S A y M y 9 B d X R v U m V t b 3 Z l Z E N v b H V t b n M x L n t D b 2 x 1 b W 4 1 M i w 1 M X 0 m c X V v d D s s J n F 1 b 3 Q 7 U 2 V j d G l v b j E v V G F i b G U g M j M v Q X V 0 b 1 J l b W 9 2 Z W R D b 2 x 1 b W 5 z M S 5 7 Q 2 9 s d W 1 u N T M s N T J 9 J n F 1 b 3 Q 7 L C Z x d W 9 0 O 1 N l Y 3 R p b 2 4 x L 1 R h Y m x l I D I z L 0 F 1 d G 9 S Z W 1 v d m V k Q 2 9 s d W 1 u c z E u e 0 N v b H V t b j U 0 L D U z f S Z x d W 9 0 O y w m c X V v d D t T Z W N 0 a W 9 u M S 9 U Y W J s Z S A y M y 9 B d X R v U m V t b 3 Z l Z E N v b H V t b n M x L n t D b 2 x 1 b W 4 1 N S w 1 N H 0 m c X V v d D s s J n F 1 b 3 Q 7 U 2 V j d G l v b j E v V G F i b G U g M j M v Q X V 0 b 1 J l b W 9 2 Z W R D b 2 x 1 b W 5 z M S 5 7 Q 2 9 s d W 1 u N T Y s N T V 9 J n F 1 b 3 Q 7 L C Z x d W 9 0 O 1 N l Y 3 R p b 2 4 x L 1 R h Y m x l I D I z L 0 F 1 d G 9 S Z W 1 v d m V k Q 2 9 s d W 1 u c z E u e 0 N v b H V t b j U 3 L D U 2 f S Z x d W 9 0 O y w m c X V v d D t T Z W N 0 a W 9 u M S 9 U Y W J s Z S A y M y 9 B d X R v U m V t b 3 Z l Z E N v b H V t b n M x L n t D b 2 x 1 b W 4 1 O C w 1 N 3 0 m c X V v d D s s J n F 1 b 3 Q 7 U 2 V j d G l v b j E v V G F i b G U g M j M v Q X V 0 b 1 J l b W 9 2 Z W R D b 2 x 1 b W 5 z M S 5 7 Q 2 9 s d W 1 u N T k s N T h 9 J n F 1 b 3 Q 7 L C Z x d W 9 0 O 1 N l Y 3 R p b 2 4 x L 1 R h Y m x l I D I z L 0 F 1 d G 9 S Z W 1 v d m V k Q 2 9 s d W 1 u c z E u e 0 N v b H V t b j Y w L D U 5 f S Z x d W 9 0 O y w m c X V v d D t T Z W N 0 a W 9 u M S 9 U Y W J s Z S A y M y 9 B d X R v U m V t b 3 Z l Z E N v b H V t b n M x L n t D b 2 x 1 b W 4 2 M S w 2 M H 0 m c X V v d D s s J n F 1 b 3 Q 7 U 2 V j d G l v b j E v V G F i b G U g M j M v Q X V 0 b 1 J l b W 9 2 Z W R D b 2 x 1 b W 5 z M S 5 7 Q 2 9 s d W 1 u N j I s N j F 9 J n F 1 b 3 Q 7 L C Z x d W 9 0 O 1 N l Y 3 R p b 2 4 x L 1 R h Y m x l I D I z L 0 F 1 d G 9 S Z W 1 v d m V k Q 2 9 s d W 1 u c z E u e 0 N v b H V t b j Y z L D Y y f S Z x d W 9 0 O y w m c X V v d D t T Z W N 0 a W 9 u M S 9 U Y W J s Z S A y M y 9 B d X R v U m V t b 3 Z l Z E N v b H V t b n M x L n t D b 2 x 1 b W 4 2 N C w 2 M 3 0 m c X V v d D s s J n F 1 b 3 Q 7 U 2 V j d G l v b j E v V G F i b G U g M j M v Q X V 0 b 1 J l b W 9 2 Z W R D b 2 x 1 b W 5 z M S 5 7 Q 2 9 s d W 1 u N j U s N j R 9 J n F 1 b 3 Q 7 L C Z x d W 9 0 O 1 N l Y 3 R p b 2 4 x L 1 R h Y m x l I D I z L 0 F 1 d G 9 S Z W 1 v d m V k Q 2 9 s d W 1 u c z E u e 0 N v b H V t b j Y 2 L D Y 1 f S Z x d W 9 0 O y w m c X V v d D t T Z W N 0 a W 9 u M S 9 U Y W J s Z S A y M y 9 B d X R v U m V t b 3 Z l Z E N v b H V t b n M x L n t D b 2 x 1 b W 4 2 N y w 2 N n 0 m c X V v d D s s J n F 1 b 3 Q 7 U 2 V j d G l v b j E v V G F i b G U g M j M v Q X V 0 b 1 J l b W 9 2 Z W R D b 2 x 1 b W 5 z M S 5 7 Q 2 9 s d W 1 u N j g s N j d 9 J n F 1 b 3 Q 7 L C Z x d W 9 0 O 1 N l Y 3 R p b 2 4 x L 1 R h Y m x l I D I z L 0 F 1 d G 9 S Z W 1 v d m V k Q 2 9 s d W 1 u c z E u e 0 N v b H V t b j Y 5 L D Y 4 f S Z x d W 9 0 O y w m c X V v d D t T Z W N 0 a W 9 u M S 9 U Y W J s Z S A y M y 9 B d X R v U m V t b 3 Z l Z E N v b H V t b n M x L n t D b 2 x 1 b W 4 3 M C w 2 O X 0 m c X V v d D s s J n F 1 b 3 Q 7 U 2 V j d G l v b j E v V G F i b G U g M j M v Q X V 0 b 1 J l b W 9 2 Z W R D b 2 x 1 b W 5 z M S 5 7 Q 2 9 s d W 1 u N z E s N z B 9 J n F 1 b 3 Q 7 L C Z x d W 9 0 O 1 N l Y 3 R p b 2 4 x L 1 R h Y m x l I D I z L 0 F 1 d G 9 S Z W 1 v d m V k Q 2 9 s d W 1 u c z E u e 0 N v b H V t b j c y L D c x f S Z x d W 9 0 O y w m c X V v d D t T Z W N 0 a W 9 u M S 9 U Y W J s Z S A y M y 9 B d X R v U m V t b 3 Z l Z E N v b H V t b n M x L n t D b 2 x 1 b W 4 3 M y w 3 M n 0 m c X V v d D s s J n F 1 b 3 Q 7 U 2 V j d G l v b j E v V G F i b G U g M j M v Q X V 0 b 1 J l b W 9 2 Z W R D b 2 x 1 b W 5 z M S 5 7 Q 2 9 s d W 1 u N z Q s N z N 9 J n F 1 b 3 Q 7 L C Z x d W 9 0 O 1 N l Y 3 R p b 2 4 x L 1 R h Y m x l I D I z L 0 F 1 d G 9 S Z W 1 v d m V k Q 2 9 s d W 1 u c z E u e 0 N v b H V t b j c 1 L D c 0 f S Z x d W 9 0 O y w m c X V v d D t T Z W N 0 a W 9 u M S 9 U Y W J s Z S A y M y 9 B d X R v U m V t b 3 Z l Z E N v b H V t b n M x L n t D b 2 x 1 b W 4 3 N i w 3 N X 0 m c X V v d D s s J n F 1 b 3 Q 7 U 2 V j d G l v b j E v V G F i b G U g M j M v Q X V 0 b 1 J l b W 9 2 Z W R D b 2 x 1 b W 5 z M S 5 7 Q 2 9 s d W 1 u N z c s N z Z 9 J n F 1 b 3 Q 7 L C Z x d W 9 0 O 1 N l Y 3 R p b 2 4 x L 1 R h Y m x l I D I z L 0 F 1 d G 9 S Z W 1 v d m V k Q 2 9 s d W 1 u c z E u e 0 N v b H V t b j c 4 L D c 3 f S Z x d W 9 0 O y w m c X V v d D t T Z W N 0 a W 9 u M S 9 U Y W J s Z S A y M y 9 B d X R v U m V t b 3 Z l Z E N v b H V t b n M x L n t D b 2 x 1 b W 4 3 O S w 3 O H 0 m c X V v d D s s J n F 1 b 3 Q 7 U 2 V j d G l v b j E v V G F i b G U g M j M v Q X V 0 b 1 J l b W 9 2 Z W R D b 2 x 1 b W 5 z M S 5 7 Q 2 9 s d W 1 u O D A s N z l 9 J n F 1 b 3 Q 7 L C Z x d W 9 0 O 1 N l Y 3 R p b 2 4 x L 1 R h Y m x l I D I z L 0 F 1 d G 9 S Z W 1 v d m V k Q 2 9 s d W 1 u c z E u e 0 N v b H V t b j g x L D g w f S Z x d W 9 0 O y w m c X V v d D t T Z W N 0 a W 9 u M S 9 U Y W J s Z S A y M y 9 B d X R v U m V t b 3 Z l Z E N v b H V t b n M x L n t D b 2 x 1 b W 4 4 M i w 4 M X 0 m c X V v d D s s J n F 1 b 3 Q 7 U 2 V j d G l v b j E v V G F i b G U g M j M v Q X V 0 b 1 J l b W 9 2 Z W R D b 2 x 1 b W 5 z M S 5 7 Q 2 9 s d W 1 u O D M s O D J 9 J n F 1 b 3 Q 7 L C Z x d W 9 0 O 1 N l Y 3 R p b 2 4 x L 1 R h Y m x l I D I z L 0 F 1 d G 9 S Z W 1 v d m V k Q 2 9 s d W 1 u c z E u e 0 N v b H V t b j g 0 L D g z f S Z x d W 9 0 O y w m c X V v d D t T Z W N 0 a W 9 u M S 9 U Y W J s Z S A y M y 9 B d X R v U m V t b 3 Z l Z E N v b H V t b n M x L n t D b 2 x 1 b W 4 4 N S w 4 N H 0 m c X V v d D s s J n F 1 b 3 Q 7 U 2 V j d G l v b j E v V G F i b G U g M j M v Q X V 0 b 1 J l b W 9 2 Z W R D b 2 x 1 b W 5 z M S 5 7 Q 2 9 s d W 1 u O D Y s O D V 9 J n F 1 b 3 Q 7 L C Z x d W 9 0 O 1 N l Y 3 R p b 2 4 x L 1 R h Y m x l I D I z L 0 F 1 d G 9 S Z W 1 v d m V k Q 2 9 s d W 1 u c z E u e 0 N v b H V t b j g 3 L D g 2 f S Z x d W 9 0 O y w m c X V v d D t T Z W N 0 a W 9 u M S 9 U Y W J s Z S A y M y 9 B d X R v U m V t b 3 Z l Z E N v b H V t b n M x L n t D b 2 x 1 b W 4 4 O C w 4 N 3 0 m c X V v d D s s J n F 1 b 3 Q 7 U 2 V j d G l v b j E v V G F i b G U g M j M v Q X V 0 b 1 J l b W 9 2 Z W R D b 2 x 1 b W 5 z M S 5 7 Q 2 9 s d W 1 u O D k s O D h 9 J n F 1 b 3 Q 7 L C Z x d W 9 0 O 1 N l Y 3 R p b 2 4 x L 1 R h Y m x l I D I z L 0 F 1 d G 9 S Z W 1 v d m V k Q 2 9 s d W 1 u c z E u e 0 N v b H V t b j k w L D g 5 f S Z x d W 9 0 O y w m c X V v d D t T Z W N 0 a W 9 u M S 9 U Y W J s Z S A y M y 9 B d X R v U m V t b 3 Z l Z E N v b H V t b n M x L n t D b 2 x 1 b W 4 5 M S w 5 M H 0 m c X V v d D s s J n F 1 b 3 Q 7 U 2 V j d G l v b j E v V G F i b G U g M j M v Q X V 0 b 1 J l b W 9 2 Z W R D b 2 x 1 b W 5 z M S 5 7 Q 2 9 s d W 1 u O T I s O T F 9 J n F 1 b 3 Q 7 L C Z x d W 9 0 O 1 N l Y 3 R p b 2 4 x L 1 R h Y m x l I D I z L 0 F 1 d G 9 S Z W 1 v d m V k Q 2 9 s d W 1 u c z E u e 0 N v b H V t b j k z L D k y f S Z x d W 9 0 O y w m c X V v d D t T Z W N 0 a W 9 u M S 9 U Y W J s Z S A y M y 9 B d X R v U m V t b 3 Z l Z E N v b H V t b n M x L n t D b 2 x 1 b W 4 5 N C w 5 M 3 0 m c X V v d D s s J n F 1 b 3 Q 7 U 2 V j d G l v b j E v V G F i b G U g M j M v Q X V 0 b 1 J l b W 9 2 Z W R D b 2 x 1 b W 5 z M S 5 7 Q 2 9 s d W 1 u O T U s O T R 9 J n F 1 b 3 Q 7 L C Z x d W 9 0 O 1 N l Y 3 R p b 2 4 x L 1 R h Y m x l I D I z L 0 F 1 d G 9 S Z W 1 v d m V k Q 2 9 s d W 1 u c z E u e 0 N v b H V t b j k 2 L D k 1 f S Z x d W 9 0 O y w m c X V v d D t T Z W N 0 a W 9 u M S 9 U Y W J s Z S A y M y 9 B d X R v U m V t b 3 Z l Z E N v b H V t b n M x L n t D b 2 x 1 b W 4 5 N y w 5 N n 0 m c X V v d D s s J n F 1 b 3 Q 7 U 2 V j d G l v b j E v V G F i b G U g M j M v Q X V 0 b 1 J l b W 9 2 Z W R D b 2 x 1 b W 5 z M S 5 7 Q 2 9 s d W 1 u O T g s O T d 9 J n F 1 b 3 Q 7 L C Z x d W 9 0 O 1 N l Y 3 R p b 2 4 x L 1 R h Y m x l I D I z L 0 F 1 d G 9 S Z W 1 v d m V k Q 2 9 s d W 1 u c z E u e 0 N v b H V t b j k 5 L D k 4 f S Z x d W 9 0 O y w m c X V v d D t T Z W N 0 a W 9 u M S 9 U Y W J s Z S A y M y 9 B d X R v U m V t b 3 Z l Z E N v b H V t b n M x L n t D b 2 x 1 b W 4 x M D A s O T l 9 J n F 1 b 3 Q 7 L C Z x d W 9 0 O 1 N l Y 3 R p b 2 4 x L 1 R h Y m x l I D I z L 0 F 1 d G 9 S Z W 1 v d m V k Q 2 9 s d W 1 u c z E u e 0 N v b H V t b j E w M S w x M D B 9 J n F 1 b 3 Q 7 L C Z x d W 9 0 O 1 N l Y 3 R p b 2 4 x L 1 R h Y m x l I D I z L 0 F 1 d G 9 S Z W 1 v d m V k Q 2 9 s d W 1 u c z E u e 0 N v b H V t b j E w M i w x M D F 9 J n F 1 b 3 Q 7 L C Z x d W 9 0 O 1 N l Y 3 R p b 2 4 x L 1 R h Y m x l I D I z L 0 F 1 d G 9 S Z W 1 v d m V k Q 2 9 s d W 1 u c z E u e 0 N v b H V t b j E w M y w x M D J 9 J n F 1 b 3 Q 7 L C Z x d W 9 0 O 1 N l Y 3 R p b 2 4 x L 1 R h Y m x l I D I z L 0 F 1 d G 9 S Z W 1 v d m V k Q 2 9 s d W 1 u c z E u e 0 N v b H V t b j E w N C w x M D N 9 J n F 1 b 3 Q 7 L C Z x d W 9 0 O 1 N l Y 3 R p b 2 4 x L 1 R h Y m x l I D I z L 0 F 1 d G 9 S Z W 1 v d m V k Q 2 9 s d W 1 u c z E u e 0 N v b H V t b j E w N S w x M D R 9 J n F 1 b 3 Q 7 L C Z x d W 9 0 O 1 N l Y 3 R p b 2 4 x L 1 R h Y m x l I D I z L 0 F 1 d G 9 S Z W 1 v d m V k Q 2 9 s d W 1 u c z E u e 0 N v b H V t b j E w N i w x M D V 9 J n F 1 b 3 Q 7 L C Z x d W 9 0 O 1 N l Y 3 R p b 2 4 x L 1 R h Y m x l I D I z L 0 F 1 d G 9 S Z W 1 v d m V k Q 2 9 s d W 1 u c z E u e 0 N v b H V t b j E w N y w x M D Z 9 J n F 1 b 3 Q 7 L C Z x d W 9 0 O 1 N l Y 3 R p b 2 4 x L 1 R h Y m x l I D I z L 0 F 1 d G 9 S Z W 1 v d m V k Q 2 9 s d W 1 u c z E u e 0 N v b H V t b j E w O C w x M D d 9 J n F 1 b 3 Q 7 L C Z x d W 9 0 O 1 N l Y 3 R p b 2 4 x L 1 R h Y m x l I D I z L 0 F 1 d G 9 S Z W 1 v d m V k Q 2 9 s d W 1 u c z E u e 0 N v b H V t b j E w O S w x M D h 9 J n F 1 b 3 Q 7 L C Z x d W 9 0 O 1 N l Y 3 R p b 2 4 x L 1 R h Y m x l I D I z L 0 F 1 d G 9 S Z W 1 v d m V k Q 2 9 s d W 1 u c z E u e 0 N v b H V t b j E x M C w x M D l 9 J n F 1 b 3 Q 7 L C Z x d W 9 0 O 1 N l Y 3 R p b 2 4 x L 1 R h Y m x l I D I z L 0 F 1 d G 9 S Z W 1 v d m V k Q 2 9 s d W 1 u c z E u e 0 N v b H V t b j E x M S w x M T B 9 J n F 1 b 3 Q 7 L C Z x d W 9 0 O 1 N l Y 3 R p b 2 4 x L 1 R h Y m x l I D I z L 0 F 1 d G 9 S Z W 1 v d m V k Q 2 9 s d W 1 u c z E u e 0 N v b H V t b j E x M i w x M T F 9 J n F 1 b 3 Q 7 L C Z x d W 9 0 O 1 N l Y 3 R p b 2 4 x L 1 R h Y m x l I D I z L 0 F 1 d G 9 S Z W 1 v d m V k Q 2 9 s d W 1 u c z E u e 0 N v b H V t b j E x M y w x M T J 9 J n F 1 b 3 Q 7 X S w m c X V v d D t D b 2 x 1 b W 5 D b 3 V u d C Z x d W 9 0 O z o x M T M s J n F 1 b 3 Q 7 S 2 V 5 Q 2 9 s d W 1 u T m F t Z X M m c X V v d D s 6 W 1 0 s J n F 1 b 3 Q 7 Q 2 9 s d W 1 u S W R l b n R p d G l l c y Z x d W 9 0 O z p b J n F 1 b 3 Q 7 U 2 V j d G l v b j E v V G F i b G U g M j M v Q X V 0 b 1 J l b W 9 2 Z W R D b 2 x 1 b W 5 z M S 5 7 Q 2 9 s d W 1 u M S w w f S Z x d W 9 0 O y w m c X V v d D t T Z W N 0 a W 9 u M S 9 U Y W J s Z S A y M y 9 B d X R v U m V t b 3 Z l Z E N v b H V t b n M x L n t D b 2 x 1 b W 4 y L D F 9 J n F 1 b 3 Q 7 L C Z x d W 9 0 O 1 N l Y 3 R p b 2 4 x L 1 R h Y m x l I D I z L 0 F 1 d G 9 S Z W 1 v d m V k Q 2 9 s d W 1 u c z E u e 0 N v b H V t b j M s M n 0 m c X V v d D s s J n F 1 b 3 Q 7 U 2 V j d G l v b j E v V G F i b G U g M j M v Q X V 0 b 1 J l b W 9 2 Z W R D b 2 x 1 b W 5 z M S 5 7 Q 2 9 s d W 1 u N C w z f S Z x d W 9 0 O y w m c X V v d D t T Z W N 0 a W 9 u M S 9 U Y W J s Z S A y M y 9 B d X R v U m V t b 3 Z l Z E N v b H V t b n M x L n t D b 2 x 1 b W 4 1 L D R 9 J n F 1 b 3 Q 7 L C Z x d W 9 0 O 1 N l Y 3 R p b 2 4 x L 1 R h Y m x l I D I z L 0 F 1 d G 9 S Z W 1 v d m V k Q 2 9 s d W 1 u c z E u e 0 N v b H V t b j Y s N X 0 m c X V v d D s s J n F 1 b 3 Q 7 U 2 V j d G l v b j E v V G F i b G U g M j M v Q X V 0 b 1 J l b W 9 2 Z W R D b 2 x 1 b W 5 z M S 5 7 Q 2 9 s d W 1 u N y w 2 f S Z x d W 9 0 O y w m c X V v d D t T Z W N 0 a W 9 u M S 9 U Y W J s Z S A y M y 9 B d X R v U m V t b 3 Z l Z E N v b H V t b n M x L n t D b 2 x 1 b W 4 4 L D d 9 J n F 1 b 3 Q 7 L C Z x d W 9 0 O 1 N l Y 3 R p b 2 4 x L 1 R h Y m x l I D I z L 0 F 1 d G 9 S Z W 1 v d m V k Q 2 9 s d W 1 u c z E u e 0 N v b H V t b j k s O H 0 m c X V v d D s s J n F 1 b 3 Q 7 U 2 V j d G l v b j E v V G F i b G U g M j M v Q X V 0 b 1 J l b W 9 2 Z W R D b 2 x 1 b W 5 z M S 5 7 Q 2 9 s d W 1 u M T A s O X 0 m c X V v d D s s J n F 1 b 3 Q 7 U 2 V j d G l v b j E v V G F i b G U g M j M v Q X V 0 b 1 J l b W 9 2 Z W R D b 2 x 1 b W 5 z M S 5 7 Q 2 9 s d W 1 u M T E s M T B 9 J n F 1 b 3 Q 7 L C Z x d W 9 0 O 1 N l Y 3 R p b 2 4 x L 1 R h Y m x l I D I z L 0 F 1 d G 9 S Z W 1 v d m V k Q 2 9 s d W 1 u c z E u e 0 N v b H V t b j E y L D E x f S Z x d W 9 0 O y w m c X V v d D t T Z W N 0 a W 9 u M S 9 U Y W J s Z S A y M y 9 B d X R v U m V t b 3 Z l Z E N v b H V t b n M x L n t D b 2 x 1 b W 4 x M y w x M n 0 m c X V v d D s s J n F 1 b 3 Q 7 U 2 V j d G l v b j E v V G F i b G U g M j M v Q X V 0 b 1 J l b W 9 2 Z W R D b 2 x 1 b W 5 z M S 5 7 Q 2 9 s d W 1 u M T Q s M T N 9 J n F 1 b 3 Q 7 L C Z x d W 9 0 O 1 N l Y 3 R p b 2 4 x L 1 R h Y m x l I D I z L 0 F 1 d G 9 S Z W 1 v d m V k Q 2 9 s d W 1 u c z E u e 0 N v b H V t b j E 1 L D E 0 f S Z x d W 9 0 O y w m c X V v d D t T Z W N 0 a W 9 u M S 9 U Y W J s Z S A y M y 9 B d X R v U m V t b 3 Z l Z E N v b H V t b n M x L n t D b 2 x 1 b W 4 x N i w x N X 0 m c X V v d D s s J n F 1 b 3 Q 7 U 2 V j d G l v b j E v V G F i b G U g M j M v Q X V 0 b 1 J l b W 9 2 Z W R D b 2 x 1 b W 5 z M S 5 7 Q 2 9 s d W 1 u M T c s M T Z 9 J n F 1 b 3 Q 7 L C Z x d W 9 0 O 1 N l Y 3 R p b 2 4 x L 1 R h Y m x l I D I z L 0 F 1 d G 9 S Z W 1 v d m V k Q 2 9 s d W 1 u c z E u e 0 N v b H V t b j E 4 L D E 3 f S Z x d W 9 0 O y w m c X V v d D t T Z W N 0 a W 9 u M S 9 U Y W J s Z S A y M y 9 B d X R v U m V t b 3 Z l Z E N v b H V t b n M x L n t D b 2 x 1 b W 4 x O S w x O H 0 m c X V v d D s s J n F 1 b 3 Q 7 U 2 V j d G l v b j E v V G F i b G U g M j M v Q X V 0 b 1 J l b W 9 2 Z W R D b 2 x 1 b W 5 z M S 5 7 Q 2 9 s d W 1 u M j A s M T l 9 J n F 1 b 3 Q 7 L C Z x d W 9 0 O 1 N l Y 3 R p b 2 4 x L 1 R h Y m x l I D I z L 0 F 1 d G 9 S Z W 1 v d m V k Q 2 9 s d W 1 u c z E u e 0 N v b H V t b j I x L D I w f S Z x d W 9 0 O y w m c X V v d D t T Z W N 0 a W 9 u M S 9 U Y W J s Z S A y M y 9 B d X R v U m V t b 3 Z l Z E N v b H V t b n M x L n t D b 2 x 1 b W 4 y M i w y M X 0 m c X V v d D s s J n F 1 b 3 Q 7 U 2 V j d G l v b j E v V G F i b G U g M j M v Q X V 0 b 1 J l b W 9 2 Z W R D b 2 x 1 b W 5 z M S 5 7 Q 2 9 s d W 1 u M j M s M j J 9 J n F 1 b 3 Q 7 L C Z x d W 9 0 O 1 N l Y 3 R p b 2 4 x L 1 R h Y m x l I D I z L 0 F 1 d G 9 S Z W 1 v d m V k Q 2 9 s d W 1 u c z E u e 0 N v b H V t b j I 0 L D I z f S Z x d W 9 0 O y w m c X V v d D t T Z W N 0 a W 9 u M S 9 U Y W J s Z S A y M y 9 B d X R v U m V t b 3 Z l Z E N v b H V t b n M x L n t D b 2 x 1 b W 4 y N S w y N H 0 m c X V v d D s s J n F 1 b 3 Q 7 U 2 V j d G l v b j E v V G F i b G U g M j M v Q X V 0 b 1 J l b W 9 2 Z W R D b 2 x 1 b W 5 z M S 5 7 Q 2 9 s d W 1 u M j Y s M j V 9 J n F 1 b 3 Q 7 L C Z x d W 9 0 O 1 N l Y 3 R p b 2 4 x L 1 R h Y m x l I D I z L 0 F 1 d G 9 S Z W 1 v d m V k Q 2 9 s d W 1 u c z E u e 0 N v b H V t b j I 3 L D I 2 f S Z x d W 9 0 O y w m c X V v d D t T Z W N 0 a W 9 u M S 9 U Y W J s Z S A y M y 9 B d X R v U m V t b 3 Z l Z E N v b H V t b n M x L n t D b 2 x 1 b W 4 y O C w y N 3 0 m c X V v d D s s J n F 1 b 3 Q 7 U 2 V j d G l v b j E v V G F i b G U g M j M v Q X V 0 b 1 J l b W 9 2 Z W R D b 2 x 1 b W 5 z M S 5 7 Q 2 9 s d W 1 u M j k s M j h 9 J n F 1 b 3 Q 7 L C Z x d W 9 0 O 1 N l Y 3 R p b 2 4 x L 1 R h Y m x l I D I z L 0 F 1 d G 9 S Z W 1 v d m V k Q 2 9 s d W 1 u c z E u e 0 N v b H V t b j M w L D I 5 f S Z x d W 9 0 O y w m c X V v d D t T Z W N 0 a W 9 u M S 9 U Y W J s Z S A y M y 9 B d X R v U m V t b 3 Z l Z E N v b H V t b n M x L n t D b 2 x 1 b W 4 z M S w z M H 0 m c X V v d D s s J n F 1 b 3 Q 7 U 2 V j d G l v b j E v V G F i b G U g M j M v Q X V 0 b 1 J l b W 9 2 Z W R D b 2 x 1 b W 5 z M S 5 7 Q 2 9 s d W 1 u M z I s M z F 9 J n F 1 b 3 Q 7 L C Z x d W 9 0 O 1 N l Y 3 R p b 2 4 x L 1 R h Y m x l I D I z L 0 F 1 d G 9 S Z W 1 v d m V k Q 2 9 s d W 1 u c z E u e 0 N v b H V t b j M z L D M y f S Z x d W 9 0 O y w m c X V v d D t T Z W N 0 a W 9 u M S 9 U Y W J s Z S A y M y 9 B d X R v U m V t b 3 Z l Z E N v b H V t b n M x L n t D b 2 x 1 b W 4 z N C w z M 3 0 m c X V v d D s s J n F 1 b 3 Q 7 U 2 V j d G l v b j E v V G F i b G U g M j M v Q X V 0 b 1 J l b W 9 2 Z W R D b 2 x 1 b W 5 z M S 5 7 Q 2 9 s d W 1 u M z U s M z R 9 J n F 1 b 3 Q 7 L C Z x d W 9 0 O 1 N l Y 3 R p b 2 4 x L 1 R h Y m x l I D I z L 0 F 1 d G 9 S Z W 1 v d m V k Q 2 9 s d W 1 u c z E u e 0 N v b H V t b j M 2 L D M 1 f S Z x d W 9 0 O y w m c X V v d D t T Z W N 0 a W 9 u M S 9 U Y W J s Z S A y M y 9 B d X R v U m V t b 3 Z l Z E N v b H V t b n M x L n t D b 2 x 1 b W 4 z N y w z N n 0 m c X V v d D s s J n F 1 b 3 Q 7 U 2 V j d G l v b j E v V G F i b G U g M j M v Q X V 0 b 1 J l b W 9 2 Z W R D b 2 x 1 b W 5 z M S 5 7 Q 2 9 s d W 1 u M z g s M z d 9 J n F 1 b 3 Q 7 L C Z x d W 9 0 O 1 N l Y 3 R p b 2 4 x L 1 R h Y m x l I D I z L 0 F 1 d G 9 S Z W 1 v d m V k Q 2 9 s d W 1 u c z E u e 0 N v b H V t b j M 5 L D M 4 f S Z x d W 9 0 O y w m c X V v d D t T Z W N 0 a W 9 u M S 9 U Y W J s Z S A y M y 9 B d X R v U m V t b 3 Z l Z E N v b H V t b n M x L n t D b 2 x 1 b W 4 0 M C w z O X 0 m c X V v d D s s J n F 1 b 3 Q 7 U 2 V j d G l v b j E v V G F i b G U g M j M v Q X V 0 b 1 J l b W 9 2 Z W R D b 2 x 1 b W 5 z M S 5 7 Q 2 9 s d W 1 u N D E s N D B 9 J n F 1 b 3 Q 7 L C Z x d W 9 0 O 1 N l Y 3 R p b 2 4 x L 1 R h Y m x l I D I z L 0 F 1 d G 9 S Z W 1 v d m V k Q 2 9 s d W 1 u c z E u e 0 N v b H V t b j Q y L D Q x f S Z x d W 9 0 O y w m c X V v d D t T Z W N 0 a W 9 u M S 9 U Y W J s Z S A y M y 9 B d X R v U m V t b 3 Z l Z E N v b H V t b n M x L n t D b 2 x 1 b W 4 0 M y w 0 M n 0 m c X V v d D s s J n F 1 b 3 Q 7 U 2 V j d G l v b j E v V G F i b G U g M j M v Q X V 0 b 1 J l b W 9 2 Z W R D b 2 x 1 b W 5 z M S 5 7 Q 2 9 s d W 1 u N D Q s N D N 9 J n F 1 b 3 Q 7 L C Z x d W 9 0 O 1 N l Y 3 R p b 2 4 x L 1 R h Y m x l I D I z L 0 F 1 d G 9 S Z W 1 v d m V k Q 2 9 s d W 1 u c z E u e 0 N v b H V t b j Q 1 L D Q 0 f S Z x d W 9 0 O y w m c X V v d D t T Z W N 0 a W 9 u M S 9 U Y W J s Z S A y M y 9 B d X R v U m V t b 3 Z l Z E N v b H V t b n M x L n t D b 2 x 1 b W 4 0 N i w 0 N X 0 m c X V v d D s s J n F 1 b 3 Q 7 U 2 V j d G l v b j E v V G F i b G U g M j M v Q X V 0 b 1 J l b W 9 2 Z W R D b 2 x 1 b W 5 z M S 5 7 Q 2 9 s d W 1 u N D c s N D Z 9 J n F 1 b 3 Q 7 L C Z x d W 9 0 O 1 N l Y 3 R p b 2 4 x L 1 R h Y m x l I D I z L 0 F 1 d G 9 S Z W 1 v d m V k Q 2 9 s d W 1 u c z E u e 0 N v b H V t b j Q 4 L D Q 3 f S Z x d W 9 0 O y w m c X V v d D t T Z W N 0 a W 9 u M S 9 U Y W J s Z S A y M y 9 B d X R v U m V t b 3 Z l Z E N v b H V t b n M x L n t D b 2 x 1 b W 4 0 O S w 0 O H 0 m c X V v d D s s J n F 1 b 3 Q 7 U 2 V j d G l v b j E v V G F i b G U g M j M v Q X V 0 b 1 J l b W 9 2 Z W R D b 2 x 1 b W 5 z M S 5 7 Q 2 9 s d W 1 u N T A s N D l 9 J n F 1 b 3 Q 7 L C Z x d W 9 0 O 1 N l Y 3 R p b 2 4 x L 1 R h Y m x l I D I z L 0 F 1 d G 9 S Z W 1 v d m V k Q 2 9 s d W 1 u c z E u e 0 N v b H V t b j U x L D U w f S Z x d W 9 0 O y w m c X V v d D t T Z W N 0 a W 9 u M S 9 U Y W J s Z S A y M y 9 B d X R v U m V t b 3 Z l Z E N v b H V t b n M x L n t D b 2 x 1 b W 4 1 M i w 1 M X 0 m c X V v d D s s J n F 1 b 3 Q 7 U 2 V j d G l v b j E v V G F i b G U g M j M v Q X V 0 b 1 J l b W 9 2 Z W R D b 2 x 1 b W 5 z M S 5 7 Q 2 9 s d W 1 u N T M s N T J 9 J n F 1 b 3 Q 7 L C Z x d W 9 0 O 1 N l Y 3 R p b 2 4 x L 1 R h Y m x l I D I z L 0 F 1 d G 9 S Z W 1 v d m V k Q 2 9 s d W 1 u c z E u e 0 N v b H V t b j U 0 L D U z f S Z x d W 9 0 O y w m c X V v d D t T Z W N 0 a W 9 u M S 9 U Y W J s Z S A y M y 9 B d X R v U m V t b 3 Z l Z E N v b H V t b n M x L n t D b 2 x 1 b W 4 1 N S w 1 N H 0 m c X V v d D s s J n F 1 b 3 Q 7 U 2 V j d G l v b j E v V G F i b G U g M j M v Q X V 0 b 1 J l b W 9 2 Z W R D b 2 x 1 b W 5 z M S 5 7 Q 2 9 s d W 1 u N T Y s N T V 9 J n F 1 b 3 Q 7 L C Z x d W 9 0 O 1 N l Y 3 R p b 2 4 x L 1 R h Y m x l I D I z L 0 F 1 d G 9 S Z W 1 v d m V k Q 2 9 s d W 1 u c z E u e 0 N v b H V t b j U 3 L D U 2 f S Z x d W 9 0 O y w m c X V v d D t T Z W N 0 a W 9 u M S 9 U Y W J s Z S A y M y 9 B d X R v U m V t b 3 Z l Z E N v b H V t b n M x L n t D b 2 x 1 b W 4 1 O C w 1 N 3 0 m c X V v d D s s J n F 1 b 3 Q 7 U 2 V j d G l v b j E v V G F i b G U g M j M v Q X V 0 b 1 J l b W 9 2 Z W R D b 2 x 1 b W 5 z M S 5 7 Q 2 9 s d W 1 u N T k s N T h 9 J n F 1 b 3 Q 7 L C Z x d W 9 0 O 1 N l Y 3 R p b 2 4 x L 1 R h Y m x l I D I z L 0 F 1 d G 9 S Z W 1 v d m V k Q 2 9 s d W 1 u c z E u e 0 N v b H V t b j Y w L D U 5 f S Z x d W 9 0 O y w m c X V v d D t T Z W N 0 a W 9 u M S 9 U Y W J s Z S A y M y 9 B d X R v U m V t b 3 Z l Z E N v b H V t b n M x L n t D b 2 x 1 b W 4 2 M S w 2 M H 0 m c X V v d D s s J n F 1 b 3 Q 7 U 2 V j d G l v b j E v V G F i b G U g M j M v Q X V 0 b 1 J l b W 9 2 Z W R D b 2 x 1 b W 5 z M S 5 7 Q 2 9 s d W 1 u N j I s N j F 9 J n F 1 b 3 Q 7 L C Z x d W 9 0 O 1 N l Y 3 R p b 2 4 x L 1 R h Y m x l I D I z L 0 F 1 d G 9 S Z W 1 v d m V k Q 2 9 s d W 1 u c z E u e 0 N v b H V t b j Y z L D Y y f S Z x d W 9 0 O y w m c X V v d D t T Z W N 0 a W 9 u M S 9 U Y W J s Z S A y M y 9 B d X R v U m V t b 3 Z l Z E N v b H V t b n M x L n t D b 2 x 1 b W 4 2 N C w 2 M 3 0 m c X V v d D s s J n F 1 b 3 Q 7 U 2 V j d G l v b j E v V G F i b G U g M j M v Q X V 0 b 1 J l b W 9 2 Z W R D b 2 x 1 b W 5 z M S 5 7 Q 2 9 s d W 1 u N j U s N j R 9 J n F 1 b 3 Q 7 L C Z x d W 9 0 O 1 N l Y 3 R p b 2 4 x L 1 R h Y m x l I D I z L 0 F 1 d G 9 S Z W 1 v d m V k Q 2 9 s d W 1 u c z E u e 0 N v b H V t b j Y 2 L D Y 1 f S Z x d W 9 0 O y w m c X V v d D t T Z W N 0 a W 9 u M S 9 U Y W J s Z S A y M y 9 B d X R v U m V t b 3 Z l Z E N v b H V t b n M x L n t D b 2 x 1 b W 4 2 N y w 2 N n 0 m c X V v d D s s J n F 1 b 3 Q 7 U 2 V j d G l v b j E v V G F i b G U g M j M v Q X V 0 b 1 J l b W 9 2 Z W R D b 2 x 1 b W 5 z M S 5 7 Q 2 9 s d W 1 u N j g s N j d 9 J n F 1 b 3 Q 7 L C Z x d W 9 0 O 1 N l Y 3 R p b 2 4 x L 1 R h Y m x l I D I z L 0 F 1 d G 9 S Z W 1 v d m V k Q 2 9 s d W 1 u c z E u e 0 N v b H V t b j Y 5 L D Y 4 f S Z x d W 9 0 O y w m c X V v d D t T Z W N 0 a W 9 u M S 9 U Y W J s Z S A y M y 9 B d X R v U m V t b 3 Z l Z E N v b H V t b n M x L n t D b 2 x 1 b W 4 3 M C w 2 O X 0 m c X V v d D s s J n F 1 b 3 Q 7 U 2 V j d G l v b j E v V G F i b G U g M j M v Q X V 0 b 1 J l b W 9 2 Z W R D b 2 x 1 b W 5 z M S 5 7 Q 2 9 s d W 1 u N z E s N z B 9 J n F 1 b 3 Q 7 L C Z x d W 9 0 O 1 N l Y 3 R p b 2 4 x L 1 R h Y m x l I D I z L 0 F 1 d G 9 S Z W 1 v d m V k Q 2 9 s d W 1 u c z E u e 0 N v b H V t b j c y L D c x f S Z x d W 9 0 O y w m c X V v d D t T Z W N 0 a W 9 u M S 9 U Y W J s Z S A y M y 9 B d X R v U m V t b 3 Z l Z E N v b H V t b n M x L n t D b 2 x 1 b W 4 3 M y w 3 M n 0 m c X V v d D s s J n F 1 b 3 Q 7 U 2 V j d G l v b j E v V G F i b G U g M j M v Q X V 0 b 1 J l b W 9 2 Z W R D b 2 x 1 b W 5 z M S 5 7 Q 2 9 s d W 1 u N z Q s N z N 9 J n F 1 b 3 Q 7 L C Z x d W 9 0 O 1 N l Y 3 R p b 2 4 x L 1 R h Y m x l I D I z L 0 F 1 d G 9 S Z W 1 v d m V k Q 2 9 s d W 1 u c z E u e 0 N v b H V t b j c 1 L D c 0 f S Z x d W 9 0 O y w m c X V v d D t T Z W N 0 a W 9 u M S 9 U Y W J s Z S A y M y 9 B d X R v U m V t b 3 Z l Z E N v b H V t b n M x L n t D b 2 x 1 b W 4 3 N i w 3 N X 0 m c X V v d D s s J n F 1 b 3 Q 7 U 2 V j d G l v b j E v V G F i b G U g M j M v Q X V 0 b 1 J l b W 9 2 Z W R D b 2 x 1 b W 5 z M S 5 7 Q 2 9 s d W 1 u N z c s N z Z 9 J n F 1 b 3 Q 7 L C Z x d W 9 0 O 1 N l Y 3 R p b 2 4 x L 1 R h Y m x l I D I z L 0 F 1 d G 9 S Z W 1 v d m V k Q 2 9 s d W 1 u c z E u e 0 N v b H V t b j c 4 L D c 3 f S Z x d W 9 0 O y w m c X V v d D t T Z W N 0 a W 9 u M S 9 U Y W J s Z S A y M y 9 B d X R v U m V t b 3 Z l Z E N v b H V t b n M x L n t D b 2 x 1 b W 4 3 O S w 3 O H 0 m c X V v d D s s J n F 1 b 3 Q 7 U 2 V j d G l v b j E v V G F i b G U g M j M v Q X V 0 b 1 J l b W 9 2 Z W R D b 2 x 1 b W 5 z M S 5 7 Q 2 9 s d W 1 u O D A s N z l 9 J n F 1 b 3 Q 7 L C Z x d W 9 0 O 1 N l Y 3 R p b 2 4 x L 1 R h Y m x l I D I z L 0 F 1 d G 9 S Z W 1 v d m V k Q 2 9 s d W 1 u c z E u e 0 N v b H V t b j g x L D g w f S Z x d W 9 0 O y w m c X V v d D t T Z W N 0 a W 9 u M S 9 U Y W J s Z S A y M y 9 B d X R v U m V t b 3 Z l Z E N v b H V t b n M x L n t D b 2 x 1 b W 4 4 M i w 4 M X 0 m c X V v d D s s J n F 1 b 3 Q 7 U 2 V j d G l v b j E v V G F i b G U g M j M v Q X V 0 b 1 J l b W 9 2 Z W R D b 2 x 1 b W 5 z M S 5 7 Q 2 9 s d W 1 u O D M s O D J 9 J n F 1 b 3 Q 7 L C Z x d W 9 0 O 1 N l Y 3 R p b 2 4 x L 1 R h Y m x l I D I z L 0 F 1 d G 9 S Z W 1 v d m V k Q 2 9 s d W 1 u c z E u e 0 N v b H V t b j g 0 L D g z f S Z x d W 9 0 O y w m c X V v d D t T Z W N 0 a W 9 u M S 9 U Y W J s Z S A y M y 9 B d X R v U m V t b 3 Z l Z E N v b H V t b n M x L n t D b 2 x 1 b W 4 4 N S w 4 N H 0 m c X V v d D s s J n F 1 b 3 Q 7 U 2 V j d G l v b j E v V G F i b G U g M j M v Q X V 0 b 1 J l b W 9 2 Z W R D b 2 x 1 b W 5 z M S 5 7 Q 2 9 s d W 1 u O D Y s O D V 9 J n F 1 b 3 Q 7 L C Z x d W 9 0 O 1 N l Y 3 R p b 2 4 x L 1 R h Y m x l I D I z L 0 F 1 d G 9 S Z W 1 v d m V k Q 2 9 s d W 1 u c z E u e 0 N v b H V t b j g 3 L D g 2 f S Z x d W 9 0 O y w m c X V v d D t T Z W N 0 a W 9 u M S 9 U Y W J s Z S A y M y 9 B d X R v U m V t b 3 Z l Z E N v b H V t b n M x L n t D b 2 x 1 b W 4 4 O C w 4 N 3 0 m c X V v d D s s J n F 1 b 3 Q 7 U 2 V j d G l v b j E v V G F i b G U g M j M v Q X V 0 b 1 J l b W 9 2 Z W R D b 2 x 1 b W 5 z M S 5 7 Q 2 9 s d W 1 u O D k s O D h 9 J n F 1 b 3 Q 7 L C Z x d W 9 0 O 1 N l Y 3 R p b 2 4 x L 1 R h Y m x l I D I z L 0 F 1 d G 9 S Z W 1 v d m V k Q 2 9 s d W 1 u c z E u e 0 N v b H V t b j k w L D g 5 f S Z x d W 9 0 O y w m c X V v d D t T Z W N 0 a W 9 u M S 9 U Y W J s Z S A y M y 9 B d X R v U m V t b 3 Z l Z E N v b H V t b n M x L n t D b 2 x 1 b W 4 5 M S w 5 M H 0 m c X V v d D s s J n F 1 b 3 Q 7 U 2 V j d G l v b j E v V G F i b G U g M j M v Q X V 0 b 1 J l b W 9 2 Z W R D b 2 x 1 b W 5 z M S 5 7 Q 2 9 s d W 1 u O T I s O T F 9 J n F 1 b 3 Q 7 L C Z x d W 9 0 O 1 N l Y 3 R p b 2 4 x L 1 R h Y m x l I D I z L 0 F 1 d G 9 S Z W 1 v d m V k Q 2 9 s d W 1 u c z E u e 0 N v b H V t b j k z L D k y f S Z x d W 9 0 O y w m c X V v d D t T Z W N 0 a W 9 u M S 9 U Y W J s Z S A y M y 9 B d X R v U m V t b 3 Z l Z E N v b H V t b n M x L n t D b 2 x 1 b W 4 5 N C w 5 M 3 0 m c X V v d D s s J n F 1 b 3 Q 7 U 2 V j d G l v b j E v V G F i b G U g M j M v Q X V 0 b 1 J l b W 9 2 Z W R D b 2 x 1 b W 5 z M S 5 7 Q 2 9 s d W 1 u O T U s O T R 9 J n F 1 b 3 Q 7 L C Z x d W 9 0 O 1 N l Y 3 R p b 2 4 x L 1 R h Y m x l I D I z L 0 F 1 d G 9 S Z W 1 v d m V k Q 2 9 s d W 1 u c z E u e 0 N v b H V t b j k 2 L D k 1 f S Z x d W 9 0 O y w m c X V v d D t T Z W N 0 a W 9 u M S 9 U Y W J s Z S A y M y 9 B d X R v U m V t b 3 Z l Z E N v b H V t b n M x L n t D b 2 x 1 b W 4 5 N y w 5 N n 0 m c X V v d D s s J n F 1 b 3 Q 7 U 2 V j d G l v b j E v V G F i b G U g M j M v Q X V 0 b 1 J l b W 9 2 Z W R D b 2 x 1 b W 5 z M S 5 7 Q 2 9 s d W 1 u O T g s O T d 9 J n F 1 b 3 Q 7 L C Z x d W 9 0 O 1 N l Y 3 R p b 2 4 x L 1 R h Y m x l I D I z L 0 F 1 d G 9 S Z W 1 v d m V k Q 2 9 s d W 1 u c z E u e 0 N v b H V t b j k 5 L D k 4 f S Z x d W 9 0 O y w m c X V v d D t T Z W N 0 a W 9 u M S 9 U Y W J s Z S A y M y 9 B d X R v U m V t b 3 Z l Z E N v b H V t b n M x L n t D b 2 x 1 b W 4 x M D A s O T l 9 J n F 1 b 3 Q 7 L C Z x d W 9 0 O 1 N l Y 3 R p b 2 4 x L 1 R h Y m x l I D I z L 0 F 1 d G 9 S Z W 1 v d m V k Q 2 9 s d W 1 u c z E u e 0 N v b H V t b j E w M S w x M D B 9 J n F 1 b 3 Q 7 L C Z x d W 9 0 O 1 N l Y 3 R p b 2 4 x L 1 R h Y m x l I D I z L 0 F 1 d G 9 S Z W 1 v d m V k Q 2 9 s d W 1 u c z E u e 0 N v b H V t b j E w M i w x M D F 9 J n F 1 b 3 Q 7 L C Z x d W 9 0 O 1 N l Y 3 R p b 2 4 x L 1 R h Y m x l I D I z L 0 F 1 d G 9 S Z W 1 v d m V k Q 2 9 s d W 1 u c z E u e 0 N v b H V t b j E w M y w x M D J 9 J n F 1 b 3 Q 7 L C Z x d W 9 0 O 1 N l Y 3 R p b 2 4 x L 1 R h Y m x l I D I z L 0 F 1 d G 9 S Z W 1 v d m V k Q 2 9 s d W 1 u c z E u e 0 N v b H V t b j E w N C w x M D N 9 J n F 1 b 3 Q 7 L C Z x d W 9 0 O 1 N l Y 3 R p b 2 4 x L 1 R h Y m x l I D I z L 0 F 1 d G 9 S Z W 1 v d m V k Q 2 9 s d W 1 u c z E u e 0 N v b H V t b j E w N S w x M D R 9 J n F 1 b 3 Q 7 L C Z x d W 9 0 O 1 N l Y 3 R p b 2 4 x L 1 R h Y m x l I D I z L 0 F 1 d G 9 S Z W 1 v d m V k Q 2 9 s d W 1 u c z E u e 0 N v b H V t b j E w N i w x M D V 9 J n F 1 b 3 Q 7 L C Z x d W 9 0 O 1 N l Y 3 R p b 2 4 x L 1 R h Y m x l I D I z L 0 F 1 d G 9 S Z W 1 v d m V k Q 2 9 s d W 1 u c z E u e 0 N v b H V t b j E w N y w x M D Z 9 J n F 1 b 3 Q 7 L C Z x d W 9 0 O 1 N l Y 3 R p b 2 4 x L 1 R h Y m x l I D I z L 0 F 1 d G 9 S Z W 1 v d m V k Q 2 9 s d W 1 u c z E u e 0 N v b H V t b j E w O C w x M D d 9 J n F 1 b 3 Q 7 L C Z x d W 9 0 O 1 N l Y 3 R p b 2 4 x L 1 R h Y m x l I D I z L 0 F 1 d G 9 S Z W 1 v d m V k Q 2 9 s d W 1 u c z E u e 0 N v b H V t b j E w O S w x M D h 9 J n F 1 b 3 Q 7 L C Z x d W 9 0 O 1 N l Y 3 R p b 2 4 x L 1 R h Y m x l I D I z L 0 F 1 d G 9 S Z W 1 v d m V k Q 2 9 s d W 1 u c z E u e 0 N v b H V t b j E x M C w x M D l 9 J n F 1 b 3 Q 7 L C Z x d W 9 0 O 1 N l Y 3 R p b 2 4 x L 1 R h Y m x l I D I z L 0 F 1 d G 9 S Z W 1 v d m V k Q 2 9 s d W 1 u c z E u e 0 N v b H V t b j E x M S w x M T B 9 J n F 1 b 3 Q 7 L C Z x d W 9 0 O 1 N l Y 3 R p b 2 4 x L 1 R h Y m x l I D I z L 0 F 1 d G 9 S Z W 1 v d m V k Q 2 9 s d W 1 u c z E u e 0 N v b H V t b j E x M i w x M T F 9 J n F 1 b 3 Q 7 L C Z x d W 9 0 O 1 N l Y 3 R p b 2 4 x L 1 R h Y m x l I D I z L 0 F 1 d G 9 S Z W 1 v d m V k Q 2 9 s d W 1 u c z E u e 0 N v b H V t b j E x M y w x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T G F z d F V w Z G F 0 Z W Q i I F Z h b H V l P S J k M j A y N C 0 w O S 0 y N V Q x M D o x N j o 1 O S 4 5 N D Q y O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G a W x s V G F y Z 2 V 0 I i B W Y W x 1 Z T 0 i c 1 R h Y m x l X z I z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z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N T w v S X R l b V B h d G g + P C 9 J d G V t T G 9 j Y X R p b 2 4 + P F N 0 Y W J s Z U V u d H J p Z X M + P E V u d H J 5 I F R 5 c G U 9 I l F 1 Z X J 5 S U Q i I F Z h b H V l P S J z N j g 2 Z G E z M m M t M T R j M C 0 0 M z E w L W I 5 O D M t O D U w Y j V k M G R m N T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j I 6 M z Y 6 M D k u M z E 5 N j k z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N S 9 B d X R v U m V t b 3 Z l Z E N v b H V t b n M x L n t D b 2 x 1 b W 4 x L D B 9 J n F 1 b 3 Q 7 L C Z x d W 9 0 O 1 N l Y 3 R p b 2 4 x L 1 R h Y m x l I D I 1 L 0 F 1 d G 9 S Z W 1 v d m V k Q 2 9 s d W 1 u c z E u e 0 N v b H V t b j I s M X 0 m c X V v d D s s J n F 1 b 3 Q 7 U 2 V j d G l v b j E v V G F i b G U g M j U v Q X V 0 b 1 J l b W 9 2 Z W R D b 2 x 1 b W 5 z M S 5 7 Q 2 9 s d W 1 u M y w y f S Z x d W 9 0 O y w m c X V v d D t T Z W N 0 a W 9 u M S 9 U Y W J s Z S A y N S 9 B d X R v U m V t b 3 Z l Z E N v b H V t b n M x L n t D b 2 x 1 b W 4 0 L D N 9 J n F 1 b 3 Q 7 L C Z x d W 9 0 O 1 N l Y 3 R p b 2 4 x L 1 R h Y m x l I D I 1 L 0 F 1 d G 9 S Z W 1 v d m V k Q 2 9 s d W 1 u c z E u e 0 N v b H V t b j U s N H 0 m c X V v d D s s J n F 1 b 3 Q 7 U 2 V j d G l v b j E v V G F i b G U g M j U v Q X V 0 b 1 J l b W 9 2 Z W R D b 2 x 1 b W 5 z M S 5 7 Q 2 9 s d W 1 u N i w 1 f S Z x d W 9 0 O y w m c X V v d D t T Z W N 0 a W 9 u M S 9 U Y W J s Z S A y N S 9 B d X R v U m V t b 3 Z l Z E N v b H V t b n M x L n t D b 2 x 1 b W 4 3 L D Z 9 J n F 1 b 3 Q 7 L C Z x d W 9 0 O 1 N l Y 3 R p b 2 4 x L 1 R h Y m x l I D I 1 L 0 F 1 d G 9 S Z W 1 v d m V k Q 2 9 s d W 1 u c z E u e 0 N v b H V t b j g s N 3 0 m c X V v d D s s J n F 1 b 3 Q 7 U 2 V j d G l v b j E v V G F i b G U g M j U v Q X V 0 b 1 J l b W 9 2 Z W R D b 2 x 1 b W 5 z M S 5 7 Q 2 9 s d W 1 u O S w 4 f S Z x d W 9 0 O y w m c X V v d D t T Z W N 0 a W 9 u M S 9 U Y W J s Z S A y N S 9 B d X R v U m V t b 3 Z l Z E N v b H V t b n M x L n t D b 2 x 1 b W 4 x M C w 5 f S Z x d W 9 0 O y w m c X V v d D t T Z W N 0 a W 9 u M S 9 U Y W J s Z S A y N S 9 B d X R v U m V t b 3 Z l Z E N v b H V t b n M x L n t D b 2 x 1 b W 4 x M S w x M H 0 m c X V v d D s s J n F 1 b 3 Q 7 U 2 V j d G l v b j E v V G F i b G U g M j U v Q X V 0 b 1 J l b W 9 2 Z W R D b 2 x 1 b W 5 z M S 5 7 Q 2 9 s d W 1 u M T I s M T F 9 J n F 1 b 3 Q 7 L C Z x d W 9 0 O 1 N l Y 3 R p b 2 4 x L 1 R h Y m x l I D I 1 L 0 F 1 d G 9 S Z W 1 v d m V k Q 2 9 s d W 1 u c z E u e 0 N v b H V t b j E z L D E y f S Z x d W 9 0 O y w m c X V v d D t T Z W N 0 a W 9 u M S 9 U Y W J s Z S A y N S 9 B d X R v U m V t b 3 Z l Z E N v b H V t b n M x L n t D b 2 x 1 b W 4 x N C w x M 3 0 m c X V v d D s s J n F 1 b 3 Q 7 U 2 V j d G l v b j E v V G F i b G U g M j U v Q X V 0 b 1 J l b W 9 2 Z W R D b 2 x 1 b W 5 z M S 5 7 Q 2 9 s d W 1 u M T U s M T R 9 J n F 1 b 3 Q 7 L C Z x d W 9 0 O 1 N l Y 3 R p b 2 4 x L 1 R h Y m x l I D I 1 L 0 F 1 d G 9 S Z W 1 v d m V k Q 2 9 s d W 1 u c z E u e 0 N v b H V t b j E 2 L D E 1 f S Z x d W 9 0 O y w m c X V v d D t T Z W N 0 a W 9 u M S 9 U Y W J s Z S A y N S 9 B d X R v U m V t b 3 Z l Z E N v b H V t b n M x L n t D b 2 x 1 b W 4 x N y w x N n 0 m c X V v d D s s J n F 1 b 3 Q 7 U 2 V j d G l v b j E v V G F i b G U g M j U v Q X V 0 b 1 J l b W 9 2 Z W R D b 2 x 1 b W 5 z M S 5 7 Q 2 9 s d W 1 u M T g s M T d 9 J n F 1 b 3 Q 7 L C Z x d W 9 0 O 1 N l Y 3 R p b 2 4 x L 1 R h Y m x l I D I 1 L 0 F 1 d G 9 S Z W 1 v d m V k Q 2 9 s d W 1 u c z E u e 0 N v b H V t b j E 5 L D E 4 f S Z x d W 9 0 O y w m c X V v d D t T Z W N 0 a W 9 u M S 9 U Y W J s Z S A y N S 9 B d X R v U m V t b 3 Z l Z E N v b H V t b n M x L n t D b 2 x 1 b W 4 y M C w x O X 0 m c X V v d D s s J n F 1 b 3 Q 7 U 2 V j d G l v b j E v V G F i b G U g M j U v Q X V 0 b 1 J l b W 9 2 Z W R D b 2 x 1 b W 5 z M S 5 7 Q 2 9 s d W 1 u M j E s M j B 9 J n F 1 b 3 Q 7 L C Z x d W 9 0 O 1 N l Y 3 R p b 2 4 x L 1 R h Y m x l I D I 1 L 0 F 1 d G 9 S Z W 1 v d m V k Q 2 9 s d W 1 u c z E u e 0 N v b H V t b j I y L D I x f S Z x d W 9 0 O y w m c X V v d D t T Z W N 0 a W 9 u M S 9 U Y W J s Z S A y N S 9 B d X R v U m V t b 3 Z l Z E N v b H V t b n M x L n t D b 2 x 1 b W 4 y M y w y M n 0 m c X V v d D s s J n F 1 b 3 Q 7 U 2 V j d G l v b j E v V G F i b G U g M j U v Q X V 0 b 1 J l b W 9 2 Z W R D b 2 x 1 b W 5 z M S 5 7 Q 2 9 s d W 1 u M j Q s M j N 9 J n F 1 b 3 Q 7 L C Z x d W 9 0 O 1 N l Y 3 R p b 2 4 x L 1 R h Y m x l I D I 1 L 0 F 1 d G 9 S Z W 1 v d m V k Q 2 9 s d W 1 u c z E u e 0 N v b H V t b j I 1 L D I 0 f S Z x d W 9 0 O y w m c X V v d D t T Z W N 0 a W 9 u M S 9 U Y W J s Z S A y N S 9 B d X R v U m V t b 3 Z l Z E N v b H V t b n M x L n t D b 2 x 1 b W 4 y N i w y N X 0 m c X V v d D s s J n F 1 b 3 Q 7 U 2 V j d G l v b j E v V G F i b G U g M j U v Q X V 0 b 1 J l b W 9 2 Z W R D b 2 x 1 b W 5 z M S 5 7 Q 2 9 s d W 1 u M j c s M j Z 9 J n F 1 b 3 Q 7 L C Z x d W 9 0 O 1 N l Y 3 R p b 2 4 x L 1 R h Y m x l I D I 1 L 0 F 1 d G 9 S Z W 1 v d m V k Q 2 9 s d W 1 u c z E u e 0 N v b H V t b j I 4 L D I 3 f S Z x d W 9 0 O y w m c X V v d D t T Z W N 0 a W 9 u M S 9 U Y W J s Z S A y N S 9 B d X R v U m V t b 3 Z l Z E N v b H V t b n M x L n t D b 2 x 1 b W 4 y O S w y O H 0 m c X V v d D s s J n F 1 b 3 Q 7 U 2 V j d G l v b j E v V G F i b G U g M j U v Q X V 0 b 1 J l b W 9 2 Z W R D b 2 x 1 b W 5 z M S 5 7 Q 2 9 s d W 1 u M z A s M j l 9 J n F 1 b 3 Q 7 L C Z x d W 9 0 O 1 N l Y 3 R p b 2 4 x L 1 R h Y m x l I D I 1 L 0 F 1 d G 9 S Z W 1 v d m V k Q 2 9 s d W 1 u c z E u e 0 N v b H V t b j M x L D M w f S Z x d W 9 0 O y w m c X V v d D t T Z W N 0 a W 9 u M S 9 U Y W J s Z S A y N S 9 B d X R v U m V t b 3 Z l Z E N v b H V t b n M x L n t D b 2 x 1 b W 4 z M i w z M X 0 m c X V v d D s s J n F 1 b 3 Q 7 U 2 V j d G l v b j E v V G F i b G U g M j U v Q X V 0 b 1 J l b W 9 2 Z W R D b 2 x 1 b W 5 z M S 5 7 Q 2 9 s d W 1 u M z M s M z J 9 J n F 1 b 3 Q 7 L C Z x d W 9 0 O 1 N l Y 3 R p b 2 4 x L 1 R h Y m x l I D I 1 L 0 F 1 d G 9 S Z W 1 v d m V k Q 2 9 s d W 1 u c z E u e 0 N v b H V t b j M 0 L D M z f S Z x d W 9 0 O y w m c X V v d D t T Z W N 0 a W 9 u M S 9 U Y W J s Z S A y N S 9 B d X R v U m V t b 3 Z l Z E N v b H V t b n M x L n t D b 2 x 1 b W 4 z N S w z N H 0 m c X V v d D s s J n F 1 b 3 Q 7 U 2 V j d G l v b j E v V G F i b G U g M j U v Q X V 0 b 1 J l b W 9 2 Z W R D b 2 x 1 b W 5 z M S 5 7 Q 2 9 s d W 1 u M z Y s M z V 9 J n F 1 b 3 Q 7 L C Z x d W 9 0 O 1 N l Y 3 R p b 2 4 x L 1 R h Y m x l I D I 1 L 0 F 1 d G 9 S Z W 1 v d m V k Q 2 9 s d W 1 u c z E u e 0 N v b H V t b j M 3 L D M 2 f S Z x d W 9 0 O y w m c X V v d D t T Z W N 0 a W 9 u M S 9 U Y W J s Z S A y N S 9 B d X R v U m V t b 3 Z l Z E N v b H V t b n M x L n t D b 2 x 1 b W 4 z O C w z N 3 0 m c X V v d D s s J n F 1 b 3 Q 7 U 2 V j d G l v b j E v V G F i b G U g M j U v Q X V 0 b 1 J l b W 9 2 Z W R D b 2 x 1 b W 5 z M S 5 7 Q 2 9 s d W 1 u M z k s M z h 9 J n F 1 b 3 Q 7 L C Z x d W 9 0 O 1 N l Y 3 R p b 2 4 x L 1 R h Y m x l I D I 1 L 0 F 1 d G 9 S Z W 1 v d m V k Q 2 9 s d W 1 u c z E u e 0 N v b H V t b j Q w L D M 5 f S Z x d W 9 0 O y w m c X V v d D t T Z W N 0 a W 9 u M S 9 U Y W J s Z S A y N S 9 B d X R v U m V t b 3 Z l Z E N v b H V t b n M x L n t D b 2 x 1 b W 4 0 M S w 0 M H 0 m c X V v d D s s J n F 1 b 3 Q 7 U 2 V j d G l v b j E v V G F i b G U g M j U v Q X V 0 b 1 J l b W 9 2 Z W R D b 2 x 1 b W 5 z M S 5 7 Q 2 9 s d W 1 u N D I s N D F 9 J n F 1 b 3 Q 7 L C Z x d W 9 0 O 1 N l Y 3 R p b 2 4 x L 1 R h Y m x l I D I 1 L 0 F 1 d G 9 S Z W 1 v d m V k Q 2 9 s d W 1 u c z E u e 0 N v b H V t b j Q z L D Q y f S Z x d W 9 0 O y w m c X V v d D t T Z W N 0 a W 9 u M S 9 U Y W J s Z S A y N S 9 B d X R v U m V t b 3 Z l Z E N v b H V t b n M x L n t D b 2 x 1 b W 4 0 N C w 0 M 3 0 m c X V v d D s s J n F 1 b 3 Q 7 U 2 V j d G l v b j E v V G F i b G U g M j U v Q X V 0 b 1 J l b W 9 2 Z W R D b 2 x 1 b W 5 z M S 5 7 Q 2 9 s d W 1 u N D U s N D R 9 J n F 1 b 3 Q 7 L C Z x d W 9 0 O 1 N l Y 3 R p b 2 4 x L 1 R h Y m x l I D I 1 L 0 F 1 d G 9 S Z W 1 v d m V k Q 2 9 s d W 1 u c z E u e 0 N v b H V t b j Q 2 L D Q 1 f S Z x d W 9 0 O y w m c X V v d D t T Z W N 0 a W 9 u M S 9 U Y W J s Z S A y N S 9 B d X R v U m V t b 3 Z l Z E N v b H V t b n M x L n t D b 2 x 1 b W 4 0 N y w 0 N n 0 m c X V v d D s s J n F 1 b 3 Q 7 U 2 V j d G l v b j E v V G F i b G U g M j U v Q X V 0 b 1 J l b W 9 2 Z W R D b 2 x 1 b W 5 z M S 5 7 Q 2 9 s d W 1 u N D g s N D d 9 J n F 1 b 3 Q 7 L C Z x d W 9 0 O 1 N l Y 3 R p b 2 4 x L 1 R h Y m x l I D I 1 L 0 F 1 d G 9 S Z W 1 v d m V k Q 2 9 s d W 1 u c z E u e 0 N v b H V t b j Q 5 L D Q 4 f S Z x d W 9 0 O y w m c X V v d D t T Z W N 0 a W 9 u M S 9 U Y W J s Z S A y N S 9 B d X R v U m V t b 3 Z l Z E N v b H V t b n M x L n t D b 2 x 1 b W 4 1 M C w 0 O X 0 m c X V v d D s s J n F 1 b 3 Q 7 U 2 V j d G l v b j E v V G F i b G U g M j U v Q X V 0 b 1 J l b W 9 2 Z W R D b 2 x 1 b W 5 z M S 5 7 Q 2 9 s d W 1 u N T E s N T B 9 J n F 1 b 3 Q 7 L C Z x d W 9 0 O 1 N l Y 3 R p b 2 4 x L 1 R h Y m x l I D I 1 L 0 F 1 d G 9 S Z W 1 v d m V k Q 2 9 s d W 1 u c z E u e 0 N v b H V t b j U y L D U x f S Z x d W 9 0 O y w m c X V v d D t T Z W N 0 a W 9 u M S 9 U Y W J s Z S A y N S 9 B d X R v U m V t b 3 Z l Z E N v b H V t b n M x L n t D b 2 x 1 b W 4 1 M y w 1 M n 0 m c X V v d D s s J n F 1 b 3 Q 7 U 2 V j d G l v b j E v V G F i b G U g M j U v Q X V 0 b 1 J l b W 9 2 Z W R D b 2 x 1 b W 5 z M S 5 7 Q 2 9 s d W 1 u N T Q s N T N 9 J n F 1 b 3 Q 7 L C Z x d W 9 0 O 1 N l Y 3 R p b 2 4 x L 1 R h Y m x l I D I 1 L 0 F 1 d G 9 S Z W 1 v d m V k Q 2 9 s d W 1 u c z E u e 0 N v b H V t b j U 1 L D U 0 f S Z x d W 9 0 O y w m c X V v d D t T Z W N 0 a W 9 u M S 9 U Y W J s Z S A y N S 9 B d X R v U m V t b 3 Z l Z E N v b H V t b n M x L n t D b 2 x 1 b W 4 1 N i w 1 N X 0 m c X V v d D s s J n F 1 b 3 Q 7 U 2 V j d G l v b j E v V G F i b G U g M j U v Q X V 0 b 1 J l b W 9 2 Z W R D b 2 x 1 b W 5 z M S 5 7 Q 2 9 s d W 1 u N T c s N T Z 9 J n F 1 b 3 Q 7 L C Z x d W 9 0 O 1 N l Y 3 R p b 2 4 x L 1 R h Y m x l I D I 1 L 0 F 1 d G 9 S Z W 1 v d m V k Q 2 9 s d W 1 u c z E u e 0 N v b H V t b j U 4 L D U 3 f S Z x d W 9 0 O y w m c X V v d D t T Z W N 0 a W 9 u M S 9 U Y W J s Z S A y N S 9 B d X R v U m V t b 3 Z l Z E N v b H V t b n M x L n t D b 2 x 1 b W 4 1 O S w 1 O H 0 m c X V v d D s s J n F 1 b 3 Q 7 U 2 V j d G l v b j E v V G F i b G U g M j U v Q X V 0 b 1 J l b W 9 2 Z W R D b 2 x 1 b W 5 z M S 5 7 Q 2 9 s d W 1 u N j A s N T l 9 J n F 1 b 3 Q 7 L C Z x d W 9 0 O 1 N l Y 3 R p b 2 4 x L 1 R h Y m x l I D I 1 L 0 F 1 d G 9 S Z W 1 v d m V k Q 2 9 s d W 1 u c z E u e 0 N v b H V t b j Y x L D Y w f S Z x d W 9 0 O y w m c X V v d D t T Z W N 0 a W 9 u M S 9 U Y W J s Z S A y N S 9 B d X R v U m V t b 3 Z l Z E N v b H V t b n M x L n t D b 2 x 1 b W 4 2 M i w 2 M X 0 m c X V v d D s s J n F 1 b 3 Q 7 U 2 V j d G l v b j E v V G F i b G U g M j U v Q X V 0 b 1 J l b W 9 2 Z W R D b 2 x 1 b W 5 z M S 5 7 Q 2 9 s d W 1 u N j M s N j J 9 J n F 1 b 3 Q 7 L C Z x d W 9 0 O 1 N l Y 3 R p b 2 4 x L 1 R h Y m x l I D I 1 L 0 F 1 d G 9 S Z W 1 v d m V k Q 2 9 s d W 1 u c z E u e 0 N v b H V t b j Y 0 L D Y z f S Z x d W 9 0 O y w m c X V v d D t T Z W N 0 a W 9 u M S 9 U Y W J s Z S A y N S 9 B d X R v U m V t b 3 Z l Z E N v b H V t b n M x L n t D b 2 x 1 b W 4 2 N S w 2 N H 0 m c X V v d D s s J n F 1 b 3 Q 7 U 2 V j d G l v b j E v V G F i b G U g M j U v Q X V 0 b 1 J l b W 9 2 Z W R D b 2 x 1 b W 5 z M S 5 7 Q 2 9 s d W 1 u N j Y s N j V 9 J n F 1 b 3 Q 7 L C Z x d W 9 0 O 1 N l Y 3 R p b 2 4 x L 1 R h Y m x l I D I 1 L 0 F 1 d G 9 S Z W 1 v d m V k Q 2 9 s d W 1 u c z E u e 0 N v b H V t b j Y 3 L D Y 2 f S Z x d W 9 0 O y w m c X V v d D t T Z W N 0 a W 9 u M S 9 U Y W J s Z S A y N S 9 B d X R v U m V t b 3 Z l Z E N v b H V t b n M x L n t D b 2 x 1 b W 4 2 O C w 2 N 3 0 m c X V v d D s s J n F 1 b 3 Q 7 U 2 V j d G l v b j E v V G F i b G U g M j U v Q X V 0 b 1 J l b W 9 2 Z W R D b 2 x 1 b W 5 z M S 5 7 Q 2 9 s d W 1 u N j k s N j h 9 J n F 1 b 3 Q 7 L C Z x d W 9 0 O 1 N l Y 3 R p b 2 4 x L 1 R h Y m x l I D I 1 L 0 F 1 d G 9 S Z W 1 v d m V k Q 2 9 s d W 1 u c z E u e 0 N v b H V t b j c w L D Y 5 f S Z x d W 9 0 O y w m c X V v d D t T Z W N 0 a W 9 u M S 9 U Y W J s Z S A y N S 9 B d X R v U m V t b 3 Z l Z E N v b H V t b n M x L n t D b 2 x 1 b W 4 3 M S w 3 M H 0 m c X V v d D s s J n F 1 b 3 Q 7 U 2 V j d G l v b j E v V G F i b G U g M j U v Q X V 0 b 1 J l b W 9 2 Z W R D b 2 x 1 b W 5 z M S 5 7 Q 2 9 s d W 1 u N z I s N z F 9 J n F 1 b 3 Q 7 L C Z x d W 9 0 O 1 N l Y 3 R p b 2 4 x L 1 R h Y m x l I D I 1 L 0 F 1 d G 9 S Z W 1 v d m V k Q 2 9 s d W 1 u c z E u e 0 N v b H V t b j c z L D c y f S Z x d W 9 0 O y w m c X V v d D t T Z W N 0 a W 9 u M S 9 U Y W J s Z S A y N S 9 B d X R v U m V t b 3 Z l Z E N v b H V t b n M x L n t D b 2 x 1 b W 4 3 N C w 3 M 3 0 m c X V v d D s s J n F 1 b 3 Q 7 U 2 V j d G l v b j E v V G F i b G U g M j U v Q X V 0 b 1 J l b W 9 2 Z W R D b 2 x 1 b W 5 z M S 5 7 Q 2 9 s d W 1 u N z U s N z R 9 J n F 1 b 3 Q 7 L C Z x d W 9 0 O 1 N l Y 3 R p b 2 4 x L 1 R h Y m x l I D I 1 L 0 F 1 d G 9 S Z W 1 v d m V k Q 2 9 s d W 1 u c z E u e 0 N v b H V t b j c 2 L D c 1 f S Z x d W 9 0 O y w m c X V v d D t T Z W N 0 a W 9 u M S 9 U Y W J s Z S A y N S 9 B d X R v U m V t b 3 Z l Z E N v b H V t b n M x L n t D b 2 x 1 b W 4 3 N y w 3 N n 0 m c X V v d D s s J n F 1 b 3 Q 7 U 2 V j d G l v b j E v V G F i b G U g M j U v Q X V 0 b 1 J l b W 9 2 Z W R D b 2 x 1 b W 5 z M S 5 7 Q 2 9 s d W 1 u N z g s N z d 9 J n F 1 b 3 Q 7 L C Z x d W 9 0 O 1 N l Y 3 R p b 2 4 x L 1 R h Y m x l I D I 1 L 0 F 1 d G 9 S Z W 1 v d m V k Q 2 9 s d W 1 u c z E u e 0 N v b H V t b j c 5 L D c 4 f S Z x d W 9 0 O y w m c X V v d D t T Z W N 0 a W 9 u M S 9 U Y W J s Z S A y N S 9 B d X R v U m V t b 3 Z l Z E N v b H V t b n M x L n t D b 2 x 1 b W 4 4 M C w 3 O X 0 m c X V v d D s s J n F 1 b 3 Q 7 U 2 V j d G l v b j E v V G F i b G U g M j U v Q X V 0 b 1 J l b W 9 2 Z W R D b 2 x 1 b W 5 z M S 5 7 Q 2 9 s d W 1 u O D E s O D B 9 J n F 1 b 3 Q 7 L C Z x d W 9 0 O 1 N l Y 3 R p b 2 4 x L 1 R h Y m x l I D I 1 L 0 F 1 d G 9 S Z W 1 v d m V k Q 2 9 s d W 1 u c z E u e 0 N v b H V t b j g y L D g x f S Z x d W 9 0 O y w m c X V v d D t T Z W N 0 a W 9 u M S 9 U Y W J s Z S A y N S 9 B d X R v U m V t b 3 Z l Z E N v b H V t b n M x L n t D b 2 x 1 b W 4 4 M y w 4 M n 0 m c X V v d D s s J n F 1 b 3 Q 7 U 2 V j d G l v b j E v V G F i b G U g M j U v Q X V 0 b 1 J l b W 9 2 Z W R D b 2 x 1 b W 5 z M S 5 7 Q 2 9 s d W 1 u O D Q s O D N 9 J n F 1 b 3 Q 7 L C Z x d W 9 0 O 1 N l Y 3 R p b 2 4 x L 1 R h Y m x l I D I 1 L 0 F 1 d G 9 S Z W 1 v d m V k Q 2 9 s d W 1 u c z E u e 0 N v b H V t b j g 1 L D g 0 f S Z x d W 9 0 O y w m c X V v d D t T Z W N 0 a W 9 u M S 9 U Y W J s Z S A y N S 9 B d X R v U m V t b 3 Z l Z E N v b H V t b n M x L n t D b 2 x 1 b W 4 4 N i w 4 N X 0 m c X V v d D s s J n F 1 b 3 Q 7 U 2 V j d G l v b j E v V G F i b G U g M j U v Q X V 0 b 1 J l b W 9 2 Z W R D b 2 x 1 b W 5 z M S 5 7 Q 2 9 s d W 1 u O D c s O D Z 9 J n F 1 b 3 Q 7 L C Z x d W 9 0 O 1 N l Y 3 R p b 2 4 x L 1 R h Y m x l I D I 1 L 0 F 1 d G 9 S Z W 1 v d m V k Q 2 9 s d W 1 u c z E u e 0 N v b H V t b j g 4 L D g 3 f S Z x d W 9 0 O y w m c X V v d D t T Z W N 0 a W 9 u M S 9 U Y W J s Z S A y N S 9 B d X R v U m V t b 3 Z l Z E N v b H V t b n M x L n t D b 2 x 1 b W 4 4 O S w 4 O H 0 m c X V v d D s s J n F 1 b 3 Q 7 U 2 V j d G l v b j E v V G F i b G U g M j U v Q X V 0 b 1 J l b W 9 2 Z W R D b 2 x 1 b W 5 z M S 5 7 Q 2 9 s d W 1 u O T A s O D l 9 J n F 1 b 3 Q 7 L C Z x d W 9 0 O 1 N l Y 3 R p b 2 4 x L 1 R h Y m x l I D I 1 L 0 F 1 d G 9 S Z W 1 v d m V k Q 2 9 s d W 1 u c z E u e 0 N v b H V t b j k x L D k w f S Z x d W 9 0 O y w m c X V v d D t T Z W N 0 a W 9 u M S 9 U Y W J s Z S A y N S 9 B d X R v U m V t b 3 Z l Z E N v b H V t b n M x L n t D b 2 x 1 b W 4 5 M i w 5 M X 0 m c X V v d D s s J n F 1 b 3 Q 7 U 2 V j d G l v b j E v V G F i b G U g M j U v Q X V 0 b 1 J l b W 9 2 Z W R D b 2 x 1 b W 5 z M S 5 7 Q 2 9 s d W 1 u O T M s O T J 9 J n F 1 b 3 Q 7 L C Z x d W 9 0 O 1 N l Y 3 R p b 2 4 x L 1 R h Y m x l I D I 1 L 0 F 1 d G 9 S Z W 1 v d m V k Q 2 9 s d W 1 u c z E u e 0 N v b H V t b j k 0 L D k z f S Z x d W 9 0 O y w m c X V v d D t T Z W N 0 a W 9 u M S 9 U Y W J s Z S A y N S 9 B d X R v U m V t b 3 Z l Z E N v b H V t b n M x L n t D b 2 x 1 b W 4 5 N S w 5 N H 0 m c X V v d D s s J n F 1 b 3 Q 7 U 2 V j d G l v b j E v V G F i b G U g M j U v Q X V 0 b 1 J l b W 9 2 Z W R D b 2 x 1 b W 5 z M S 5 7 Q 2 9 s d W 1 u O T Y s O T V 9 J n F 1 b 3 Q 7 L C Z x d W 9 0 O 1 N l Y 3 R p b 2 4 x L 1 R h Y m x l I D I 1 L 0 F 1 d G 9 S Z W 1 v d m V k Q 2 9 s d W 1 u c z E u e 0 N v b H V t b j k 3 L D k 2 f S Z x d W 9 0 O y w m c X V v d D t T Z W N 0 a W 9 u M S 9 U Y W J s Z S A y N S 9 B d X R v U m V t b 3 Z l Z E N v b H V t b n M x L n t D b 2 x 1 b W 4 5 O C w 5 N 3 0 m c X V v d D s s J n F 1 b 3 Q 7 U 2 V j d G l v b j E v V G F i b G U g M j U v Q X V 0 b 1 J l b W 9 2 Z W R D b 2 x 1 b W 5 z M S 5 7 Q 2 9 s d W 1 u O T k s O T h 9 J n F 1 b 3 Q 7 L C Z x d W 9 0 O 1 N l Y 3 R p b 2 4 x L 1 R h Y m x l I D I 1 L 0 F 1 d G 9 S Z W 1 v d m V k Q 2 9 s d W 1 u c z E u e 0 N v b H V t b j E w M C w 5 O X 0 m c X V v d D s s J n F 1 b 3 Q 7 U 2 V j d G l v b j E v V G F i b G U g M j U v Q X V 0 b 1 J l b W 9 2 Z W R D b 2 x 1 b W 5 z M S 5 7 Q 2 9 s d W 1 u M T A x L D E w M H 0 m c X V v d D s s J n F 1 b 3 Q 7 U 2 V j d G l v b j E v V G F i b G U g M j U v Q X V 0 b 1 J l b W 9 2 Z W R D b 2 x 1 b W 5 z M S 5 7 Q 2 9 s d W 1 u M T A y L D E w M X 0 m c X V v d D s s J n F 1 b 3 Q 7 U 2 V j d G l v b j E v V G F i b G U g M j U v Q X V 0 b 1 J l b W 9 2 Z W R D b 2 x 1 b W 5 z M S 5 7 Q 2 9 s d W 1 u M T A z L D E w M n 0 m c X V v d D s s J n F 1 b 3 Q 7 U 2 V j d G l v b j E v V G F i b G U g M j U v Q X V 0 b 1 J l b W 9 2 Z W R D b 2 x 1 b W 5 z M S 5 7 Q 2 9 s d W 1 u M T A 0 L D E w M 3 0 m c X V v d D s s J n F 1 b 3 Q 7 U 2 V j d G l v b j E v V G F i b G U g M j U v Q X V 0 b 1 J l b W 9 2 Z W R D b 2 x 1 b W 5 z M S 5 7 Q 2 9 s d W 1 u M T A 1 L D E w N H 0 m c X V v d D s s J n F 1 b 3 Q 7 U 2 V j d G l v b j E v V G F i b G U g M j U v Q X V 0 b 1 J l b W 9 2 Z W R D b 2 x 1 b W 5 z M S 5 7 Q 2 9 s d W 1 u M T A 2 L D E w N X 0 m c X V v d D s s J n F 1 b 3 Q 7 U 2 V j d G l v b j E v V G F i b G U g M j U v Q X V 0 b 1 J l b W 9 2 Z W R D b 2 x 1 b W 5 z M S 5 7 Q 2 9 s d W 1 u M T A 3 L D E w N n 0 m c X V v d D s s J n F 1 b 3 Q 7 U 2 V j d G l v b j E v V G F i b G U g M j U v Q X V 0 b 1 J l b W 9 2 Z W R D b 2 x 1 b W 5 z M S 5 7 Q 2 9 s d W 1 u M T A 4 L D E w N 3 0 m c X V v d D s s J n F 1 b 3 Q 7 U 2 V j d G l v b j E v V G F i b G U g M j U v Q X V 0 b 1 J l b W 9 2 Z W R D b 2 x 1 b W 5 z M S 5 7 Q 2 9 s d W 1 u M T A 5 L D E w O H 0 m c X V v d D s s J n F 1 b 3 Q 7 U 2 V j d G l v b j E v V G F i b G U g M j U v Q X V 0 b 1 J l b W 9 2 Z W R D b 2 x 1 b W 5 z M S 5 7 Q 2 9 s d W 1 u M T E w L D E w O X 0 m c X V v d D s s J n F 1 b 3 Q 7 U 2 V j d G l v b j E v V G F i b G U g M j U v Q X V 0 b 1 J l b W 9 2 Z W R D b 2 x 1 b W 5 z M S 5 7 Q 2 9 s d W 1 u M T E x L D E x M H 0 m c X V v d D s s J n F 1 b 3 Q 7 U 2 V j d G l v b j E v V G F i b G U g M j U v Q X V 0 b 1 J l b W 9 2 Z W R D b 2 x 1 b W 5 z M S 5 7 Q 2 9 s d W 1 u M T E y L D E x M X 0 m c X V v d D s s J n F 1 b 3 Q 7 U 2 V j d G l v b j E v V G F i b G U g M j U v Q X V 0 b 1 J l b W 9 2 Z W R D b 2 x 1 b W 5 z M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U Y W J s Z S A y N S 9 B d X R v U m V t b 3 Z l Z E N v b H V t b n M x L n t D b 2 x 1 b W 4 x L D B 9 J n F 1 b 3 Q 7 L C Z x d W 9 0 O 1 N l Y 3 R p b 2 4 x L 1 R h Y m x l I D I 1 L 0 F 1 d G 9 S Z W 1 v d m V k Q 2 9 s d W 1 u c z E u e 0 N v b H V t b j I s M X 0 m c X V v d D s s J n F 1 b 3 Q 7 U 2 V j d G l v b j E v V G F i b G U g M j U v Q X V 0 b 1 J l b W 9 2 Z W R D b 2 x 1 b W 5 z M S 5 7 Q 2 9 s d W 1 u M y w y f S Z x d W 9 0 O y w m c X V v d D t T Z W N 0 a W 9 u M S 9 U Y W J s Z S A y N S 9 B d X R v U m V t b 3 Z l Z E N v b H V t b n M x L n t D b 2 x 1 b W 4 0 L D N 9 J n F 1 b 3 Q 7 L C Z x d W 9 0 O 1 N l Y 3 R p b 2 4 x L 1 R h Y m x l I D I 1 L 0 F 1 d G 9 S Z W 1 v d m V k Q 2 9 s d W 1 u c z E u e 0 N v b H V t b j U s N H 0 m c X V v d D s s J n F 1 b 3 Q 7 U 2 V j d G l v b j E v V G F i b G U g M j U v Q X V 0 b 1 J l b W 9 2 Z W R D b 2 x 1 b W 5 z M S 5 7 Q 2 9 s d W 1 u N i w 1 f S Z x d W 9 0 O y w m c X V v d D t T Z W N 0 a W 9 u M S 9 U Y W J s Z S A y N S 9 B d X R v U m V t b 3 Z l Z E N v b H V t b n M x L n t D b 2 x 1 b W 4 3 L D Z 9 J n F 1 b 3 Q 7 L C Z x d W 9 0 O 1 N l Y 3 R p b 2 4 x L 1 R h Y m x l I D I 1 L 0 F 1 d G 9 S Z W 1 v d m V k Q 2 9 s d W 1 u c z E u e 0 N v b H V t b j g s N 3 0 m c X V v d D s s J n F 1 b 3 Q 7 U 2 V j d G l v b j E v V G F i b G U g M j U v Q X V 0 b 1 J l b W 9 2 Z W R D b 2 x 1 b W 5 z M S 5 7 Q 2 9 s d W 1 u O S w 4 f S Z x d W 9 0 O y w m c X V v d D t T Z W N 0 a W 9 u M S 9 U Y W J s Z S A y N S 9 B d X R v U m V t b 3 Z l Z E N v b H V t b n M x L n t D b 2 x 1 b W 4 x M C w 5 f S Z x d W 9 0 O y w m c X V v d D t T Z W N 0 a W 9 u M S 9 U Y W J s Z S A y N S 9 B d X R v U m V t b 3 Z l Z E N v b H V t b n M x L n t D b 2 x 1 b W 4 x M S w x M H 0 m c X V v d D s s J n F 1 b 3 Q 7 U 2 V j d G l v b j E v V G F i b G U g M j U v Q X V 0 b 1 J l b W 9 2 Z W R D b 2 x 1 b W 5 z M S 5 7 Q 2 9 s d W 1 u M T I s M T F 9 J n F 1 b 3 Q 7 L C Z x d W 9 0 O 1 N l Y 3 R p b 2 4 x L 1 R h Y m x l I D I 1 L 0 F 1 d G 9 S Z W 1 v d m V k Q 2 9 s d W 1 u c z E u e 0 N v b H V t b j E z L D E y f S Z x d W 9 0 O y w m c X V v d D t T Z W N 0 a W 9 u M S 9 U Y W J s Z S A y N S 9 B d X R v U m V t b 3 Z l Z E N v b H V t b n M x L n t D b 2 x 1 b W 4 x N C w x M 3 0 m c X V v d D s s J n F 1 b 3 Q 7 U 2 V j d G l v b j E v V G F i b G U g M j U v Q X V 0 b 1 J l b W 9 2 Z W R D b 2 x 1 b W 5 z M S 5 7 Q 2 9 s d W 1 u M T U s M T R 9 J n F 1 b 3 Q 7 L C Z x d W 9 0 O 1 N l Y 3 R p b 2 4 x L 1 R h Y m x l I D I 1 L 0 F 1 d G 9 S Z W 1 v d m V k Q 2 9 s d W 1 u c z E u e 0 N v b H V t b j E 2 L D E 1 f S Z x d W 9 0 O y w m c X V v d D t T Z W N 0 a W 9 u M S 9 U Y W J s Z S A y N S 9 B d X R v U m V t b 3 Z l Z E N v b H V t b n M x L n t D b 2 x 1 b W 4 x N y w x N n 0 m c X V v d D s s J n F 1 b 3 Q 7 U 2 V j d G l v b j E v V G F i b G U g M j U v Q X V 0 b 1 J l b W 9 2 Z W R D b 2 x 1 b W 5 z M S 5 7 Q 2 9 s d W 1 u M T g s M T d 9 J n F 1 b 3 Q 7 L C Z x d W 9 0 O 1 N l Y 3 R p b 2 4 x L 1 R h Y m x l I D I 1 L 0 F 1 d G 9 S Z W 1 v d m V k Q 2 9 s d W 1 u c z E u e 0 N v b H V t b j E 5 L D E 4 f S Z x d W 9 0 O y w m c X V v d D t T Z W N 0 a W 9 u M S 9 U Y W J s Z S A y N S 9 B d X R v U m V t b 3 Z l Z E N v b H V t b n M x L n t D b 2 x 1 b W 4 y M C w x O X 0 m c X V v d D s s J n F 1 b 3 Q 7 U 2 V j d G l v b j E v V G F i b G U g M j U v Q X V 0 b 1 J l b W 9 2 Z W R D b 2 x 1 b W 5 z M S 5 7 Q 2 9 s d W 1 u M j E s M j B 9 J n F 1 b 3 Q 7 L C Z x d W 9 0 O 1 N l Y 3 R p b 2 4 x L 1 R h Y m x l I D I 1 L 0 F 1 d G 9 S Z W 1 v d m V k Q 2 9 s d W 1 u c z E u e 0 N v b H V t b j I y L D I x f S Z x d W 9 0 O y w m c X V v d D t T Z W N 0 a W 9 u M S 9 U Y W J s Z S A y N S 9 B d X R v U m V t b 3 Z l Z E N v b H V t b n M x L n t D b 2 x 1 b W 4 y M y w y M n 0 m c X V v d D s s J n F 1 b 3 Q 7 U 2 V j d G l v b j E v V G F i b G U g M j U v Q X V 0 b 1 J l b W 9 2 Z W R D b 2 x 1 b W 5 z M S 5 7 Q 2 9 s d W 1 u M j Q s M j N 9 J n F 1 b 3 Q 7 L C Z x d W 9 0 O 1 N l Y 3 R p b 2 4 x L 1 R h Y m x l I D I 1 L 0 F 1 d G 9 S Z W 1 v d m V k Q 2 9 s d W 1 u c z E u e 0 N v b H V t b j I 1 L D I 0 f S Z x d W 9 0 O y w m c X V v d D t T Z W N 0 a W 9 u M S 9 U Y W J s Z S A y N S 9 B d X R v U m V t b 3 Z l Z E N v b H V t b n M x L n t D b 2 x 1 b W 4 y N i w y N X 0 m c X V v d D s s J n F 1 b 3 Q 7 U 2 V j d G l v b j E v V G F i b G U g M j U v Q X V 0 b 1 J l b W 9 2 Z W R D b 2 x 1 b W 5 z M S 5 7 Q 2 9 s d W 1 u M j c s M j Z 9 J n F 1 b 3 Q 7 L C Z x d W 9 0 O 1 N l Y 3 R p b 2 4 x L 1 R h Y m x l I D I 1 L 0 F 1 d G 9 S Z W 1 v d m V k Q 2 9 s d W 1 u c z E u e 0 N v b H V t b j I 4 L D I 3 f S Z x d W 9 0 O y w m c X V v d D t T Z W N 0 a W 9 u M S 9 U Y W J s Z S A y N S 9 B d X R v U m V t b 3 Z l Z E N v b H V t b n M x L n t D b 2 x 1 b W 4 y O S w y O H 0 m c X V v d D s s J n F 1 b 3 Q 7 U 2 V j d G l v b j E v V G F i b G U g M j U v Q X V 0 b 1 J l b W 9 2 Z W R D b 2 x 1 b W 5 z M S 5 7 Q 2 9 s d W 1 u M z A s M j l 9 J n F 1 b 3 Q 7 L C Z x d W 9 0 O 1 N l Y 3 R p b 2 4 x L 1 R h Y m x l I D I 1 L 0 F 1 d G 9 S Z W 1 v d m V k Q 2 9 s d W 1 u c z E u e 0 N v b H V t b j M x L D M w f S Z x d W 9 0 O y w m c X V v d D t T Z W N 0 a W 9 u M S 9 U Y W J s Z S A y N S 9 B d X R v U m V t b 3 Z l Z E N v b H V t b n M x L n t D b 2 x 1 b W 4 z M i w z M X 0 m c X V v d D s s J n F 1 b 3 Q 7 U 2 V j d G l v b j E v V G F i b G U g M j U v Q X V 0 b 1 J l b W 9 2 Z W R D b 2 x 1 b W 5 z M S 5 7 Q 2 9 s d W 1 u M z M s M z J 9 J n F 1 b 3 Q 7 L C Z x d W 9 0 O 1 N l Y 3 R p b 2 4 x L 1 R h Y m x l I D I 1 L 0 F 1 d G 9 S Z W 1 v d m V k Q 2 9 s d W 1 u c z E u e 0 N v b H V t b j M 0 L D M z f S Z x d W 9 0 O y w m c X V v d D t T Z W N 0 a W 9 u M S 9 U Y W J s Z S A y N S 9 B d X R v U m V t b 3 Z l Z E N v b H V t b n M x L n t D b 2 x 1 b W 4 z N S w z N H 0 m c X V v d D s s J n F 1 b 3 Q 7 U 2 V j d G l v b j E v V G F i b G U g M j U v Q X V 0 b 1 J l b W 9 2 Z W R D b 2 x 1 b W 5 z M S 5 7 Q 2 9 s d W 1 u M z Y s M z V 9 J n F 1 b 3 Q 7 L C Z x d W 9 0 O 1 N l Y 3 R p b 2 4 x L 1 R h Y m x l I D I 1 L 0 F 1 d G 9 S Z W 1 v d m V k Q 2 9 s d W 1 u c z E u e 0 N v b H V t b j M 3 L D M 2 f S Z x d W 9 0 O y w m c X V v d D t T Z W N 0 a W 9 u M S 9 U Y W J s Z S A y N S 9 B d X R v U m V t b 3 Z l Z E N v b H V t b n M x L n t D b 2 x 1 b W 4 z O C w z N 3 0 m c X V v d D s s J n F 1 b 3 Q 7 U 2 V j d G l v b j E v V G F i b G U g M j U v Q X V 0 b 1 J l b W 9 2 Z W R D b 2 x 1 b W 5 z M S 5 7 Q 2 9 s d W 1 u M z k s M z h 9 J n F 1 b 3 Q 7 L C Z x d W 9 0 O 1 N l Y 3 R p b 2 4 x L 1 R h Y m x l I D I 1 L 0 F 1 d G 9 S Z W 1 v d m V k Q 2 9 s d W 1 u c z E u e 0 N v b H V t b j Q w L D M 5 f S Z x d W 9 0 O y w m c X V v d D t T Z W N 0 a W 9 u M S 9 U Y W J s Z S A y N S 9 B d X R v U m V t b 3 Z l Z E N v b H V t b n M x L n t D b 2 x 1 b W 4 0 M S w 0 M H 0 m c X V v d D s s J n F 1 b 3 Q 7 U 2 V j d G l v b j E v V G F i b G U g M j U v Q X V 0 b 1 J l b W 9 2 Z W R D b 2 x 1 b W 5 z M S 5 7 Q 2 9 s d W 1 u N D I s N D F 9 J n F 1 b 3 Q 7 L C Z x d W 9 0 O 1 N l Y 3 R p b 2 4 x L 1 R h Y m x l I D I 1 L 0 F 1 d G 9 S Z W 1 v d m V k Q 2 9 s d W 1 u c z E u e 0 N v b H V t b j Q z L D Q y f S Z x d W 9 0 O y w m c X V v d D t T Z W N 0 a W 9 u M S 9 U Y W J s Z S A y N S 9 B d X R v U m V t b 3 Z l Z E N v b H V t b n M x L n t D b 2 x 1 b W 4 0 N C w 0 M 3 0 m c X V v d D s s J n F 1 b 3 Q 7 U 2 V j d G l v b j E v V G F i b G U g M j U v Q X V 0 b 1 J l b W 9 2 Z W R D b 2 x 1 b W 5 z M S 5 7 Q 2 9 s d W 1 u N D U s N D R 9 J n F 1 b 3 Q 7 L C Z x d W 9 0 O 1 N l Y 3 R p b 2 4 x L 1 R h Y m x l I D I 1 L 0 F 1 d G 9 S Z W 1 v d m V k Q 2 9 s d W 1 u c z E u e 0 N v b H V t b j Q 2 L D Q 1 f S Z x d W 9 0 O y w m c X V v d D t T Z W N 0 a W 9 u M S 9 U Y W J s Z S A y N S 9 B d X R v U m V t b 3 Z l Z E N v b H V t b n M x L n t D b 2 x 1 b W 4 0 N y w 0 N n 0 m c X V v d D s s J n F 1 b 3 Q 7 U 2 V j d G l v b j E v V G F i b G U g M j U v Q X V 0 b 1 J l b W 9 2 Z W R D b 2 x 1 b W 5 z M S 5 7 Q 2 9 s d W 1 u N D g s N D d 9 J n F 1 b 3 Q 7 L C Z x d W 9 0 O 1 N l Y 3 R p b 2 4 x L 1 R h Y m x l I D I 1 L 0 F 1 d G 9 S Z W 1 v d m V k Q 2 9 s d W 1 u c z E u e 0 N v b H V t b j Q 5 L D Q 4 f S Z x d W 9 0 O y w m c X V v d D t T Z W N 0 a W 9 u M S 9 U Y W J s Z S A y N S 9 B d X R v U m V t b 3 Z l Z E N v b H V t b n M x L n t D b 2 x 1 b W 4 1 M C w 0 O X 0 m c X V v d D s s J n F 1 b 3 Q 7 U 2 V j d G l v b j E v V G F i b G U g M j U v Q X V 0 b 1 J l b W 9 2 Z W R D b 2 x 1 b W 5 z M S 5 7 Q 2 9 s d W 1 u N T E s N T B 9 J n F 1 b 3 Q 7 L C Z x d W 9 0 O 1 N l Y 3 R p b 2 4 x L 1 R h Y m x l I D I 1 L 0 F 1 d G 9 S Z W 1 v d m V k Q 2 9 s d W 1 u c z E u e 0 N v b H V t b j U y L D U x f S Z x d W 9 0 O y w m c X V v d D t T Z W N 0 a W 9 u M S 9 U Y W J s Z S A y N S 9 B d X R v U m V t b 3 Z l Z E N v b H V t b n M x L n t D b 2 x 1 b W 4 1 M y w 1 M n 0 m c X V v d D s s J n F 1 b 3 Q 7 U 2 V j d G l v b j E v V G F i b G U g M j U v Q X V 0 b 1 J l b W 9 2 Z W R D b 2 x 1 b W 5 z M S 5 7 Q 2 9 s d W 1 u N T Q s N T N 9 J n F 1 b 3 Q 7 L C Z x d W 9 0 O 1 N l Y 3 R p b 2 4 x L 1 R h Y m x l I D I 1 L 0 F 1 d G 9 S Z W 1 v d m V k Q 2 9 s d W 1 u c z E u e 0 N v b H V t b j U 1 L D U 0 f S Z x d W 9 0 O y w m c X V v d D t T Z W N 0 a W 9 u M S 9 U Y W J s Z S A y N S 9 B d X R v U m V t b 3 Z l Z E N v b H V t b n M x L n t D b 2 x 1 b W 4 1 N i w 1 N X 0 m c X V v d D s s J n F 1 b 3 Q 7 U 2 V j d G l v b j E v V G F i b G U g M j U v Q X V 0 b 1 J l b W 9 2 Z W R D b 2 x 1 b W 5 z M S 5 7 Q 2 9 s d W 1 u N T c s N T Z 9 J n F 1 b 3 Q 7 L C Z x d W 9 0 O 1 N l Y 3 R p b 2 4 x L 1 R h Y m x l I D I 1 L 0 F 1 d G 9 S Z W 1 v d m V k Q 2 9 s d W 1 u c z E u e 0 N v b H V t b j U 4 L D U 3 f S Z x d W 9 0 O y w m c X V v d D t T Z W N 0 a W 9 u M S 9 U Y W J s Z S A y N S 9 B d X R v U m V t b 3 Z l Z E N v b H V t b n M x L n t D b 2 x 1 b W 4 1 O S w 1 O H 0 m c X V v d D s s J n F 1 b 3 Q 7 U 2 V j d G l v b j E v V G F i b G U g M j U v Q X V 0 b 1 J l b W 9 2 Z W R D b 2 x 1 b W 5 z M S 5 7 Q 2 9 s d W 1 u N j A s N T l 9 J n F 1 b 3 Q 7 L C Z x d W 9 0 O 1 N l Y 3 R p b 2 4 x L 1 R h Y m x l I D I 1 L 0 F 1 d G 9 S Z W 1 v d m V k Q 2 9 s d W 1 u c z E u e 0 N v b H V t b j Y x L D Y w f S Z x d W 9 0 O y w m c X V v d D t T Z W N 0 a W 9 u M S 9 U Y W J s Z S A y N S 9 B d X R v U m V t b 3 Z l Z E N v b H V t b n M x L n t D b 2 x 1 b W 4 2 M i w 2 M X 0 m c X V v d D s s J n F 1 b 3 Q 7 U 2 V j d G l v b j E v V G F i b G U g M j U v Q X V 0 b 1 J l b W 9 2 Z W R D b 2 x 1 b W 5 z M S 5 7 Q 2 9 s d W 1 u N j M s N j J 9 J n F 1 b 3 Q 7 L C Z x d W 9 0 O 1 N l Y 3 R p b 2 4 x L 1 R h Y m x l I D I 1 L 0 F 1 d G 9 S Z W 1 v d m V k Q 2 9 s d W 1 u c z E u e 0 N v b H V t b j Y 0 L D Y z f S Z x d W 9 0 O y w m c X V v d D t T Z W N 0 a W 9 u M S 9 U Y W J s Z S A y N S 9 B d X R v U m V t b 3 Z l Z E N v b H V t b n M x L n t D b 2 x 1 b W 4 2 N S w 2 N H 0 m c X V v d D s s J n F 1 b 3 Q 7 U 2 V j d G l v b j E v V G F i b G U g M j U v Q X V 0 b 1 J l b W 9 2 Z W R D b 2 x 1 b W 5 z M S 5 7 Q 2 9 s d W 1 u N j Y s N j V 9 J n F 1 b 3 Q 7 L C Z x d W 9 0 O 1 N l Y 3 R p b 2 4 x L 1 R h Y m x l I D I 1 L 0 F 1 d G 9 S Z W 1 v d m V k Q 2 9 s d W 1 u c z E u e 0 N v b H V t b j Y 3 L D Y 2 f S Z x d W 9 0 O y w m c X V v d D t T Z W N 0 a W 9 u M S 9 U Y W J s Z S A y N S 9 B d X R v U m V t b 3 Z l Z E N v b H V t b n M x L n t D b 2 x 1 b W 4 2 O C w 2 N 3 0 m c X V v d D s s J n F 1 b 3 Q 7 U 2 V j d G l v b j E v V G F i b G U g M j U v Q X V 0 b 1 J l b W 9 2 Z W R D b 2 x 1 b W 5 z M S 5 7 Q 2 9 s d W 1 u N j k s N j h 9 J n F 1 b 3 Q 7 L C Z x d W 9 0 O 1 N l Y 3 R p b 2 4 x L 1 R h Y m x l I D I 1 L 0 F 1 d G 9 S Z W 1 v d m V k Q 2 9 s d W 1 u c z E u e 0 N v b H V t b j c w L D Y 5 f S Z x d W 9 0 O y w m c X V v d D t T Z W N 0 a W 9 u M S 9 U Y W J s Z S A y N S 9 B d X R v U m V t b 3 Z l Z E N v b H V t b n M x L n t D b 2 x 1 b W 4 3 M S w 3 M H 0 m c X V v d D s s J n F 1 b 3 Q 7 U 2 V j d G l v b j E v V G F i b G U g M j U v Q X V 0 b 1 J l b W 9 2 Z W R D b 2 x 1 b W 5 z M S 5 7 Q 2 9 s d W 1 u N z I s N z F 9 J n F 1 b 3 Q 7 L C Z x d W 9 0 O 1 N l Y 3 R p b 2 4 x L 1 R h Y m x l I D I 1 L 0 F 1 d G 9 S Z W 1 v d m V k Q 2 9 s d W 1 u c z E u e 0 N v b H V t b j c z L D c y f S Z x d W 9 0 O y w m c X V v d D t T Z W N 0 a W 9 u M S 9 U Y W J s Z S A y N S 9 B d X R v U m V t b 3 Z l Z E N v b H V t b n M x L n t D b 2 x 1 b W 4 3 N C w 3 M 3 0 m c X V v d D s s J n F 1 b 3 Q 7 U 2 V j d G l v b j E v V G F i b G U g M j U v Q X V 0 b 1 J l b W 9 2 Z W R D b 2 x 1 b W 5 z M S 5 7 Q 2 9 s d W 1 u N z U s N z R 9 J n F 1 b 3 Q 7 L C Z x d W 9 0 O 1 N l Y 3 R p b 2 4 x L 1 R h Y m x l I D I 1 L 0 F 1 d G 9 S Z W 1 v d m V k Q 2 9 s d W 1 u c z E u e 0 N v b H V t b j c 2 L D c 1 f S Z x d W 9 0 O y w m c X V v d D t T Z W N 0 a W 9 u M S 9 U Y W J s Z S A y N S 9 B d X R v U m V t b 3 Z l Z E N v b H V t b n M x L n t D b 2 x 1 b W 4 3 N y w 3 N n 0 m c X V v d D s s J n F 1 b 3 Q 7 U 2 V j d G l v b j E v V G F i b G U g M j U v Q X V 0 b 1 J l b W 9 2 Z W R D b 2 x 1 b W 5 z M S 5 7 Q 2 9 s d W 1 u N z g s N z d 9 J n F 1 b 3 Q 7 L C Z x d W 9 0 O 1 N l Y 3 R p b 2 4 x L 1 R h Y m x l I D I 1 L 0 F 1 d G 9 S Z W 1 v d m V k Q 2 9 s d W 1 u c z E u e 0 N v b H V t b j c 5 L D c 4 f S Z x d W 9 0 O y w m c X V v d D t T Z W N 0 a W 9 u M S 9 U Y W J s Z S A y N S 9 B d X R v U m V t b 3 Z l Z E N v b H V t b n M x L n t D b 2 x 1 b W 4 4 M C w 3 O X 0 m c X V v d D s s J n F 1 b 3 Q 7 U 2 V j d G l v b j E v V G F i b G U g M j U v Q X V 0 b 1 J l b W 9 2 Z W R D b 2 x 1 b W 5 z M S 5 7 Q 2 9 s d W 1 u O D E s O D B 9 J n F 1 b 3 Q 7 L C Z x d W 9 0 O 1 N l Y 3 R p b 2 4 x L 1 R h Y m x l I D I 1 L 0 F 1 d G 9 S Z W 1 v d m V k Q 2 9 s d W 1 u c z E u e 0 N v b H V t b j g y L D g x f S Z x d W 9 0 O y w m c X V v d D t T Z W N 0 a W 9 u M S 9 U Y W J s Z S A y N S 9 B d X R v U m V t b 3 Z l Z E N v b H V t b n M x L n t D b 2 x 1 b W 4 4 M y w 4 M n 0 m c X V v d D s s J n F 1 b 3 Q 7 U 2 V j d G l v b j E v V G F i b G U g M j U v Q X V 0 b 1 J l b W 9 2 Z W R D b 2 x 1 b W 5 z M S 5 7 Q 2 9 s d W 1 u O D Q s O D N 9 J n F 1 b 3 Q 7 L C Z x d W 9 0 O 1 N l Y 3 R p b 2 4 x L 1 R h Y m x l I D I 1 L 0 F 1 d G 9 S Z W 1 v d m V k Q 2 9 s d W 1 u c z E u e 0 N v b H V t b j g 1 L D g 0 f S Z x d W 9 0 O y w m c X V v d D t T Z W N 0 a W 9 u M S 9 U Y W J s Z S A y N S 9 B d X R v U m V t b 3 Z l Z E N v b H V t b n M x L n t D b 2 x 1 b W 4 4 N i w 4 N X 0 m c X V v d D s s J n F 1 b 3 Q 7 U 2 V j d G l v b j E v V G F i b G U g M j U v Q X V 0 b 1 J l b W 9 2 Z W R D b 2 x 1 b W 5 z M S 5 7 Q 2 9 s d W 1 u O D c s O D Z 9 J n F 1 b 3 Q 7 L C Z x d W 9 0 O 1 N l Y 3 R p b 2 4 x L 1 R h Y m x l I D I 1 L 0 F 1 d G 9 S Z W 1 v d m V k Q 2 9 s d W 1 u c z E u e 0 N v b H V t b j g 4 L D g 3 f S Z x d W 9 0 O y w m c X V v d D t T Z W N 0 a W 9 u M S 9 U Y W J s Z S A y N S 9 B d X R v U m V t b 3 Z l Z E N v b H V t b n M x L n t D b 2 x 1 b W 4 4 O S w 4 O H 0 m c X V v d D s s J n F 1 b 3 Q 7 U 2 V j d G l v b j E v V G F i b G U g M j U v Q X V 0 b 1 J l b W 9 2 Z W R D b 2 x 1 b W 5 z M S 5 7 Q 2 9 s d W 1 u O T A s O D l 9 J n F 1 b 3 Q 7 L C Z x d W 9 0 O 1 N l Y 3 R p b 2 4 x L 1 R h Y m x l I D I 1 L 0 F 1 d G 9 S Z W 1 v d m V k Q 2 9 s d W 1 u c z E u e 0 N v b H V t b j k x L D k w f S Z x d W 9 0 O y w m c X V v d D t T Z W N 0 a W 9 u M S 9 U Y W J s Z S A y N S 9 B d X R v U m V t b 3 Z l Z E N v b H V t b n M x L n t D b 2 x 1 b W 4 5 M i w 5 M X 0 m c X V v d D s s J n F 1 b 3 Q 7 U 2 V j d G l v b j E v V G F i b G U g M j U v Q X V 0 b 1 J l b W 9 2 Z W R D b 2 x 1 b W 5 z M S 5 7 Q 2 9 s d W 1 u O T M s O T J 9 J n F 1 b 3 Q 7 L C Z x d W 9 0 O 1 N l Y 3 R p b 2 4 x L 1 R h Y m x l I D I 1 L 0 F 1 d G 9 S Z W 1 v d m V k Q 2 9 s d W 1 u c z E u e 0 N v b H V t b j k 0 L D k z f S Z x d W 9 0 O y w m c X V v d D t T Z W N 0 a W 9 u M S 9 U Y W J s Z S A y N S 9 B d X R v U m V t b 3 Z l Z E N v b H V t b n M x L n t D b 2 x 1 b W 4 5 N S w 5 N H 0 m c X V v d D s s J n F 1 b 3 Q 7 U 2 V j d G l v b j E v V G F i b G U g M j U v Q X V 0 b 1 J l b W 9 2 Z W R D b 2 x 1 b W 5 z M S 5 7 Q 2 9 s d W 1 u O T Y s O T V 9 J n F 1 b 3 Q 7 L C Z x d W 9 0 O 1 N l Y 3 R p b 2 4 x L 1 R h Y m x l I D I 1 L 0 F 1 d G 9 S Z W 1 v d m V k Q 2 9 s d W 1 u c z E u e 0 N v b H V t b j k 3 L D k 2 f S Z x d W 9 0 O y w m c X V v d D t T Z W N 0 a W 9 u M S 9 U Y W J s Z S A y N S 9 B d X R v U m V t b 3 Z l Z E N v b H V t b n M x L n t D b 2 x 1 b W 4 5 O C w 5 N 3 0 m c X V v d D s s J n F 1 b 3 Q 7 U 2 V j d G l v b j E v V G F i b G U g M j U v Q X V 0 b 1 J l b W 9 2 Z W R D b 2 x 1 b W 5 z M S 5 7 Q 2 9 s d W 1 u O T k s O T h 9 J n F 1 b 3 Q 7 L C Z x d W 9 0 O 1 N l Y 3 R p b 2 4 x L 1 R h Y m x l I D I 1 L 0 F 1 d G 9 S Z W 1 v d m V k Q 2 9 s d W 1 u c z E u e 0 N v b H V t b j E w M C w 5 O X 0 m c X V v d D s s J n F 1 b 3 Q 7 U 2 V j d G l v b j E v V G F i b G U g M j U v Q X V 0 b 1 J l b W 9 2 Z W R D b 2 x 1 b W 5 z M S 5 7 Q 2 9 s d W 1 u M T A x L D E w M H 0 m c X V v d D s s J n F 1 b 3 Q 7 U 2 V j d G l v b j E v V G F i b G U g M j U v Q X V 0 b 1 J l b W 9 2 Z W R D b 2 x 1 b W 5 z M S 5 7 Q 2 9 s d W 1 u M T A y L D E w M X 0 m c X V v d D s s J n F 1 b 3 Q 7 U 2 V j d G l v b j E v V G F i b G U g M j U v Q X V 0 b 1 J l b W 9 2 Z W R D b 2 x 1 b W 5 z M S 5 7 Q 2 9 s d W 1 u M T A z L D E w M n 0 m c X V v d D s s J n F 1 b 3 Q 7 U 2 V j d G l v b j E v V G F i b G U g M j U v Q X V 0 b 1 J l b W 9 2 Z W R D b 2 x 1 b W 5 z M S 5 7 Q 2 9 s d W 1 u M T A 0 L D E w M 3 0 m c X V v d D s s J n F 1 b 3 Q 7 U 2 V j d G l v b j E v V G F i b G U g M j U v Q X V 0 b 1 J l b W 9 2 Z W R D b 2 x 1 b W 5 z M S 5 7 Q 2 9 s d W 1 u M T A 1 L D E w N H 0 m c X V v d D s s J n F 1 b 3 Q 7 U 2 V j d G l v b j E v V G F i b G U g M j U v Q X V 0 b 1 J l b W 9 2 Z W R D b 2 x 1 b W 5 z M S 5 7 Q 2 9 s d W 1 u M T A 2 L D E w N X 0 m c X V v d D s s J n F 1 b 3 Q 7 U 2 V j d G l v b j E v V G F i b G U g M j U v Q X V 0 b 1 J l b W 9 2 Z W R D b 2 x 1 b W 5 z M S 5 7 Q 2 9 s d W 1 u M T A 3 L D E w N n 0 m c X V v d D s s J n F 1 b 3 Q 7 U 2 V j d G l v b j E v V G F i b G U g M j U v Q X V 0 b 1 J l b W 9 2 Z W R D b 2 x 1 b W 5 z M S 5 7 Q 2 9 s d W 1 u M T A 4 L D E w N 3 0 m c X V v d D s s J n F 1 b 3 Q 7 U 2 V j d G l v b j E v V G F i b G U g M j U v Q X V 0 b 1 J l b W 9 2 Z W R D b 2 x 1 b W 5 z M S 5 7 Q 2 9 s d W 1 u M T A 5 L D E w O H 0 m c X V v d D s s J n F 1 b 3 Q 7 U 2 V j d G l v b j E v V G F i b G U g M j U v Q X V 0 b 1 J l b W 9 2 Z W R D b 2 x 1 b W 5 z M S 5 7 Q 2 9 s d W 1 u M T E w L D E w O X 0 m c X V v d D s s J n F 1 b 3 Q 7 U 2 V j d G l v b j E v V G F i b G U g M j U v Q X V 0 b 1 J l b W 9 2 Z W R D b 2 x 1 b W 5 z M S 5 7 Q 2 9 s d W 1 u M T E x L D E x M H 0 m c X V v d D s s J n F 1 b 3 Q 7 U 2 V j d G l v b j E v V G F i b G U g M j U v Q X V 0 b 1 J l b W 9 2 Z W R D b 2 x 1 b W 5 z M S 5 7 Q 2 9 s d W 1 u M T E y L D E x M X 0 m c X V v d D s s J n F 1 b 3 Q 7 U 2 V j d G l v b j E v V G F i b G U g M j U v Q X V 0 b 1 J l b W 9 2 Z W R D b 2 x 1 b W 5 z M S 5 7 Q 2 9 s d W 1 u M T E z L D E x M n 0 m c X V v d D t d L C Z x d W 9 0 O 1 J l b G F 0 a W 9 u c 2 h p c E l u Z m 8 m c X V v d D s 6 W 1 1 9 I i A v P j x F b n R y e S B U e X B l P S J G a W x s V G F y Z 2 V 0 I i B W Y W x 1 Z T 0 i c 1 R h Y m x l X z I 1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1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N z w v S X R l b V B h d G g + P C 9 J d G V t T G 9 j Y X R p b 2 4 + P F N 0 Y W J s Z U V u d H J p Z X M + P E V u d H J 5 I F R 5 c G U 9 I l F 1 Z X J 5 S U Q i I F Z h b H V l P S J z M D k x Y T R m M 2 Q t N D l l N C 0 0 Y z Z i L W E x M T k t Z G E w M m M 3 N j g 3 N z c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j c v Q X V 0 b 1 J l b W 9 2 Z W R D b 2 x 1 b W 5 z M S 5 7 Q 2 9 s d W 1 u M S w w f S Z x d W 9 0 O y w m c X V v d D t T Z W N 0 a W 9 u M S 9 U Y W J s Z S A y N y 9 B d X R v U m V t b 3 Z l Z E N v b H V t b n M x L n t D b 2 x 1 b W 4 y L D F 9 J n F 1 b 3 Q 7 L C Z x d W 9 0 O 1 N l Y 3 R p b 2 4 x L 1 R h Y m x l I D I 3 L 0 F 1 d G 9 S Z W 1 v d m V k Q 2 9 s d W 1 u c z E u e 0 N v b H V t b j M s M n 0 m c X V v d D s s J n F 1 b 3 Q 7 U 2 V j d G l v b j E v V G F i b G U g M j c v Q X V 0 b 1 J l b W 9 2 Z W R D b 2 x 1 b W 5 z M S 5 7 Q 2 9 s d W 1 u N C w z f S Z x d W 9 0 O y w m c X V v d D t T Z W N 0 a W 9 u M S 9 U Y W J s Z S A y N y 9 B d X R v U m V t b 3 Z l Z E N v b H V t b n M x L n t D b 2 x 1 b W 4 1 L D R 9 J n F 1 b 3 Q 7 L C Z x d W 9 0 O 1 N l Y 3 R p b 2 4 x L 1 R h Y m x l I D I 3 L 0 F 1 d G 9 S Z W 1 v d m V k Q 2 9 s d W 1 u c z E u e 0 N v b H V t b j Y s N X 0 m c X V v d D s s J n F 1 b 3 Q 7 U 2 V j d G l v b j E v V G F i b G U g M j c v Q X V 0 b 1 J l b W 9 2 Z W R D b 2 x 1 b W 5 z M S 5 7 Q 2 9 s d W 1 u N y w 2 f S Z x d W 9 0 O y w m c X V v d D t T Z W N 0 a W 9 u M S 9 U Y W J s Z S A y N y 9 B d X R v U m V t b 3 Z l Z E N v b H V t b n M x L n t D b 2 x 1 b W 4 4 L D d 9 J n F 1 b 3 Q 7 L C Z x d W 9 0 O 1 N l Y 3 R p b 2 4 x L 1 R h Y m x l I D I 3 L 0 F 1 d G 9 S Z W 1 v d m V k Q 2 9 s d W 1 u c z E u e 0 N v b H V t b j k s O H 0 m c X V v d D s s J n F 1 b 3 Q 7 U 2 V j d G l v b j E v V G F i b G U g M j c v Q X V 0 b 1 J l b W 9 2 Z W R D b 2 x 1 b W 5 z M S 5 7 Q 2 9 s d W 1 u M T A s O X 0 m c X V v d D s s J n F 1 b 3 Q 7 U 2 V j d G l v b j E v V G F i b G U g M j c v Q X V 0 b 1 J l b W 9 2 Z W R D b 2 x 1 b W 5 z M S 5 7 Q 2 9 s d W 1 u M T E s M T B 9 J n F 1 b 3 Q 7 L C Z x d W 9 0 O 1 N l Y 3 R p b 2 4 x L 1 R h Y m x l I D I 3 L 0 F 1 d G 9 S Z W 1 v d m V k Q 2 9 s d W 1 u c z E u e 0 N v b H V t b j E y L D E x f S Z x d W 9 0 O y w m c X V v d D t T Z W N 0 a W 9 u M S 9 U Y W J s Z S A y N y 9 B d X R v U m V t b 3 Z l Z E N v b H V t b n M x L n t D b 2 x 1 b W 4 x M y w x M n 0 m c X V v d D s s J n F 1 b 3 Q 7 U 2 V j d G l v b j E v V G F i b G U g M j c v Q X V 0 b 1 J l b W 9 2 Z W R D b 2 x 1 b W 5 z M S 5 7 Q 2 9 s d W 1 u M T Q s M T N 9 J n F 1 b 3 Q 7 L C Z x d W 9 0 O 1 N l Y 3 R p b 2 4 x L 1 R h Y m x l I D I 3 L 0 F 1 d G 9 S Z W 1 v d m V k Q 2 9 s d W 1 u c z E u e 0 N v b H V t b j E 1 L D E 0 f S Z x d W 9 0 O y w m c X V v d D t T Z W N 0 a W 9 u M S 9 U Y W J s Z S A y N y 9 B d X R v U m V t b 3 Z l Z E N v b H V t b n M x L n t D b 2 x 1 b W 4 x N i w x N X 0 m c X V v d D s s J n F 1 b 3 Q 7 U 2 V j d G l v b j E v V G F i b G U g M j c v Q X V 0 b 1 J l b W 9 2 Z W R D b 2 x 1 b W 5 z M S 5 7 Q 2 9 s d W 1 u M T c s M T Z 9 J n F 1 b 3 Q 7 L C Z x d W 9 0 O 1 N l Y 3 R p b 2 4 x L 1 R h Y m x l I D I 3 L 0 F 1 d G 9 S Z W 1 v d m V k Q 2 9 s d W 1 u c z E u e 0 N v b H V t b j E 4 L D E 3 f S Z x d W 9 0 O y w m c X V v d D t T Z W N 0 a W 9 u M S 9 U Y W J s Z S A y N y 9 B d X R v U m V t b 3 Z l Z E N v b H V t b n M x L n t D b 2 x 1 b W 4 x O S w x O H 0 m c X V v d D s s J n F 1 b 3 Q 7 U 2 V j d G l v b j E v V G F i b G U g M j c v Q X V 0 b 1 J l b W 9 2 Z W R D b 2 x 1 b W 5 z M S 5 7 Q 2 9 s d W 1 u M j A s M T l 9 J n F 1 b 3 Q 7 L C Z x d W 9 0 O 1 N l Y 3 R p b 2 4 x L 1 R h Y m x l I D I 3 L 0 F 1 d G 9 S Z W 1 v d m V k Q 2 9 s d W 1 u c z E u e 0 N v b H V t b j I x L D I w f S Z x d W 9 0 O y w m c X V v d D t T Z W N 0 a W 9 u M S 9 U Y W J s Z S A y N y 9 B d X R v U m V t b 3 Z l Z E N v b H V t b n M x L n t D b 2 x 1 b W 4 y M i w y M X 0 m c X V v d D s s J n F 1 b 3 Q 7 U 2 V j d G l v b j E v V G F i b G U g M j c v Q X V 0 b 1 J l b W 9 2 Z W R D b 2 x 1 b W 5 z M S 5 7 Q 2 9 s d W 1 u M j M s M j J 9 J n F 1 b 3 Q 7 L C Z x d W 9 0 O 1 N l Y 3 R p b 2 4 x L 1 R h Y m x l I D I 3 L 0 F 1 d G 9 S Z W 1 v d m V k Q 2 9 s d W 1 u c z E u e 0 N v b H V t b j I 0 L D I z f S Z x d W 9 0 O y w m c X V v d D t T Z W N 0 a W 9 u M S 9 U Y W J s Z S A y N y 9 B d X R v U m V t b 3 Z l Z E N v b H V t b n M x L n t D b 2 x 1 b W 4 y N S w y N H 0 m c X V v d D s s J n F 1 b 3 Q 7 U 2 V j d G l v b j E v V G F i b G U g M j c v Q X V 0 b 1 J l b W 9 2 Z W R D b 2 x 1 b W 5 z M S 5 7 Q 2 9 s d W 1 u M j Y s M j V 9 J n F 1 b 3 Q 7 L C Z x d W 9 0 O 1 N l Y 3 R p b 2 4 x L 1 R h Y m x l I D I 3 L 0 F 1 d G 9 S Z W 1 v d m V k Q 2 9 s d W 1 u c z E u e 0 N v b H V t b j I 3 L D I 2 f S Z x d W 9 0 O y w m c X V v d D t T Z W N 0 a W 9 u M S 9 U Y W J s Z S A y N y 9 B d X R v U m V t b 3 Z l Z E N v b H V t b n M x L n t D b 2 x 1 b W 4 y O C w y N 3 0 m c X V v d D s s J n F 1 b 3 Q 7 U 2 V j d G l v b j E v V G F i b G U g M j c v Q X V 0 b 1 J l b W 9 2 Z W R D b 2 x 1 b W 5 z M S 5 7 Q 2 9 s d W 1 u M j k s M j h 9 J n F 1 b 3 Q 7 L C Z x d W 9 0 O 1 N l Y 3 R p b 2 4 x L 1 R h Y m x l I D I 3 L 0 F 1 d G 9 S Z W 1 v d m V k Q 2 9 s d W 1 u c z E u e 0 N v b H V t b j M w L D I 5 f S Z x d W 9 0 O y w m c X V v d D t T Z W N 0 a W 9 u M S 9 U Y W J s Z S A y N y 9 B d X R v U m V t b 3 Z l Z E N v b H V t b n M x L n t D b 2 x 1 b W 4 z M S w z M H 0 m c X V v d D s s J n F 1 b 3 Q 7 U 2 V j d G l v b j E v V G F i b G U g M j c v Q X V 0 b 1 J l b W 9 2 Z W R D b 2 x 1 b W 5 z M S 5 7 Q 2 9 s d W 1 u M z I s M z F 9 J n F 1 b 3 Q 7 L C Z x d W 9 0 O 1 N l Y 3 R p b 2 4 x L 1 R h Y m x l I D I 3 L 0 F 1 d G 9 S Z W 1 v d m V k Q 2 9 s d W 1 u c z E u e 0 N v b H V t b j M z L D M y f S Z x d W 9 0 O y w m c X V v d D t T Z W N 0 a W 9 u M S 9 U Y W J s Z S A y N y 9 B d X R v U m V t b 3 Z l Z E N v b H V t b n M x L n t D b 2 x 1 b W 4 z N C w z M 3 0 m c X V v d D s s J n F 1 b 3 Q 7 U 2 V j d G l v b j E v V G F i b G U g M j c v Q X V 0 b 1 J l b W 9 2 Z W R D b 2 x 1 b W 5 z M S 5 7 Q 2 9 s d W 1 u M z U s M z R 9 J n F 1 b 3 Q 7 L C Z x d W 9 0 O 1 N l Y 3 R p b 2 4 x L 1 R h Y m x l I D I 3 L 0 F 1 d G 9 S Z W 1 v d m V k Q 2 9 s d W 1 u c z E u e 0 N v b H V t b j M 2 L D M 1 f S Z x d W 9 0 O y w m c X V v d D t T Z W N 0 a W 9 u M S 9 U Y W J s Z S A y N y 9 B d X R v U m V t b 3 Z l Z E N v b H V t b n M x L n t D b 2 x 1 b W 4 z N y w z N n 0 m c X V v d D s s J n F 1 b 3 Q 7 U 2 V j d G l v b j E v V G F i b G U g M j c v Q X V 0 b 1 J l b W 9 2 Z W R D b 2 x 1 b W 5 z M S 5 7 Q 2 9 s d W 1 u M z g s M z d 9 J n F 1 b 3 Q 7 L C Z x d W 9 0 O 1 N l Y 3 R p b 2 4 x L 1 R h Y m x l I D I 3 L 0 F 1 d G 9 S Z W 1 v d m V k Q 2 9 s d W 1 u c z E u e 0 N v b H V t b j M 5 L D M 4 f S Z x d W 9 0 O y w m c X V v d D t T Z W N 0 a W 9 u M S 9 U Y W J s Z S A y N y 9 B d X R v U m V t b 3 Z l Z E N v b H V t b n M x L n t D b 2 x 1 b W 4 0 M C w z O X 0 m c X V v d D s s J n F 1 b 3 Q 7 U 2 V j d G l v b j E v V G F i b G U g M j c v Q X V 0 b 1 J l b W 9 2 Z W R D b 2 x 1 b W 5 z M S 5 7 Q 2 9 s d W 1 u N D E s N D B 9 J n F 1 b 3 Q 7 L C Z x d W 9 0 O 1 N l Y 3 R p b 2 4 x L 1 R h Y m x l I D I 3 L 0 F 1 d G 9 S Z W 1 v d m V k Q 2 9 s d W 1 u c z E u e 0 N v b H V t b j Q y L D Q x f S Z x d W 9 0 O y w m c X V v d D t T Z W N 0 a W 9 u M S 9 U Y W J s Z S A y N y 9 B d X R v U m V t b 3 Z l Z E N v b H V t b n M x L n t D b 2 x 1 b W 4 0 M y w 0 M n 0 m c X V v d D s s J n F 1 b 3 Q 7 U 2 V j d G l v b j E v V G F i b G U g M j c v Q X V 0 b 1 J l b W 9 2 Z W R D b 2 x 1 b W 5 z M S 5 7 Q 2 9 s d W 1 u N D Q s N D N 9 J n F 1 b 3 Q 7 L C Z x d W 9 0 O 1 N l Y 3 R p b 2 4 x L 1 R h Y m x l I D I 3 L 0 F 1 d G 9 S Z W 1 v d m V k Q 2 9 s d W 1 u c z E u e 0 N v b H V t b j Q 1 L D Q 0 f S Z x d W 9 0 O y w m c X V v d D t T Z W N 0 a W 9 u M S 9 U Y W J s Z S A y N y 9 B d X R v U m V t b 3 Z l Z E N v b H V t b n M x L n t D b 2 x 1 b W 4 0 N i w 0 N X 0 m c X V v d D s s J n F 1 b 3 Q 7 U 2 V j d G l v b j E v V G F i b G U g M j c v Q X V 0 b 1 J l b W 9 2 Z W R D b 2 x 1 b W 5 z M S 5 7 Q 2 9 s d W 1 u N D c s N D Z 9 J n F 1 b 3 Q 7 L C Z x d W 9 0 O 1 N l Y 3 R p b 2 4 x L 1 R h Y m x l I D I 3 L 0 F 1 d G 9 S Z W 1 v d m V k Q 2 9 s d W 1 u c z E u e 0 N v b H V t b j Q 4 L D Q 3 f S Z x d W 9 0 O y w m c X V v d D t T Z W N 0 a W 9 u M S 9 U Y W J s Z S A y N y 9 B d X R v U m V t b 3 Z l Z E N v b H V t b n M x L n t D b 2 x 1 b W 4 0 O S w 0 O H 0 m c X V v d D s s J n F 1 b 3 Q 7 U 2 V j d G l v b j E v V G F i b G U g M j c v Q X V 0 b 1 J l b W 9 2 Z W R D b 2 x 1 b W 5 z M S 5 7 Q 2 9 s d W 1 u N T A s N D l 9 J n F 1 b 3 Q 7 L C Z x d W 9 0 O 1 N l Y 3 R p b 2 4 x L 1 R h Y m x l I D I 3 L 0 F 1 d G 9 S Z W 1 v d m V k Q 2 9 s d W 1 u c z E u e 0 N v b H V t b j U x L D U w f S Z x d W 9 0 O y w m c X V v d D t T Z W N 0 a W 9 u M S 9 U Y W J s Z S A y N y 9 B d X R v U m V t b 3 Z l Z E N v b H V t b n M x L n t D b 2 x 1 b W 4 1 M i w 1 M X 0 m c X V v d D s s J n F 1 b 3 Q 7 U 2 V j d G l v b j E v V G F i b G U g M j c v Q X V 0 b 1 J l b W 9 2 Z W R D b 2 x 1 b W 5 z M S 5 7 Q 2 9 s d W 1 u N T M s N T J 9 J n F 1 b 3 Q 7 L C Z x d W 9 0 O 1 N l Y 3 R p b 2 4 x L 1 R h Y m x l I D I 3 L 0 F 1 d G 9 S Z W 1 v d m V k Q 2 9 s d W 1 u c z E u e 0 N v b H V t b j U 0 L D U z f S Z x d W 9 0 O y w m c X V v d D t T Z W N 0 a W 9 u M S 9 U Y W J s Z S A y N y 9 B d X R v U m V t b 3 Z l Z E N v b H V t b n M x L n t D b 2 x 1 b W 4 1 N S w 1 N H 0 m c X V v d D s s J n F 1 b 3 Q 7 U 2 V j d G l v b j E v V G F i b G U g M j c v Q X V 0 b 1 J l b W 9 2 Z W R D b 2 x 1 b W 5 z M S 5 7 Q 2 9 s d W 1 u N T Y s N T V 9 J n F 1 b 3 Q 7 L C Z x d W 9 0 O 1 N l Y 3 R p b 2 4 x L 1 R h Y m x l I D I 3 L 0 F 1 d G 9 S Z W 1 v d m V k Q 2 9 s d W 1 u c z E u e 0 N v b H V t b j U 3 L D U 2 f S Z x d W 9 0 O y w m c X V v d D t T Z W N 0 a W 9 u M S 9 U Y W J s Z S A y N y 9 B d X R v U m V t b 3 Z l Z E N v b H V t b n M x L n t D b 2 x 1 b W 4 1 O C w 1 N 3 0 m c X V v d D s s J n F 1 b 3 Q 7 U 2 V j d G l v b j E v V G F i b G U g M j c v Q X V 0 b 1 J l b W 9 2 Z W R D b 2 x 1 b W 5 z M S 5 7 Q 2 9 s d W 1 u N T k s N T h 9 J n F 1 b 3 Q 7 L C Z x d W 9 0 O 1 N l Y 3 R p b 2 4 x L 1 R h Y m x l I D I 3 L 0 F 1 d G 9 S Z W 1 v d m V k Q 2 9 s d W 1 u c z E u e 0 N v b H V t b j Y w L D U 5 f S Z x d W 9 0 O y w m c X V v d D t T Z W N 0 a W 9 u M S 9 U Y W J s Z S A y N y 9 B d X R v U m V t b 3 Z l Z E N v b H V t b n M x L n t D b 2 x 1 b W 4 2 M S w 2 M H 0 m c X V v d D s s J n F 1 b 3 Q 7 U 2 V j d G l v b j E v V G F i b G U g M j c v Q X V 0 b 1 J l b W 9 2 Z W R D b 2 x 1 b W 5 z M S 5 7 Q 2 9 s d W 1 u N j I s N j F 9 J n F 1 b 3 Q 7 L C Z x d W 9 0 O 1 N l Y 3 R p b 2 4 x L 1 R h Y m x l I D I 3 L 0 F 1 d G 9 S Z W 1 v d m V k Q 2 9 s d W 1 u c z E u e 0 N v b H V t b j Y z L D Y y f S Z x d W 9 0 O y w m c X V v d D t T Z W N 0 a W 9 u M S 9 U Y W J s Z S A y N y 9 B d X R v U m V t b 3 Z l Z E N v b H V t b n M x L n t D b 2 x 1 b W 4 2 N C w 2 M 3 0 m c X V v d D s s J n F 1 b 3 Q 7 U 2 V j d G l v b j E v V G F i b G U g M j c v Q X V 0 b 1 J l b W 9 2 Z W R D b 2 x 1 b W 5 z M S 5 7 Q 2 9 s d W 1 u N j U s N j R 9 J n F 1 b 3 Q 7 L C Z x d W 9 0 O 1 N l Y 3 R p b 2 4 x L 1 R h Y m x l I D I 3 L 0 F 1 d G 9 S Z W 1 v d m V k Q 2 9 s d W 1 u c z E u e 0 N v b H V t b j Y 2 L D Y 1 f S Z x d W 9 0 O y w m c X V v d D t T Z W N 0 a W 9 u M S 9 U Y W J s Z S A y N y 9 B d X R v U m V t b 3 Z l Z E N v b H V t b n M x L n t D b 2 x 1 b W 4 2 N y w 2 N n 0 m c X V v d D s s J n F 1 b 3 Q 7 U 2 V j d G l v b j E v V G F i b G U g M j c v Q X V 0 b 1 J l b W 9 2 Z W R D b 2 x 1 b W 5 z M S 5 7 Q 2 9 s d W 1 u N j g s N j d 9 J n F 1 b 3 Q 7 L C Z x d W 9 0 O 1 N l Y 3 R p b 2 4 x L 1 R h Y m x l I D I 3 L 0 F 1 d G 9 S Z W 1 v d m V k Q 2 9 s d W 1 u c z E u e 0 N v b H V t b j Y 5 L D Y 4 f S Z x d W 9 0 O y w m c X V v d D t T Z W N 0 a W 9 u M S 9 U Y W J s Z S A y N y 9 B d X R v U m V t b 3 Z l Z E N v b H V t b n M x L n t D b 2 x 1 b W 4 3 M C w 2 O X 0 m c X V v d D s s J n F 1 b 3 Q 7 U 2 V j d G l v b j E v V G F i b G U g M j c v Q X V 0 b 1 J l b W 9 2 Z W R D b 2 x 1 b W 5 z M S 5 7 Q 2 9 s d W 1 u N z E s N z B 9 J n F 1 b 3 Q 7 L C Z x d W 9 0 O 1 N l Y 3 R p b 2 4 x L 1 R h Y m x l I D I 3 L 0 F 1 d G 9 S Z W 1 v d m V k Q 2 9 s d W 1 u c z E u e 0 N v b H V t b j c y L D c x f S Z x d W 9 0 O y w m c X V v d D t T Z W N 0 a W 9 u M S 9 U Y W J s Z S A y N y 9 B d X R v U m V t b 3 Z l Z E N v b H V t b n M x L n t D b 2 x 1 b W 4 3 M y w 3 M n 0 m c X V v d D s s J n F 1 b 3 Q 7 U 2 V j d G l v b j E v V G F i b G U g M j c v Q X V 0 b 1 J l b W 9 2 Z W R D b 2 x 1 b W 5 z M S 5 7 Q 2 9 s d W 1 u N z Q s N z N 9 J n F 1 b 3 Q 7 L C Z x d W 9 0 O 1 N l Y 3 R p b 2 4 x L 1 R h Y m x l I D I 3 L 0 F 1 d G 9 S Z W 1 v d m V k Q 2 9 s d W 1 u c z E u e 0 N v b H V t b j c 1 L D c 0 f S Z x d W 9 0 O y w m c X V v d D t T Z W N 0 a W 9 u M S 9 U Y W J s Z S A y N y 9 B d X R v U m V t b 3 Z l Z E N v b H V t b n M x L n t D b 2 x 1 b W 4 3 N i w 3 N X 0 m c X V v d D s s J n F 1 b 3 Q 7 U 2 V j d G l v b j E v V G F i b G U g M j c v Q X V 0 b 1 J l b W 9 2 Z W R D b 2 x 1 b W 5 z M S 5 7 Q 2 9 s d W 1 u N z c s N z Z 9 J n F 1 b 3 Q 7 L C Z x d W 9 0 O 1 N l Y 3 R p b 2 4 x L 1 R h Y m x l I D I 3 L 0 F 1 d G 9 S Z W 1 v d m V k Q 2 9 s d W 1 u c z E u e 0 N v b H V t b j c 4 L D c 3 f S Z x d W 9 0 O y w m c X V v d D t T Z W N 0 a W 9 u M S 9 U Y W J s Z S A y N y 9 B d X R v U m V t b 3 Z l Z E N v b H V t b n M x L n t D b 2 x 1 b W 4 3 O S w 3 O H 0 m c X V v d D s s J n F 1 b 3 Q 7 U 2 V j d G l v b j E v V G F i b G U g M j c v Q X V 0 b 1 J l b W 9 2 Z W R D b 2 x 1 b W 5 z M S 5 7 Q 2 9 s d W 1 u O D A s N z l 9 J n F 1 b 3 Q 7 L C Z x d W 9 0 O 1 N l Y 3 R p b 2 4 x L 1 R h Y m x l I D I 3 L 0 F 1 d G 9 S Z W 1 v d m V k Q 2 9 s d W 1 u c z E u e 0 N v b H V t b j g x L D g w f S Z x d W 9 0 O y w m c X V v d D t T Z W N 0 a W 9 u M S 9 U Y W J s Z S A y N y 9 B d X R v U m V t b 3 Z l Z E N v b H V t b n M x L n t D b 2 x 1 b W 4 4 M i w 4 M X 0 m c X V v d D s s J n F 1 b 3 Q 7 U 2 V j d G l v b j E v V G F i b G U g M j c v Q X V 0 b 1 J l b W 9 2 Z W R D b 2 x 1 b W 5 z M S 5 7 Q 2 9 s d W 1 u O D M s O D J 9 J n F 1 b 3 Q 7 L C Z x d W 9 0 O 1 N l Y 3 R p b 2 4 x L 1 R h Y m x l I D I 3 L 0 F 1 d G 9 S Z W 1 v d m V k Q 2 9 s d W 1 u c z E u e 0 N v b H V t b j g 0 L D g z f S Z x d W 9 0 O y w m c X V v d D t T Z W N 0 a W 9 u M S 9 U Y W J s Z S A y N y 9 B d X R v U m V t b 3 Z l Z E N v b H V t b n M x L n t D b 2 x 1 b W 4 4 N S w 4 N H 0 m c X V v d D s s J n F 1 b 3 Q 7 U 2 V j d G l v b j E v V G F i b G U g M j c v Q X V 0 b 1 J l b W 9 2 Z W R D b 2 x 1 b W 5 z M S 5 7 Q 2 9 s d W 1 u O D Y s O D V 9 J n F 1 b 3 Q 7 L C Z x d W 9 0 O 1 N l Y 3 R p b 2 4 x L 1 R h Y m x l I D I 3 L 0 F 1 d G 9 S Z W 1 v d m V k Q 2 9 s d W 1 u c z E u e 0 N v b H V t b j g 3 L D g 2 f S Z x d W 9 0 O y w m c X V v d D t T Z W N 0 a W 9 u M S 9 U Y W J s Z S A y N y 9 B d X R v U m V t b 3 Z l Z E N v b H V t b n M x L n t D b 2 x 1 b W 4 4 O C w 4 N 3 0 m c X V v d D s s J n F 1 b 3 Q 7 U 2 V j d G l v b j E v V G F i b G U g M j c v Q X V 0 b 1 J l b W 9 2 Z W R D b 2 x 1 b W 5 z M S 5 7 Q 2 9 s d W 1 u O D k s O D h 9 J n F 1 b 3 Q 7 L C Z x d W 9 0 O 1 N l Y 3 R p b 2 4 x L 1 R h Y m x l I D I 3 L 0 F 1 d G 9 S Z W 1 v d m V k Q 2 9 s d W 1 u c z E u e 0 N v b H V t b j k w L D g 5 f S Z x d W 9 0 O y w m c X V v d D t T Z W N 0 a W 9 u M S 9 U Y W J s Z S A y N y 9 B d X R v U m V t b 3 Z l Z E N v b H V t b n M x L n t D b 2 x 1 b W 4 5 M S w 5 M H 0 m c X V v d D s s J n F 1 b 3 Q 7 U 2 V j d G l v b j E v V G F i b G U g M j c v Q X V 0 b 1 J l b W 9 2 Z W R D b 2 x 1 b W 5 z M S 5 7 Q 2 9 s d W 1 u O T I s O T F 9 J n F 1 b 3 Q 7 L C Z x d W 9 0 O 1 N l Y 3 R p b 2 4 x L 1 R h Y m x l I D I 3 L 0 F 1 d G 9 S Z W 1 v d m V k Q 2 9 s d W 1 u c z E u e 0 N v b H V t b j k z L D k y f S Z x d W 9 0 O y w m c X V v d D t T Z W N 0 a W 9 u M S 9 U Y W J s Z S A y N y 9 B d X R v U m V t b 3 Z l Z E N v b H V t b n M x L n t D b 2 x 1 b W 4 5 N C w 5 M 3 0 m c X V v d D s s J n F 1 b 3 Q 7 U 2 V j d G l v b j E v V G F i b G U g M j c v Q X V 0 b 1 J l b W 9 2 Z W R D b 2 x 1 b W 5 z M S 5 7 Q 2 9 s d W 1 u O T U s O T R 9 J n F 1 b 3 Q 7 L C Z x d W 9 0 O 1 N l Y 3 R p b 2 4 x L 1 R h Y m x l I D I 3 L 0 F 1 d G 9 S Z W 1 v d m V k Q 2 9 s d W 1 u c z E u e 0 N v b H V t b j k 2 L D k 1 f S Z x d W 9 0 O y w m c X V v d D t T Z W N 0 a W 9 u M S 9 U Y W J s Z S A y N y 9 B d X R v U m V t b 3 Z l Z E N v b H V t b n M x L n t D b 2 x 1 b W 4 5 N y w 5 N n 0 m c X V v d D s s J n F 1 b 3 Q 7 U 2 V j d G l v b j E v V G F i b G U g M j c v Q X V 0 b 1 J l b W 9 2 Z W R D b 2 x 1 b W 5 z M S 5 7 Q 2 9 s d W 1 u O T g s O T d 9 J n F 1 b 3 Q 7 L C Z x d W 9 0 O 1 N l Y 3 R p b 2 4 x L 1 R h Y m x l I D I 3 L 0 F 1 d G 9 S Z W 1 v d m V k Q 2 9 s d W 1 u c z E u e 0 N v b H V t b j k 5 L D k 4 f S Z x d W 9 0 O y w m c X V v d D t T Z W N 0 a W 9 u M S 9 U Y W J s Z S A y N y 9 B d X R v U m V t b 3 Z l Z E N v b H V t b n M x L n t D b 2 x 1 b W 4 x M D A s O T l 9 J n F 1 b 3 Q 7 L C Z x d W 9 0 O 1 N l Y 3 R p b 2 4 x L 1 R h Y m x l I D I 3 L 0 F 1 d G 9 S Z W 1 v d m V k Q 2 9 s d W 1 u c z E u e 0 N v b H V t b j E w M S w x M D B 9 J n F 1 b 3 Q 7 L C Z x d W 9 0 O 1 N l Y 3 R p b 2 4 x L 1 R h Y m x l I D I 3 L 0 F 1 d G 9 S Z W 1 v d m V k Q 2 9 s d W 1 u c z E u e 0 N v b H V t b j E w M i w x M D F 9 J n F 1 b 3 Q 7 L C Z x d W 9 0 O 1 N l Y 3 R p b 2 4 x L 1 R h Y m x l I D I 3 L 0 F 1 d G 9 S Z W 1 v d m V k Q 2 9 s d W 1 u c z E u e 0 N v b H V t b j E w M y w x M D J 9 J n F 1 b 3 Q 7 L C Z x d W 9 0 O 1 N l Y 3 R p b 2 4 x L 1 R h Y m x l I D I 3 L 0 F 1 d G 9 S Z W 1 v d m V k Q 2 9 s d W 1 u c z E u e 0 N v b H V t b j E w N C w x M D N 9 J n F 1 b 3 Q 7 L C Z x d W 9 0 O 1 N l Y 3 R p b 2 4 x L 1 R h Y m x l I D I 3 L 0 F 1 d G 9 S Z W 1 v d m V k Q 2 9 s d W 1 u c z E u e 0 N v b H V t b j E w N S w x M D R 9 J n F 1 b 3 Q 7 L C Z x d W 9 0 O 1 N l Y 3 R p b 2 4 x L 1 R h Y m x l I D I 3 L 0 F 1 d G 9 S Z W 1 v d m V k Q 2 9 s d W 1 u c z E u e 0 N v b H V t b j E w N i w x M D V 9 J n F 1 b 3 Q 7 L C Z x d W 9 0 O 1 N l Y 3 R p b 2 4 x L 1 R h Y m x l I D I 3 L 0 F 1 d G 9 S Z W 1 v d m V k Q 2 9 s d W 1 u c z E u e 0 N v b H V t b j E w N y w x M D Z 9 J n F 1 b 3 Q 7 L C Z x d W 9 0 O 1 N l Y 3 R p b 2 4 x L 1 R h Y m x l I D I 3 L 0 F 1 d G 9 S Z W 1 v d m V k Q 2 9 s d W 1 u c z E u e 0 N v b H V t b j E w O C w x M D d 9 J n F 1 b 3 Q 7 L C Z x d W 9 0 O 1 N l Y 3 R p b 2 4 x L 1 R h Y m x l I D I 3 L 0 F 1 d G 9 S Z W 1 v d m V k Q 2 9 s d W 1 u c z E u e 0 N v b H V t b j E w O S w x M D h 9 J n F 1 b 3 Q 7 L C Z x d W 9 0 O 1 N l Y 3 R p b 2 4 x L 1 R h Y m x l I D I 3 L 0 F 1 d G 9 S Z W 1 v d m V k Q 2 9 s d W 1 u c z E u e 0 N v b H V t b j E x M C w x M D l 9 J n F 1 b 3 Q 7 L C Z x d W 9 0 O 1 N l Y 3 R p b 2 4 x L 1 R h Y m x l I D I 3 L 0 F 1 d G 9 S Z W 1 v d m V k Q 2 9 s d W 1 u c z E u e 0 N v b H V t b j E x M S w x M T B 9 J n F 1 b 3 Q 7 L C Z x d W 9 0 O 1 N l Y 3 R p b 2 4 x L 1 R h Y m x l I D I 3 L 0 F 1 d G 9 S Z W 1 v d m V k Q 2 9 s d W 1 u c z E u e 0 N v b H V t b j E x M i w x M T F 9 J n F 1 b 3 Q 7 L C Z x d W 9 0 O 1 N l Y 3 R p b 2 4 x L 1 R h Y m x l I D I 3 L 0 F 1 d G 9 S Z W 1 v d m V k Q 2 9 s d W 1 u c z E u e 0 N v b H V t b j E x M y w x M T J 9 J n F 1 b 3 Q 7 X S w m c X V v d D t D b 2 x 1 b W 5 D b 3 V u d C Z x d W 9 0 O z o x M T M s J n F 1 b 3 Q 7 S 2 V 5 Q 2 9 s d W 1 u T m F t Z X M m c X V v d D s 6 W 1 0 s J n F 1 b 3 Q 7 Q 2 9 s d W 1 u S W R l b n R p d G l l c y Z x d W 9 0 O z p b J n F 1 b 3 Q 7 U 2 V j d G l v b j E v V G F i b G U g M j c v Q X V 0 b 1 J l b W 9 2 Z W R D b 2 x 1 b W 5 z M S 5 7 Q 2 9 s d W 1 u M S w w f S Z x d W 9 0 O y w m c X V v d D t T Z W N 0 a W 9 u M S 9 U Y W J s Z S A y N y 9 B d X R v U m V t b 3 Z l Z E N v b H V t b n M x L n t D b 2 x 1 b W 4 y L D F 9 J n F 1 b 3 Q 7 L C Z x d W 9 0 O 1 N l Y 3 R p b 2 4 x L 1 R h Y m x l I D I 3 L 0 F 1 d G 9 S Z W 1 v d m V k Q 2 9 s d W 1 u c z E u e 0 N v b H V t b j M s M n 0 m c X V v d D s s J n F 1 b 3 Q 7 U 2 V j d G l v b j E v V G F i b G U g M j c v Q X V 0 b 1 J l b W 9 2 Z W R D b 2 x 1 b W 5 z M S 5 7 Q 2 9 s d W 1 u N C w z f S Z x d W 9 0 O y w m c X V v d D t T Z W N 0 a W 9 u M S 9 U Y W J s Z S A y N y 9 B d X R v U m V t b 3 Z l Z E N v b H V t b n M x L n t D b 2 x 1 b W 4 1 L D R 9 J n F 1 b 3 Q 7 L C Z x d W 9 0 O 1 N l Y 3 R p b 2 4 x L 1 R h Y m x l I D I 3 L 0 F 1 d G 9 S Z W 1 v d m V k Q 2 9 s d W 1 u c z E u e 0 N v b H V t b j Y s N X 0 m c X V v d D s s J n F 1 b 3 Q 7 U 2 V j d G l v b j E v V G F i b G U g M j c v Q X V 0 b 1 J l b W 9 2 Z W R D b 2 x 1 b W 5 z M S 5 7 Q 2 9 s d W 1 u N y w 2 f S Z x d W 9 0 O y w m c X V v d D t T Z W N 0 a W 9 u M S 9 U Y W J s Z S A y N y 9 B d X R v U m V t b 3 Z l Z E N v b H V t b n M x L n t D b 2 x 1 b W 4 4 L D d 9 J n F 1 b 3 Q 7 L C Z x d W 9 0 O 1 N l Y 3 R p b 2 4 x L 1 R h Y m x l I D I 3 L 0 F 1 d G 9 S Z W 1 v d m V k Q 2 9 s d W 1 u c z E u e 0 N v b H V t b j k s O H 0 m c X V v d D s s J n F 1 b 3 Q 7 U 2 V j d G l v b j E v V G F i b G U g M j c v Q X V 0 b 1 J l b W 9 2 Z W R D b 2 x 1 b W 5 z M S 5 7 Q 2 9 s d W 1 u M T A s O X 0 m c X V v d D s s J n F 1 b 3 Q 7 U 2 V j d G l v b j E v V G F i b G U g M j c v Q X V 0 b 1 J l b W 9 2 Z W R D b 2 x 1 b W 5 z M S 5 7 Q 2 9 s d W 1 u M T E s M T B 9 J n F 1 b 3 Q 7 L C Z x d W 9 0 O 1 N l Y 3 R p b 2 4 x L 1 R h Y m x l I D I 3 L 0 F 1 d G 9 S Z W 1 v d m V k Q 2 9 s d W 1 u c z E u e 0 N v b H V t b j E y L D E x f S Z x d W 9 0 O y w m c X V v d D t T Z W N 0 a W 9 u M S 9 U Y W J s Z S A y N y 9 B d X R v U m V t b 3 Z l Z E N v b H V t b n M x L n t D b 2 x 1 b W 4 x M y w x M n 0 m c X V v d D s s J n F 1 b 3 Q 7 U 2 V j d G l v b j E v V G F i b G U g M j c v Q X V 0 b 1 J l b W 9 2 Z W R D b 2 x 1 b W 5 z M S 5 7 Q 2 9 s d W 1 u M T Q s M T N 9 J n F 1 b 3 Q 7 L C Z x d W 9 0 O 1 N l Y 3 R p b 2 4 x L 1 R h Y m x l I D I 3 L 0 F 1 d G 9 S Z W 1 v d m V k Q 2 9 s d W 1 u c z E u e 0 N v b H V t b j E 1 L D E 0 f S Z x d W 9 0 O y w m c X V v d D t T Z W N 0 a W 9 u M S 9 U Y W J s Z S A y N y 9 B d X R v U m V t b 3 Z l Z E N v b H V t b n M x L n t D b 2 x 1 b W 4 x N i w x N X 0 m c X V v d D s s J n F 1 b 3 Q 7 U 2 V j d G l v b j E v V G F i b G U g M j c v Q X V 0 b 1 J l b W 9 2 Z W R D b 2 x 1 b W 5 z M S 5 7 Q 2 9 s d W 1 u M T c s M T Z 9 J n F 1 b 3 Q 7 L C Z x d W 9 0 O 1 N l Y 3 R p b 2 4 x L 1 R h Y m x l I D I 3 L 0 F 1 d G 9 S Z W 1 v d m V k Q 2 9 s d W 1 u c z E u e 0 N v b H V t b j E 4 L D E 3 f S Z x d W 9 0 O y w m c X V v d D t T Z W N 0 a W 9 u M S 9 U Y W J s Z S A y N y 9 B d X R v U m V t b 3 Z l Z E N v b H V t b n M x L n t D b 2 x 1 b W 4 x O S w x O H 0 m c X V v d D s s J n F 1 b 3 Q 7 U 2 V j d G l v b j E v V G F i b G U g M j c v Q X V 0 b 1 J l b W 9 2 Z W R D b 2 x 1 b W 5 z M S 5 7 Q 2 9 s d W 1 u M j A s M T l 9 J n F 1 b 3 Q 7 L C Z x d W 9 0 O 1 N l Y 3 R p b 2 4 x L 1 R h Y m x l I D I 3 L 0 F 1 d G 9 S Z W 1 v d m V k Q 2 9 s d W 1 u c z E u e 0 N v b H V t b j I x L D I w f S Z x d W 9 0 O y w m c X V v d D t T Z W N 0 a W 9 u M S 9 U Y W J s Z S A y N y 9 B d X R v U m V t b 3 Z l Z E N v b H V t b n M x L n t D b 2 x 1 b W 4 y M i w y M X 0 m c X V v d D s s J n F 1 b 3 Q 7 U 2 V j d G l v b j E v V G F i b G U g M j c v Q X V 0 b 1 J l b W 9 2 Z W R D b 2 x 1 b W 5 z M S 5 7 Q 2 9 s d W 1 u M j M s M j J 9 J n F 1 b 3 Q 7 L C Z x d W 9 0 O 1 N l Y 3 R p b 2 4 x L 1 R h Y m x l I D I 3 L 0 F 1 d G 9 S Z W 1 v d m V k Q 2 9 s d W 1 u c z E u e 0 N v b H V t b j I 0 L D I z f S Z x d W 9 0 O y w m c X V v d D t T Z W N 0 a W 9 u M S 9 U Y W J s Z S A y N y 9 B d X R v U m V t b 3 Z l Z E N v b H V t b n M x L n t D b 2 x 1 b W 4 y N S w y N H 0 m c X V v d D s s J n F 1 b 3 Q 7 U 2 V j d G l v b j E v V G F i b G U g M j c v Q X V 0 b 1 J l b W 9 2 Z W R D b 2 x 1 b W 5 z M S 5 7 Q 2 9 s d W 1 u M j Y s M j V 9 J n F 1 b 3 Q 7 L C Z x d W 9 0 O 1 N l Y 3 R p b 2 4 x L 1 R h Y m x l I D I 3 L 0 F 1 d G 9 S Z W 1 v d m V k Q 2 9 s d W 1 u c z E u e 0 N v b H V t b j I 3 L D I 2 f S Z x d W 9 0 O y w m c X V v d D t T Z W N 0 a W 9 u M S 9 U Y W J s Z S A y N y 9 B d X R v U m V t b 3 Z l Z E N v b H V t b n M x L n t D b 2 x 1 b W 4 y O C w y N 3 0 m c X V v d D s s J n F 1 b 3 Q 7 U 2 V j d G l v b j E v V G F i b G U g M j c v Q X V 0 b 1 J l b W 9 2 Z W R D b 2 x 1 b W 5 z M S 5 7 Q 2 9 s d W 1 u M j k s M j h 9 J n F 1 b 3 Q 7 L C Z x d W 9 0 O 1 N l Y 3 R p b 2 4 x L 1 R h Y m x l I D I 3 L 0 F 1 d G 9 S Z W 1 v d m V k Q 2 9 s d W 1 u c z E u e 0 N v b H V t b j M w L D I 5 f S Z x d W 9 0 O y w m c X V v d D t T Z W N 0 a W 9 u M S 9 U Y W J s Z S A y N y 9 B d X R v U m V t b 3 Z l Z E N v b H V t b n M x L n t D b 2 x 1 b W 4 z M S w z M H 0 m c X V v d D s s J n F 1 b 3 Q 7 U 2 V j d G l v b j E v V G F i b G U g M j c v Q X V 0 b 1 J l b W 9 2 Z W R D b 2 x 1 b W 5 z M S 5 7 Q 2 9 s d W 1 u M z I s M z F 9 J n F 1 b 3 Q 7 L C Z x d W 9 0 O 1 N l Y 3 R p b 2 4 x L 1 R h Y m x l I D I 3 L 0 F 1 d G 9 S Z W 1 v d m V k Q 2 9 s d W 1 u c z E u e 0 N v b H V t b j M z L D M y f S Z x d W 9 0 O y w m c X V v d D t T Z W N 0 a W 9 u M S 9 U Y W J s Z S A y N y 9 B d X R v U m V t b 3 Z l Z E N v b H V t b n M x L n t D b 2 x 1 b W 4 z N C w z M 3 0 m c X V v d D s s J n F 1 b 3 Q 7 U 2 V j d G l v b j E v V G F i b G U g M j c v Q X V 0 b 1 J l b W 9 2 Z W R D b 2 x 1 b W 5 z M S 5 7 Q 2 9 s d W 1 u M z U s M z R 9 J n F 1 b 3 Q 7 L C Z x d W 9 0 O 1 N l Y 3 R p b 2 4 x L 1 R h Y m x l I D I 3 L 0 F 1 d G 9 S Z W 1 v d m V k Q 2 9 s d W 1 u c z E u e 0 N v b H V t b j M 2 L D M 1 f S Z x d W 9 0 O y w m c X V v d D t T Z W N 0 a W 9 u M S 9 U Y W J s Z S A y N y 9 B d X R v U m V t b 3 Z l Z E N v b H V t b n M x L n t D b 2 x 1 b W 4 z N y w z N n 0 m c X V v d D s s J n F 1 b 3 Q 7 U 2 V j d G l v b j E v V G F i b G U g M j c v Q X V 0 b 1 J l b W 9 2 Z W R D b 2 x 1 b W 5 z M S 5 7 Q 2 9 s d W 1 u M z g s M z d 9 J n F 1 b 3 Q 7 L C Z x d W 9 0 O 1 N l Y 3 R p b 2 4 x L 1 R h Y m x l I D I 3 L 0 F 1 d G 9 S Z W 1 v d m V k Q 2 9 s d W 1 u c z E u e 0 N v b H V t b j M 5 L D M 4 f S Z x d W 9 0 O y w m c X V v d D t T Z W N 0 a W 9 u M S 9 U Y W J s Z S A y N y 9 B d X R v U m V t b 3 Z l Z E N v b H V t b n M x L n t D b 2 x 1 b W 4 0 M C w z O X 0 m c X V v d D s s J n F 1 b 3 Q 7 U 2 V j d G l v b j E v V G F i b G U g M j c v Q X V 0 b 1 J l b W 9 2 Z W R D b 2 x 1 b W 5 z M S 5 7 Q 2 9 s d W 1 u N D E s N D B 9 J n F 1 b 3 Q 7 L C Z x d W 9 0 O 1 N l Y 3 R p b 2 4 x L 1 R h Y m x l I D I 3 L 0 F 1 d G 9 S Z W 1 v d m V k Q 2 9 s d W 1 u c z E u e 0 N v b H V t b j Q y L D Q x f S Z x d W 9 0 O y w m c X V v d D t T Z W N 0 a W 9 u M S 9 U Y W J s Z S A y N y 9 B d X R v U m V t b 3 Z l Z E N v b H V t b n M x L n t D b 2 x 1 b W 4 0 M y w 0 M n 0 m c X V v d D s s J n F 1 b 3 Q 7 U 2 V j d G l v b j E v V G F i b G U g M j c v Q X V 0 b 1 J l b W 9 2 Z W R D b 2 x 1 b W 5 z M S 5 7 Q 2 9 s d W 1 u N D Q s N D N 9 J n F 1 b 3 Q 7 L C Z x d W 9 0 O 1 N l Y 3 R p b 2 4 x L 1 R h Y m x l I D I 3 L 0 F 1 d G 9 S Z W 1 v d m V k Q 2 9 s d W 1 u c z E u e 0 N v b H V t b j Q 1 L D Q 0 f S Z x d W 9 0 O y w m c X V v d D t T Z W N 0 a W 9 u M S 9 U Y W J s Z S A y N y 9 B d X R v U m V t b 3 Z l Z E N v b H V t b n M x L n t D b 2 x 1 b W 4 0 N i w 0 N X 0 m c X V v d D s s J n F 1 b 3 Q 7 U 2 V j d G l v b j E v V G F i b G U g M j c v Q X V 0 b 1 J l b W 9 2 Z W R D b 2 x 1 b W 5 z M S 5 7 Q 2 9 s d W 1 u N D c s N D Z 9 J n F 1 b 3 Q 7 L C Z x d W 9 0 O 1 N l Y 3 R p b 2 4 x L 1 R h Y m x l I D I 3 L 0 F 1 d G 9 S Z W 1 v d m V k Q 2 9 s d W 1 u c z E u e 0 N v b H V t b j Q 4 L D Q 3 f S Z x d W 9 0 O y w m c X V v d D t T Z W N 0 a W 9 u M S 9 U Y W J s Z S A y N y 9 B d X R v U m V t b 3 Z l Z E N v b H V t b n M x L n t D b 2 x 1 b W 4 0 O S w 0 O H 0 m c X V v d D s s J n F 1 b 3 Q 7 U 2 V j d G l v b j E v V G F i b G U g M j c v Q X V 0 b 1 J l b W 9 2 Z W R D b 2 x 1 b W 5 z M S 5 7 Q 2 9 s d W 1 u N T A s N D l 9 J n F 1 b 3 Q 7 L C Z x d W 9 0 O 1 N l Y 3 R p b 2 4 x L 1 R h Y m x l I D I 3 L 0 F 1 d G 9 S Z W 1 v d m V k Q 2 9 s d W 1 u c z E u e 0 N v b H V t b j U x L D U w f S Z x d W 9 0 O y w m c X V v d D t T Z W N 0 a W 9 u M S 9 U Y W J s Z S A y N y 9 B d X R v U m V t b 3 Z l Z E N v b H V t b n M x L n t D b 2 x 1 b W 4 1 M i w 1 M X 0 m c X V v d D s s J n F 1 b 3 Q 7 U 2 V j d G l v b j E v V G F i b G U g M j c v Q X V 0 b 1 J l b W 9 2 Z W R D b 2 x 1 b W 5 z M S 5 7 Q 2 9 s d W 1 u N T M s N T J 9 J n F 1 b 3 Q 7 L C Z x d W 9 0 O 1 N l Y 3 R p b 2 4 x L 1 R h Y m x l I D I 3 L 0 F 1 d G 9 S Z W 1 v d m V k Q 2 9 s d W 1 u c z E u e 0 N v b H V t b j U 0 L D U z f S Z x d W 9 0 O y w m c X V v d D t T Z W N 0 a W 9 u M S 9 U Y W J s Z S A y N y 9 B d X R v U m V t b 3 Z l Z E N v b H V t b n M x L n t D b 2 x 1 b W 4 1 N S w 1 N H 0 m c X V v d D s s J n F 1 b 3 Q 7 U 2 V j d G l v b j E v V G F i b G U g M j c v Q X V 0 b 1 J l b W 9 2 Z W R D b 2 x 1 b W 5 z M S 5 7 Q 2 9 s d W 1 u N T Y s N T V 9 J n F 1 b 3 Q 7 L C Z x d W 9 0 O 1 N l Y 3 R p b 2 4 x L 1 R h Y m x l I D I 3 L 0 F 1 d G 9 S Z W 1 v d m V k Q 2 9 s d W 1 u c z E u e 0 N v b H V t b j U 3 L D U 2 f S Z x d W 9 0 O y w m c X V v d D t T Z W N 0 a W 9 u M S 9 U Y W J s Z S A y N y 9 B d X R v U m V t b 3 Z l Z E N v b H V t b n M x L n t D b 2 x 1 b W 4 1 O C w 1 N 3 0 m c X V v d D s s J n F 1 b 3 Q 7 U 2 V j d G l v b j E v V G F i b G U g M j c v Q X V 0 b 1 J l b W 9 2 Z W R D b 2 x 1 b W 5 z M S 5 7 Q 2 9 s d W 1 u N T k s N T h 9 J n F 1 b 3 Q 7 L C Z x d W 9 0 O 1 N l Y 3 R p b 2 4 x L 1 R h Y m x l I D I 3 L 0 F 1 d G 9 S Z W 1 v d m V k Q 2 9 s d W 1 u c z E u e 0 N v b H V t b j Y w L D U 5 f S Z x d W 9 0 O y w m c X V v d D t T Z W N 0 a W 9 u M S 9 U Y W J s Z S A y N y 9 B d X R v U m V t b 3 Z l Z E N v b H V t b n M x L n t D b 2 x 1 b W 4 2 M S w 2 M H 0 m c X V v d D s s J n F 1 b 3 Q 7 U 2 V j d G l v b j E v V G F i b G U g M j c v Q X V 0 b 1 J l b W 9 2 Z W R D b 2 x 1 b W 5 z M S 5 7 Q 2 9 s d W 1 u N j I s N j F 9 J n F 1 b 3 Q 7 L C Z x d W 9 0 O 1 N l Y 3 R p b 2 4 x L 1 R h Y m x l I D I 3 L 0 F 1 d G 9 S Z W 1 v d m V k Q 2 9 s d W 1 u c z E u e 0 N v b H V t b j Y z L D Y y f S Z x d W 9 0 O y w m c X V v d D t T Z W N 0 a W 9 u M S 9 U Y W J s Z S A y N y 9 B d X R v U m V t b 3 Z l Z E N v b H V t b n M x L n t D b 2 x 1 b W 4 2 N C w 2 M 3 0 m c X V v d D s s J n F 1 b 3 Q 7 U 2 V j d G l v b j E v V G F i b G U g M j c v Q X V 0 b 1 J l b W 9 2 Z W R D b 2 x 1 b W 5 z M S 5 7 Q 2 9 s d W 1 u N j U s N j R 9 J n F 1 b 3 Q 7 L C Z x d W 9 0 O 1 N l Y 3 R p b 2 4 x L 1 R h Y m x l I D I 3 L 0 F 1 d G 9 S Z W 1 v d m V k Q 2 9 s d W 1 u c z E u e 0 N v b H V t b j Y 2 L D Y 1 f S Z x d W 9 0 O y w m c X V v d D t T Z W N 0 a W 9 u M S 9 U Y W J s Z S A y N y 9 B d X R v U m V t b 3 Z l Z E N v b H V t b n M x L n t D b 2 x 1 b W 4 2 N y w 2 N n 0 m c X V v d D s s J n F 1 b 3 Q 7 U 2 V j d G l v b j E v V G F i b G U g M j c v Q X V 0 b 1 J l b W 9 2 Z W R D b 2 x 1 b W 5 z M S 5 7 Q 2 9 s d W 1 u N j g s N j d 9 J n F 1 b 3 Q 7 L C Z x d W 9 0 O 1 N l Y 3 R p b 2 4 x L 1 R h Y m x l I D I 3 L 0 F 1 d G 9 S Z W 1 v d m V k Q 2 9 s d W 1 u c z E u e 0 N v b H V t b j Y 5 L D Y 4 f S Z x d W 9 0 O y w m c X V v d D t T Z W N 0 a W 9 u M S 9 U Y W J s Z S A y N y 9 B d X R v U m V t b 3 Z l Z E N v b H V t b n M x L n t D b 2 x 1 b W 4 3 M C w 2 O X 0 m c X V v d D s s J n F 1 b 3 Q 7 U 2 V j d G l v b j E v V G F i b G U g M j c v Q X V 0 b 1 J l b W 9 2 Z W R D b 2 x 1 b W 5 z M S 5 7 Q 2 9 s d W 1 u N z E s N z B 9 J n F 1 b 3 Q 7 L C Z x d W 9 0 O 1 N l Y 3 R p b 2 4 x L 1 R h Y m x l I D I 3 L 0 F 1 d G 9 S Z W 1 v d m V k Q 2 9 s d W 1 u c z E u e 0 N v b H V t b j c y L D c x f S Z x d W 9 0 O y w m c X V v d D t T Z W N 0 a W 9 u M S 9 U Y W J s Z S A y N y 9 B d X R v U m V t b 3 Z l Z E N v b H V t b n M x L n t D b 2 x 1 b W 4 3 M y w 3 M n 0 m c X V v d D s s J n F 1 b 3 Q 7 U 2 V j d G l v b j E v V G F i b G U g M j c v Q X V 0 b 1 J l b W 9 2 Z W R D b 2 x 1 b W 5 z M S 5 7 Q 2 9 s d W 1 u N z Q s N z N 9 J n F 1 b 3 Q 7 L C Z x d W 9 0 O 1 N l Y 3 R p b 2 4 x L 1 R h Y m x l I D I 3 L 0 F 1 d G 9 S Z W 1 v d m V k Q 2 9 s d W 1 u c z E u e 0 N v b H V t b j c 1 L D c 0 f S Z x d W 9 0 O y w m c X V v d D t T Z W N 0 a W 9 u M S 9 U Y W J s Z S A y N y 9 B d X R v U m V t b 3 Z l Z E N v b H V t b n M x L n t D b 2 x 1 b W 4 3 N i w 3 N X 0 m c X V v d D s s J n F 1 b 3 Q 7 U 2 V j d G l v b j E v V G F i b G U g M j c v Q X V 0 b 1 J l b W 9 2 Z W R D b 2 x 1 b W 5 z M S 5 7 Q 2 9 s d W 1 u N z c s N z Z 9 J n F 1 b 3 Q 7 L C Z x d W 9 0 O 1 N l Y 3 R p b 2 4 x L 1 R h Y m x l I D I 3 L 0 F 1 d G 9 S Z W 1 v d m V k Q 2 9 s d W 1 u c z E u e 0 N v b H V t b j c 4 L D c 3 f S Z x d W 9 0 O y w m c X V v d D t T Z W N 0 a W 9 u M S 9 U Y W J s Z S A y N y 9 B d X R v U m V t b 3 Z l Z E N v b H V t b n M x L n t D b 2 x 1 b W 4 3 O S w 3 O H 0 m c X V v d D s s J n F 1 b 3 Q 7 U 2 V j d G l v b j E v V G F i b G U g M j c v Q X V 0 b 1 J l b W 9 2 Z W R D b 2 x 1 b W 5 z M S 5 7 Q 2 9 s d W 1 u O D A s N z l 9 J n F 1 b 3 Q 7 L C Z x d W 9 0 O 1 N l Y 3 R p b 2 4 x L 1 R h Y m x l I D I 3 L 0 F 1 d G 9 S Z W 1 v d m V k Q 2 9 s d W 1 u c z E u e 0 N v b H V t b j g x L D g w f S Z x d W 9 0 O y w m c X V v d D t T Z W N 0 a W 9 u M S 9 U Y W J s Z S A y N y 9 B d X R v U m V t b 3 Z l Z E N v b H V t b n M x L n t D b 2 x 1 b W 4 4 M i w 4 M X 0 m c X V v d D s s J n F 1 b 3 Q 7 U 2 V j d G l v b j E v V G F i b G U g M j c v Q X V 0 b 1 J l b W 9 2 Z W R D b 2 x 1 b W 5 z M S 5 7 Q 2 9 s d W 1 u O D M s O D J 9 J n F 1 b 3 Q 7 L C Z x d W 9 0 O 1 N l Y 3 R p b 2 4 x L 1 R h Y m x l I D I 3 L 0 F 1 d G 9 S Z W 1 v d m V k Q 2 9 s d W 1 u c z E u e 0 N v b H V t b j g 0 L D g z f S Z x d W 9 0 O y w m c X V v d D t T Z W N 0 a W 9 u M S 9 U Y W J s Z S A y N y 9 B d X R v U m V t b 3 Z l Z E N v b H V t b n M x L n t D b 2 x 1 b W 4 4 N S w 4 N H 0 m c X V v d D s s J n F 1 b 3 Q 7 U 2 V j d G l v b j E v V G F i b G U g M j c v Q X V 0 b 1 J l b W 9 2 Z W R D b 2 x 1 b W 5 z M S 5 7 Q 2 9 s d W 1 u O D Y s O D V 9 J n F 1 b 3 Q 7 L C Z x d W 9 0 O 1 N l Y 3 R p b 2 4 x L 1 R h Y m x l I D I 3 L 0 F 1 d G 9 S Z W 1 v d m V k Q 2 9 s d W 1 u c z E u e 0 N v b H V t b j g 3 L D g 2 f S Z x d W 9 0 O y w m c X V v d D t T Z W N 0 a W 9 u M S 9 U Y W J s Z S A y N y 9 B d X R v U m V t b 3 Z l Z E N v b H V t b n M x L n t D b 2 x 1 b W 4 4 O C w 4 N 3 0 m c X V v d D s s J n F 1 b 3 Q 7 U 2 V j d G l v b j E v V G F i b G U g M j c v Q X V 0 b 1 J l b W 9 2 Z W R D b 2 x 1 b W 5 z M S 5 7 Q 2 9 s d W 1 u O D k s O D h 9 J n F 1 b 3 Q 7 L C Z x d W 9 0 O 1 N l Y 3 R p b 2 4 x L 1 R h Y m x l I D I 3 L 0 F 1 d G 9 S Z W 1 v d m V k Q 2 9 s d W 1 u c z E u e 0 N v b H V t b j k w L D g 5 f S Z x d W 9 0 O y w m c X V v d D t T Z W N 0 a W 9 u M S 9 U Y W J s Z S A y N y 9 B d X R v U m V t b 3 Z l Z E N v b H V t b n M x L n t D b 2 x 1 b W 4 5 M S w 5 M H 0 m c X V v d D s s J n F 1 b 3 Q 7 U 2 V j d G l v b j E v V G F i b G U g M j c v Q X V 0 b 1 J l b W 9 2 Z W R D b 2 x 1 b W 5 z M S 5 7 Q 2 9 s d W 1 u O T I s O T F 9 J n F 1 b 3 Q 7 L C Z x d W 9 0 O 1 N l Y 3 R p b 2 4 x L 1 R h Y m x l I D I 3 L 0 F 1 d G 9 S Z W 1 v d m V k Q 2 9 s d W 1 u c z E u e 0 N v b H V t b j k z L D k y f S Z x d W 9 0 O y w m c X V v d D t T Z W N 0 a W 9 u M S 9 U Y W J s Z S A y N y 9 B d X R v U m V t b 3 Z l Z E N v b H V t b n M x L n t D b 2 x 1 b W 4 5 N C w 5 M 3 0 m c X V v d D s s J n F 1 b 3 Q 7 U 2 V j d G l v b j E v V G F i b G U g M j c v Q X V 0 b 1 J l b W 9 2 Z W R D b 2 x 1 b W 5 z M S 5 7 Q 2 9 s d W 1 u O T U s O T R 9 J n F 1 b 3 Q 7 L C Z x d W 9 0 O 1 N l Y 3 R p b 2 4 x L 1 R h Y m x l I D I 3 L 0 F 1 d G 9 S Z W 1 v d m V k Q 2 9 s d W 1 u c z E u e 0 N v b H V t b j k 2 L D k 1 f S Z x d W 9 0 O y w m c X V v d D t T Z W N 0 a W 9 u M S 9 U Y W J s Z S A y N y 9 B d X R v U m V t b 3 Z l Z E N v b H V t b n M x L n t D b 2 x 1 b W 4 5 N y w 5 N n 0 m c X V v d D s s J n F 1 b 3 Q 7 U 2 V j d G l v b j E v V G F i b G U g M j c v Q X V 0 b 1 J l b W 9 2 Z W R D b 2 x 1 b W 5 z M S 5 7 Q 2 9 s d W 1 u O T g s O T d 9 J n F 1 b 3 Q 7 L C Z x d W 9 0 O 1 N l Y 3 R p b 2 4 x L 1 R h Y m x l I D I 3 L 0 F 1 d G 9 S Z W 1 v d m V k Q 2 9 s d W 1 u c z E u e 0 N v b H V t b j k 5 L D k 4 f S Z x d W 9 0 O y w m c X V v d D t T Z W N 0 a W 9 u M S 9 U Y W J s Z S A y N y 9 B d X R v U m V t b 3 Z l Z E N v b H V t b n M x L n t D b 2 x 1 b W 4 x M D A s O T l 9 J n F 1 b 3 Q 7 L C Z x d W 9 0 O 1 N l Y 3 R p b 2 4 x L 1 R h Y m x l I D I 3 L 0 F 1 d G 9 S Z W 1 v d m V k Q 2 9 s d W 1 u c z E u e 0 N v b H V t b j E w M S w x M D B 9 J n F 1 b 3 Q 7 L C Z x d W 9 0 O 1 N l Y 3 R p b 2 4 x L 1 R h Y m x l I D I 3 L 0 F 1 d G 9 S Z W 1 v d m V k Q 2 9 s d W 1 u c z E u e 0 N v b H V t b j E w M i w x M D F 9 J n F 1 b 3 Q 7 L C Z x d W 9 0 O 1 N l Y 3 R p b 2 4 x L 1 R h Y m x l I D I 3 L 0 F 1 d G 9 S Z W 1 v d m V k Q 2 9 s d W 1 u c z E u e 0 N v b H V t b j E w M y w x M D J 9 J n F 1 b 3 Q 7 L C Z x d W 9 0 O 1 N l Y 3 R p b 2 4 x L 1 R h Y m x l I D I 3 L 0 F 1 d G 9 S Z W 1 v d m V k Q 2 9 s d W 1 u c z E u e 0 N v b H V t b j E w N C w x M D N 9 J n F 1 b 3 Q 7 L C Z x d W 9 0 O 1 N l Y 3 R p b 2 4 x L 1 R h Y m x l I D I 3 L 0 F 1 d G 9 S Z W 1 v d m V k Q 2 9 s d W 1 u c z E u e 0 N v b H V t b j E w N S w x M D R 9 J n F 1 b 3 Q 7 L C Z x d W 9 0 O 1 N l Y 3 R p b 2 4 x L 1 R h Y m x l I D I 3 L 0 F 1 d G 9 S Z W 1 v d m V k Q 2 9 s d W 1 u c z E u e 0 N v b H V t b j E w N i w x M D V 9 J n F 1 b 3 Q 7 L C Z x d W 9 0 O 1 N l Y 3 R p b 2 4 x L 1 R h Y m x l I D I 3 L 0 F 1 d G 9 S Z W 1 v d m V k Q 2 9 s d W 1 u c z E u e 0 N v b H V t b j E w N y w x M D Z 9 J n F 1 b 3 Q 7 L C Z x d W 9 0 O 1 N l Y 3 R p b 2 4 x L 1 R h Y m x l I D I 3 L 0 F 1 d G 9 S Z W 1 v d m V k Q 2 9 s d W 1 u c z E u e 0 N v b H V t b j E w O C w x M D d 9 J n F 1 b 3 Q 7 L C Z x d W 9 0 O 1 N l Y 3 R p b 2 4 x L 1 R h Y m x l I D I 3 L 0 F 1 d G 9 S Z W 1 v d m V k Q 2 9 s d W 1 u c z E u e 0 N v b H V t b j E w O S w x M D h 9 J n F 1 b 3 Q 7 L C Z x d W 9 0 O 1 N l Y 3 R p b 2 4 x L 1 R h Y m x l I D I 3 L 0 F 1 d G 9 S Z W 1 v d m V k Q 2 9 s d W 1 u c z E u e 0 N v b H V t b j E x M C w x M D l 9 J n F 1 b 3 Q 7 L C Z x d W 9 0 O 1 N l Y 3 R p b 2 4 x L 1 R h Y m x l I D I 3 L 0 F 1 d G 9 S Z W 1 v d m V k Q 2 9 s d W 1 u c z E u e 0 N v b H V t b j E x M S w x M T B 9 J n F 1 b 3 Q 7 L C Z x d W 9 0 O 1 N l Y 3 R p b 2 4 x L 1 R h Y m x l I D I 3 L 0 F 1 d G 9 S Z W 1 v d m V k Q 2 9 s d W 1 u c z E u e 0 N v b H V t b j E x M i w x M T F 9 J n F 1 b 3 Q 7 L C Z x d W 9 0 O 1 N l Y 3 R p b 2 4 x L 1 R h Y m x l I D I 3 L 0 F 1 d G 9 S Z W 1 v d m V k Q 2 9 s d W 1 u c z E u e 0 N v b H V t b j E x M y w x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T G F z d F V w Z G F 0 Z W Q i I F Z h b H V l P S J k M j A y N C 0 w O S 0 y N V Q y M j o z M D o y M y 4 2 M j Q 5 M j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G a W x s V G F y Z 2 V 0 I i B W Y W x 1 Z T 0 i c 1 R h Y m x l X z I 3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3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y U y M C g y K T w v S X R l b V B h d G g + P C 9 J d G V t T G 9 j Y X R p b 2 4 + P F N 0 Y W J s Z U V u d H J p Z X M + P E V u d H J 5 I F R 5 c G U 9 I l F 1 Z X J 5 S U Q i I F Z h b H V l P S J z M T d i O D c 2 Y m Y t O G N i M y 0 0 Y j d j L W F m M T Y t M z U 5 N j k y N T N l N j Z j I i A v P j x F b n R y e S B U e X B l P S J G a W x s V G F y Z 2 V 0 I i B W Y W x 1 Z T 0 i c 1 R h Y m x l X z E 3 X 1 8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T G F z d F V w Z G F 0 Z W Q i I F Z h b H V l P S J k M j A y N C 0 w O S 0 y N V Q y M j o 1 O D o y O S 4 z M j A 0 N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c g K D I p L 0 F 1 d G 9 S Z W 1 v d m V k Q 2 9 s d W 1 u c z E u e 0 N v b H V t b j E s M H 0 m c X V v d D s s J n F 1 b 3 Q 7 U 2 V j d G l v b j E v V G F i b G U g M T c g K D I p L 0 F 1 d G 9 S Z W 1 v d m V k Q 2 9 s d W 1 u c z E u e 0 N v b H V t b j I s M X 0 m c X V v d D s s J n F 1 b 3 Q 7 U 2 V j d G l v b j E v V G F i b G U g M T c g K D I p L 0 F 1 d G 9 S Z W 1 v d m V k Q 2 9 s d W 1 u c z E u e 0 N v b H V t b j M s M n 0 m c X V v d D s s J n F 1 b 3 Q 7 U 2 V j d G l v b j E v V G F i b G U g M T c g K D I p L 0 F 1 d G 9 S Z W 1 v d m V k Q 2 9 s d W 1 u c z E u e 0 N v b H V t b j Q s M 3 0 m c X V v d D s s J n F 1 b 3 Q 7 U 2 V j d G l v b j E v V G F i b G U g M T c g K D I p L 0 F 1 d G 9 S Z W 1 v d m V k Q 2 9 s d W 1 u c z E u e 0 N v b H V t b j U s N H 0 m c X V v d D s s J n F 1 b 3 Q 7 U 2 V j d G l v b j E v V G F i b G U g M T c g K D I p L 0 F 1 d G 9 S Z W 1 v d m V k Q 2 9 s d W 1 u c z E u e 0 N v b H V t b j Y s N X 0 m c X V v d D s s J n F 1 b 3 Q 7 U 2 V j d G l v b j E v V G F i b G U g M T c g K D I p L 0 F 1 d G 9 S Z W 1 v d m V k Q 2 9 s d W 1 u c z E u e 0 N v b H V t b j c s N n 0 m c X V v d D s s J n F 1 b 3 Q 7 U 2 V j d G l v b j E v V G F i b G U g M T c g K D I p L 0 F 1 d G 9 S Z W 1 v d m V k Q 2 9 s d W 1 u c z E u e 0 N v b H V t b j g s N 3 0 m c X V v d D s s J n F 1 b 3 Q 7 U 2 V j d G l v b j E v V G F i b G U g M T c g K D I p L 0 F 1 d G 9 S Z W 1 v d m V k Q 2 9 s d W 1 u c z E u e 0 N v b H V t b j k s O H 0 m c X V v d D s s J n F 1 b 3 Q 7 U 2 V j d G l v b j E v V G F i b G U g M T c g K D I p L 0 F 1 d G 9 S Z W 1 v d m V k Q 2 9 s d W 1 u c z E u e 0 N v b H V t b j E w L D l 9 J n F 1 b 3 Q 7 L C Z x d W 9 0 O 1 N l Y 3 R p b 2 4 x L 1 R h Y m x l I D E 3 I C g y K S 9 B d X R v U m V t b 3 Z l Z E N v b H V t b n M x L n t D b 2 x 1 b W 4 x M S w x M H 0 m c X V v d D s s J n F 1 b 3 Q 7 U 2 V j d G l v b j E v V G F i b G U g M T c g K D I p L 0 F 1 d G 9 S Z W 1 v d m V k Q 2 9 s d W 1 u c z E u e 0 N v b H V t b j E y L D E x f S Z x d W 9 0 O y w m c X V v d D t T Z W N 0 a W 9 u M S 9 U Y W J s Z S A x N y A o M i k v Q X V 0 b 1 J l b W 9 2 Z W R D b 2 x 1 b W 5 z M S 5 7 Q 2 9 s d W 1 u M T M s M T J 9 J n F 1 b 3 Q 7 L C Z x d W 9 0 O 1 N l Y 3 R p b 2 4 x L 1 R h Y m x l I D E 3 I C g y K S 9 B d X R v U m V t b 3 Z l Z E N v b H V t b n M x L n t D b 2 x 1 b W 4 x N C w x M 3 0 m c X V v d D s s J n F 1 b 3 Q 7 U 2 V j d G l v b j E v V G F i b G U g M T c g K D I p L 0 F 1 d G 9 S Z W 1 v d m V k Q 2 9 s d W 1 u c z E u e 0 N v b H V t b j E 1 L D E 0 f S Z x d W 9 0 O y w m c X V v d D t T Z W N 0 a W 9 u M S 9 U Y W J s Z S A x N y A o M i k v Q X V 0 b 1 J l b W 9 2 Z W R D b 2 x 1 b W 5 z M S 5 7 Q 2 9 s d W 1 u M T Y s M T V 9 J n F 1 b 3 Q 7 L C Z x d W 9 0 O 1 N l Y 3 R p b 2 4 x L 1 R h Y m x l I D E 3 I C g y K S 9 B d X R v U m V t b 3 Z l Z E N v b H V t b n M x L n t D b 2 x 1 b W 4 x N y w x N n 0 m c X V v d D s s J n F 1 b 3 Q 7 U 2 V j d G l v b j E v V G F i b G U g M T c g K D I p L 0 F 1 d G 9 S Z W 1 v d m V k Q 2 9 s d W 1 u c z E u e 0 N v b H V t b j E 4 L D E 3 f S Z x d W 9 0 O y w m c X V v d D t T Z W N 0 a W 9 u M S 9 U Y W J s Z S A x N y A o M i k v Q X V 0 b 1 J l b W 9 2 Z W R D b 2 x 1 b W 5 z M S 5 7 Q 2 9 s d W 1 u M T k s M T h 9 J n F 1 b 3 Q 7 L C Z x d W 9 0 O 1 N l Y 3 R p b 2 4 x L 1 R h Y m x l I D E 3 I C g y K S 9 B d X R v U m V t b 3 Z l Z E N v b H V t b n M x L n t D b 2 x 1 b W 4 y M C w x O X 0 m c X V v d D s s J n F 1 b 3 Q 7 U 2 V j d G l v b j E v V G F i b G U g M T c g K D I p L 0 F 1 d G 9 S Z W 1 v d m V k Q 2 9 s d W 1 u c z E u e 0 N v b H V t b j I x L D I w f S Z x d W 9 0 O y w m c X V v d D t T Z W N 0 a W 9 u M S 9 U Y W J s Z S A x N y A o M i k v Q X V 0 b 1 J l b W 9 2 Z W R D b 2 x 1 b W 5 z M S 5 7 Q 2 9 s d W 1 u M j I s M j F 9 J n F 1 b 3 Q 7 L C Z x d W 9 0 O 1 N l Y 3 R p b 2 4 x L 1 R h Y m x l I D E 3 I C g y K S 9 B d X R v U m V t b 3 Z l Z E N v b H V t b n M x L n t D b 2 x 1 b W 4 y M y w y M n 0 m c X V v d D s s J n F 1 b 3 Q 7 U 2 V j d G l v b j E v V G F i b G U g M T c g K D I p L 0 F 1 d G 9 S Z W 1 v d m V k Q 2 9 s d W 1 u c z E u e 0 N v b H V t b j I 0 L D I z f S Z x d W 9 0 O y w m c X V v d D t T Z W N 0 a W 9 u M S 9 U Y W J s Z S A x N y A o M i k v Q X V 0 b 1 J l b W 9 2 Z W R D b 2 x 1 b W 5 z M S 5 7 Q 2 9 s d W 1 u M j U s M j R 9 J n F 1 b 3 Q 7 L C Z x d W 9 0 O 1 N l Y 3 R p b 2 4 x L 1 R h Y m x l I D E 3 I C g y K S 9 B d X R v U m V t b 3 Z l Z E N v b H V t b n M x L n t D b 2 x 1 b W 4 y N i w y N X 0 m c X V v d D s s J n F 1 b 3 Q 7 U 2 V j d G l v b j E v V G F i b G U g M T c g K D I p L 0 F 1 d G 9 S Z W 1 v d m V k Q 2 9 s d W 1 u c z E u e 0 N v b H V t b j I 3 L D I 2 f S Z x d W 9 0 O y w m c X V v d D t T Z W N 0 a W 9 u M S 9 U Y W J s Z S A x N y A o M i k v Q X V 0 b 1 J l b W 9 2 Z W R D b 2 x 1 b W 5 z M S 5 7 Q 2 9 s d W 1 u M j g s M j d 9 J n F 1 b 3 Q 7 L C Z x d W 9 0 O 1 N l Y 3 R p b 2 4 x L 1 R h Y m x l I D E 3 I C g y K S 9 B d X R v U m V t b 3 Z l Z E N v b H V t b n M x L n t D b 2 x 1 b W 4 y O S w y O H 0 m c X V v d D s s J n F 1 b 3 Q 7 U 2 V j d G l v b j E v V G F i b G U g M T c g K D I p L 0 F 1 d G 9 S Z W 1 v d m V k Q 2 9 s d W 1 u c z E u e 0 N v b H V t b j M w L D I 5 f S Z x d W 9 0 O y w m c X V v d D t T Z W N 0 a W 9 u M S 9 U Y W J s Z S A x N y A o M i k v Q X V 0 b 1 J l b W 9 2 Z W R D b 2 x 1 b W 5 z M S 5 7 Q 2 9 s d W 1 u M z E s M z B 9 J n F 1 b 3 Q 7 L C Z x d W 9 0 O 1 N l Y 3 R p b 2 4 x L 1 R h Y m x l I D E 3 I C g y K S 9 B d X R v U m V t b 3 Z l Z E N v b H V t b n M x L n t D b 2 x 1 b W 4 z M i w z M X 0 m c X V v d D s s J n F 1 b 3 Q 7 U 2 V j d G l v b j E v V G F i b G U g M T c g K D I p L 0 F 1 d G 9 S Z W 1 v d m V k Q 2 9 s d W 1 u c z E u e 0 N v b H V t b j M z L D M y f S Z x d W 9 0 O y w m c X V v d D t T Z W N 0 a W 9 u M S 9 U Y W J s Z S A x N y A o M i k v Q X V 0 b 1 J l b W 9 2 Z W R D b 2 x 1 b W 5 z M S 5 7 Q 2 9 s d W 1 u M z Q s M z N 9 J n F 1 b 3 Q 7 L C Z x d W 9 0 O 1 N l Y 3 R p b 2 4 x L 1 R h Y m x l I D E 3 I C g y K S 9 B d X R v U m V t b 3 Z l Z E N v b H V t b n M x L n t D b 2 x 1 b W 4 z N S w z N H 0 m c X V v d D s s J n F 1 b 3 Q 7 U 2 V j d G l v b j E v V G F i b G U g M T c g K D I p L 0 F 1 d G 9 S Z W 1 v d m V k Q 2 9 s d W 1 u c z E u e 0 N v b H V t b j M 2 L D M 1 f S Z x d W 9 0 O y w m c X V v d D t T Z W N 0 a W 9 u M S 9 U Y W J s Z S A x N y A o M i k v Q X V 0 b 1 J l b W 9 2 Z W R D b 2 x 1 b W 5 z M S 5 7 Q 2 9 s d W 1 u M z c s M z Z 9 J n F 1 b 3 Q 7 L C Z x d W 9 0 O 1 N l Y 3 R p b 2 4 x L 1 R h Y m x l I D E 3 I C g y K S 9 B d X R v U m V t b 3 Z l Z E N v b H V t b n M x L n t D b 2 x 1 b W 4 z O C w z N 3 0 m c X V v d D s s J n F 1 b 3 Q 7 U 2 V j d G l v b j E v V G F i b G U g M T c g K D I p L 0 F 1 d G 9 S Z W 1 v d m V k Q 2 9 s d W 1 u c z E u e 0 N v b H V t b j M 5 L D M 4 f S Z x d W 9 0 O y w m c X V v d D t T Z W N 0 a W 9 u M S 9 U Y W J s Z S A x N y A o M i k v Q X V 0 b 1 J l b W 9 2 Z W R D b 2 x 1 b W 5 z M S 5 7 Q 2 9 s d W 1 u N D A s M z l 9 J n F 1 b 3 Q 7 L C Z x d W 9 0 O 1 N l Y 3 R p b 2 4 x L 1 R h Y m x l I D E 3 I C g y K S 9 B d X R v U m V t b 3 Z l Z E N v b H V t b n M x L n t D b 2 x 1 b W 4 0 M S w 0 M H 0 m c X V v d D s s J n F 1 b 3 Q 7 U 2 V j d G l v b j E v V G F i b G U g M T c g K D I p L 0 F 1 d G 9 S Z W 1 v d m V k Q 2 9 s d W 1 u c z E u e 0 N v b H V t b j Q y L D Q x f S Z x d W 9 0 O y w m c X V v d D t T Z W N 0 a W 9 u M S 9 U Y W J s Z S A x N y A o M i k v Q X V 0 b 1 J l b W 9 2 Z W R D b 2 x 1 b W 5 z M S 5 7 Q 2 9 s d W 1 u N D M s N D J 9 J n F 1 b 3 Q 7 L C Z x d W 9 0 O 1 N l Y 3 R p b 2 4 x L 1 R h Y m x l I D E 3 I C g y K S 9 B d X R v U m V t b 3 Z l Z E N v b H V t b n M x L n t D b 2 x 1 b W 4 0 N C w 0 M 3 0 m c X V v d D s s J n F 1 b 3 Q 7 U 2 V j d G l v b j E v V G F i b G U g M T c g K D I p L 0 F 1 d G 9 S Z W 1 v d m V k Q 2 9 s d W 1 u c z E u e 0 N v b H V t b j Q 1 L D Q 0 f S Z x d W 9 0 O y w m c X V v d D t T Z W N 0 a W 9 u M S 9 U Y W J s Z S A x N y A o M i k v Q X V 0 b 1 J l b W 9 2 Z W R D b 2 x 1 b W 5 z M S 5 7 Q 2 9 s d W 1 u N D Y s N D V 9 J n F 1 b 3 Q 7 L C Z x d W 9 0 O 1 N l Y 3 R p b 2 4 x L 1 R h Y m x l I D E 3 I C g y K S 9 B d X R v U m V t b 3 Z l Z E N v b H V t b n M x L n t D b 2 x 1 b W 4 0 N y w 0 N n 0 m c X V v d D s s J n F 1 b 3 Q 7 U 2 V j d G l v b j E v V G F i b G U g M T c g K D I p L 0 F 1 d G 9 S Z W 1 v d m V k Q 2 9 s d W 1 u c z E u e 0 N v b H V t b j Q 4 L D Q 3 f S Z x d W 9 0 O y w m c X V v d D t T Z W N 0 a W 9 u M S 9 U Y W J s Z S A x N y A o M i k v Q X V 0 b 1 J l b W 9 2 Z W R D b 2 x 1 b W 5 z M S 5 7 Q 2 9 s d W 1 u N D k s N D h 9 J n F 1 b 3 Q 7 L C Z x d W 9 0 O 1 N l Y 3 R p b 2 4 x L 1 R h Y m x l I D E 3 I C g y K S 9 B d X R v U m V t b 3 Z l Z E N v b H V t b n M x L n t D b 2 x 1 b W 4 1 M C w 0 O X 0 m c X V v d D s s J n F 1 b 3 Q 7 U 2 V j d G l v b j E v V G F i b G U g M T c g K D I p L 0 F 1 d G 9 S Z W 1 v d m V k Q 2 9 s d W 1 u c z E u e 0 N v b H V t b j U x L D U w f S Z x d W 9 0 O y w m c X V v d D t T Z W N 0 a W 9 u M S 9 U Y W J s Z S A x N y A o M i k v Q X V 0 b 1 J l b W 9 2 Z W R D b 2 x 1 b W 5 z M S 5 7 Q 2 9 s d W 1 u N T I s N T F 9 J n F 1 b 3 Q 7 L C Z x d W 9 0 O 1 N l Y 3 R p b 2 4 x L 1 R h Y m x l I D E 3 I C g y K S 9 B d X R v U m V t b 3 Z l Z E N v b H V t b n M x L n t D b 2 x 1 b W 4 1 M y w 1 M n 0 m c X V v d D s s J n F 1 b 3 Q 7 U 2 V j d G l v b j E v V G F i b G U g M T c g K D I p L 0 F 1 d G 9 S Z W 1 v d m V k Q 2 9 s d W 1 u c z E u e 0 N v b H V t b j U 0 L D U z f S Z x d W 9 0 O y w m c X V v d D t T Z W N 0 a W 9 u M S 9 U Y W J s Z S A x N y A o M i k v Q X V 0 b 1 J l b W 9 2 Z W R D b 2 x 1 b W 5 z M S 5 7 Q 2 9 s d W 1 u N T U s N T R 9 J n F 1 b 3 Q 7 L C Z x d W 9 0 O 1 N l Y 3 R p b 2 4 x L 1 R h Y m x l I D E 3 I C g y K S 9 B d X R v U m V t b 3 Z l Z E N v b H V t b n M x L n t D b 2 x 1 b W 4 1 N i w 1 N X 0 m c X V v d D s s J n F 1 b 3 Q 7 U 2 V j d G l v b j E v V G F i b G U g M T c g K D I p L 0 F 1 d G 9 S Z W 1 v d m V k Q 2 9 s d W 1 u c z E u e 0 N v b H V t b j U 3 L D U 2 f S Z x d W 9 0 O y w m c X V v d D t T Z W N 0 a W 9 u M S 9 U Y W J s Z S A x N y A o M i k v Q X V 0 b 1 J l b W 9 2 Z W R D b 2 x 1 b W 5 z M S 5 7 Q 2 9 s d W 1 u N T g s N T d 9 J n F 1 b 3 Q 7 L C Z x d W 9 0 O 1 N l Y 3 R p b 2 4 x L 1 R h Y m x l I D E 3 I C g y K S 9 B d X R v U m V t b 3 Z l Z E N v b H V t b n M x L n t D b 2 x 1 b W 4 1 O S w 1 O H 0 m c X V v d D s s J n F 1 b 3 Q 7 U 2 V j d G l v b j E v V G F i b G U g M T c g K D I p L 0 F 1 d G 9 S Z W 1 v d m V k Q 2 9 s d W 1 u c z E u e 0 N v b H V t b j Y w L D U 5 f S Z x d W 9 0 O y w m c X V v d D t T Z W N 0 a W 9 u M S 9 U Y W J s Z S A x N y A o M i k v Q X V 0 b 1 J l b W 9 2 Z W R D b 2 x 1 b W 5 z M S 5 7 Q 2 9 s d W 1 u N j E s N j B 9 J n F 1 b 3 Q 7 L C Z x d W 9 0 O 1 N l Y 3 R p b 2 4 x L 1 R h Y m x l I D E 3 I C g y K S 9 B d X R v U m V t b 3 Z l Z E N v b H V t b n M x L n t D b 2 x 1 b W 4 2 M i w 2 M X 0 m c X V v d D s s J n F 1 b 3 Q 7 U 2 V j d G l v b j E v V G F i b G U g M T c g K D I p L 0 F 1 d G 9 S Z W 1 v d m V k Q 2 9 s d W 1 u c z E u e 0 N v b H V t b j Y z L D Y y f S Z x d W 9 0 O y w m c X V v d D t T Z W N 0 a W 9 u M S 9 U Y W J s Z S A x N y A o M i k v Q X V 0 b 1 J l b W 9 2 Z W R D b 2 x 1 b W 5 z M S 5 7 Q 2 9 s d W 1 u N j Q s N j N 9 J n F 1 b 3 Q 7 L C Z x d W 9 0 O 1 N l Y 3 R p b 2 4 x L 1 R h Y m x l I D E 3 I C g y K S 9 B d X R v U m V t b 3 Z l Z E N v b H V t b n M x L n t D b 2 x 1 b W 4 2 N S w 2 N H 0 m c X V v d D s s J n F 1 b 3 Q 7 U 2 V j d G l v b j E v V G F i b G U g M T c g K D I p L 0 F 1 d G 9 S Z W 1 v d m V k Q 2 9 s d W 1 u c z E u e 0 N v b H V t b j Y 2 L D Y 1 f S Z x d W 9 0 O y w m c X V v d D t T Z W N 0 a W 9 u M S 9 U Y W J s Z S A x N y A o M i k v Q X V 0 b 1 J l b W 9 2 Z W R D b 2 x 1 b W 5 z M S 5 7 Q 2 9 s d W 1 u N j c s N j Z 9 J n F 1 b 3 Q 7 L C Z x d W 9 0 O 1 N l Y 3 R p b 2 4 x L 1 R h Y m x l I D E 3 I C g y K S 9 B d X R v U m V t b 3 Z l Z E N v b H V t b n M x L n t D b 2 x 1 b W 4 2 O C w 2 N 3 0 m c X V v d D s s J n F 1 b 3 Q 7 U 2 V j d G l v b j E v V G F i b G U g M T c g K D I p L 0 F 1 d G 9 S Z W 1 v d m V k Q 2 9 s d W 1 u c z E u e 0 N v b H V t b j Y 5 L D Y 4 f S Z x d W 9 0 O y w m c X V v d D t T Z W N 0 a W 9 u M S 9 U Y W J s Z S A x N y A o M i k v Q X V 0 b 1 J l b W 9 2 Z W R D b 2 x 1 b W 5 z M S 5 7 Q 2 9 s d W 1 u N z A s N j l 9 J n F 1 b 3 Q 7 L C Z x d W 9 0 O 1 N l Y 3 R p b 2 4 x L 1 R h Y m x l I D E 3 I C g y K S 9 B d X R v U m V t b 3 Z l Z E N v b H V t b n M x L n t D b 2 x 1 b W 4 3 M S w 3 M H 0 m c X V v d D s s J n F 1 b 3 Q 7 U 2 V j d G l v b j E v V G F i b G U g M T c g K D I p L 0 F 1 d G 9 S Z W 1 v d m V k Q 2 9 s d W 1 u c z E u e 0 N v b H V t b j c y L D c x f S Z x d W 9 0 O y w m c X V v d D t T Z W N 0 a W 9 u M S 9 U Y W J s Z S A x N y A o M i k v Q X V 0 b 1 J l b W 9 2 Z W R D b 2 x 1 b W 5 z M S 5 7 Q 2 9 s d W 1 u N z M s N z J 9 J n F 1 b 3 Q 7 L C Z x d W 9 0 O 1 N l Y 3 R p b 2 4 x L 1 R h Y m x l I D E 3 I C g y K S 9 B d X R v U m V t b 3 Z l Z E N v b H V t b n M x L n t D b 2 x 1 b W 4 3 N C w 3 M 3 0 m c X V v d D s s J n F 1 b 3 Q 7 U 2 V j d G l v b j E v V G F i b G U g M T c g K D I p L 0 F 1 d G 9 S Z W 1 v d m V k Q 2 9 s d W 1 u c z E u e 0 N v b H V t b j c 1 L D c 0 f S Z x d W 9 0 O y w m c X V v d D t T Z W N 0 a W 9 u M S 9 U Y W J s Z S A x N y A o M i k v Q X V 0 b 1 J l b W 9 2 Z W R D b 2 x 1 b W 5 z M S 5 7 Q 2 9 s d W 1 u N z Y s N z V 9 J n F 1 b 3 Q 7 L C Z x d W 9 0 O 1 N l Y 3 R p b 2 4 x L 1 R h Y m x l I D E 3 I C g y K S 9 B d X R v U m V t b 3 Z l Z E N v b H V t b n M x L n t D b 2 x 1 b W 4 3 N y w 3 N n 0 m c X V v d D s s J n F 1 b 3 Q 7 U 2 V j d G l v b j E v V G F i b G U g M T c g K D I p L 0 F 1 d G 9 S Z W 1 v d m V k Q 2 9 s d W 1 u c z E u e 0 N v b H V t b j c 4 L D c 3 f S Z x d W 9 0 O y w m c X V v d D t T Z W N 0 a W 9 u M S 9 U Y W J s Z S A x N y A o M i k v Q X V 0 b 1 J l b W 9 2 Z W R D b 2 x 1 b W 5 z M S 5 7 Q 2 9 s d W 1 u N z k s N z h 9 J n F 1 b 3 Q 7 L C Z x d W 9 0 O 1 N l Y 3 R p b 2 4 x L 1 R h Y m x l I D E 3 I C g y K S 9 B d X R v U m V t b 3 Z l Z E N v b H V t b n M x L n t D b 2 x 1 b W 4 4 M C w 3 O X 0 m c X V v d D s s J n F 1 b 3 Q 7 U 2 V j d G l v b j E v V G F i b G U g M T c g K D I p L 0 F 1 d G 9 S Z W 1 v d m V k Q 2 9 s d W 1 u c z E u e 0 N v b H V t b j g x L D g w f S Z x d W 9 0 O y w m c X V v d D t T Z W N 0 a W 9 u M S 9 U Y W J s Z S A x N y A o M i k v Q X V 0 b 1 J l b W 9 2 Z W R D b 2 x 1 b W 5 z M S 5 7 Q 2 9 s d W 1 u O D I s O D F 9 J n F 1 b 3 Q 7 L C Z x d W 9 0 O 1 N l Y 3 R p b 2 4 x L 1 R h Y m x l I D E 3 I C g y K S 9 B d X R v U m V t b 3 Z l Z E N v b H V t b n M x L n t D b 2 x 1 b W 4 4 M y w 4 M n 0 m c X V v d D s s J n F 1 b 3 Q 7 U 2 V j d G l v b j E v V G F i b G U g M T c g K D I p L 0 F 1 d G 9 S Z W 1 v d m V k Q 2 9 s d W 1 u c z E u e 0 N v b H V t b j g 0 L D g z f S Z x d W 9 0 O y w m c X V v d D t T Z W N 0 a W 9 u M S 9 U Y W J s Z S A x N y A o M i k v Q X V 0 b 1 J l b W 9 2 Z W R D b 2 x 1 b W 5 z M S 5 7 Q 2 9 s d W 1 u O D U s O D R 9 J n F 1 b 3 Q 7 L C Z x d W 9 0 O 1 N l Y 3 R p b 2 4 x L 1 R h Y m x l I D E 3 I C g y K S 9 B d X R v U m V t b 3 Z l Z E N v b H V t b n M x L n t D b 2 x 1 b W 4 4 N i w 4 N X 0 m c X V v d D s s J n F 1 b 3 Q 7 U 2 V j d G l v b j E v V G F i b G U g M T c g K D I p L 0 F 1 d G 9 S Z W 1 v d m V k Q 2 9 s d W 1 u c z E u e 0 N v b H V t b j g 3 L D g 2 f S Z x d W 9 0 O y w m c X V v d D t T Z W N 0 a W 9 u M S 9 U Y W J s Z S A x N y A o M i k v Q X V 0 b 1 J l b W 9 2 Z W R D b 2 x 1 b W 5 z M S 5 7 Q 2 9 s d W 1 u O D g s O D d 9 J n F 1 b 3 Q 7 L C Z x d W 9 0 O 1 N l Y 3 R p b 2 4 x L 1 R h Y m x l I D E 3 I C g y K S 9 B d X R v U m V t b 3 Z l Z E N v b H V t b n M x L n t D b 2 x 1 b W 4 4 O S w 4 O H 0 m c X V v d D s s J n F 1 b 3 Q 7 U 2 V j d G l v b j E v V G F i b G U g M T c g K D I p L 0 F 1 d G 9 S Z W 1 v d m V k Q 2 9 s d W 1 u c z E u e 0 N v b H V t b j k w L D g 5 f S Z x d W 9 0 O y w m c X V v d D t T Z W N 0 a W 9 u M S 9 U Y W J s Z S A x N y A o M i k v Q X V 0 b 1 J l b W 9 2 Z W R D b 2 x 1 b W 5 z M S 5 7 Q 2 9 s d W 1 u O T E s O T B 9 J n F 1 b 3 Q 7 L C Z x d W 9 0 O 1 N l Y 3 R p b 2 4 x L 1 R h Y m x l I D E 3 I C g y K S 9 B d X R v U m V t b 3 Z l Z E N v b H V t b n M x L n t D b 2 x 1 b W 4 5 M i w 5 M X 0 m c X V v d D s s J n F 1 b 3 Q 7 U 2 V j d G l v b j E v V G F i b G U g M T c g K D I p L 0 F 1 d G 9 S Z W 1 v d m V k Q 2 9 s d W 1 u c z E u e 0 N v b H V t b j k z L D k y f S Z x d W 9 0 O y w m c X V v d D t T Z W N 0 a W 9 u M S 9 U Y W J s Z S A x N y A o M i k v Q X V 0 b 1 J l b W 9 2 Z W R D b 2 x 1 b W 5 z M S 5 7 Q 2 9 s d W 1 u O T Q s O T N 9 J n F 1 b 3 Q 7 L C Z x d W 9 0 O 1 N l Y 3 R p b 2 4 x L 1 R h Y m x l I D E 3 I C g y K S 9 B d X R v U m V t b 3 Z l Z E N v b H V t b n M x L n t D b 2 x 1 b W 4 5 N S w 5 N H 0 m c X V v d D s s J n F 1 b 3 Q 7 U 2 V j d G l v b j E v V G F i b G U g M T c g K D I p L 0 F 1 d G 9 S Z W 1 v d m V k Q 2 9 s d W 1 u c z E u e 0 N v b H V t b j k 2 L D k 1 f S Z x d W 9 0 O y w m c X V v d D t T Z W N 0 a W 9 u M S 9 U Y W J s Z S A x N y A o M i k v Q X V 0 b 1 J l b W 9 2 Z W R D b 2 x 1 b W 5 z M S 5 7 Q 2 9 s d W 1 u O T c s O T Z 9 J n F 1 b 3 Q 7 L C Z x d W 9 0 O 1 N l Y 3 R p b 2 4 x L 1 R h Y m x l I D E 3 I C g y K S 9 B d X R v U m V t b 3 Z l Z E N v b H V t b n M x L n t D b 2 x 1 b W 4 5 O C w 5 N 3 0 m c X V v d D s s J n F 1 b 3 Q 7 U 2 V j d G l v b j E v V G F i b G U g M T c g K D I p L 0 F 1 d G 9 S Z W 1 v d m V k Q 2 9 s d W 1 u c z E u e 0 N v b H V t b j k 5 L D k 4 f S Z x d W 9 0 O y w m c X V v d D t T Z W N 0 a W 9 u M S 9 U Y W J s Z S A x N y A o M i k v Q X V 0 b 1 J l b W 9 2 Z W R D b 2 x 1 b W 5 z M S 5 7 Q 2 9 s d W 1 u M T A w L D k 5 f S Z x d W 9 0 O y w m c X V v d D t T Z W N 0 a W 9 u M S 9 U Y W J s Z S A x N y A o M i k v Q X V 0 b 1 J l b W 9 2 Z W R D b 2 x 1 b W 5 z M S 5 7 Q 2 9 s d W 1 u M T A x L D E w M H 0 m c X V v d D s s J n F 1 b 3 Q 7 U 2 V j d G l v b j E v V G F i b G U g M T c g K D I p L 0 F 1 d G 9 S Z W 1 v d m V k Q 2 9 s d W 1 u c z E u e 0 N v b H V t b j E w M i w x M D F 9 J n F 1 b 3 Q 7 L C Z x d W 9 0 O 1 N l Y 3 R p b 2 4 x L 1 R h Y m x l I D E 3 I C g y K S 9 B d X R v U m V t b 3 Z l Z E N v b H V t b n M x L n t D b 2 x 1 b W 4 x M D M s M T A y f S Z x d W 9 0 O y w m c X V v d D t T Z W N 0 a W 9 u M S 9 U Y W J s Z S A x N y A o M i k v Q X V 0 b 1 J l b W 9 2 Z W R D b 2 x 1 b W 5 z M S 5 7 Q 2 9 s d W 1 u M T A 0 L D E w M 3 0 m c X V v d D s s J n F 1 b 3 Q 7 U 2 V j d G l v b j E v V G F i b G U g M T c g K D I p L 0 F 1 d G 9 S Z W 1 v d m V k Q 2 9 s d W 1 u c z E u e 0 N v b H V t b j E w N S w x M D R 9 J n F 1 b 3 Q 7 L C Z x d W 9 0 O 1 N l Y 3 R p b 2 4 x L 1 R h Y m x l I D E 3 I C g y K S 9 B d X R v U m V t b 3 Z l Z E N v b H V t b n M x L n t D b 2 x 1 b W 4 x M D Y s M T A 1 f S Z x d W 9 0 O y w m c X V v d D t T Z W N 0 a W 9 u M S 9 U Y W J s Z S A x N y A o M i k v Q X V 0 b 1 J l b W 9 2 Z W R D b 2 x 1 b W 5 z M S 5 7 Q 2 9 s d W 1 u M T A 3 L D E w N n 0 m c X V v d D s s J n F 1 b 3 Q 7 U 2 V j d G l v b j E v V G F i b G U g M T c g K D I p L 0 F 1 d G 9 S Z W 1 v d m V k Q 2 9 s d W 1 u c z E u e 0 N v b H V t b j E w O C w x M D d 9 J n F 1 b 3 Q 7 L C Z x d W 9 0 O 1 N l Y 3 R p b 2 4 x L 1 R h Y m x l I D E 3 I C g y K S 9 B d X R v U m V t b 3 Z l Z E N v b H V t b n M x L n t D b 2 x 1 b W 4 x M D k s M T A 4 f S Z x d W 9 0 O y w m c X V v d D t T Z W N 0 a W 9 u M S 9 U Y W J s Z S A x N y A o M i k v Q X V 0 b 1 J l b W 9 2 Z W R D b 2 x 1 b W 5 z M S 5 7 Q 2 9 s d W 1 u M T E w L D E w O X 0 m c X V v d D s s J n F 1 b 3 Q 7 U 2 V j d G l v b j E v V G F i b G U g M T c g K D I p L 0 F 1 d G 9 S Z W 1 v d m V k Q 2 9 s d W 1 u c z E u e 0 N v b H V t b j E x M S w x M T B 9 J n F 1 b 3 Q 7 L C Z x d W 9 0 O 1 N l Y 3 R p b 2 4 x L 1 R h Y m x l I D E 3 I C g y K S 9 B d X R v U m V t b 3 Z l Z E N v b H V t b n M x L n t D b 2 x 1 b W 4 x M T I s M T E x f S Z x d W 9 0 O y w m c X V v d D t T Z W N 0 a W 9 u M S 9 U Y W J s Z S A x N y A o M i k v Q X V 0 b 1 J l b W 9 2 Z W R D b 2 x 1 b W 5 z M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U Y W J s Z S A x N y A o M i k v Q X V 0 b 1 J l b W 9 2 Z W R D b 2 x 1 b W 5 z M S 5 7 Q 2 9 s d W 1 u M S w w f S Z x d W 9 0 O y w m c X V v d D t T Z W N 0 a W 9 u M S 9 U Y W J s Z S A x N y A o M i k v Q X V 0 b 1 J l b W 9 2 Z W R D b 2 x 1 b W 5 z M S 5 7 Q 2 9 s d W 1 u M i w x f S Z x d W 9 0 O y w m c X V v d D t T Z W N 0 a W 9 u M S 9 U Y W J s Z S A x N y A o M i k v Q X V 0 b 1 J l b W 9 2 Z W R D b 2 x 1 b W 5 z M S 5 7 Q 2 9 s d W 1 u M y w y f S Z x d W 9 0 O y w m c X V v d D t T Z W N 0 a W 9 u M S 9 U Y W J s Z S A x N y A o M i k v Q X V 0 b 1 J l b W 9 2 Z W R D b 2 x 1 b W 5 z M S 5 7 Q 2 9 s d W 1 u N C w z f S Z x d W 9 0 O y w m c X V v d D t T Z W N 0 a W 9 u M S 9 U Y W J s Z S A x N y A o M i k v Q X V 0 b 1 J l b W 9 2 Z W R D b 2 x 1 b W 5 z M S 5 7 Q 2 9 s d W 1 u N S w 0 f S Z x d W 9 0 O y w m c X V v d D t T Z W N 0 a W 9 u M S 9 U Y W J s Z S A x N y A o M i k v Q X V 0 b 1 J l b W 9 2 Z W R D b 2 x 1 b W 5 z M S 5 7 Q 2 9 s d W 1 u N i w 1 f S Z x d W 9 0 O y w m c X V v d D t T Z W N 0 a W 9 u M S 9 U Y W J s Z S A x N y A o M i k v Q X V 0 b 1 J l b W 9 2 Z W R D b 2 x 1 b W 5 z M S 5 7 Q 2 9 s d W 1 u N y w 2 f S Z x d W 9 0 O y w m c X V v d D t T Z W N 0 a W 9 u M S 9 U Y W J s Z S A x N y A o M i k v Q X V 0 b 1 J l b W 9 2 Z W R D b 2 x 1 b W 5 z M S 5 7 Q 2 9 s d W 1 u O C w 3 f S Z x d W 9 0 O y w m c X V v d D t T Z W N 0 a W 9 u M S 9 U Y W J s Z S A x N y A o M i k v Q X V 0 b 1 J l b W 9 2 Z W R D b 2 x 1 b W 5 z M S 5 7 Q 2 9 s d W 1 u O S w 4 f S Z x d W 9 0 O y w m c X V v d D t T Z W N 0 a W 9 u M S 9 U Y W J s Z S A x N y A o M i k v Q X V 0 b 1 J l b W 9 2 Z W R D b 2 x 1 b W 5 z M S 5 7 Q 2 9 s d W 1 u M T A s O X 0 m c X V v d D s s J n F 1 b 3 Q 7 U 2 V j d G l v b j E v V G F i b G U g M T c g K D I p L 0 F 1 d G 9 S Z W 1 v d m V k Q 2 9 s d W 1 u c z E u e 0 N v b H V t b j E x L D E w f S Z x d W 9 0 O y w m c X V v d D t T Z W N 0 a W 9 u M S 9 U Y W J s Z S A x N y A o M i k v Q X V 0 b 1 J l b W 9 2 Z W R D b 2 x 1 b W 5 z M S 5 7 Q 2 9 s d W 1 u M T I s M T F 9 J n F 1 b 3 Q 7 L C Z x d W 9 0 O 1 N l Y 3 R p b 2 4 x L 1 R h Y m x l I D E 3 I C g y K S 9 B d X R v U m V t b 3 Z l Z E N v b H V t b n M x L n t D b 2 x 1 b W 4 x M y w x M n 0 m c X V v d D s s J n F 1 b 3 Q 7 U 2 V j d G l v b j E v V G F i b G U g M T c g K D I p L 0 F 1 d G 9 S Z W 1 v d m V k Q 2 9 s d W 1 u c z E u e 0 N v b H V t b j E 0 L D E z f S Z x d W 9 0 O y w m c X V v d D t T Z W N 0 a W 9 u M S 9 U Y W J s Z S A x N y A o M i k v Q X V 0 b 1 J l b W 9 2 Z W R D b 2 x 1 b W 5 z M S 5 7 Q 2 9 s d W 1 u M T U s M T R 9 J n F 1 b 3 Q 7 L C Z x d W 9 0 O 1 N l Y 3 R p b 2 4 x L 1 R h Y m x l I D E 3 I C g y K S 9 B d X R v U m V t b 3 Z l Z E N v b H V t b n M x L n t D b 2 x 1 b W 4 x N i w x N X 0 m c X V v d D s s J n F 1 b 3 Q 7 U 2 V j d G l v b j E v V G F i b G U g M T c g K D I p L 0 F 1 d G 9 S Z W 1 v d m V k Q 2 9 s d W 1 u c z E u e 0 N v b H V t b j E 3 L D E 2 f S Z x d W 9 0 O y w m c X V v d D t T Z W N 0 a W 9 u M S 9 U Y W J s Z S A x N y A o M i k v Q X V 0 b 1 J l b W 9 2 Z W R D b 2 x 1 b W 5 z M S 5 7 Q 2 9 s d W 1 u M T g s M T d 9 J n F 1 b 3 Q 7 L C Z x d W 9 0 O 1 N l Y 3 R p b 2 4 x L 1 R h Y m x l I D E 3 I C g y K S 9 B d X R v U m V t b 3 Z l Z E N v b H V t b n M x L n t D b 2 x 1 b W 4 x O S w x O H 0 m c X V v d D s s J n F 1 b 3 Q 7 U 2 V j d G l v b j E v V G F i b G U g M T c g K D I p L 0 F 1 d G 9 S Z W 1 v d m V k Q 2 9 s d W 1 u c z E u e 0 N v b H V t b j I w L D E 5 f S Z x d W 9 0 O y w m c X V v d D t T Z W N 0 a W 9 u M S 9 U Y W J s Z S A x N y A o M i k v Q X V 0 b 1 J l b W 9 2 Z W R D b 2 x 1 b W 5 z M S 5 7 Q 2 9 s d W 1 u M j E s M j B 9 J n F 1 b 3 Q 7 L C Z x d W 9 0 O 1 N l Y 3 R p b 2 4 x L 1 R h Y m x l I D E 3 I C g y K S 9 B d X R v U m V t b 3 Z l Z E N v b H V t b n M x L n t D b 2 x 1 b W 4 y M i w y M X 0 m c X V v d D s s J n F 1 b 3 Q 7 U 2 V j d G l v b j E v V G F i b G U g M T c g K D I p L 0 F 1 d G 9 S Z W 1 v d m V k Q 2 9 s d W 1 u c z E u e 0 N v b H V t b j I z L D I y f S Z x d W 9 0 O y w m c X V v d D t T Z W N 0 a W 9 u M S 9 U Y W J s Z S A x N y A o M i k v Q X V 0 b 1 J l b W 9 2 Z W R D b 2 x 1 b W 5 z M S 5 7 Q 2 9 s d W 1 u M j Q s M j N 9 J n F 1 b 3 Q 7 L C Z x d W 9 0 O 1 N l Y 3 R p b 2 4 x L 1 R h Y m x l I D E 3 I C g y K S 9 B d X R v U m V t b 3 Z l Z E N v b H V t b n M x L n t D b 2 x 1 b W 4 y N S w y N H 0 m c X V v d D s s J n F 1 b 3 Q 7 U 2 V j d G l v b j E v V G F i b G U g M T c g K D I p L 0 F 1 d G 9 S Z W 1 v d m V k Q 2 9 s d W 1 u c z E u e 0 N v b H V t b j I 2 L D I 1 f S Z x d W 9 0 O y w m c X V v d D t T Z W N 0 a W 9 u M S 9 U Y W J s Z S A x N y A o M i k v Q X V 0 b 1 J l b W 9 2 Z W R D b 2 x 1 b W 5 z M S 5 7 Q 2 9 s d W 1 u M j c s M j Z 9 J n F 1 b 3 Q 7 L C Z x d W 9 0 O 1 N l Y 3 R p b 2 4 x L 1 R h Y m x l I D E 3 I C g y K S 9 B d X R v U m V t b 3 Z l Z E N v b H V t b n M x L n t D b 2 x 1 b W 4 y O C w y N 3 0 m c X V v d D s s J n F 1 b 3 Q 7 U 2 V j d G l v b j E v V G F i b G U g M T c g K D I p L 0 F 1 d G 9 S Z W 1 v d m V k Q 2 9 s d W 1 u c z E u e 0 N v b H V t b j I 5 L D I 4 f S Z x d W 9 0 O y w m c X V v d D t T Z W N 0 a W 9 u M S 9 U Y W J s Z S A x N y A o M i k v Q X V 0 b 1 J l b W 9 2 Z W R D b 2 x 1 b W 5 z M S 5 7 Q 2 9 s d W 1 u M z A s M j l 9 J n F 1 b 3 Q 7 L C Z x d W 9 0 O 1 N l Y 3 R p b 2 4 x L 1 R h Y m x l I D E 3 I C g y K S 9 B d X R v U m V t b 3 Z l Z E N v b H V t b n M x L n t D b 2 x 1 b W 4 z M S w z M H 0 m c X V v d D s s J n F 1 b 3 Q 7 U 2 V j d G l v b j E v V G F i b G U g M T c g K D I p L 0 F 1 d G 9 S Z W 1 v d m V k Q 2 9 s d W 1 u c z E u e 0 N v b H V t b j M y L D M x f S Z x d W 9 0 O y w m c X V v d D t T Z W N 0 a W 9 u M S 9 U Y W J s Z S A x N y A o M i k v Q X V 0 b 1 J l b W 9 2 Z W R D b 2 x 1 b W 5 z M S 5 7 Q 2 9 s d W 1 u M z M s M z J 9 J n F 1 b 3 Q 7 L C Z x d W 9 0 O 1 N l Y 3 R p b 2 4 x L 1 R h Y m x l I D E 3 I C g y K S 9 B d X R v U m V t b 3 Z l Z E N v b H V t b n M x L n t D b 2 x 1 b W 4 z N C w z M 3 0 m c X V v d D s s J n F 1 b 3 Q 7 U 2 V j d G l v b j E v V G F i b G U g M T c g K D I p L 0 F 1 d G 9 S Z W 1 v d m V k Q 2 9 s d W 1 u c z E u e 0 N v b H V t b j M 1 L D M 0 f S Z x d W 9 0 O y w m c X V v d D t T Z W N 0 a W 9 u M S 9 U Y W J s Z S A x N y A o M i k v Q X V 0 b 1 J l b W 9 2 Z W R D b 2 x 1 b W 5 z M S 5 7 Q 2 9 s d W 1 u M z Y s M z V 9 J n F 1 b 3 Q 7 L C Z x d W 9 0 O 1 N l Y 3 R p b 2 4 x L 1 R h Y m x l I D E 3 I C g y K S 9 B d X R v U m V t b 3 Z l Z E N v b H V t b n M x L n t D b 2 x 1 b W 4 z N y w z N n 0 m c X V v d D s s J n F 1 b 3 Q 7 U 2 V j d G l v b j E v V G F i b G U g M T c g K D I p L 0 F 1 d G 9 S Z W 1 v d m V k Q 2 9 s d W 1 u c z E u e 0 N v b H V t b j M 4 L D M 3 f S Z x d W 9 0 O y w m c X V v d D t T Z W N 0 a W 9 u M S 9 U Y W J s Z S A x N y A o M i k v Q X V 0 b 1 J l b W 9 2 Z W R D b 2 x 1 b W 5 z M S 5 7 Q 2 9 s d W 1 u M z k s M z h 9 J n F 1 b 3 Q 7 L C Z x d W 9 0 O 1 N l Y 3 R p b 2 4 x L 1 R h Y m x l I D E 3 I C g y K S 9 B d X R v U m V t b 3 Z l Z E N v b H V t b n M x L n t D b 2 x 1 b W 4 0 M C w z O X 0 m c X V v d D s s J n F 1 b 3 Q 7 U 2 V j d G l v b j E v V G F i b G U g M T c g K D I p L 0 F 1 d G 9 S Z W 1 v d m V k Q 2 9 s d W 1 u c z E u e 0 N v b H V t b j Q x L D Q w f S Z x d W 9 0 O y w m c X V v d D t T Z W N 0 a W 9 u M S 9 U Y W J s Z S A x N y A o M i k v Q X V 0 b 1 J l b W 9 2 Z W R D b 2 x 1 b W 5 z M S 5 7 Q 2 9 s d W 1 u N D I s N D F 9 J n F 1 b 3 Q 7 L C Z x d W 9 0 O 1 N l Y 3 R p b 2 4 x L 1 R h Y m x l I D E 3 I C g y K S 9 B d X R v U m V t b 3 Z l Z E N v b H V t b n M x L n t D b 2 x 1 b W 4 0 M y w 0 M n 0 m c X V v d D s s J n F 1 b 3 Q 7 U 2 V j d G l v b j E v V G F i b G U g M T c g K D I p L 0 F 1 d G 9 S Z W 1 v d m V k Q 2 9 s d W 1 u c z E u e 0 N v b H V t b j Q 0 L D Q z f S Z x d W 9 0 O y w m c X V v d D t T Z W N 0 a W 9 u M S 9 U Y W J s Z S A x N y A o M i k v Q X V 0 b 1 J l b W 9 2 Z W R D b 2 x 1 b W 5 z M S 5 7 Q 2 9 s d W 1 u N D U s N D R 9 J n F 1 b 3 Q 7 L C Z x d W 9 0 O 1 N l Y 3 R p b 2 4 x L 1 R h Y m x l I D E 3 I C g y K S 9 B d X R v U m V t b 3 Z l Z E N v b H V t b n M x L n t D b 2 x 1 b W 4 0 N i w 0 N X 0 m c X V v d D s s J n F 1 b 3 Q 7 U 2 V j d G l v b j E v V G F i b G U g M T c g K D I p L 0 F 1 d G 9 S Z W 1 v d m V k Q 2 9 s d W 1 u c z E u e 0 N v b H V t b j Q 3 L D Q 2 f S Z x d W 9 0 O y w m c X V v d D t T Z W N 0 a W 9 u M S 9 U Y W J s Z S A x N y A o M i k v Q X V 0 b 1 J l b W 9 2 Z W R D b 2 x 1 b W 5 z M S 5 7 Q 2 9 s d W 1 u N D g s N D d 9 J n F 1 b 3 Q 7 L C Z x d W 9 0 O 1 N l Y 3 R p b 2 4 x L 1 R h Y m x l I D E 3 I C g y K S 9 B d X R v U m V t b 3 Z l Z E N v b H V t b n M x L n t D b 2 x 1 b W 4 0 O S w 0 O H 0 m c X V v d D s s J n F 1 b 3 Q 7 U 2 V j d G l v b j E v V G F i b G U g M T c g K D I p L 0 F 1 d G 9 S Z W 1 v d m V k Q 2 9 s d W 1 u c z E u e 0 N v b H V t b j U w L D Q 5 f S Z x d W 9 0 O y w m c X V v d D t T Z W N 0 a W 9 u M S 9 U Y W J s Z S A x N y A o M i k v Q X V 0 b 1 J l b W 9 2 Z W R D b 2 x 1 b W 5 z M S 5 7 Q 2 9 s d W 1 u N T E s N T B 9 J n F 1 b 3 Q 7 L C Z x d W 9 0 O 1 N l Y 3 R p b 2 4 x L 1 R h Y m x l I D E 3 I C g y K S 9 B d X R v U m V t b 3 Z l Z E N v b H V t b n M x L n t D b 2 x 1 b W 4 1 M i w 1 M X 0 m c X V v d D s s J n F 1 b 3 Q 7 U 2 V j d G l v b j E v V G F i b G U g M T c g K D I p L 0 F 1 d G 9 S Z W 1 v d m V k Q 2 9 s d W 1 u c z E u e 0 N v b H V t b j U z L D U y f S Z x d W 9 0 O y w m c X V v d D t T Z W N 0 a W 9 u M S 9 U Y W J s Z S A x N y A o M i k v Q X V 0 b 1 J l b W 9 2 Z W R D b 2 x 1 b W 5 z M S 5 7 Q 2 9 s d W 1 u N T Q s N T N 9 J n F 1 b 3 Q 7 L C Z x d W 9 0 O 1 N l Y 3 R p b 2 4 x L 1 R h Y m x l I D E 3 I C g y K S 9 B d X R v U m V t b 3 Z l Z E N v b H V t b n M x L n t D b 2 x 1 b W 4 1 N S w 1 N H 0 m c X V v d D s s J n F 1 b 3 Q 7 U 2 V j d G l v b j E v V G F i b G U g M T c g K D I p L 0 F 1 d G 9 S Z W 1 v d m V k Q 2 9 s d W 1 u c z E u e 0 N v b H V t b j U 2 L D U 1 f S Z x d W 9 0 O y w m c X V v d D t T Z W N 0 a W 9 u M S 9 U Y W J s Z S A x N y A o M i k v Q X V 0 b 1 J l b W 9 2 Z W R D b 2 x 1 b W 5 z M S 5 7 Q 2 9 s d W 1 u N T c s N T Z 9 J n F 1 b 3 Q 7 L C Z x d W 9 0 O 1 N l Y 3 R p b 2 4 x L 1 R h Y m x l I D E 3 I C g y K S 9 B d X R v U m V t b 3 Z l Z E N v b H V t b n M x L n t D b 2 x 1 b W 4 1 O C w 1 N 3 0 m c X V v d D s s J n F 1 b 3 Q 7 U 2 V j d G l v b j E v V G F i b G U g M T c g K D I p L 0 F 1 d G 9 S Z W 1 v d m V k Q 2 9 s d W 1 u c z E u e 0 N v b H V t b j U 5 L D U 4 f S Z x d W 9 0 O y w m c X V v d D t T Z W N 0 a W 9 u M S 9 U Y W J s Z S A x N y A o M i k v Q X V 0 b 1 J l b W 9 2 Z W R D b 2 x 1 b W 5 z M S 5 7 Q 2 9 s d W 1 u N j A s N T l 9 J n F 1 b 3 Q 7 L C Z x d W 9 0 O 1 N l Y 3 R p b 2 4 x L 1 R h Y m x l I D E 3 I C g y K S 9 B d X R v U m V t b 3 Z l Z E N v b H V t b n M x L n t D b 2 x 1 b W 4 2 M S w 2 M H 0 m c X V v d D s s J n F 1 b 3 Q 7 U 2 V j d G l v b j E v V G F i b G U g M T c g K D I p L 0 F 1 d G 9 S Z W 1 v d m V k Q 2 9 s d W 1 u c z E u e 0 N v b H V t b j Y y L D Y x f S Z x d W 9 0 O y w m c X V v d D t T Z W N 0 a W 9 u M S 9 U Y W J s Z S A x N y A o M i k v Q X V 0 b 1 J l b W 9 2 Z W R D b 2 x 1 b W 5 z M S 5 7 Q 2 9 s d W 1 u N j M s N j J 9 J n F 1 b 3 Q 7 L C Z x d W 9 0 O 1 N l Y 3 R p b 2 4 x L 1 R h Y m x l I D E 3 I C g y K S 9 B d X R v U m V t b 3 Z l Z E N v b H V t b n M x L n t D b 2 x 1 b W 4 2 N C w 2 M 3 0 m c X V v d D s s J n F 1 b 3 Q 7 U 2 V j d G l v b j E v V G F i b G U g M T c g K D I p L 0 F 1 d G 9 S Z W 1 v d m V k Q 2 9 s d W 1 u c z E u e 0 N v b H V t b j Y 1 L D Y 0 f S Z x d W 9 0 O y w m c X V v d D t T Z W N 0 a W 9 u M S 9 U Y W J s Z S A x N y A o M i k v Q X V 0 b 1 J l b W 9 2 Z W R D b 2 x 1 b W 5 z M S 5 7 Q 2 9 s d W 1 u N j Y s N j V 9 J n F 1 b 3 Q 7 L C Z x d W 9 0 O 1 N l Y 3 R p b 2 4 x L 1 R h Y m x l I D E 3 I C g y K S 9 B d X R v U m V t b 3 Z l Z E N v b H V t b n M x L n t D b 2 x 1 b W 4 2 N y w 2 N n 0 m c X V v d D s s J n F 1 b 3 Q 7 U 2 V j d G l v b j E v V G F i b G U g M T c g K D I p L 0 F 1 d G 9 S Z W 1 v d m V k Q 2 9 s d W 1 u c z E u e 0 N v b H V t b j Y 4 L D Y 3 f S Z x d W 9 0 O y w m c X V v d D t T Z W N 0 a W 9 u M S 9 U Y W J s Z S A x N y A o M i k v Q X V 0 b 1 J l b W 9 2 Z W R D b 2 x 1 b W 5 z M S 5 7 Q 2 9 s d W 1 u N j k s N j h 9 J n F 1 b 3 Q 7 L C Z x d W 9 0 O 1 N l Y 3 R p b 2 4 x L 1 R h Y m x l I D E 3 I C g y K S 9 B d X R v U m V t b 3 Z l Z E N v b H V t b n M x L n t D b 2 x 1 b W 4 3 M C w 2 O X 0 m c X V v d D s s J n F 1 b 3 Q 7 U 2 V j d G l v b j E v V G F i b G U g M T c g K D I p L 0 F 1 d G 9 S Z W 1 v d m V k Q 2 9 s d W 1 u c z E u e 0 N v b H V t b j c x L D c w f S Z x d W 9 0 O y w m c X V v d D t T Z W N 0 a W 9 u M S 9 U Y W J s Z S A x N y A o M i k v Q X V 0 b 1 J l b W 9 2 Z W R D b 2 x 1 b W 5 z M S 5 7 Q 2 9 s d W 1 u N z I s N z F 9 J n F 1 b 3 Q 7 L C Z x d W 9 0 O 1 N l Y 3 R p b 2 4 x L 1 R h Y m x l I D E 3 I C g y K S 9 B d X R v U m V t b 3 Z l Z E N v b H V t b n M x L n t D b 2 x 1 b W 4 3 M y w 3 M n 0 m c X V v d D s s J n F 1 b 3 Q 7 U 2 V j d G l v b j E v V G F i b G U g M T c g K D I p L 0 F 1 d G 9 S Z W 1 v d m V k Q 2 9 s d W 1 u c z E u e 0 N v b H V t b j c 0 L D c z f S Z x d W 9 0 O y w m c X V v d D t T Z W N 0 a W 9 u M S 9 U Y W J s Z S A x N y A o M i k v Q X V 0 b 1 J l b W 9 2 Z W R D b 2 x 1 b W 5 z M S 5 7 Q 2 9 s d W 1 u N z U s N z R 9 J n F 1 b 3 Q 7 L C Z x d W 9 0 O 1 N l Y 3 R p b 2 4 x L 1 R h Y m x l I D E 3 I C g y K S 9 B d X R v U m V t b 3 Z l Z E N v b H V t b n M x L n t D b 2 x 1 b W 4 3 N i w 3 N X 0 m c X V v d D s s J n F 1 b 3 Q 7 U 2 V j d G l v b j E v V G F i b G U g M T c g K D I p L 0 F 1 d G 9 S Z W 1 v d m V k Q 2 9 s d W 1 u c z E u e 0 N v b H V t b j c 3 L D c 2 f S Z x d W 9 0 O y w m c X V v d D t T Z W N 0 a W 9 u M S 9 U Y W J s Z S A x N y A o M i k v Q X V 0 b 1 J l b W 9 2 Z W R D b 2 x 1 b W 5 z M S 5 7 Q 2 9 s d W 1 u N z g s N z d 9 J n F 1 b 3 Q 7 L C Z x d W 9 0 O 1 N l Y 3 R p b 2 4 x L 1 R h Y m x l I D E 3 I C g y K S 9 B d X R v U m V t b 3 Z l Z E N v b H V t b n M x L n t D b 2 x 1 b W 4 3 O S w 3 O H 0 m c X V v d D s s J n F 1 b 3 Q 7 U 2 V j d G l v b j E v V G F i b G U g M T c g K D I p L 0 F 1 d G 9 S Z W 1 v d m V k Q 2 9 s d W 1 u c z E u e 0 N v b H V t b j g w L D c 5 f S Z x d W 9 0 O y w m c X V v d D t T Z W N 0 a W 9 u M S 9 U Y W J s Z S A x N y A o M i k v Q X V 0 b 1 J l b W 9 2 Z W R D b 2 x 1 b W 5 z M S 5 7 Q 2 9 s d W 1 u O D E s O D B 9 J n F 1 b 3 Q 7 L C Z x d W 9 0 O 1 N l Y 3 R p b 2 4 x L 1 R h Y m x l I D E 3 I C g y K S 9 B d X R v U m V t b 3 Z l Z E N v b H V t b n M x L n t D b 2 x 1 b W 4 4 M i w 4 M X 0 m c X V v d D s s J n F 1 b 3 Q 7 U 2 V j d G l v b j E v V G F i b G U g M T c g K D I p L 0 F 1 d G 9 S Z W 1 v d m V k Q 2 9 s d W 1 u c z E u e 0 N v b H V t b j g z L D g y f S Z x d W 9 0 O y w m c X V v d D t T Z W N 0 a W 9 u M S 9 U Y W J s Z S A x N y A o M i k v Q X V 0 b 1 J l b W 9 2 Z W R D b 2 x 1 b W 5 z M S 5 7 Q 2 9 s d W 1 u O D Q s O D N 9 J n F 1 b 3 Q 7 L C Z x d W 9 0 O 1 N l Y 3 R p b 2 4 x L 1 R h Y m x l I D E 3 I C g y K S 9 B d X R v U m V t b 3 Z l Z E N v b H V t b n M x L n t D b 2 x 1 b W 4 4 N S w 4 N H 0 m c X V v d D s s J n F 1 b 3 Q 7 U 2 V j d G l v b j E v V G F i b G U g M T c g K D I p L 0 F 1 d G 9 S Z W 1 v d m V k Q 2 9 s d W 1 u c z E u e 0 N v b H V t b j g 2 L D g 1 f S Z x d W 9 0 O y w m c X V v d D t T Z W N 0 a W 9 u M S 9 U Y W J s Z S A x N y A o M i k v Q X V 0 b 1 J l b W 9 2 Z W R D b 2 x 1 b W 5 z M S 5 7 Q 2 9 s d W 1 u O D c s O D Z 9 J n F 1 b 3 Q 7 L C Z x d W 9 0 O 1 N l Y 3 R p b 2 4 x L 1 R h Y m x l I D E 3 I C g y K S 9 B d X R v U m V t b 3 Z l Z E N v b H V t b n M x L n t D b 2 x 1 b W 4 4 O C w 4 N 3 0 m c X V v d D s s J n F 1 b 3 Q 7 U 2 V j d G l v b j E v V G F i b G U g M T c g K D I p L 0 F 1 d G 9 S Z W 1 v d m V k Q 2 9 s d W 1 u c z E u e 0 N v b H V t b j g 5 L D g 4 f S Z x d W 9 0 O y w m c X V v d D t T Z W N 0 a W 9 u M S 9 U Y W J s Z S A x N y A o M i k v Q X V 0 b 1 J l b W 9 2 Z W R D b 2 x 1 b W 5 z M S 5 7 Q 2 9 s d W 1 u O T A s O D l 9 J n F 1 b 3 Q 7 L C Z x d W 9 0 O 1 N l Y 3 R p b 2 4 x L 1 R h Y m x l I D E 3 I C g y K S 9 B d X R v U m V t b 3 Z l Z E N v b H V t b n M x L n t D b 2 x 1 b W 4 5 M S w 5 M H 0 m c X V v d D s s J n F 1 b 3 Q 7 U 2 V j d G l v b j E v V G F i b G U g M T c g K D I p L 0 F 1 d G 9 S Z W 1 v d m V k Q 2 9 s d W 1 u c z E u e 0 N v b H V t b j k y L D k x f S Z x d W 9 0 O y w m c X V v d D t T Z W N 0 a W 9 u M S 9 U Y W J s Z S A x N y A o M i k v Q X V 0 b 1 J l b W 9 2 Z W R D b 2 x 1 b W 5 z M S 5 7 Q 2 9 s d W 1 u O T M s O T J 9 J n F 1 b 3 Q 7 L C Z x d W 9 0 O 1 N l Y 3 R p b 2 4 x L 1 R h Y m x l I D E 3 I C g y K S 9 B d X R v U m V t b 3 Z l Z E N v b H V t b n M x L n t D b 2 x 1 b W 4 5 N C w 5 M 3 0 m c X V v d D s s J n F 1 b 3 Q 7 U 2 V j d G l v b j E v V G F i b G U g M T c g K D I p L 0 F 1 d G 9 S Z W 1 v d m V k Q 2 9 s d W 1 u c z E u e 0 N v b H V t b j k 1 L D k 0 f S Z x d W 9 0 O y w m c X V v d D t T Z W N 0 a W 9 u M S 9 U Y W J s Z S A x N y A o M i k v Q X V 0 b 1 J l b W 9 2 Z W R D b 2 x 1 b W 5 z M S 5 7 Q 2 9 s d W 1 u O T Y s O T V 9 J n F 1 b 3 Q 7 L C Z x d W 9 0 O 1 N l Y 3 R p b 2 4 x L 1 R h Y m x l I D E 3 I C g y K S 9 B d X R v U m V t b 3 Z l Z E N v b H V t b n M x L n t D b 2 x 1 b W 4 5 N y w 5 N n 0 m c X V v d D s s J n F 1 b 3 Q 7 U 2 V j d G l v b j E v V G F i b G U g M T c g K D I p L 0 F 1 d G 9 S Z W 1 v d m V k Q 2 9 s d W 1 u c z E u e 0 N v b H V t b j k 4 L D k 3 f S Z x d W 9 0 O y w m c X V v d D t T Z W N 0 a W 9 u M S 9 U Y W J s Z S A x N y A o M i k v Q X V 0 b 1 J l b W 9 2 Z W R D b 2 x 1 b W 5 z M S 5 7 Q 2 9 s d W 1 u O T k s O T h 9 J n F 1 b 3 Q 7 L C Z x d W 9 0 O 1 N l Y 3 R p b 2 4 x L 1 R h Y m x l I D E 3 I C g y K S 9 B d X R v U m V t b 3 Z l Z E N v b H V t b n M x L n t D b 2 x 1 b W 4 x M D A s O T l 9 J n F 1 b 3 Q 7 L C Z x d W 9 0 O 1 N l Y 3 R p b 2 4 x L 1 R h Y m x l I D E 3 I C g y K S 9 B d X R v U m V t b 3 Z l Z E N v b H V t b n M x L n t D b 2 x 1 b W 4 x M D E s M T A w f S Z x d W 9 0 O y w m c X V v d D t T Z W N 0 a W 9 u M S 9 U Y W J s Z S A x N y A o M i k v Q X V 0 b 1 J l b W 9 2 Z W R D b 2 x 1 b W 5 z M S 5 7 Q 2 9 s d W 1 u M T A y L D E w M X 0 m c X V v d D s s J n F 1 b 3 Q 7 U 2 V j d G l v b j E v V G F i b G U g M T c g K D I p L 0 F 1 d G 9 S Z W 1 v d m V k Q 2 9 s d W 1 u c z E u e 0 N v b H V t b j E w M y w x M D J 9 J n F 1 b 3 Q 7 L C Z x d W 9 0 O 1 N l Y 3 R p b 2 4 x L 1 R h Y m x l I D E 3 I C g y K S 9 B d X R v U m V t b 3 Z l Z E N v b H V t b n M x L n t D b 2 x 1 b W 4 x M D Q s M T A z f S Z x d W 9 0 O y w m c X V v d D t T Z W N 0 a W 9 u M S 9 U Y W J s Z S A x N y A o M i k v Q X V 0 b 1 J l b W 9 2 Z W R D b 2 x 1 b W 5 z M S 5 7 Q 2 9 s d W 1 u M T A 1 L D E w N H 0 m c X V v d D s s J n F 1 b 3 Q 7 U 2 V j d G l v b j E v V G F i b G U g M T c g K D I p L 0 F 1 d G 9 S Z W 1 v d m V k Q 2 9 s d W 1 u c z E u e 0 N v b H V t b j E w N i w x M D V 9 J n F 1 b 3 Q 7 L C Z x d W 9 0 O 1 N l Y 3 R p b 2 4 x L 1 R h Y m x l I D E 3 I C g y K S 9 B d X R v U m V t b 3 Z l Z E N v b H V t b n M x L n t D b 2 x 1 b W 4 x M D c s M T A 2 f S Z x d W 9 0 O y w m c X V v d D t T Z W N 0 a W 9 u M S 9 U Y W J s Z S A x N y A o M i k v Q X V 0 b 1 J l b W 9 2 Z W R D b 2 x 1 b W 5 z M S 5 7 Q 2 9 s d W 1 u M T A 4 L D E w N 3 0 m c X V v d D s s J n F 1 b 3 Q 7 U 2 V j d G l v b j E v V G F i b G U g M T c g K D I p L 0 F 1 d G 9 S Z W 1 v d m V k Q 2 9 s d W 1 u c z E u e 0 N v b H V t b j E w O S w x M D h 9 J n F 1 b 3 Q 7 L C Z x d W 9 0 O 1 N l Y 3 R p b 2 4 x L 1 R h Y m x l I D E 3 I C g y K S 9 B d X R v U m V t b 3 Z l Z E N v b H V t b n M x L n t D b 2 x 1 b W 4 x M T A s M T A 5 f S Z x d W 9 0 O y w m c X V v d D t T Z W N 0 a W 9 u M S 9 U Y W J s Z S A x N y A o M i k v Q X V 0 b 1 J l b W 9 2 Z W R D b 2 x 1 b W 5 z M S 5 7 Q 2 9 s d W 1 u M T E x L D E x M H 0 m c X V v d D s s J n F 1 b 3 Q 7 U 2 V j d G l v b j E v V G F i b G U g M T c g K D I p L 0 F 1 d G 9 S Z W 1 v d m V k Q 2 9 s d W 1 u c z E u e 0 N v b H V t b j E x M i w x M T F 9 J n F 1 b 3 Q 7 L C Z x d W 9 0 O 1 N l Y 3 R p b 2 4 x L 1 R h Y m x l I D E 3 I C g y K S 9 B d X R v U m V t b 3 Z l Z E N v b H V t b n M x L n t D b 2 x 1 b W 4 x M T M s M T E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E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c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5 J T I w K D I p P C 9 J d G V t U G F 0 a D 4 8 L 0 l 0 Z W 1 M b 2 N h d G l v b j 4 8 U 3 R h Y m x l R W 5 0 c m l l c z 4 8 R W 5 0 c n k g V H l w Z T 0 i U X V l c n l J R C I g V m F s d W U 9 I n M w Y j k 3 Z D M y Y S 0 z Y j k 2 L T Q w M z U t O T d i Y i 1 m Y T Q 3 Y W U 3 N 2 E x M D g i I C 8 + P E V u d H J 5 I F R 5 c G U 9 I k Z p b G x U Y X J n Z X Q i I F Z h b H V l P S J z V G F i b G V f M T l f X z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M Y X N 0 V X B k Y X R l Z C I g V m F s d W U 9 I m Q y M D I 0 L T A 5 L T I 1 V D I y O j U 5 O j I 0 L j g z M T Y 3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T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O S A o M i k v Q X V 0 b 1 J l b W 9 2 Z W R D b 2 x 1 b W 5 z M S 5 7 Q 2 9 s d W 1 u M S w w f S Z x d W 9 0 O y w m c X V v d D t T Z W N 0 a W 9 u M S 9 U Y W J s Z S A x O S A o M i k v Q X V 0 b 1 J l b W 9 2 Z W R D b 2 x 1 b W 5 z M S 5 7 Q 2 9 s d W 1 u M i w x f S Z x d W 9 0 O y w m c X V v d D t T Z W N 0 a W 9 u M S 9 U Y W J s Z S A x O S A o M i k v Q X V 0 b 1 J l b W 9 2 Z W R D b 2 x 1 b W 5 z M S 5 7 Q 2 9 s d W 1 u M y w y f S Z x d W 9 0 O y w m c X V v d D t T Z W N 0 a W 9 u M S 9 U Y W J s Z S A x O S A o M i k v Q X V 0 b 1 J l b W 9 2 Z W R D b 2 x 1 b W 5 z M S 5 7 Q 2 9 s d W 1 u N C w z f S Z x d W 9 0 O y w m c X V v d D t T Z W N 0 a W 9 u M S 9 U Y W J s Z S A x O S A o M i k v Q X V 0 b 1 J l b W 9 2 Z W R D b 2 x 1 b W 5 z M S 5 7 Q 2 9 s d W 1 u N S w 0 f S Z x d W 9 0 O y w m c X V v d D t T Z W N 0 a W 9 u M S 9 U Y W J s Z S A x O S A o M i k v Q X V 0 b 1 J l b W 9 2 Z W R D b 2 x 1 b W 5 z M S 5 7 Q 2 9 s d W 1 u N i w 1 f S Z x d W 9 0 O y w m c X V v d D t T Z W N 0 a W 9 u M S 9 U Y W J s Z S A x O S A o M i k v Q X V 0 b 1 J l b W 9 2 Z W R D b 2 x 1 b W 5 z M S 5 7 Q 2 9 s d W 1 u N y w 2 f S Z x d W 9 0 O y w m c X V v d D t T Z W N 0 a W 9 u M S 9 U Y W J s Z S A x O S A o M i k v Q X V 0 b 1 J l b W 9 2 Z W R D b 2 x 1 b W 5 z M S 5 7 Q 2 9 s d W 1 u O C w 3 f S Z x d W 9 0 O y w m c X V v d D t T Z W N 0 a W 9 u M S 9 U Y W J s Z S A x O S A o M i k v Q X V 0 b 1 J l b W 9 2 Z W R D b 2 x 1 b W 5 z M S 5 7 Q 2 9 s d W 1 u O S w 4 f S Z x d W 9 0 O y w m c X V v d D t T Z W N 0 a W 9 u M S 9 U Y W J s Z S A x O S A o M i k v Q X V 0 b 1 J l b W 9 2 Z W R D b 2 x 1 b W 5 z M S 5 7 Q 2 9 s d W 1 u M T A s O X 0 m c X V v d D s s J n F 1 b 3 Q 7 U 2 V j d G l v b j E v V G F i b G U g M T k g K D I p L 0 F 1 d G 9 S Z W 1 v d m V k Q 2 9 s d W 1 u c z E u e 0 N v b H V t b j E x L D E w f S Z x d W 9 0 O y w m c X V v d D t T Z W N 0 a W 9 u M S 9 U Y W J s Z S A x O S A o M i k v Q X V 0 b 1 J l b W 9 2 Z W R D b 2 x 1 b W 5 z M S 5 7 Q 2 9 s d W 1 u M T I s M T F 9 J n F 1 b 3 Q 7 L C Z x d W 9 0 O 1 N l Y 3 R p b 2 4 x L 1 R h Y m x l I D E 5 I C g y K S 9 B d X R v U m V t b 3 Z l Z E N v b H V t b n M x L n t D b 2 x 1 b W 4 x M y w x M n 0 m c X V v d D s s J n F 1 b 3 Q 7 U 2 V j d G l v b j E v V G F i b G U g M T k g K D I p L 0 F 1 d G 9 S Z W 1 v d m V k Q 2 9 s d W 1 u c z E u e 0 N v b H V t b j E 0 L D E z f S Z x d W 9 0 O y w m c X V v d D t T Z W N 0 a W 9 u M S 9 U Y W J s Z S A x O S A o M i k v Q X V 0 b 1 J l b W 9 2 Z W R D b 2 x 1 b W 5 z M S 5 7 Q 2 9 s d W 1 u M T U s M T R 9 J n F 1 b 3 Q 7 L C Z x d W 9 0 O 1 N l Y 3 R p b 2 4 x L 1 R h Y m x l I D E 5 I C g y K S 9 B d X R v U m V t b 3 Z l Z E N v b H V t b n M x L n t D b 2 x 1 b W 4 x N i w x N X 0 m c X V v d D s s J n F 1 b 3 Q 7 U 2 V j d G l v b j E v V G F i b G U g M T k g K D I p L 0 F 1 d G 9 S Z W 1 v d m V k Q 2 9 s d W 1 u c z E u e 0 N v b H V t b j E 3 L D E 2 f S Z x d W 9 0 O y w m c X V v d D t T Z W N 0 a W 9 u M S 9 U Y W J s Z S A x O S A o M i k v Q X V 0 b 1 J l b W 9 2 Z W R D b 2 x 1 b W 5 z M S 5 7 Q 2 9 s d W 1 u M T g s M T d 9 J n F 1 b 3 Q 7 L C Z x d W 9 0 O 1 N l Y 3 R p b 2 4 x L 1 R h Y m x l I D E 5 I C g y K S 9 B d X R v U m V t b 3 Z l Z E N v b H V t b n M x L n t D b 2 x 1 b W 4 x O S w x O H 0 m c X V v d D s s J n F 1 b 3 Q 7 U 2 V j d G l v b j E v V G F i b G U g M T k g K D I p L 0 F 1 d G 9 S Z W 1 v d m V k Q 2 9 s d W 1 u c z E u e 0 N v b H V t b j I w L D E 5 f S Z x d W 9 0 O y w m c X V v d D t T Z W N 0 a W 9 u M S 9 U Y W J s Z S A x O S A o M i k v Q X V 0 b 1 J l b W 9 2 Z W R D b 2 x 1 b W 5 z M S 5 7 Q 2 9 s d W 1 u M j E s M j B 9 J n F 1 b 3 Q 7 L C Z x d W 9 0 O 1 N l Y 3 R p b 2 4 x L 1 R h Y m x l I D E 5 I C g y K S 9 B d X R v U m V t b 3 Z l Z E N v b H V t b n M x L n t D b 2 x 1 b W 4 y M i w y M X 0 m c X V v d D s s J n F 1 b 3 Q 7 U 2 V j d G l v b j E v V G F i b G U g M T k g K D I p L 0 F 1 d G 9 S Z W 1 v d m V k Q 2 9 s d W 1 u c z E u e 0 N v b H V t b j I z L D I y f S Z x d W 9 0 O y w m c X V v d D t T Z W N 0 a W 9 u M S 9 U Y W J s Z S A x O S A o M i k v Q X V 0 b 1 J l b W 9 2 Z W R D b 2 x 1 b W 5 z M S 5 7 Q 2 9 s d W 1 u M j Q s M j N 9 J n F 1 b 3 Q 7 L C Z x d W 9 0 O 1 N l Y 3 R p b 2 4 x L 1 R h Y m x l I D E 5 I C g y K S 9 B d X R v U m V t b 3 Z l Z E N v b H V t b n M x L n t D b 2 x 1 b W 4 y N S w y N H 0 m c X V v d D s s J n F 1 b 3 Q 7 U 2 V j d G l v b j E v V G F i b G U g M T k g K D I p L 0 F 1 d G 9 S Z W 1 v d m V k Q 2 9 s d W 1 u c z E u e 0 N v b H V t b j I 2 L D I 1 f S Z x d W 9 0 O y w m c X V v d D t T Z W N 0 a W 9 u M S 9 U Y W J s Z S A x O S A o M i k v Q X V 0 b 1 J l b W 9 2 Z W R D b 2 x 1 b W 5 z M S 5 7 Q 2 9 s d W 1 u M j c s M j Z 9 J n F 1 b 3 Q 7 L C Z x d W 9 0 O 1 N l Y 3 R p b 2 4 x L 1 R h Y m x l I D E 5 I C g y K S 9 B d X R v U m V t b 3 Z l Z E N v b H V t b n M x L n t D b 2 x 1 b W 4 y O C w y N 3 0 m c X V v d D s s J n F 1 b 3 Q 7 U 2 V j d G l v b j E v V G F i b G U g M T k g K D I p L 0 F 1 d G 9 S Z W 1 v d m V k Q 2 9 s d W 1 u c z E u e 0 N v b H V t b j I 5 L D I 4 f S Z x d W 9 0 O y w m c X V v d D t T Z W N 0 a W 9 u M S 9 U Y W J s Z S A x O S A o M i k v Q X V 0 b 1 J l b W 9 2 Z W R D b 2 x 1 b W 5 z M S 5 7 Q 2 9 s d W 1 u M z A s M j l 9 J n F 1 b 3 Q 7 L C Z x d W 9 0 O 1 N l Y 3 R p b 2 4 x L 1 R h Y m x l I D E 5 I C g y K S 9 B d X R v U m V t b 3 Z l Z E N v b H V t b n M x L n t D b 2 x 1 b W 4 z M S w z M H 0 m c X V v d D s s J n F 1 b 3 Q 7 U 2 V j d G l v b j E v V G F i b G U g M T k g K D I p L 0 F 1 d G 9 S Z W 1 v d m V k Q 2 9 s d W 1 u c z E u e 0 N v b H V t b j M y L D M x f S Z x d W 9 0 O y w m c X V v d D t T Z W N 0 a W 9 u M S 9 U Y W J s Z S A x O S A o M i k v Q X V 0 b 1 J l b W 9 2 Z W R D b 2 x 1 b W 5 z M S 5 7 Q 2 9 s d W 1 u M z M s M z J 9 J n F 1 b 3 Q 7 L C Z x d W 9 0 O 1 N l Y 3 R p b 2 4 x L 1 R h Y m x l I D E 5 I C g y K S 9 B d X R v U m V t b 3 Z l Z E N v b H V t b n M x L n t D b 2 x 1 b W 4 z N C w z M 3 0 m c X V v d D s s J n F 1 b 3 Q 7 U 2 V j d G l v b j E v V G F i b G U g M T k g K D I p L 0 F 1 d G 9 S Z W 1 v d m V k Q 2 9 s d W 1 u c z E u e 0 N v b H V t b j M 1 L D M 0 f S Z x d W 9 0 O y w m c X V v d D t T Z W N 0 a W 9 u M S 9 U Y W J s Z S A x O S A o M i k v Q X V 0 b 1 J l b W 9 2 Z W R D b 2 x 1 b W 5 z M S 5 7 Q 2 9 s d W 1 u M z Y s M z V 9 J n F 1 b 3 Q 7 L C Z x d W 9 0 O 1 N l Y 3 R p b 2 4 x L 1 R h Y m x l I D E 5 I C g y K S 9 B d X R v U m V t b 3 Z l Z E N v b H V t b n M x L n t D b 2 x 1 b W 4 z N y w z N n 0 m c X V v d D s s J n F 1 b 3 Q 7 U 2 V j d G l v b j E v V G F i b G U g M T k g K D I p L 0 F 1 d G 9 S Z W 1 v d m V k Q 2 9 s d W 1 u c z E u e 0 N v b H V t b j M 4 L D M 3 f S Z x d W 9 0 O y w m c X V v d D t T Z W N 0 a W 9 u M S 9 U Y W J s Z S A x O S A o M i k v Q X V 0 b 1 J l b W 9 2 Z W R D b 2 x 1 b W 5 z M S 5 7 Q 2 9 s d W 1 u M z k s M z h 9 J n F 1 b 3 Q 7 L C Z x d W 9 0 O 1 N l Y 3 R p b 2 4 x L 1 R h Y m x l I D E 5 I C g y K S 9 B d X R v U m V t b 3 Z l Z E N v b H V t b n M x L n t D b 2 x 1 b W 4 0 M C w z O X 0 m c X V v d D s s J n F 1 b 3 Q 7 U 2 V j d G l v b j E v V G F i b G U g M T k g K D I p L 0 F 1 d G 9 S Z W 1 v d m V k Q 2 9 s d W 1 u c z E u e 0 N v b H V t b j Q x L D Q w f S Z x d W 9 0 O y w m c X V v d D t T Z W N 0 a W 9 u M S 9 U Y W J s Z S A x O S A o M i k v Q X V 0 b 1 J l b W 9 2 Z W R D b 2 x 1 b W 5 z M S 5 7 Q 2 9 s d W 1 u N D I s N D F 9 J n F 1 b 3 Q 7 L C Z x d W 9 0 O 1 N l Y 3 R p b 2 4 x L 1 R h Y m x l I D E 5 I C g y K S 9 B d X R v U m V t b 3 Z l Z E N v b H V t b n M x L n t D b 2 x 1 b W 4 0 M y w 0 M n 0 m c X V v d D s s J n F 1 b 3 Q 7 U 2 V j d G l v b j E v V G F i b G U g M T k g K D I p L 0 F 1 d G 9 S Z W 1 v d m V k Q 2 9 s d W 1 u c z E u e 0 N v b H V t b j Q 0 L D Q z f S Z x d W 9 0 O y w m c X V v d D t T Z W N 0 a W 9 u M S 9 U Y W J s Z S A x O S A o M i k v Q X V 0 b 1 J l b W 9 2 Z W R D b 2 x 1 b W 5 z M S 5 7 Q 2 9 s d W 1 u N D U s N D R 9 J n F 1 b 3 Q 7 L C Z x d W 9 0 O 1 N l Y 3 R p b 2 4 x L 1 R h Y m x l I D E 5 I C g y K S 9 B d X R v U m V t b 3 Z l Z E N v b H V t b n M x L n t D b 2 x 1 b W 4 0 N i w 0 N X 0 m c X V v d D s s J n F 1 b 3 Q 7 U 2 V j d G l v b j E v V G F i b G U g M T k g K D I p L 0 F 1 d G 9 S Z W 1 v d m V k Q 2 9 s d W 1 u c z E u e 0 N v b H V t b j Q 3 L D Q 2 f S Z x d W 9 0 O y w m c X V v d D t T Z W N 0 a W 9 u M S 9 U Y W J s Z S A x O S A o M i k v Q X V 0 b 1 J l b W 9 2 Z W R D b 2 x 1 b W 5 z M S 5 7 Q 2 9 s d W 1 u N D g s N D d 9 J n F 1 b 3 Q 7 L C Z x d W 9 0 O 1 N l Y 3 R p b 2 4 x L 1 R h Y m x l I D E 5 I C g y K S 9 B d X R v U m V t b 3 Z l Z E N v b H V t b n M x L n t D b 2 x 1 b W 4 0 O S w 0 O H 0 m c X V v d D s s J n F 1 b 3 Q 7 U 2 V j d G l v b j E v V G F i b G U g M T k g K D I p L 0 F 1 d G 9 S Z W 1 v d m V k Q 2 9 s d W 1 u c z E u e 0 N v b H V t b j U w L D Q 5 f S Z x d W 9 0 O y w m c X V v d D t T Z W N 0 a W 9 u M S 9 U Y W J s Z S A x O S A o M i k v Q X V 0 b 1 J l b W 9 2 Z W R D b 2 x 1 b W 5 z M S 5 7 Q 2 9 s d W 1 u N T E s N T B 9 J n F 1 b 3 Q 7 L C Z x d W 9 0 O 1 N l Y 3 R p b 2 4 x L 1 R h Y m x l I D E 5 I C g y K S 9 B d X R v U m V t b 3 Z l Z E N v b H V t b n M x L n t D b 2 x 1 b W 4 1 M i w 1 M X 0 m c X V v d D s s J n F 1 b 3 Q 7 U 2 V j d G l v b j E v V G F i b G U g M T k g K D I p L 0 F 1 d G 9 S Z W 1 v d m V k Q 2 9 s d W 1 u c z E u e 0 N v b H V t b j U z L D U y f S Z x d W 9 0 O y w m c X V v d D t T Z W N 0 a W 9 u M S 9 U Y W J s Z S A x O S A o M i k v Q X V 0 b 1 J l b W 9 2 Z W R D b 2 x 1 b W 5 z M S 5 7 Q 2 9 s d W 1 u N T Q s N T N 9 J n F 1 b 3 Q 7 L C Z x d W 9 0 O 1 N l Y 3 R p b 2 4 x L 1 R h Y m x l I D E 5 I C g y K S 9 B d X R v U m V t b 3 Z l Z E N v b H V t b n M x L n t D b 2 x 1 b W 4 1 N S w 1 N H 0 m c X V v d D s s J n F 1 b 3 Q 7 U 2 V j d G l v b j E v V G F i b G U g M T k g K D I p L 0 F 1 d G 9 S Z W 1 v d m V k Q 2 9 s d W 1 u c z E u e 0 N v b H V t b j U 2 L D U 1 f S Z x d W 9 0 O y w m c X V v d D t T Z W N 0 a W 9 u M S 9 U Y W J s Z S A x O S A o M i k v Q X V 0 b 1 J l b W 9 2 Z W R D b 2 x 1 b W 5 z M S 5 7 Q 2 9 s d W 1 u N T c s N T Z 9 J n F 1 b 3 Q 7 L C Z x d W 9 0 O 1 N l Y 3 R p b 2 4 x L 1 R h Y m x l I D E 5 I C g y K S 9 B d X R v U m V t b 3 Z l Z E N v b H V t b n M x L n t D b 2 x 1 b W 4 1 O C w 1 N 3 0 m c X V v d D s s J n F 1 b 3 Q 7 U 2 V j d G l v b j E v V G F i b G U g M T k g K D I p L 0 F 1 d G 9 S Z W 1 v d m V k Q 2 9 s d W 1 u c z E u e 0 N v b H V t b j U 5 L D U 4 f S Z x d W 9 0 O y w m c X V v d D t T Z W N 0 a W 9 u M S 9 U Y W J s Z S A x O S A o M i k v Q X V 0 b 1 J l b W 9 2 Z W R D b 2 x 1 b W 5 z M S 5 7 Q 2 9 s d W 1 u N j A s N T l 9 J n F 1 b 3 Q 7 L C Z x d W 9 0 O 1 N l Y 3 R p b 2 4 x L 1 R h Y m x l I D E 5 I C g y K S 9 B d X R v U m V t b 3 Z l Z E N v b H V t b n M x L n t D b 2 x 1 b W 4 2 M S w 2 M H 0 m c X V v d D s s J n F 1 b 3 Q 7 U 2 V j d G l v b j E v V G F i b G U g M T k g K D I p L 0 F 1 d G 9 S Z W 1 v d m V k Q 2 9 s d W 1 u c z E u e 0 N v b H V t b j Y y L D Y x f S Z x d W 9 0 O y w m c X V v d D t T Z W N 0 a W 9 u M S 9 U Y W J s Z S A x O S A o M i k v Q X V 0 b 1 J l b W 9 2 Z W R D b 2 x 1 b W 5 z M S 5 7 Q 2 9 s d W 1 u N j M s N j J 9 J n F 1 b 3 Q 7 L C Z x d W 9 0 O 1 N l Y 3 R p b 2 4 x L 1 R h Y m x l I D E 5 I C g y K S 9 B d X R v U m V t b 3 Z l Z E N v b H V t b n M x L n t D b 2 x 1 b W 4 2 N C w 2 M 3 0 m c X V v d D s s J n F 1 b 3 Q 7 U 2 V j d G l v b j E v V G F i b G U g M T k g K D I p L 0 F 1 d G 9 S Z W 1 v d m V k Q 2 9 s d W 1 u c z E u e 0 N v b H V t b j Y 1 L D Y 0 f S Z x d W 9 0 O y w m c X V v d D t T Z W N 0 a W 9 u M S 9 U Y W J s Z S A x O S A o M i k v Q X V 0 b 1 J l b W 9 2 Z W R D b 2 x 1 b W 5 z M S 5 7 Q 2 9 s d W 1 u N j Y s N j V 9 J n F 1 b 3 Q 7 L C Z x d W 9 0 O 1 N l Y 3 R p b 2 4 x L 1 R h Y m x l I D E 5 I C g y K S 9 B d X R v U m V t b 3 Z l Z E N v b H V t b n M x L n t D b 2 x 1 b W 4 2 N y w 2 N n 0 m c X V v d D s s J n F 1 b 3 Q 7 U 2 V j d G l v b j E v V G F i b G U g M T k g K D I p L 0 F 1 d G 9 S Z W 1 v d m V k Q 2 9 s d W 1 u c z E u e 0 N v b H V t b j Y 4 L D Y 3 f S Z x d W 9 0 O y w m c X V v d D t T Z W N 0 a W 9 u M S 9 U Y W J s Z S A x O S A o M i k v Q X V 0 b 1 J l b W 9 2 Z W R D b 2 x 1 b W 5 z M S 5 7 Q 2 9 s d W 1 u N j k s N j h 9 J n F 1 b 3 Q 7 L C Z x d W 9 0 O 1 N l Y 3 R p b 2 4 x L 1 R h Y m x l I D E 5 I C g y K S 9 B d X R v U m V t b 3 Z l Z E N v b H V t b n M x L n t D b 2 x 1 b W 4 3 M C w 2 O X 0 m c X V v d D s s J n F 1 b 3 Q 7 U 2 V j d G l v b j E v V G F i b G U g M T k g K D I p L 0 F 1 d G 9 S Z W 1 v d m V k Q 2 9 s d W 1 u c z E u e 0 N v b H V t b j c x L D c w f S Z x d W 9 0 O y w m c X V v d D t T Z W N 0 a W 9 u M S 9 U Y W J s Z S A x O S A o M i k v Q X V 0 b 1 J l b W 9 2 Z W R D b 2 x 1 b W 5 z M S 5 7 Q 2 9 s d W 1 u N z I s N z F 9 J n F 1 b 3 Q 7 L C Z x d W 9 0 O 1 N l Y 3 R p b 2 4 x L 1 R h Y m x l I D E 5 I C g y K S 9 B d X R v U m V t b 3 Z l Z E N v b H V t b n M x L n t D b 2 x 1 b W 4 3 M y w 3 M n 0 m c X V v d D s s J n F 1 b 3 Q 7 U 2 V j d G l v b j E v V G F i b G U g M T k g K D I p L 0 F 1 d G 9 S Z W 1 v d m V k Q 2 9 s d W 1 u c z E u e 0 N v b H V t b j c 0 L D c z f S Z x d W 9 0 O y w m c X V v d D t T Z W N 0 a W 9 u M S 9 U Y W J s Z S A x O S A o M i k v Q X V 0 b 1 J l b W 9 2 Z W R D b 2 x 1 b W 5 z M S 5 7 Q 2 9 s d W 1 u N z U s N z R 9 J n F 1 b 3 Q 7 L C Z x d W 9 0 O 1 N l Y 3 R p b 2 4 x L 1 R h Y m x l I D E 5 I C g y K S 9 B d X R v U m V t b 3 Z l Z E N v b H V t b n M x L n t D b 2 x 1 b W 4 3 N i w 3 N X 0 m c X V v d D s s J n F 1 b 3 Q 7 U 2 V j d G l v b j E v V G F i b G U g M T k g K D I p L 0 F 1 d G 9 S Z W 1 v d m V k Q 2 9 s d W 1 u c z E u e 0 N v b H V t b j c 3 L D c 2 f S Z x d W 9 0 O y w m c X V v d D t T Z W N 0 a W 9 u M S 9 U Y W J s Z S A x O S A o M i k v Q X V 0 b 1 J l b W 9 2 Z W R D b 2 x 1 b W 5 z M S 5 7 Q 2 9 s d W 1 u N z g s N z d 9 J n F 1 b 3 Q 7 L C Z x d W 9 0 O 1 N l Y 3 R p b 2 4 x L 1 R h Y m x l I D E 5 I C g y K S 9 B d X R v U m V t b 3 Z l Z E N v b H V t b n M x L n t D b 2 x 1 b W 4 3 O S w 3 O H 0 m c X V v d D s s J n F 1 b 3 Q 7 U 2 V j d G l v b j E v V G F i b G U g M T k g K D I p L 0 F 1 d G 9 S Z W 1 v d m V k Q 2 9 s d W 1 u c z E u e 0 N v b H V t b j g w L D c 5 f S Z x d W 9 0 O y w m c X V v d D t T Z W N 0 a W 9 u M S 9 U Y W J s Z S A x O S A o M i k v Q X V 0 b 1 J l b W 9 2 Z W R D b 2 x 1 b W 5 z M S 5 7 Q 2 9 s d W 1 u O D E s O D B 9 J n F 1 b 3 Q 7 L C Z x d W 9 0 O 1 N l Y 3 R p b 2 4 x L 1 R h Y m x l I D E 5 I C g y K S 9 B d X R v U m V t b 3 Z l Z E N v b H V t b n M x L n t D b 2 x 1 b W 4 4 M i w 4 M X 0 m c X V v d D s s J n F 1 b 3 Q 7 U 2 V j d G l v b j E v V G F i b G U g M T k g K D I p L 0 F 1 d G 9 S Z W 1 v d m V k Q 2 9 s d W 1 u c z E u e 0 N v b H V t b j g z L D g y f S Z x d W 9 0 O y w m c X V v d D t T Z W N 0 a W 9 u M S 9 U Y W J s Z S A x O S A o M i k v Q X V 0 b 1 J l b W 9 2 Z W R D b 2 x 1 b W 5 z M S 5 7 Q 2 9 s d W 1 u O D Q s O D N 9 J n F 1 b 3 Q 7 L C Z x d W 9 0 O 1 N l Y 3 R p b 2 4 x L 1 R h Y m x l I D E 5 I C g y K S 9 B d X R v U m V t b 3 Z l Z E N v b H V t b n M x L n t D b 2 x 1 b W 4 4 N S w 4 N H 0 m c X V v d D s s J n F 1 b 3 Q 7 U 2 V j d G l v b j E v V G F i b G U g M T k g K D I p L 0 F 1 d G 9 S Z W 1 v d m V k Q 2 9 s d W 1 u c z E u e 0 N v b H V t b j g 2 L D g 1 f S Z x d W 9 0 O y w m c X V v d D t T Z W N 0 a W 9 u M S 9 U Y W J s Z S A x O S A o M i k v Q X V 0 b 1 J l b W 9 2 Z W R D b 2 x 1 b W 5 z M S 5 7 Q 2 9 s d W 1 u O D c s O D Z 9 J n F 1 b 3 Q 7 L C Z x d W 9 0 O 1 N l Y 3 R p b 2 4 x L 1 R h Y m x l I D E 5 I C g y K S 9 B d X R v U m V t b 3 Z l Z E N v b H V t b n M x L n t D b 2 x 1 b W 4 4 O C w 4 N 3 0 m c X V v d D s s J n F 1 b 3 Q 7 U 2 V j d G l v b j E v V G F i b G U g M T k g K D I p L 0 F 1 d G 9 S Z W 1 v d m V k Q 2 9 s d W 1 u c z E u e 0 N v b H V t b j g 5 L D g 4 f S Z x d W 9 0 O y w m c X V v d D t T Z W N 0 a W 9 u M S 9 U Y W J s Z S A x O S A o M i k v Q X V 0 b 1 J l b W 9 2 Z W R D b 2 x 1 b W 5 z M S 5 7 Q 2 9 s d W 1 u O T A s O D l 9 J n F 1 b 3 Q 7 L C Z x d W 9 0 O 1 N l Y 3 R p b 2 4 x L 1 R h Y m x l I D E 5 I C g y K S 9 B d X R v U m V t b 3 Z l Z E N v b H V t b n M x L n t D b 2 x 1 b W 4 5 M S w 5 M H 0 m c X V v d D s s J n F 1 b 3 Q 7 U 2 V j d G l v b j E v V G F i b G U g M T k g K D I p L 0 F 1 d G 9 S Z W 1 v d m V k Q 2 9 s d W 1 u c z E u e 0 N v b H V t b j k y L D k x f S Z x d W 9 0 O y w m c X V v d D t T Z W N 0 a W 9 u M S 9 U Y W J s Z S A x O S A o M i k v Q X V 0 b 1 J l b W 9 2 Z W R D b 2 x 1 b W 5 z M S 5 7 Q 2 9 s d W 1 u O T M s O T J 9 J n F 1 b 3 Q 7 L C Z x d W 9 0 O 1 N l Y 3 R p b 2 4 x L 1 R h Y m x l I D E 5 I C g y K S 9 B d X R v U m V t b 3 Z l Z E N v b H V t b n M x L n t D b 2 x 1 b W 4 5 N C w 5 M 3 0 m c X V v d D s s J n F 1 b 3 Q 7 U 2 V j d G l v b j E v V G F i b G U g M T k g K D I p L 0 F 1 d G 9 S Z W 1 v d m V k Q 2 9 s d W 1 u c z E u e 0 N v b H V t b j k 1 L D k 0 f S Z x d W 9 0 O y w m c X V v d D t T Z W N 0 a W 9 u M S 9 U Y W J s Z S A x O S A o M i k v Q X V 0 b 1 J l b W 9 2 Z W R D b 2 x 1 b W 5 z M S 5 7 Q 2 9 s d W 1 u O T Y s O T V 9 J n F 1 b 3 Q 7 L C Z x d W 9 0 O 1 N l Y 3 R p b 2 4 x L 1 R h Y m x l I D E 5 I C g y K S 9 B d X R v U m V t b 3 Z l Z E N v b H V t b n M x L n t D b 2 x 1 b W 4 5 N y w 5 N n 0 m c X V v d D s s J n F 1 b 3 Q 7 U 2 V j d G l v b j E v V G F i b G U g M T k g K D I p L 0 F 1 d G 9 S Z W 1 v d m V k Q 2 9 s d W 1 u c z E u e 0 N v b H V t b j k 4 L D k 3 f S Z x d W 9 0 O y w m c X V v d D t T Z W N 0 a W 9 u M S 9 U Y W J s Z S A x O S A o M i k v Q X V 0 b 1 J l b W 9 2 Z W R D b 2 x 1 b W 5 z M S 5 7 Q 2 9 s d W 1 u O T k s O T h 9 J n F 1 b 3 Q 7 L C Z x d W 9 0 O 1 N l Y 3 R p b 2 4 x L 1 R h Y m x l I D E 5 I C g y K S 9 B d X R v U m V t b 3 Z l Z E N v b H V t b n M x L n t D b 2 x 1 b W 4 x M D A s O T l 9 J n F 1 b 3 Q 7 L C Z x d W 9 0 O 1 N l Y 3 R p b 2 4 x L 1 R h Y m x l I D E 5 I C g y K S 9 B d X R v U m V t b 3 Z l Z E N v b H V t b n M x L n t D b 2 x 1 b W 4 x M D E s M T A w f S Z x d W 9 0 O y w m c X V v d D t T Z W N 0 a W 9 u M S 9 U Y W J s Z S A x O S A o M i k v Q X V 0 b 1 J l b W 9 2 Z W R D b 2 x 1 b W 5 z M S 5 7 Q 2 9 s d W 1 u M T A y L D E w M X 0 m c X V v d D s s J n F 1 b 3 Q 7 U 2 V j d G l v b j E v V G F i b G U g M T k g K D I p L 0 F 1 d G 9 S Z W 1 v d m V k Q 2 9 s d W 1 u c z E u e 0 N v b H V t b j E w M y w x M D J 9 J n F 1 b 3 Q 7 L C Z x d W 9 0 O 1 N l Y 3 R p b 2 4 x L 1 R h Y m x l I D E 5 I C g y K S 9 B d X R v U m V t b 3 Z l Z E N v b H V t b n M x L n t D b 2 x 1 b W 4 x M D Q s M T A z f S Z x d W 9 0 O y w m c X V v d D t T Z W N 0 a W 9 u M S 9 U Y W J s Z S A x O S A o M i k v Q X V 0 b 1 J l b W 9 2 Z W R D b 2 x 1 b W 5 z M S 5 7 Q 2 9 s d W 1 u M T A 1 L D E w N H 0 m c X V v d D s s J n F 1 b 3 Q 7 U 2 V j d G l v b j E v V G F i b G U g M T k g K D I p L 0 F 1 d G 9 S Z W 1 v d m V k Q 2 9 s d W 1 u c z E u e 0 N v b H V t b j E w N i w x M D V 9 J n F 1 b 3 Q 7 L C Z x d W 9 0 O 1 N l Y 3 R p b 2 4 x L 1 R h Y m x l I D E 5 I C g y K S 9 B d X R v U m V t b 3 Z l Z E N v b H V t b n M x L n t D b 2 x 1 b W 4 x M D c s M T A 2 f S Z x d W 9 0 O y w m c X V v d D t T Z W N 0 a W 9 u M S 9 U Y W J s Z S A x O S A o M i k v Q X V 0 b 1 J l b W 9 2 Z W R D b 2 x 1 b W 5 z M S 5 7 Q 2 9 s d W 1 u M T A 4 L D E w N 3 0 m c X V v d D s s J n F 1 b 3 Q 7 U 2 V j d G l v b j E v V G F i b G U g M T k g K D I p L 0 F 1 d G 9 S Z W 1 v d m V k Q 2 9 s d W 1 u c z E u e 0 N v b H V t b j E w O S w x M D h 9 J n F 1 b 3 Q 7 L C Z x d W 9 0 O 1 N l Y 3 R p b 2 4 x L 1 R h Y m x l I D E 5 I C g y K S 9 B d X R v U m V t b 3 Z l Z E N v b H V t b n M x L n t D b 2 x 1 b W 4 x M T A s M T A 5 f S Z x d W 9 0 O y w m c X V v d D t T Z W N 0 a W 9 u M S 9 U Y W J s Z S A x O S A o M i k v Q X V 0 b 1 J l b W 9 2 Z W R D b 2 x 1 b W 5 z M S 5 7 Q 2 9 s d W 1 u M T E x L D E x M H 0 m c X V v d D s s J n F 1 b 3 Q 7 U 2 V j d G l v b j E v V G F i b G U g M T k g K D I p L 0 F 1 d G 9 S Z W 1 v d m V k Q 2 9 s d W 1 u c z E u e 0 N v b H V t b j E x M i w x M T F 9 J n F 1 b 3 Q 7 L C Z x d W 9 0 O 1 N l Y 3 R p b 2 4 x L 1 R h Y m x l I D E 5 I C g y K S 9 B d X R v U m V t b 3 Z l Z E N v b H V t b n M x L n t D b 2 x 1 b W 4 x M T M s M T E y f S Z x d W 9 0 O 1 0 s J n F 1 b 3 Q 7 Q 2 9 s d W 1 u Q 2 9 1 b n Q m c X V v d D s 6 M T E z L C Z x d W 9 0 O 0 t l e U N v b H V t b k 5 h b W V z J n F 1 b 3 Q 7 O l t d L C Z x d W 9 0 O 0 N v b H V t b k l k Z W 5 0 a X R p Z X M m c X V v d D s 6 W y Z x d W 9 0 O 1 N l Y 3 R p b 2 4 x L 1 R h Y m x l I D E 5 I C g y K S 9 B d X R v U m V t b 3 Z l Z E N v b H V t b n M x L n t D b 2 x 1 b W 4 x L D B 9 J n F 1 b 3 Q 7 L C Z x d W 9 0 O 1 N l Y 3 R p b 2 4 x L 1 R h Y m x l I D E 5 I C g y K S 9 B d X R v U m V t b 3 Z l Z E N v b H V t b n M x L n t D b 2 x 1 b W 4 y L D F 9 J n F 1 b 3 Q 7 L C Z x d W 9 0 O 1 N l Y 3 R p b 2 4 x L 1 R h Y m x l I D E 5 I C g y K S 9 B d X R v U m V t b 3 Z l Z E N v b H V t b n M x L n t D b 2 x 1 b W 4 z L D J 9 J n F 1 b 3 Q 7 L C Z x d W 9 0 O 1 N l Y 3 R p b 2 4 x L 1 R h Y m x l I D E 5 I C g y K S 9 B d X R v U m V t b 3 Z l Z E N v b H V t b n M x L n t D b 2 x 1 b W 4 0 L D N 9 J n F 1 b 3 Q 7 L C Z x d W 9 0 O 1 N l Y 3 R p b 2 4 x L 1 R h Y m x l I D E 5 I C g y K S 9 B d X R v U m V t b 3 Z l Z E N v b H V t b n M x L n t D b 2 x 1 b W 4 1 L D R 9 J n F 1 b 3 Q 7 L C Z x d W 9 0 O 1 N l Y 3 R p b 2 4 x L 1 R h Y m x l I D E 5 I C g y K S 9 B d X R v U m V t b 3 Z l Z E N v b H V t b n M x L n t D b 2 x 1 b W 4 2 L D V 9 J n F 1 b 3 Q 7 L C Z x d W 9 0 O 1 N l Y 3 R p b 2 4 x L 1 R h Y m x l I D E 5 I C g y K S 9 B d X R v U m V t b 3 Z l Z E N v b H V t b n M x L n t D b 2 x 1 b W 4 3 L D Z 9 J n F 1 b 3 Q 7 L C Z x d W 9 0 O 1 N l Y 3 R p b 2 4 x L 1 R h Y m x l I D E 5 I C g y K S 9 B d X R v U m V t b 3 Z l Z E N v b H V t b n M x L n t D b 2 x 1 b W 4 4 L D d 9 J n F 1 b 3 Q 7 L C Z x d W 9 0 O 1 N l Y 3 R p b 2 4 x L 1 R h Y m x l I D E 5 I C g y K S 9 B d X R v U m V t b 3 Z l Z E N v b H V t b n M x L n t D b 2 x 1 b W 4 5 L D h 9 J n F 1 b 3 Q 7 L C Z x d W 9 0 O 1 N l Y 3 R p b 2 4 x L 1 R h Y m x l I D E 5 I C g y K S 9 B d X R v U m V t b 3 Z l Z E N v b H V t b n M x L n t D b 2 x 1 b W 4 x M C w 5 f S Z x d W 9 0 O y w m c X V v d D t T Z W N 0 a W 9 u M S 9 U Y W J s Z S A x O S A o M i k v Q X V 0 b 1 J l b W 9 2 Z W R D b 2 x 1 b W 5 z M S 5 7 Q 2 9 s d W 1 u M T E s M T B 9 J n F 1 b 3 Q 7 L C Z x d W 9 0 O 1 N l Y 3 R p b 2 4 x L 1 R h Y m x l I D E 5 I C g y K S 9 B d X R v U m V t b 3 Z l Z E N v b H V t b n M x L n t D b 2 x 1 b W 4 x M i w x M X 0 m c X V v d D s s J n F 1 b 3 Q 7 U 2 V j d G l v b j E v V G F i b G U g M T k g K D I p L 0 F 1 d G 9 S Z W 1 v d m V k Q 2 9 s d W 1 u c z E u e 0 N v b H V t b j E z L D E y f S Z x d W 9 0 O y w m c X V v d D t T Z W N 0 a W 9 u M S 9 U Y W J s Z S A x O S A o M i k v Q X V 0 b 1 J l b W 9 2 Z W R D b 2 x 1 b W 5 z M S 5 7 Q 2 9 s d W 1 u M T Q s M T N 9 J n F 1 b 3 Q 7 L C Z x d W 9 0 O 1 N l Y 3 R p b 2 4 x L 1 R h Y m x l I D E 5 I C g y K S 9 B d X R v U m V t b 3 Z l Z E N v b H V t b n M x L n t D b 2 x 1 b W 4 x N S w x N H 0 m c X V v d D s s J n F 1 b 3 Q 7 U 2 V j d G l v b j E v V G F i b G U g M T k g K D I p L 0 F 1 d G 9 S Z W 1 v d m V k Q 2 9 s d W 1 u c z E u e 0 N v b H V t b j E 2 L D E 1 f S Z x d W 9 0 O y w m c X V v d D t T Z W N 0 a W 9 u M S 9 U Y W J s Z S A x O S A o M i k v Q X V 0 b 1 J l b W 9 2 Z W R D b 2 x 1 b W 5 z M S 5 7 Q 2 9 s d W 1 u M T c s M T Z 9 J n F 1 b 3 Q 7 L C Z x d W 9 0 O 1 N l Y 3 R p b 2 4 x L 1 R h Y m x l I D E 5 I C g y K S 9 B d X R v U m V t b 3 Z l Z E N v b H V t b n M x L n t D b 2 x 1 b W 4 x O C w x N 3 0 m c X V v d D s s J n F 1 b 3 Q 7 U 2 V j d G l v b j E v V G F i b G U g M T k g K D I p L 0 F 1 d G 9 S Z W 1 v d m V k Q 2 9 s d W 1 u c z E u e 0 N v b H V t b j E 5 L D E 4 f S Z x d W 9 0 O y w m c X V v d D t T Z W N 0 a W 9 u M S 9 U Y W J s Z S A x O S A o M i k v Q X V 0 b 1 J l b W 9 2 Z W R D b 2 x 1 b W 5 z M S 5 7 Q 2 9 s d W 1 u M j A s M T l 9 J n F 1 b 3 Q 7 L C Z x d W 9 0 O 1 N l Y 3 R p b 2 4 x L 1 R h Y m x l I D E 5 I C g y K S 9 B d X R v U m V t b 3 Z l Z E N v b H V t b n M x L n t D b 2 x 1 b W 4 y M S w y M H 0 m c X V v d D s s J n F 1 b 3 Q 7 U 2 V j d G l v b j E v V G F i b G U g M T k g K D I p L 0 F 1 d G 9 S Z W 1 v d m V k Q 2 9 s d W 1 u c z E u e 0 N v b H V t b j I y L D I x f S Z x d W 9 0 O y w m c X V v d D t T Z W N 0 a W 9 u M S 9 U Y W J s Z S A x O S A o M i k v Q X V 0 b 1 J l b W 9 2 Z W R D b 2 x 1 b W 5 z M S 5 7 Q 2 9 s d W 1 u M j M s M j J 9 J n F 1 b 3 Q 7 L C Z x d W 9 0 O 1 N l Y 3 R p b 2 4 x L 1 R h Y m x l I D E 5 I C g y K S 9 B d X R v U m V t b 3 Z l Z E N v b H V t b n M x L n t D b 2 x 1 b W 4 y N C w y M 3 0 m c X V v d D s s J n F 1 b 3 Q 7 U 2 V j d G l v b j E v V G F i b G U g M T k g K D I p L 0 F 1 d G 9 S Z W 1 v d m V k Q 2 9 s d W 1 u c z E u e 0 N v b H V t b j I 1 L D I 0 f S Z x d W 9 0 O y w m c X V v d D t T Z W N 0 a W 9 u M S 9 U Y W J s Z S A x O S A o M i k v Q X V 0 b 1 J l b W 9 2 Z W R D b 2 x 1 b W 5 z M S 5 7 Q 2 9 s d W 1 u M j Y s M j V 9 J n F 1 b 3 Q 7 L C Z x d W 9 0 O 1 N l Y 3 R p b 2 4 x L 1 R h Y m x l I D E 5 I C g y K S 9 B d X R v U m V t b 3 Z l Z E N v b H V t b n M x L n t D b 2 x 1 b W 4 y N y w y N n 0 m c X V v d D s s J n F 1 b 3 Q 7 U 2 V j d G l v b j E v V G F i b G U g M T k g K D I p L 0 F 1 d G 9 S Z W 1 v d m V k Q 2 9 s d W 1 u c z E u e 0 N v b H V t b j I 4 L D I 3 f S Z x d W 9 0 O y w m c X V v d D t T Z W N 0 a W 9 u M S 9 U Y W J s Z S A x O S A o M i k v Q X V 0 b 1 J l b W 9 2 Z W R D b 2 x 1 b W 5 z M S 5 7 Q 2 9 s d W 1 u M j k s M j h 9 J n F 1 b 3 Q 7 L C Z x d W 9 0 O 1 N l Y 3 R p b 2 4 x L 1 R h Y m x l I D E 5 I C g y K S 9 B d X R v U m V t b 3 Z l Z E N v b H V t b n M x L n t D b 2 x 1 b W 4 z M C w y O X 0 m c X V v d D s s J n F 1 b 3 Q 7 U 2 V j d G l v b j E v V G F i b G U g M T k g K D I p L 0 F 1 d G 9 S Z W 1 v d m V k Q 2 9 s d W 1 u c z E u e 0 N v b H V t b j M x L D M w f S Z x d W 9 0 O y w m c X V v d D t T Z W N 0 a W 9 u M S 9 U Y W J s Z S A x O S A o M i k v Q X V 0 b 1 J l b W 9 2 Z W R D b 2 x 1 b W 5 z M S 5 7 Q 2 9 s d W 1 u M z I s M z F 9 J n F 1 b 3 Q 7 L C Z x d W 9 0 O 1 N l Y 3 R p b 2 4 x L 1 R h Y m x l I D E 5 I C g y K S 9 B d X R v U m V t b 3 Z l Z E N v b H V t b n M x L n t D b 2 x 1 b W 4 z M y w z M n 0 m c X V v d D s s J n F 1 b 3 Q 7 U 2 V j d G l v b j E v V G F i b G U g M T k g K D I p L 0 F 1 d G 9 S Z W 1 v d m V k Q 2 9 s d W 1 u c z E u e 0 N v b H V t b j M 0 L D M z f S Z x d W 9 0 O y w m c X V v d D t T Z W N 0 a W 9 u M S 9 U Y W J s Z S A x O S A o M i k v Q X V 0 b 1 J l b W 9 2 Z W R D b 2 x 1 b W 5 z M S 5 7 Q 2 9 s d W 1 u M z U s M z R 9 J n F 1 b 3 Q 7 L C Z x d W 9 0 O 1 N l Y 3 R p b 2 4 x L 1 R h Y m x l I D E 5 I C g y K S 9 B d X R v U m V t b 3 Z l Z E N v b H V t b n M x L n t D b 2 x 1 b W 4 z N i w z N X 0 m c X V v d D s s J n F 1 b 3 Q 7 U 2 V j d G l v b j E v V G F i b G U g M T k g K D I p L 0 F 1 d G 9 S Z W 1 v d m V k Q 2 9 s d W 1 u c z E u e 0 N v b H V t b j M 3 L D M 2 f S Z x d W 9 0 O y w m c X V v d D t T Z W N 0 a W 9 u M S 9 U Y W J s Z S A x O S A o M i k v Q X V 0 b 1 J l b W 9 2 Z W R D b 2 x 1 b W 5 z M S 5 7 Q 2 9 s d W 1 u M z g s M z d 9 J n F 1 b 3 Q 7 L C Z x d W 9 0 O 1 N l Y 3 R p b 2 4 x L 1 R h Y m x l I D E 5 I C g y K S 9 B d X R v U m V t b 3 Z l Z E N v b H V t b n M x L n t D b 2 x 1 b W 4 z O S w z O H 0 m c X V v d D s s J n F 1 b 3 Q 7 U 2 V j d G l v b j E v V G F i b G U g M T k g K D I p L 0 F 1 d G 9 S Z W 1 v d m V k Q 2 9 s d W 1 u c z E u e 0 N v b H V t b j Q w L D M 5 f S Z x d W 9 0 O y w m c X V v d D t T Z W N 0 a W 9 u M S 9 U Y W J s Z S A x O S A o M i k v Q X V 0 b 1 J l b W 9 2 Z W R D b 2 x 1 b W 5 z M S 5 7 Q 2 9 s d W 1 u N D E s N D B 9 J n F 1 b 3 Q 7 L C Z x d W 9 0 O 1 N l Y 3 R p b 2 4 x L 1 R h Y m x l I D E 5 I C g y K S 9 B d X R v U m V t b 3 Z l Z E N v b H V t b n M x L n t D b 2 x 1 b W 4 0 M i w 0 M X 0 m c X V v d D s s J n F 1 b 3 Q 7 U 2 V j d G l v b j E v V G F i b G U g M T k g K D I p L 0 F 1 d G 9 S Z W 1 v d m V k Q 2 9 s d W 1 u c z E u e 0 N v b H V t b j Q z L D Q y f S Z x d W 9 0 O y w m c X V v d D t T Z W N 0 a W 9 u M S 9 U Y W J s Z S A x O S A o M i k v Q X V 0 b 1 J l b W 9 2 Z W R D b 2 x 1 b W 5 z M S 5 7 Q 2 9 s d W 1 u N D Q s N D N 9 J n F 1 b 3 Q 7 L C Z x d W 9 0 O 1 N l Y 3 R p b 2 4 x L 1 R h Y m x l I D E 5 I C g y K S 9 B d X R v U m V t b 3 Z l Z E N v b H V t b n M x L n t D b 2 x 1 b W 4 0 N S w 0 N H 0 m c X V v d D s s J n F 1 b 3 Q 7 U 2 V j d G l v b j E v V G F i b G U g M T k g K D I p L 0 F 1 d G 9 S Z W 1 v d m V k Q 2 9 s d W 1 u c z E u e 0 N v b H V t b j Q 2 L D Q 1 f S Z x d W 9 0 O y w m c X V v d D t T Z W N 0 a W 9 u M S 9 U Y W J s Z S A x O S A o M i k v Q X V 0 b 1 J l b W 9 2 Z W R D b 2 x 1 b W 5 z M S 5 7 Q 2 9 s d W 1 u N D c s N D Z 9 J n F 1 b 3 Q 7 L C Z x d W 9 0 O 1 N l Y 3 R p b 2 4 x L 1 R h Y m x l I D E 5 I C g y K S 9 B d X R v U m V t b 3 Z l Z E N v b H V t b n M x L n t D b 2 x 1 b W 4 0 O C w 0 N 3 0 m c X V v d D s s J n F 1 b 3 Q 7 U 2 V j d G l v b j E v V G F i b G U g M T k g K D I p L 0 F 1 d G 9 S Z W 1 v d m V k Q 2 9 s d W 1 u c z E u e 0 N v b H V t b j Q 5 L D Q 4 f S Z x d W 9 0 O y w m c X V v d D t T Z W N 0 a W 9 u M S 9 U Y W J s Z S A x O S A o M i k v Q X V 0 b 1 J l b W 9 2 Z W R D b 2 x 1 b W 5 z M S 5 7 Q 2 9 s d W 1 u N T A s N D l 9 J n F 1 b 3 Q 7 L C Z x d W 9 0 O 1 N l Y 3 R p b 2 4 x L 1 R h Y m x l I D E 5 I C g y K S 9 B d X R v U m V t b 3 Z l Z E N v b H V t b n M x L n t D b 2 x 1 b W 4 1 M S w 1 M H 0 m c X V v d D s s J n F 1 b 3 Q 7 U 2 V j d G l v b j E v V G F i b G U g M T k g K D I p L 0 F 1 d G 9 S Z W 1 v d m V k Q 2 9 s d W 1 u c z E u e 0 N v b H V t b j U y L D U x f S Z x d W 9 0 O y w m c X V v d D t T Z W N 0 a W 9 u M S 9 U Y W J s Z S A x O S A o M i k v Q X V 0 b 1 J l b W 9 2 Z W R D b 2 x 1 b W 5 z M S 5 7 Q 2 9 s d W 1 u N T M s N T J 9 J n F 1 b 3 Q 7 L C Z x d W 9 0 O 1 N l Y 3 R p b 2 4 x L 1 R h Y m x l I D E 5 I C g y K S 9 B d X R v U m V t b 3 Z l Z E N v b H V t b n M x L n t D b 2 x 1 b W 4 1 N C w 1 M 3 0 m c X V v d D s s J n F 1 b 3 Q 7 U 2 V j d G l v b j E v V G F i b G U g M T k g K D I p L 0 F 1 d G 9 S Z W 1 v d m V k Q 2 9 s d W 1 u c z E u e 0 N v b H V t b j U 1 L D U 0 f S Z x d W 9 0 O y w m c X V v d D t T Z W N 0 a W 9 u M S 9 U Y W J s Z S A x O S A o M i k v Q X V 0 b 1 J l b W 9 2 Z W R D b 2 x 1 b W 5 z M S 5 7 Q 2 9 s d W 1 u N T Y s N T V 9 J n F 1 b 3 Q 7 L C Z x d W 9 0 O 1 N l Y 3 R p b 2 4 x L 1 R h Y m x l I D E 5 I C g y K S 9 B d X R v U m V t b 3 Z l Z E N v b H V t b n M x L n t D b 2 x 1 b W 4 1 N y w 1 N n 0 m c X V v d D s s J n F 1 b 3 Q 7 U 2 V j d G l v b j E v V G F i b G U g M T k g K D I p L 0 F 1 d G 9 S Z W 1 v d m V k Q 2 9 s d W 1 u c z E u e 0 N v b H V t b j U 4 L D U 3 f S Z x d W 9 0 O y w m c X V v d D t T Z W N 0 a W 9 u M S 9 U Y W J s Z S A x O S A o M i k v Q X V 0 b 1 J l b W 9 2 Z W R D b 2 x 1 b W 5 z M S 5 7 Q 2 9 s d W 1 u N T k s N T h 9 J n F 1 b 3 Q 7 L C Z x d W 9 0 O 1 N l Y 3 R p b 2 4 x L 1 R h Y m x l I D E 5 I C g y K S 9 B d X R v U m V t b 3 Z l Z E N v b H V t b n M x L n t D b 2 x 1 b W 4 2 M C w 1 O X 0 m c X V v d D s s J n F 1 b 3 Q 7 U 2 V j d G l v b j E v V G F i b G U g M T k g K D I p L 0 F 1 d G 9 S Z W 1 v d m V k Q 2 9 s d W 1 u c z E u e 0 N v b H V t b j Y x L D Y w f S Z x d W 9 0 O y w m c X V v d D t T Z W N 0 a W 9 u M S 9 U Y W J s Z S A x O S A o M i k v Q X V 0 b 1 J l b W 9 2 Z W R D b 2 x 1 b W 5 z M S 5 7 Q 2 9 s d W 1 u N j I s N j F 9 J n F 1 b 3 Q 7 L C Z x d W 9 0 O 1 N l Y 3 R p b 2 4 x L 1 R h Y m x l I D E 5 I C g y K S 9 B d X R v U m V t b 3 Z l Z E N v b H V t b n M x L n t D b 2 x 1 b W 4 2 M y w 2 M n 0 m c X V v d D s s J n F 1 b 3 Q 7 U 2 V j d G l v b j E v V G F i b G U g M T k g K D I p L 0 F 1 d G 9 S Z W 1 v d m V k Q 2 9 s d W 1 u c z E u e 0 N v b H V t b j Y 0 L D Y z f S Z x d W 9 0 O y w m c X V v d D t T Z W N 0 a W 9 u M S 9 U Y W J s Z S A x O S A o M i k v Q X V 0 b 1 J l b W 9 2 Z W R D b 2 x 1 b W 5 z M S 5 7 Q 2 9 s d W 1 u N j U s N j R 9 J n F 1 b 3 Q 7 L C Z x d W 9 0 O 1 N l Y 3 R p b 2 4 x L 1 R h Y m x l I D E 5 I C g y K S 9 B d X R v U m V t b 3 Z l Z E N v b H V t b n M x L n t D b 2 x 1 b W 4 2 N i w 2 N X 0 m c X V v d D s s J n F 1 b 3 Q 7 U 2 V j d G l v b j E v V G F i b G U g M T k g K D I p L 0 F 1 d G 9 S Z W 1 v d m V k Q 2 9 s d W 1 u c z E u e 0 N v b H V t b j Y 3 L D Y 2 f S Z x d W 9 0 O y w m c X V v d D t T Z W N 0 a W 9 u M S 9 U Y W J s Z S A x O S A o M i k v Q X V 0 b 1 J l b W 9 2 Z W R D b 2 x 1 b W 5 z M S 5 7 Q 2 9 s d W 1 u N j g s N j d 9 J n F 1 b 3 Q 7 L C Z x d W 9 0 O 1 N l Y 3 R p b 2 4 x L 1 R h Y m x l I D E 5 I C g y K S 9 B d X R v U m V t b 3 Z l Z E N v b H V t b n M x L n t D b 2 x 1 b W 4 2 O S w 2 O H 0 m c X V v d D s s J n F 1 b 3 Q 7 U 2 V j d G l v b j E v V G F i b G U g M T k g K D I p L 0 F 1 d G 9 S Z W 1 v d m V k Q 2 9 s d W 1 u c z E u e 0 N v b H V t b j c w L D Y 5 f S Z x d W 9 0 O y w m c X V v d D t T Z W N 0 a W 9 u M S 9 U Y W J s Z S A x O S A o M i k v Q X V 0 b 1 J l b W 9 2 Z W R D b 2 x 1 b W 5 z M S 5 7 Q 2 9 s d W 1 u N z E s N z B 9 J n F 1 b 3 Q 7 L C Z x d W 9 0 O 1 N l Y 3 R p b 2 4 x L 1 R h Y m x l I D E 5 I C g y K S 9 B d X R v U m V t b 3 Z l Z E N v b H V t b n M x L n t D b 2 x 1 b W 4 3 M i w 3 M X 0 m c X V v d D s s J n F 1 b 3 Q 7 U 2 V j d G l v b j E v V G F i b G U g M T k g K D I p L 0 F 1 d G 9 S Z W 1 v d m V k Q 2 9 s d W 1 u c z E u e 0 N v b H V t b j c z L D c y f S Z x d W 9 0 O y w m c X V v d D t T Z W N 0 a W 9 u M S 9 U Y W J s Z S A x O S A o M i k v Q X V 0 b 1 J l b W 9 2 Z W R D b 2 x 1 b W 5 z M S 5 7 Q 2 9 s d W 1 u N z Q s N z N 9 J n F 1 b 3 Q 7 L C Z x d W 9 0 O 1 N l Y 3 R p b 2 4 x L 1 R h Y m x l I D E 5 I C g y K S 9 B d X R v U m V t b 3 Z l Z E N v b H V t b n M x L n t D b 2 x 1 b W 4 3 N S w 3 N H 0 m c X V v d D s s J n F 1 b 3 Q 7 U 2 V j d G l v b j E v V G F i b G U g M T k g K D I p L 0 F 1 d G 9 S Z W 1 v d m V k Q 2 9 s d W 1 u c z E u e 0 N v b H V t b j c 2 L D c 1 f S Z x d W 9 0 O y w m c X V v d D t T Z W N 0 a W 9 u M S 9 U Y W J s Z S A x O S A o M i k v Q X V 0 b 1 J l b W 9 2 Z W R D b 2 x 1 b W 5 z M S 5 7 Q 2 9 s d W 1 u N z c s N z Z 9 J n F 1 b 3 Q 7 L C Z x d W 9 0 O 1 N l Y 3 R p b 2 4 x L 1 R h Y m x l I D E 5 I C g y K S 9 B d X R v U m V t b 3 Z l Z E N v b H V t b n M x L n t D b 2 x 1 b W 4 3 O C w 3 N 3 0 m c X V v d D s s J n F 1 b 3 Q 7 U 2 V j d G l v b j E v V G F i b G U g M T k g K D I p L 0 F 1 d G 9 S Z W 1 v d m V k Q 2 9 s d W 1 u c z E u e 0 N v b H V t b j c 5 L D c 4 f S Z x d W 9 0 O y w m c X V v d D t T Z W N 0 a W 9 u M S 9 U Y W J s Z S A x O S A o M i k v Q X V 0 b 1 J l b W 9 2 Z W R D b 2 x 1 b W 5 z M S 5 7 Q 2 9 s d W 1 u O D A s N z l 9 J n F 1 b 3 Q 7 L C Z x d W 9 0 O 1 N l Y 3 R p b 2 4 x L 1 R h Y m x l I D E 5 I C g y K S 9 B d X R v U m V t b 3 Z l Z E N v b H V t b n M x L n t D b 2 x 1 b W 4 4 M S w 4 M H 0 m c X V v d D s s J n F 1 b 3 Q 7 U 2 V j d G l v b j E v V G F i b G U g M T k g K D I p L 0 F 1 d G 9 S Z W 1 v d m V k Q 2 9 s d W 1 u c z E u e 0 N v b H V t b j g y L D g x f S Z x d W 9 0 O y w m c X V v d D t T Z W N 0 a W 9 u M S 9 U Y W J s Z S A x O S A o M i k v Q X V 0 b 1 J l b W 9 2 Z W R D b 2 x 1 b W 5 z M S 5 7 Q 2 9 s d W 1 u O D M s O D J 9 J n F 1 b 3 Q 7 L C Z x d W 9 0 O 1 N l Y 3 R p b 2 4 x L 1 R h Y m x l I D E 5 I C g y K S 9 B d X R v U m V t b 3 Z l Z E N v b H V t b n M x L n t D b 2 x 1 b W 4 4 N C w 4 M 3 0 m c X V v d D s s J n F 1 b 3 Q 7 U 2 V j d G l v b j E v V G F i b G U g M T k g K D I p L 0 F 1 d G 9 S Z W 1 v d m V k Q 2 9 s d W 1 u c z E u e 0 N v b H V t b j g 1 L D g 0 f S Z x d W 9 0 O y w m c X V v d D t T Z W N 0 a W 9 u M S 9 U Y W J s Z S A x O S A o M i k v Q X V 0 b 1 J l b W 9 2 Z W R D b 2 x 1 b W 5 z M S 5 7 Q 2 9 s d W 1 u O D Y s O D V 9 J n F 1 b 3 Q 7 L C Z x d W 9 0 O 1 N l Y 3 R p b 2 4 x L 1 R h Y m x l I D E 5 I C g y K S 9 B d X R v U m V t b 3 Z l Z E N v b H V t b n M x L n t D b 2 x 1 b W 4 4 N y w 4 N n 0 m c X V v d D s s J n F 1 b 3 Q 7 U 2 V j d G l v b j E v V G F i b G U g M T k g K D I p L 0 F 1 d G 9 S Z W 1 v d m V k Q 2 9 s d W 1 u c z E u e 0 N v b H V t b j g 4 L D g 3 f S Z x d W 9 0 O y w m c X V v d D t T Z W N 0 a W 9 u M S 9 U Y W J s Z S A x O S A o M i k v Q X V 0 b 1 J l b W 9 2 Z W R D b 2 x 1 b W 5 z M S 5 7 Q 2 9 s d W 1 u O D k s O D h 9 J n F 1 b 3 Q 7 L C Z x d W 9 0 O 1 N l Y 3 R p b 2 4 x L 1 R h Y m x l I D E 5 I C g y K S 9 B d X R v U m V t b 3 Z l Z E N v b H V t b n M x L n t D b 2 x 1 b W 4 5 M C w 4 O X 0 m c X V v d D s s J n F 1 b 3 Q 7 U 2 V j d G l v b j E v V G F i b G U g M T k g K D I p L 0 F 1 d G 9 S Z W 1 v d m V k Q 2 9 s d W 1 u c z E u e 0 N v b H V t b j k x L D k w f S Z x d W 9 0 O y w m c X V v d D t T Z W N 0 a W 9 u M S 9 U Y W J s Z S A x O S A o M i k v Q X V 0 b 1 J l b W 9 2 Z W R D b 2 x 1 b W 5 z M S 5 7 Q 2 9 s d W 1 u O T I s O T F 9 J n F 1 b 3 Q 7 L C Z x d W 9 0 O 1 N l Y 3 R p b 2 4 x L 1 R h Y m x l I D E 5 I C g y K S 9 B d X R v U m V t b 3 Z l Z E N v b H V t b n M x L n t D b 2 x 1 b W 4 5 M y w 5 M n 0 m c X V v d D s s J n F 1 b 3 Q 7 U 2 V j d G l v b j E v V G F i b G U g M T k g K D I p L 0 F 1 d G 9 S Z W 1 v d m V k Q 2 9 s d W 1 u c z E u e 0 N v b H V t b j k 0 L D k z f S Z x d W 9 0 O y w m c X V v d D t T Z W N 0 a W 9 u M S 9 U Y W J s Z S A x O S A o M i k v Q X V 0 b 1 J l b W 9 2 Z W R D b 2 x 1 b W 5 z M S 5 7 Q 2 9 s d W 1 u O T U s O T R 9 J n F 1 b 3 Q 7 L C Z x d W 9 0 O 1 N l Y 3 R p b 2 4 x L 1 R h Y m x l I D E 5 I C g y K S 9 B d X R v U m V t b 3 Z l Z E N v b H V t b n M x L n t D b 2 x 1 b W 4 5 N i w 5 N X 0 m c X V v d D s s J n F 1 b 3 Q 7 U 2 V j d G l v b j E v V G F i b G U g M T k g K D I p L 0 F 1 d G 9 S Z W 1 v d m V k Q 2 9 s d W 1 u c z E u e 0 N v b H V t b j k 3 L D k 2 f S Z x d W 9 0 O y w m c X V v d D t T Z W N 0 a W 9 u M S 9 U Y W J s Z S A x O S A o M i k v Q X V 0 b 1 J l b W 9 2 Z W R D b 2 x 1 b W 5 z M S 5 7 Q 2 9 s d W 1 u O T g s O T d 9 J n F 1 b 3 Q 7 L C Z x d W 9 0 O 1 N l Y 3 R p b 2 4 x L 1 R h Y m x l I D E 5 I C g y K S 9 B d X R v U m V t b 3 Z l Z E N v b H V t b n M x L n t D b 2 x 1 b W 4 5 O S w 5 O H 0 m c X V v d D s s J n F 1 b 3 Q 7 U 2 V j d G l v b j E v V G F i b G U g M T k g K D I p L 0 F 1 d G 9 S Z W 1 v d m V k Q 2 9 s d W 1 u c z E u e 0 N v b H V t b j E w M C w 5 O X 0 m c X V v d D s s J n F 1 b 3 Q 7 U 2 V j d G l v b j E v V G F i b G U g M T k g K D I p L 0 F 1 d G 9 S Z W 1 v d m V k Q 2 9 s d W 1 u c z E u e 0 N v b H V t b j E w M S w x M D B 9 J n F 1 b 3 Q 7 L C Z x d W 9 0 O 1 N l Y 3 R p b 2 4 x L 1 R h Y m x l I D E 5 I C g y K S 9 B d X R v U m V t b 3 Z l Z E N v b H V t b n M x L n t D b 2 x 1 b W 4 x M D I s M T A x f S Z x d W 9 0 O y w m c X V v d D t T Z W N 0 a W 9 u M S 9 U Y W J s Z S A x O S A o M i k v Q X V 0 b 1 J l b W 9 2 Z W R D b 2 x 1 b W 5 z M S 5 7 Q 2 9 s d W 1 u M T A z L D E w M n 0 m c X V v d D s s J n F 1 b 3 Q 7 U 2 V j d G l v b j E v V G F i b G U g M T k g K D I p L 0 F 1 d G 9 S Z W 1 v d m V k Q 2 9 s d W 1 u c z E u e 0 N v b H V t b j E w N C w x M D N 9 J n F 1 b 3 Q 7 L C Z x d W 9 0 O 1 N l Y 3 R p b 2 4 x L 1 R h Y m x l I D E 5 I C g y K S 9 B d X R v U m V t b 3 Z l Z E N v b H V t b n M x L n t D b 2 x 1 b W 4 x M D U s M T A 0 f S Z x d W 9 0 O y w m c X V v d D t T Z W N 0 a W 9 u M S 9 U Y W J s Z S A x O S A o M i k v Q X V 0 b 1 J l b W 9 2 Z W R D b 2 x 1 b W 5 z M S 5 7 Q 2 9 s d W 1 u M T A 2 L D E w N X 0 m c X V v d D s s J n F 1 b 3 Q 7 U 2 V j d G l v b j E v V G F i b G U g M T k g K D I p L 0 F 1 d G 9 S Z W 1 v d m V k Q 2 9 s d W 1 u c z E u e 0 N v b H V t b j E w N y w x M D Z 9 J n F 1 b 3 Q 7 L C Z x d W 9 0 O 1 N l Y 3 R p b 2 4 x L 1 R h Y m x l I D E 5 I C g y K S 9 B d X R v U m V t b 3 Z l Z E N v b H V t b n M x L n t D b 2 x 1 b W 4 x M D g s M T A 3 f S Z x d W 9 0 O y w m c X V v d D t T Z W N 0 a W 9 u M S 9 U Y W J s Z S A x O S A o M i k v Q X V 0 b 1 J l b W 9 2 Z W R D b 2 x 1 b W 5 z M S 5 7 Q 2 9 s d W 1 u M T A 5 L D E w O H 0 m c X V v d D s s J n F 1 b 3 Q 7 U 2 V j d G l v b j E v V G F i b G U g M T k g K D I p L 0 F 1 d G 9 S Z W 1 v d m V k Q 2 9 s d W 1 u c z E u e 0 N v b H V t b j E x M C w x M D l 9 J n F 1 b 3 Q 7 L C Z x d W 9 0 O 1 N l Y 3 R p b 2 4 x L 1 R h Y m x l I D E 5 I C g y K S 9 B d X R v U m V t b 3 Z l Z E N v b H V t b n M x L n t D b 2 x 1 b W 4 x M T E s M T E w f S Z x d W 9 0 O y w m c X V v d D t T Z W N 0 a W 9 u M S 9 U Y W J s Z S A x O S A o M i k v Q X V 0 b 1 J l b W 9 2 Z W R D b 2 x 1 b W 5 z M S 5 7 Q 2 9 s d W 1 u M T E y L D E x M X 0 m c X V v d D s s J n F 1 b 3 Q 7 U 2 V j d G l v b j E v V G F i b G U g M T k g K D I p L 0 F 1 d G 9 S Z W 1 v d m V k Q 2 9 s d W 1 u c z E u e 0 N v b H V t b j E x M y w x M T J 9 J n F 1 b 3 Q 7 X S w m c X V v d D t S Z W x h d G l v b n N o a X B J b m Z v J n F 1 b 3 Q 7 O l t d f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O S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E l M j A o M i k 8 L 0 l 0 Z W 1 Q Y X R o P j w v S X R l b U x v Y 2 F 0 a W 9 u P j x T d G F i b G V F b n R y a W V z P j x F b n R y e S B U e X B l P S J R d W V y e U l E I i B W Y W x 1 Z T 0 i c 2 N l N D d j O D Z m L W J k Y T Y t N G E z Z S 0 5 M j d h L W I w N 2 I w Y j Q x O D Y x Z S I g L z 4 8 R W 5 0 c n k g V H l w Z T 0 i R m l s b F R h c m d l d C I g V m F s d W U 9 I n N U Y W J s Z V 8 y M V 9 f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1 0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x h c 3 R V c G R h d G V k I i B W Y W x 1 Z T 0 i Z D I w M j Q t M D k t M j V U M j I 6 N T k 6 M z I u N D E 1 M D c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x I C g y K S 9 B d X R v U m V t b 3 Z l Z E N v b H V t b n M x L n t D b 2 x 1 b W 4 x L D B 9 J n F 1 b 3 Q 7 L C Z x d W 9 0 O 1 N l Y 3 R p b 2 4 x L 1 R h Y m x l I D I x I C g y K S 9 B d X R v U m V t b 3 Z l Z E N v b H V t b n M x L n t D b 2 x 1 b W 4 y L D F 9 J n F 1 b 3 Q 7 L C Z x d W 9 0 O 1 N l Y 3 R p b 2 4 x L 1 R h Y m x l I D I x I C g y K S 9 B d X R v U m V t b 3 Z l Z E N v b H V t b n M x L n t D b 2 x 1 b W 4 z L D J 9 J n F 1 b 3 Q 7 L C Z x d W 9 0 O 1 N l Y 3 R p b 2 4 x L 1 R h Y m x l I D I x I C g y K S 9 B d X R v U m V t b 3 Z l Z E N v b H V t b n M x L n t D b 2 x 1 b W 4 0 L D N 9 J n F 1 b 3 Q 7 L C Z x d W 9 0 O 1 N l Y 3 R p b 2 4 x L 1 R h Y m x l I D I x I C g y K S 9 B d X R v U m V t b 3 Z l Z E N v b H V t b n M x L n t D b 2 x 1 b W 4 1 L D R 9 J n F 1 b 3 Q 7 L C Z x d W 9 0 O 1 N l Y 3 R p b 2 4 x L 1 R h Y m x l I D I x I C g y K S 9 B d X R v U m V t b 3 Z l Z E N v b H V t b n M x L n t D b 2 x 1 b W 4 2 L D V 9 J n F 1 b 3 Q 7 L C Z x d W 9 0 O 1 N l Y 3 R p b 2 4 x L 1 R h Y m x l I D I x I C g y K S 9 B d X R v U m V t b 3 Z l Z E N v b H V t b n M x L n t D b 2 x 1 b W 4 3 L D Z 9 J n F 1 b 3 Q 7 L C Z x d W 9 0 O 1 N l Y 3 R p b 2 4 x L 1 R h Y m x l I D I x I C g y K S 9 B d X R v U m V t b 3 Z l Z E N v b H V t b n M x L n t D b 2 x 1 b W 4 4 L D d 9 J n F 1 b 3 Q 7 L C Z x d W 9 0 O 1 N l Y 3 R p b 2 4 x L 1 R h Y m x l I D I x I C g y K S 9 B d X R v U m V t b 3 Z l Z E N v b H V t b n M x L n t D b 2 x 1 b W 4 5 L D h 9 J n F 1 b 3 Q 7 L C Z x d W 9 0 O 1 N l Y 3 R p b 2 4 x L 1 R h Y m x l I D I x I C g y K S 9 B d X R v U m V t b 3 Z l Z E N v b H V t b n M x L n t D b 2 x 1 b W 4 x M C w 5 f S Z x d W 9 0 O y w m c X V v d D t T Z W N 0 a W 9 u M S 9 U Y W J s Z S A y M S A o M i k v Q X V 0 b 1 J l b W 9 2 Z W R D b 2 x 1 b W 5 z M S 5 7 Q 2 9 s d W 1 u M T E s M T B 9 J n F 1 b 3 Q 7 L C Z x d W 9 0 O 1 N l Y 3 R p b 2 4 x L 1 R h Y m x l I D I x I C g y K S 9 B d X R v U m V t b 3 Z l Z E N v b H V t b n M x L n t D b 2 x 1 b W 4 x M i w x M X 0 m c X V v d D s s J n F 1 b 3 Q 7 U 2 V j d G l v b j E v V G F i b G U g M j E g K D I p L 0 F 1 d G 9 S Z W 1 v d m V k Q 2 9 s d W 1 u c z E u e 0 N v b H V t b j E z L D E y f S Z x d W 9 0 O y w m c X V v d D t T Z W N 0 a W 9 u M S 9 U Y W J s Z S A y M S A o M i k v Q X V 0 b 1 J l b W 9 2 Z W R D b 2 x 1 b W 5 z M S 5 7 Q 2 9 s d W 1 u M T Q s M T N 9 J n F 1 b 3 Q 7 L C Z x d W 9 0 O 1 N l Y 3 R p b 2 4 x L 1 R h Y m x l I D I x I C g y K S 9 B d X R v U m V t b 3 Z l Z E N v b H V t b n M x L n t D b 2 x 1 b W 4 x N S w x N H 0 m c X V v d D s s J n F 1 b 3 Q 7 U 2 V j d G l v b j E v V G F i b G U g M j E g K D I p L 0 F 1 d G 9 S Z W 1 v d m V k Q 2 9 s d W 1 u c z E u e 0 N v b H V t b j E 2 L D E 1 f S Z x d W 9 0 O y w m c X V v d D t T Z W N 0 a W 9 u M S 9 U Y W J s Z S A y M S A o M i k v Q X V 0 b 1 J l b W 9 2 Z W R D b 2 x 1 b W 5 z M S 5 7 Q 2 9 s d W 1 u M T c s M T Z 9 J n F 1 b 3 Q 7 L C Z x d W 9 0 O 1 N l Y 3 R p b 2 4 x L 1 R h Y m x l I D I x I C g y K S 9 B d X R v U m V t b 3 Z l Z E N v b H V t b n M x L n t D b 2 x 1 b W 4 x O C w x N 3 0 m c X V v d D s s J n F 1 b 3 Q 7 U 2 V j d G l v b j E v V G F i b G U g M j E g K D I p L 0 F 1 d G 9 S Z W 1 v d m V k Q 2 9 s d W 1 u c z E u e 0 N v b H V t b j E 5 L D E 4 f S Z x d W 9 0 O y w m c X V v d D t T Z W N 0 a W 9 u M S 9 U Y W J s Z S A y M S A o M i k v Q X V 0 b 1 J l b W 9 2 Z W R D b 2 x 1 b W 5 z M S 5 7 Q 2 9 s d W 1 u M j A s M T l 9 J n F 1 b 3 Q 7 L C Z x d W 9 0 O 1 N l Y 3 R p b 2 4 x L 1 R h Y m x l I D I x I C g y K S 9 B d X R v U m V t b 3 Z l Z E N v b H V t b n M x L n t D b 2 x 1 b W 4 y M S w y M H 0 m c X V v d D s s J n F 1 b 3 Q 7 U 2 V j d G l v b j E v V G F i b G U g M j E g K D I p L 0 F 1 d G 9 S Z W 1 v d m V k Q 2 9 s d W 1 u c z E u e 0 N v b H V t b j I y L D I x f S Z x d W 9 0 O y w m c X V v d D t T Z W N 0 a W 9 u M S 9 U Y W J s Z S A y M S A o M i k v Q X V 0 b 1 J l b W 9 2 Z W R D b 2 x 1 b W 5 z M S 5 7 Q 2 9 s d W 1 u M j M s M j J 9 J n F 1 b 3 Q 7 L C Z x d W 9 0 O 1 N l Y 3 R p b 2 4 x L 1 R h Y m x l I D I x I C g y K S 9 B d X R v U m V t b 3 Z l Z E N v b H V t b n M x L n t D b 2 x 1 b W 4 y N C w y M 3 0 m c X V v d D s s J n F 1 b 3 Q 7 U 2 V j d G l v b j E v V G F i b G U g M j E g K D I p L 0 F 1 d G 9 S Z W 1 v d m V k Q 2 9 s d W 1 u c z E u e 0 N v b H V t b j I 1 L D I 0 f S Z x d W 9 0 O y w m c X V v d D t T Z W N 0 a W 9 u M S 9 U Y W J s Z S A y M S A o M i k v Q X V 0 b 1 J l b W 9 2 Z W R D b 2 x 1 b W 5 z M S 5 7 Q 2 9 s d W 1 u M j Y s M j V 9 J n F 1 b 3 Q 7 L C Z x d W 9 0 O 1 N l Y 3 R p b 2 4 x L 1 R h Y m x l I D I x I C g y K S 9 B d X R v U m V t b 3 Z l Z E N v b H V t b n M x L n t D b 2 x 1 b W 4 y N y w y N n 0 m c X V v d D s s J n F 1 b 3 Q 7 U 2 V j d G l v b j E v V G F i b G U g M j E g K D I p L 0 F 1 d G 9 S Z W 1 v d m V k Q 2 9 s d W 1 u c z E u e 0 N v b H V t b j I 4 L D I 3 f S Z x d W 9 0 O y w m c X V v d D t T Z W N 0 a W 9 u M S 9 U Y W J s Z S A y M S A o M i k v Q X V 0 b 1 J l b W 9 2 Z W R D b 2 x 1 b W 5 z M S 5 7 Q 2 9 s d W 1 u M j k s M j h 9 J n F 1 b 3 Q 7 L C Z x d W 9 0 O 1 N l Y 3 R p b 2 4 x L 1 R h Y m x l I D I x I C g y K S 9 B d X R v U m V t b 3 Z l Z E N v b H V t b n M x L n t D b 2 x 1 b W 4 z M C w y O X 0 m c X V v d D s s J n F 1 b 3 Q 7 U 2 V j d G l v b j E v V G F i b G U g M j E g K D I p L 0 F 1 d G 9 S Z W 1 v d m V k Q 2 9 s d W 1 u c z E u e 0 N v b H V t b j M x L D M w f S Z x d W 9 0 O y w m c X V v d D t T Z W N 0 a W 9 u M S 9 U Y W J s Z S A y M S A o M i k v Q X V 0 b 1 J l b W 9 2 Z W R D b 2 x 1 b W 5 z M S 5 7 Q 2 9 s d W 1 u M z I s M z F 9 J n F 1 b 3 Q 7 L C Z x d W 9 0 O 1 N l Y 3 R p b 2 4 x L 1 R h Y m x l I D I x I C g y K S 9 B d X R v U m V t b 3 Z l Z E N v b H V t b n M x L n t D b 2 x 1 b W 4 z M y w z M n 0 m c X V v d D s s J n F 1 b 3 Q 7 U 2 V j d G l v b j E v V G F i b G U g M j E g K D I p L 0 F 1 d G 9 S Z W 1 v d m V k Q 2 9 s d W 1 u c z E u e 0 N v b H V t b j M 0 L D M z f S Z x d W 9 0 O y w m c X V v d D t T Z W N 0 a W 9 u M S 9 U Y W J s Z S A y M S A o M i k v Q X V 0 b 1 J l b W 9 2 Z W R D b 2 x 1 b W 5 z M S 5 7 Q 2 9 s d W 1 u M z U s M z R 9 J n F 1 b 3 Q 7 L C Z x d W 9 0 O 1 N l Y 3 R p b 2 4 x L 1 R h Y m x l I D I x I C g y K S 9 B d X R v U m V t b 3 Z l Z E N v b H V t b n M x L n t D b 2 x 1 b W 4 z N i w z N X 0 m c X V v d D s s J n F 1 b 3 Q 7 U 2 V j d G l v b j E v V G F i b G U g M j E g K D I p L 0 F 1 d G 9 S Z W 1 v d m V k Q 2 9 s d W 1 u c z E u e 0 N v b H V t b j M 3 L D M 2 f S Z x d W 9 0 O y w m c X V v d D t T Z W N 0 a W 9 u M S 9 U Y W J s Z S A y M S A o M i k v Q X V 0 b 1 J l b W 9 2 Z W R D b 2 x 1 b W 5 z M S 5 7 Q 2 9 s d W 1 u M z g s M z d 9 J n F 1 b 3 Q 7 L C Z x d W 9 0 O 1 N l Y 3 R p b 2 4 x L 1 R h Y m x l I D I x I C g y K S 9 B d X R v U m V t b 3 Z l Z E N v b H V t b n M x L n t D b 2 x 1 b W 4 z O S w z O H 0 m c X V v d D s s J n F 1 b 3 Q 7 U 2 V j d G l v b j E v V G F i b G U g M j E g K D I p L 0 F 1 d G 9 S Z W 1 v d m V k Q 2 9 s d W 1 u c z E u e 0 N v b H V t b j Q w L D M 5 f S Z x d W 9 0 O y w m c X V v d D t T Z W N 0 a W 9 u M S 9 U Y W J s Z S A y M S A o M i k v Q X V 0 b 1 J l b W 9 2 Z W R D b 2 x 1 b W 5 z M S 5 7 Q 2 9 s d W 1 u N D E s N D B 9 J n F 1 b 3 Q 7 L C Z x d W 9 0 O 1 N l Y 3 R p b 2 4 x L 1 R h Y m x l I D I x I C g y K S 9 B d X R v U m V t b 3 Z l Z E N v b H V t b n M x L n t D b 2 x 1 b W 4 0 M i w 0 M X 0 m c X V v d D s s J n F 1 b 3 Q 7 U 2 V j d G l v b j E v V G F i b G U g M j E g K D I p L 0 F 1 d G 9 S Z W 1 v d m V k Q 2 9 s d W 1 u c z E u e 0 N v b H V t b j Q z L D Q y f S Z x d W 9 0 O y w m c X V v d D t T Z W N 0 a W 9 u M S 9 U Y W J s Z S A y M S A o M i k v Q X V 0 b 1 J l b W 9 2 Z W R D b 2 x 1 b W 5 z M S 5 7 Q 2 9 s d W 1 u N D Q s N D N 9 J n F 1 b 3 Q 7 L C Z x d W 9 0 O 1 N l Y 3 R p b 2 4 x L 1 R h Y m x l I D I x I C g y K S 9 B d X R v U m V t b 3 Z l Z E N v b H V t b n M x L n t D b 2 x 1 b W 4 0 N S w 0 N H 0 m c X V v d D s s J n F 1 b 3 Q 7 U 2 V j d G l v b j E v V G F i b G U g M j E g K D I p L 0 F 1 d G 9 S Z W 1 v d m V k Q 2 9 s d W 1 u c z E u e 0 N v b H V t b j Q 2 L D Q 1 f S Z x d W 9 0 O y w m c X V v d D t T Z W N 0 a W 9 u M S 9 U Y W J s Z S A y M S A o M i k v Q X V 0 b 1 J l b W 9 2 Z W R D b 2 x 1 b W 5 z M S 5 7 Q 2 9 s d W 1 u N D c s N D Z 9 J n F 1 b 3 Q 7 L C Z x d W 9 0 O 1 N l Y 3 R p b 2 4 x L 1 R h Y m x l I D I x I C g y K S 9 B d X R v U m V t b 3 Z l Z E N v b H V t b n M x L n t D b 2 x 1 b W 4 0 O C w 0 N 3 0 m c X V v d D s s J n F 1 b 3 Q 7 U 2 V j d G l v b j E v V G F i b G U g M j E g K D I p L 0 F 1 d G 9 S Z W 1 v d m V k Q 2 9 s d W 1 u c z E u e 0 N v b H V t b j Q 5 L D Q 4 f S Z x d W 9 0 O y w m c X V v d D t T Z W N 0 a W 9 u M S 9 U Y W J s Z S A y M S A o M i k v Q X V 0 b 1 J l b W 9 2 Z W R D b 2 x 1 b W 5 z M S 5 7 Q 2 9 s d W 1 u N T A s N D l 9 J n F 1 b 3 Q 7 L C Z x d W 9 0 O 1 N l Y 3 R p b 2 4 x L 1 R h Y m x l I D I x I C g y K S 9 B d X R v U m V t b 3 Z l Z E N v b H V t b n M x L n t D b 2 x 1 b W 4 1 M S w 1 M H 0 m c X V v d D s s J n F 1 b 3 Q 7 U 2 V j d G l v b j E v V G F i b G U g M j E g K D I p L 0 F 1 d G 9 S Z W 1 v d m V k Q 2 9 s d W 1 u c z E u e 0 N v b H V t b j U y L D U x f S Z x d W 9 0 O y w m c X V v d D t T Z W N 0 a W 9 u M S 9 U Y W J s Z S A y M S A o M i k v Q X V 0 b 1 J l b W 9 2 Z W R D b 2 x 1 b W 5 z M S 5 7 Q 2 9 s d W 1 u N T M s N T J 9 J n F 1 b 3 Q 7 L C Z x d W 9 0 O 1 N l Y 3 R p b 2 4 x L 1 R h Y m x l I D I x I C g y K S 9 B d X R v U m V t b 3 Z l Z E N v b H V t b n M x L n t D b 2 x 1 b W 4 1 N C w 1 M 3 0 m c X V v d D s s J n F 1 b 3 Q 7 U 2 V j d G l v b j E v V G F i b G U g M j E g K D I p L 0 F 1 d G 9 S Z W 1 v d m V k Q 2 9 s d W 1 u c z E u e 0 N v b H V t b j U 1 L D U 0 f S Z x d W 9 0 O y w m c X V v d D t T Z W N 0 a W 9 u M S 9 U Y W J s Z S A y M S A o M i k v Q X V 0 b 1 J l b W 9 2 Z W R D b 2 x 1 b W 5 z M S 5 7 Q 2 9 s d W 1 u N T Y s N T V 9 J n F 1 b 3 Q 7 L C Z x d W 9 0 O 1 N l Y 3 R p b 2 4 x L 1 R h Y m x l I D I x I C g y K S 9 B d X R v U m V t b 3 Z l Z E N v b H V t b n M x L n t D b 2 x 1 b W 4 1 N y w 1 N n 0 m c X V v d D s s J n F 1 b 3 Q 7 U 2 V j d G l v b j E v V G F i b G U g M j E g K D I p L 0 F 1 d G 9 S Z W 1 v d m V k Q 2 9 s d W 1 u c z E u e 0 N v b H V t b j U 4 L D U 3 f S Z x d W 9 0 O y w m c X V v d D t T Z W N 0 a W 9 u M S 9 U Y W J s Z S A y M S A o M i k v Q X V 0 b 1 J l b W 9 2 Z W R D b 2 x 1 b W 5 z M S 5 7 Q 2 9 s d W 1 u N T k s N T h 9 J n F 1 b 3 Q 7 L C Z x d W 9 0 O 1 N l Y 3 R p b 2 4 x L 1 R h Y m x l I D I x I C g y K S 9 B d X R v U m V t b 3 Z l Z E N v b H V t b n M x L n t D b 2 x 1 b W 4 2 M C w 1 O X 0 m c X V v d D s s J n F 1 b 3 Q 7 U 2 V j d G l v b j E v V G F i b G U g M j E g K D I p L 0 F 1 d G 9 S Z W 1 v d m V k Q 2 9 s d W 1 u c z E u e 0 N v b H V t b j Y x L D Y w f S Z x d W 9 0 O y w m c X V v d D t T Z W N 0 a W 9 u M S 9 U Y W J s Z S A y M S A o M i k v Q X V 0 b 1 J l b W 9 2 Z W R D b 2 x 1 b W 5 z M S 5 7 Q 2 9 s d W 1 u N j I s N j F 9 J n F 1 b 3 Q 7 L C Z x d W 9 0 O 1 N l Y 3 R p b 2 4 x L 1 R h Y m x l I D I x I C g y K S 9 B d X R v U m V t b 3 Z l Z E N v b H V t b n M x L n t D b 2 x 1 b W 4 2 M y w 2 M n 0 m c X V v d D s s J n F 1 b 3 Q 7 U 2 V j d G l v b j E v V G F i b G U g M j E g K D I p L 0 F 1 d G 9 S Z W 1 v d m V k Q 2 9 s d W 1 u c z E u e 0 N v b H V t b j Y 0 L D Y z f S Z x d W 9 0 O y w m c X V v d D t T Z W N 0 a W 9 u M S 9 U Y W J s Z S A y M S A o M i k v Q X V 0 b 1 J l b W 9 2 Z W R D b 2 x 1 b W 5 z M S 5 7 Q 2 9 s d W 1 u N j U s N j R 9 J n F 1 b 3 Q 7 L C Z x d W 9 0 O 1 N l Y 3 R p b 2 4 x L 1 R h Y m x l I D I x I C g y K S 9 B d X R v U m V t b 3 Z l Z E N v b H V t b n M x L n t D b 2 x 1 b W 4 2 N i w 2 N X 0 m c X V v d D s s J n F 1 b 3 Q 7 U 2 V j d G l v b j E v V G F i b G U g M j E g K D I p L 0 F 1 d G 9 S Z W 1 v d m V k Q 2 9 s d W 1 u c z E u e 0 N v b H V t b j Y 3 L D Y 2 f S Z x d W 9 0 O y w m c X V v d D t T Z W N 0 a W 9 u M S 9 U Y W J s Z S A y M S A o M i k v Q X V 0 b 1 J l b W 9 2 Z W R D b 2 x 1 b W 5 z M S 5 7 Q 2 9 s d W 1 u N j g s N j d 9 J n F 1 b 3 Q 7 L C Z x d W 9 0 O 1 N l Y 3 R p b 2 4 x L 1 R h Y m x l I D I x I C g y K S 9 B d X R v U m V t b 3 Z l Z E N v b H V t b n M x L n t D b 2 x 1 b W 4 2 O S w 2 O H 0 m c X V v d D s s J n F 1 b 3 Q 7 U 2 V j d G l v b j E v V G F i b G U g M j E g K D I p L 0 F 1 d G 9 S Z W 1 v d m V k Q 2 9 s d W 1 u c z E u e 0 N v b H V t b j c w L D Y 5 f S Z x d W 9 0 O y w m c X V v d D t T Z W N 0 a W 9 u M S 9 U Y W J s Z S A y M S A o M i k v Q X V 0 b 1 J l b W 9 2 Z W R D b 2 x 1 b W 5 z M S 5 7 Q 2 9 s d W 1 u N z E s N z B 9 J n F 1 b 3 Q 7 L C Z x d W 9 0 O 1 N l Y 3 R p b 2 4 x L 1 R h Y m x l I D I x I C g y K S 9 B d X R v U m V t b 3 Z l Z E N v b H V t b n M x L n t D b 2 x 1 b W 4 3 M i w 3 M X 0 m c X V v d D s s J n F 1 b 3 Q 7 U 2 V j d G l v b j E v V G F i b G U g M j E g K D I p L 0 F 1 d G 9 S Z W 1 v d m V k Q 2 9 s d W 1 u c z E u e 0 N v b H V t b j c z L D c y f S Z x d W 9 0 O y w m c X V v d D t T Z W N 0 a W 9 u M S 9 U Y W J s Z S A y M S A o M i k v Q X V 0 b 1 J l b W 9 2 Z W R D b 2 x 1 b W 5 z M S 5 7 Q 2 9 s d W 1 u N z Q s N z N 9 J n F 1 b 3 Q 7 L C Z x d W 9 0 O 1 N l Y 3 R p b 2 4 x L 1 R h Y m x l I D I x I C g y K S 9 B d X R v U m V t b 3 Z l Z E N v b H V t b n M x L n t D b 2 x 1 b W 4 3 N S w 3 N H 0 m c X V v d D s s J n F 1 b 3 Q 7 U 2 V j d G l v b j E v V G F i b G U g M j E g K D I p L 0 F 1 d G 9 S Z W 1 v d m V k Q 2 9 s d W 1 u c z E u e 0 N v b H V t b j c 2 L D c 1 f S Z x d W 9 0 O y w m c X V v d D t T Z W N 0 a W 9 u M S 9 U Y W J s Z S A y M S A o M i k v Q X V 0 b 1 J l b W 9 2 Z W R D b 2 x 1 b W 5 z M S 5 7 Q 2 9 s d W 1 u N z c s N z Z 9 J n F 1 b 3 Q 7 L C Z x d W 9 0 O 1 N l Y 3 R p b 2 4 x L 1 R h Y m x l I D I x I C g y K S 9 B d X R v U m V t b 3 Z l Z E N v b H V t b n M x L n t D b 2 x 1 b W 4 3 O C w 3 N 3 0 m c X V v d D s s J n F 1 b 3 Q 7 U 2 V j d G l v b j E v V G F i b G U g M j E g K D I p L 0 F 1 d G 9 S Z W 1 v d m V k Q 2 9 s d W 1 u c z E u e 0 N v b H V t b j c 5 L D c 4 f S Z x d W 9 0 O y w m c X V v d D t T Z W N 0 a W 9 u M S 9 U Y W J s Z S A y M S A o M i k v Q X V 0 b 1 J l b W 9 2 Z W R D b 2 x 1 b W 5 z M S 5 7 Q 2 9 s d W 1 u O D A s N z l 9 J n F 1 b 3 Q 7 L C Z x d W 9 0 O 1 N l Y 3 R p b 2 4 x L 1 R h Y m x l I D I x I C g y K S 9 B d X R v U m V t b 3 Z l Z E N v b H V t b n M x L n t D b 2 x 1 b W 4 4 M S w 4 M H 0 m c X V v d D s s J n F 1 b 3 Q 7 U 2 V j d G l v b j E v V G F i b G U g M j E g K D I p L 0 F 1 d G 9 S Z W 1 v d m V k Q 2 9 s d W 1 u c z E u e 0 N v b H V t b j g y L D g x f S Z x d W 9 0 O y w m c X V v d D t T Z W N 0 a W 9 u M S 9 U Y W J s Z S A y M S A o M i k v Q X V 0 b 1 J l b W 9 2 Z W R D b 2 x 1 b W 5 z M S 5 7 Q 2 9 s d W 1 u O D M s O D J 9 J n F 1 b 3 Q 7 L C Z x d W 9 0 O 1 N l Y 3 R p b 2 4 x L 1 R h Y m x l I D I x I C g y K S 9 B d X R v U m V t b 3 Z l Z E N v b H V t b n M x L n t D b 2 x 1 b W 4 4 N C w 4 M 3 0 m c X V v d D s s J n F 1 b 3 Q 7 U 2 V j d G l v b j E v V G F i b G U g M j E g K D I p L 0 F 1 d G 9 S Z W 1 v d m V k Q 2 9 s d W 1 u c z E u e 0 N v b H V t b j g 1 L D g 0 f S Z x d W 9 0 O y w m c X V v d D t T Z W N 0 a W 9 u M S 9 U Y W J s Z S A y M S A o M i k v Q X V 0 b 1 J l b W 9 2 Z W R D b 2 x 1 b W 5 z M S 5 7 Q 2 9 s d W 1 u O D Y s O D V 9 J n F 1 b 3 Q 7 L C Z x d W 9 0 O 1 N l Y 3 R p b 2 4 x L 1 R h Y m x l I D I x I C g y K S 9 B d X R v U m V t b 3 Z l Z E N v b H V t b n M x L n t D b 2 x 1 b W 4 4 N y w 4 N n 0 m c X V v d D s s J n F 1 b 3 Q 7 U 2 V j d G l v b j E v V G F i b G U g M j E g K D I p L 0 F 1 d G 9 S Z W 1 v d m V k Q 2 9 s d W 1 u c z E u e 0 N v b H V t b j g 4 L D g 3 f S Z x d W 9 0 O y w m c X V v d D t T Z W N 0 a W 9 u M S 9 U Y W J s Z S A y M S A o M i k v Q X V 0 b 1 J l b W 9 2 Z W R D b 2 x 1 b W 5 z M S 5 7 Q 2 9 s d W 1 u O D k s O D h 9 J n F 1 b 3 Q 7 L C Z x d W 9 0 O 1 N l Y 3 R p b 2 4 x L 1 R h Y m x l I D I x I C g y K S 9 B d X R v U m V t b 3 Z l Z E N v b H V t b n M x L n t D b 2 x 1 b W 4 5 M C w 4 O X 0 m c X V v d D s s J n F 1 b 3 Q 7 U 2 V j d G l v b j E v V G F i b G U g M j E g K D I p L 0 F 1 d G 9 S Z W 1 v d m V k Q 2 9 s d W 1 u c z E u e 0 N v b H V t b j k x L D k w f S Z x d W 9 0 O y w m c X V v d D t T Z W N 0 a W 9 u M S 9 U Y W J s Z S A y M S A o M i k v Q X V 0 b 1 J l b W 9 2 Z W R D b 2 x 1 b W 5 z M S 5 7 Q 2 9 s d W 1 u O T I s O T F 9 J n F 1 b 3 Q 7 L C Z x d W 9 0 O 1 N l Y 3 R p b 2 4 x L 1 R h Y m x l I D I x I C g y K S 9 B d X R v U m V t b 3 Z l Z E N v b H V t b n M x L n t D b 2 x 1 b W 4 5 M y w 5 M n 0 m c X V v d D s s J n F 1 b 3 Q 7 U 2 V j d G l v b j E v V G F i b G U g M j E g K D I p L 0 F 1 d G 9 S Z W 1 v d m V k Q 2 9 s d W 1 u c z E u e 0 N v b H V t b j k 0 L D k z f S Z x d W 9 0 O y w m c X V v d D t T Z W N 0 a W 9 u M S 9 U Y W J s Z S A y M S A o M i k v Q X V 0 b 1 J l b W 9 2 Z W R D b 2 x 1 b W 5 z M S 5 7 Q 2 9 s d W 1 u O T U s O T R 9 J n F 1 b 3 Q 7 L C Z x d W 9 0 O 1 N l Y 3 R p b 2 4 x L 1 R h Y m x l I D I x I C g y K S 9 B d X R v U m V t b 3 Z l Z E N v b H V t b n M x L n t D b 2 x 1 b W 4 5 N i w 5 N X 0 m c X V v d D s s J n F 1 b 3 Q 7 U 2 V j d G l v b j E v V G F i b G U g M j E g K D I p L 0 F 1 d G 9 S Z W 1 v d m V k Q 2 9 s d W 1 u c z E u e 0 N v b H V t b j k 3 L D k 2 f S Z x d W 9 0 O y w m c X V v d D t T Z W N 0 a W 9 u M S 9 U Y W J s Z S A y M S A o M i k v Q X V 0 b 1 J l b W 9 2 Z W R D b 2 x 1 b W 5 z M S 5 7 Q 2 9 s d W 1 u O T g s O T d 9 J n F 1 b 3 Q 7 L C Z x d W 9 0 O 1 N l Y 3 R p b 2 4 x L 1 R h Y m x l I D I x I C g y K S 9 B d X R v U m V t b 3 Z l Z E N v b H V t b n M x L n t D b 2 x 1 b W 4 5 O S w 5 O H 0 m c X V v d D s s J n F 1 b 3 Q 7 U 2 V j d G l v b j E v V G F i b G U g M j E g K D I p L 0 F 1 d G 9 S Z W 1 v d m V k Q 2 9 s d W 1 u c z E u e 0 N v b H V t b j E w M C w 5 O X 0 m c X V v d D s s J n F 1 b 3 Q 7 U 2 V j d G l v b j E v V G F i b G U g M j E g K D I p L 0 F 1 d G 9 S Z W 1 v d m V k Q 2 9 s d W 1 u c z E u e 0 N v b H V t b j E w M S w x M D B 9 J n F 1 b 3 Q 7 L C Z x d W 9 0 O 1 N l Y 3 R p b 2 4 x L 1 R h Y m x l I D I x I C g y K S 9 B d X R v U m V t b 3 Z l Z E N v b H V t b n M x L n t D b 2 x 1 b W 4 x M D I s M T A x f S Z x d W 9 0 O y w m c X V v d D t T Z W N 0 a W 9 u M S 9 U Y W J s Z S A y M S A o M i k v Q X V 0 b 1 J l b W 9 2 Z W R D b 2 x 1 b W 5 z M S 5 7 Q 2 9 s d W 1 u M T A z L D E w M n 0 m c X V v d D s s J n F 1 b 3 Q 7 U 2 V j d G l v b j E v V G F i b G U g M j E g K D I p L 0 F 1 d G 9 S Z W 1 v d m V k Q 2 9 s d W 1 u c z E u e 0 N v b H V t b j E w N C w x M D N 9 J n F 1 b 3 Q 7 L C Z x d W 9 0 O 1 N l Y 3 R p b 2 4 x L 1 R h Y m x l I D I x I C g y K S 9 B d X R v U m V t b 3 Z l Z E N v b H V t b n M x L n t D b 2 x 1 b W 4 x M D U s M T A 0 f S Z x d W 9 0 O y w m c X V v d D t T Z W N 0 a W 9 u M S 9 U Y W J s Z S A y M S A o M i k v Q X V 0 b 1 J l b W 9 2 Z W R D b 2 x 1 b W 5 z M S 5 7 Q 2 9 s d W 1 u M T A 2 L D E w N X 0 m c X V v d D s s J n F 1 b 3 Q 7 U 2 V j d G l v b j E v V G F i b G U g M j E g K D I p L 0 F 1 d G 9 S Z W 1 v d m V k Q 2 9 s d W 1 u c z E u e 0 N v b H V t b j E w N y w x M D Z 9 J n F 1 b 3 Q 7 L C Z x d W 9 0 O 1 N l Y 3 R p b 2 4 x L 1 R h Y m x l I D I x I C g y K S 9 B d X R v U m V t b 3 Z l Z E N v b H V t b n M x L n t D b 2 x 1 b W 4 x M D g s M T A 3 f S Z x d W 9 0 O y w m c X V v d D t T Z W N 0 a W 9 u M S 9 U Y W J s Z S A y M S A o M i k v Q X V 0 b 1 J l b W 9 2 Z W R D b 2 x 1 b W 5 z M S 5 7 Q 2 9 s d W 1 u M T A 5 L D E w O H 0 m c X V v d D s s J n F 1 b 3 Q 7 U 2 V j d G l v b j E v V G F i b G U g M j E g K D I p L 0 F 1 d G 9 S Z W 1 v d m V k Q 2 9 s d W 1 u c z E u e 0 N v b H V t b j E x M C w x M D l 9 J n F 1 b 3 Q 7 L C Z x d W 9 0 O 1 N l Y 3 R p b 2 4 x L 1 R h Y m x l I D I x I C g y K S 9 B d X R v U m V t b 3 Z l Z E N v b H V t b n M x L n t D b 2 x 1 b W 4 x M T E s M T E w f S Z x d W 9 0 O y w m c X V v d D t T Z W N 0 a W 9 u M S 9 U Y W J s Z S A y M S A o M i k v Q X V 0 b 1 J l b W 9 2 Z W R D b 2 x 1 b W 5 z M S 5 7 Q 2 9 s d W 1 u M T E y L D E x M X 0 m c X V v d D s s J n F 1 b 3 Q 7 U 2 V j d G l v b j E v V G F i b G U g M j E g K D I p L 0 F 1 d G 9 S Z W 1 v d m V k Q 2 9 s d W 1 u c z E u e 0 N v b H V t b j E x M y w x M T J 9 J n F 1 b 3 Q 7 X S w m c X V v d D t D b 2 x 1 b W 5 D b 3 V u d C Z x d W 9 0 O z o x M T M s J n F 1 b 3 Q 7 S 2 V 5 Q 2 9 s d W 1 u T m F t Z X M m c X V v d D s 6 W 1 0 s J n F 1 b 3 Q 7 Q 2 9 s d W 1 u S W R l b n R p d G l l c y Z x d W 9 0 O z p b J n F 1 b 3 Q 7 U 2 V j d G l v b j E v V G F i b G U g M j E g K D I p L 0 F 1 d G 9 S Z W 1 v d m V k Q 2 9 s d W 1 u c z E u e 0 N v b H V t b j E s M H 0 m c X V v d D s s J n F 1 b 3 Q 7 U 2 V j d G l v b j E v V G F i b G U g M j E g K D I p L 0 F 1 d G 9 S Z W 1 v d m V k Q 2 9 s d W 1 u c z E u e 0 N v b H V t b j I s M X 0 m c X V v d D s s J n F 1 b 3 Q 7 U 2 V j d G l v b j E v V G F i b G U g M j E g K D I p L 0 F 1 d G 9 S Z W 1 v d m V k Q 2 9 s d W 1 u c z E u e 0 N v b H V t b j M s M n 0 m c X V v d D s s J n F 1 b 3 Q 7 U 2 V j d G l v b j E v V G F i b G U g M j E g K D I p L 0 F 1 d G 9 S Z W 1 v d m V k Q 2 9 s d W 1 u c z E u e 0 N v b H V t b j Q s M 3 0 m c X V v d D s s J n F 1 b 3 Q 7 U 2 V j d G l v b j E v V G F i b G U g M j E g K D I p L 0 F 1 d G 9 S Z W 1 v d m V k Q 2 9 s d W 1 u c z E u e 0 N v b H V t b j U s N H 0 m c X V v d D s s J n F 1 b 3 Q 7 U 2 V j d G l v b j E v V G F i b G U g M j E g K D I p L 0 F 1 d G 9 S Z W 1 v d m V k Q 2 9 s d W 1 u c z E u e 0 N v b H V t b j Y s N X 0 m c X V v d D s s J n F 1 b 3 Q 7 U 2 V j d G l v b j E v V G F i b G U g M j E g K D I p L 0 F 1 d G 9 S Z W 1 v d m V k Q 2 9 s d W 1 u c z E u e 0 N v b H V t b j c s N n 0 m c X V v d D s s J n F 1 b 3 Q 7 U 2 V j d G l v b j E v V G F i b G U g M j E g K D I p L 0 F 1 d G 9 S Z W 1 v d m V k Q 2 9 s d W 1 u c z E u e 0 N v b H V t b j g s N 3 0 m c X V v d D s s J n F 1 b 3 Q 7 U 2 V j d G l v b j E v V G F i b G U g M j E g K D I p L 0 F 1 d G 9 S Z W 1 v d m V k Q 2 9 s d W 1 u c z E u e 0 N v b H V t b j k s O H 0 m c X V v d D s s J n F 1 b 3 Q 7 U 2 V j d G l v b j E v V G F i b G U g M j E g K D I p L 0 F 1 d G 9 S Z W 1 v d m V k Q 2 9 s d W 1 u c z E u e 0 N v b H V t b j E w L D l 9 J n F 1 b 3 Q 7 L C Z x d W 9 0 O 1 N l Y 3 R p b 2 4 x L 1 R h Y m x l I D I x I C g y K S 9 B d X R v U m V t b 3 Z l Z E N v b H V t b n M x L n t D b 2 x 1 b W 4 x M S w x M H 0 m c X V v d D s s J n F 1 b 3 Q 7 U 2 V j d G l v b j E v V G F i b G U g M j E g K D I p L 0 F 1 d G 9 S Z W 1 v d m V k Q 2 9 s d W 1 u c z E u e 0 N v b H V t b j E y L D E x f S Z x d W 9 0 O y w m c X V v d D t T Z W N 0 a W 9 u M S 9 U Y W J s Z S A y M S A o M i k v Q X V 0 b 1 J l b W 9 2 Z W R D b 2 x 1 b W 5 z M S 5 7 Q 2 9 s d W 1 u M T M s M T J 9 J n F 1 b 3 Q 7 L C Z x d W 9 0 O 1 N l Y 3 R p b 2 4 x L 1 R h Y m x l I D I x I C g y K S 9 B d X R v U m V t b 3 Z l Z E N v b H V t b n M x L n t D b 2 x 1 b W 4 x N C w x M 3 0 m c X V v d D s s J n F 1 b 3 Q 7 U 2 V j d G l v b j E v V G F i b G U g M j E g K D I p L 0 F 1 d G 9 S Z W 1 v d m V k Q 2 9 s d W 1 u c z E u e 0 N v b H V t b j E 1 L D E 0 f S Z x d W 9 0 O y w m c X V v d D t T Z W N 0 a W 9 u M S 9 U Y W J s Z S A y M S A o M i k v Q X V 0 b 1 J l b W 9 2 Z W R D b 2 x 1 b W 5 z M S 5 7 Q 2 9 s d W 1 u M T Y s M T V 9 J n F 1 b 3 Q 7 L C Z x d W 9 0 O 1 N l Y 3 R p b 2 4 x L 1 R h Y m x l I D I x I C g y K S 9 B d X R v U m V t b 3 Z l Z E N v b H V t b n M x L n t D b 2 x 1 b W 4 x N y w x N n 0 m c X V v d D s s J n F 1 b 3 Q 7 U 2 V j d G l v b j E v V G F i b G U g M j E g K D I p L 0 F 1 d G 9 S Z W 1 v d m V k Q 2 9 s d W 1 u c z E u e 0 N v b H V t b j E 4 L D E 3 f S Z x d W 9 0 O y w m c X V v d D t T Z W N 0 a W 9 u M S 9 U Y W J s Z S A y M S A o M i k v Q X V 0 b 1 J l b W 9 2 Z W R D b 2 x 1 b W 5 z M S 5 7 Q 2 9 s d W 1 u M T k s M T h 9 J n F 1 b 3 Q 7 L C Z x d W 9 0 O 1 N l Y 3 R p b 2 4 x L 1 R h Y m x l I D I x I C g y K S 9 B d X R v U m V t b 3 Z l Z E N v b H V t b n M x L n t D b 2 x 1 b W 4 y M C w x O X 0 m c X V v d D s s J n F 1 b 3 Q 7 U 2 V j d G l v b j E v V G F i b G U g M j E g K D I p L 0 F 1 d G 9 S Z W 1 v d m V k Q 2 9 s d W 1 u c z E u e 0 N v b H V t b j I x L D I w f S Z x d W 9 0 O y w m c X V v d D t T Z W N 0 a W 9 u M S 9 U Y W J s Z S A y M S A o M i k v Q X V 0 b 1 J l b W 9 2 Z W R D b 2 x 1 b W 5 z M S 5 7 Q 2 9 s d W 1 u M j I s M j F 9 J n F 1 b 3 Q 7 L C Z x d W 9 0 O 1 N l Y 3 R p b 2 4 x L 1 R h Y m x l I D I x I C g y K S 9 B d X R v U m V t b 3 Z l Z E N v b H V t b n M x L n t D b 2 x 1 b W 4 y M y w y M n 0 m c X V v d D s s J n F 1 b 3 Q 7 U 2 V j d G l v b j E v V G F i b G U g M j E g K D I p L 0 F 1 d G 9 S Z W 1 v d m V k Q 2 9 s d W 1 u c z E u e 0 N v b H V t b j I 0 L D I z f S Z x d W 9 0 O y w m c X V v d D t T Z W N 0 a W 9 u M S 9 U Y W J s Z S A y M S A o M i k v Q X V 0 b 1 J l b W 9 2 Z W R D b 2 x 1 b W 5 z M S 5 7 Q 2 9 s d W 1 u M j U s M j R 9 J n F 1 b 3 Q 7 L C Z x d W 9 0 O 1 N l Y 3 R p b 2 4 x L 1 R h Y m x l I D I x I C g y K S 9 B d X R v U m V t b 3 Z l Z E N v b H V t b n M x L n t D b 2 x 1 b W 4 y N i w y N X 0 m c X V v d D s s J n F 1 b 3 Q 7 U 2 V j d G l v b j E v V G F i b G U g M j E g K D I p L 0 F 1 d G 9 S Z W 1 v d m V k Q 2 9 s d W 1 u c z E u e 0 N v b H V t b j I 3 L D I 2 f S Z x d W 9 0 O y w m c X V v d D t T Z W N 0 a W 9 u M S 9 U Y W J s Z S A y M S A o M i k v Q X V 0 b 1 J l b W 9 2 Z W R D b 2 x 1 b W 5 z M S 5 7 Q 2 9 s d W 1 u M j g s M j d 9 J n F 1 b 3 Q 7 L C Z x d W 9 0 O 1 N l Y 3 R p b 2 4 x L 1 R h Y m x l I D I x I C g y K S 9 B d X R v U m V t b 3 Z l Z E N v b H V t b n M x L n t D b 2 x 1 b W 4 y O S w y O H 0 m c X V v d D s s J n F 1 b 3 Q 7 U 2 V j d G l v b j E v V G F i b G U g M j E g K D I p L 0 F 1 d G 9 S Z W 1 v d m V k Q 2 9 s d W 1 u c z E u e 0 N v b H V t b j M w L D I 5 f S Z x d W 9 0 O y w m c X V v d D t T Z W N 0 a W 9 u M S 9 U Y W J s Z S A y M S A o M i k v Q X V 0 b 1 J l b W 9 2 Z W R D b 2 x 1 b W 5 z M S 5 7 Q 2 9 s d W 1 u M z E s M z B 9 J n F 1 b 3 Q 7 L C Z x d W 9 0 O 1 N l Y 3 R p b 2 4 x L 1 R h Y m x l I D I x I C g y K S 9 B d X R v U m V t b 3 Z l Z E N v b H V t b n M x L n t D b 2 x 1 b W 4 z M i w z M X 0 m c X V v d D s s J n F 1 b 3 Q 7 U 2 V j d G l v b j E v V G F i b G U g M j E g K D I p L 0 F 1 d G 9 S Z W 1 v d m V k Q 2 9 s d W 1 u c z E u e 0 N v b H V t b j M z L D M y f S Z x d W 9 0 O y w m c X V v d D t T Z W N 0 a W 9 u M S 9 U Y W J s Z S A y M S A o M i k v Q X V 0 b 1 J l b W 9 2 Z W R D b 2 x 1 b W 5 z M S 5 7 Q 2 9 s d W 1 u M z Q s M z N 9 J n F 1 b 3 Q 7 L C Z x d W 9 0 O 1 N l Y 3 R p b 2 4 x L 1 R h Y m x l I D I x I C g y K S 9 B d X R v U m V t b 3 Z l Z E N v b H V t b n M x L n t D b 2 x 1 b W 4 z N S w z N H 0 m c X V v d D s s J n F 1 b 3 Q 7 U 2 V j d G l v b j E v V G F i b G U g M j E g K D I p L 0 F 1 d G 9 S Z W 1 v d m V k Q 2 9 s d W 1 u c z E u e 0 N v b H V t b j M 2 L D M 1 f S Z x d W 9 0 O y w m c X V v d D t T Z W N 0 a W 9 u M S 9 U Y W J s Z S A y M S A o M i k v Q X V 0 b 1 J l b W 9 2 Z W R D b 2 x 1 b W 5 z M S 5 7 Q 2 9 s d W 1 u M z c s M z Z 9 J n F 1 b 3 Q 7 L C Z x d W 9 0 O 1 N l Y 3 R p b 2 4 x L 1 R h Y m x l I D I x I C g y K S 9 B d X R v U m V t b 3 Z l Z E N v b H V t b n M x L n t D b 2 x 1 b W 4 z O C w z N 3 0 m c X V v d D s s J n F 1 b 3 Q 7 U 2 V j d G l v b j E v V G F i b G U g M j E g K D I p L 0 F 1 d G 9 S Z W 1 v d m V k Q 2 9 s d W 1 u c z E u e 0 N v b H V t b j M 5 L D M 4 f S Z x d W 9 0 O y w m c X V v d D t T Z W N 0 a W 9 u M S 9 U Y W J s Z S A y M S A o M i k v Q X V 0 b 1 J l b W 9 2 Z W R D b 2 x 1 b W 5 z M S 5 7 Q 2 9 s d W 1 u N D A s M z l 9 J n F 1 b 3 Q 7 L C Z x d W 9 0 O 1 N l Y 3 R p b 2 4 x L 1 R h Y m x l I D I x I C g y K S 9 B d X R v U m V t b 3 Z l Z E N v b H V t b n M x L n t D b 2 x 1 b W 4 0 M S w 0 M H 0 m c X V v d D s s J n F 1 b 3 Q 7 U 2 V j d G l v b j E v V G F i b G U g M j E g K D I p L 0 F 1 d G 9 S Z W 1 v d m V k Q 2 9 s d W 1 u c z E u e 0 N v b H V t b j Q y L D Q x f S Z x d W 9 0 O y w m c X V v d D t T Z W N 0 a W 9 u M S 9 U Y W J s Z S A y M S A o M i k v Q X V 0 b 1 J l b W 9 2 Z W R D b 2 x 1 b W 5 z M S 5 7 Q 2 9 s d W 1 u N D M s N D J 9 J n F 1 b 3 Q 7 L C Z x d W 9 0 O 1 N l Y 3 R p b 2 4 x L 1 R h Y m x l I D I x I C g y K S 9 B d X R v U m V t b 3 Z l Z E N v b H V t b n M x L n t D b 2 x 1 b W 4 0 N C w 0 M 3 0 m c X V v d D s s J n F 1 b 3 Q 7 U 2 V j d G l v b j E v V G F i b G U g M j E g K D I p L 0 F 1 d G 9 S Z W 1 v d m V k Q 2 9 s d W 1 u c z E u e 0 N v b H V t b j Q 1 L D Q 0 f S Z x d W 9 0 O y w m c X V v d D t T Z W N 0 a W 9 u M S 9 U Y W J s Z S A y M S A o M i k v Q X V 0 b 1 J l b W 9 2 Z W R D b 2 x 1 b W 5 z M S 5 7 Q 2 9 s d W 1 u N D Y s N D V 9 J n F 1 b 3 Q 7 L C Z x d W 9 0 O 1 N l Y 3 R p b 2 4 x L 1 R h Y m x l I D I x I C g y K S 9 B d X R v U m V t b 3 Z l Z E N v b H V t b n M x L n t D b 2 x 1 b W 4 0 N y w 0 N n 0 m c X V v d D s s J n F 1 b 3 Q 7 U 2 V j d G l v b j E v V G F i b G U g M j E g K D I p L 0 F 1 d G 9 S Z W 1 v d m V k Q 2 9 s d W 1 u c z E u e 0 N v b H V t b j Q 4 L D Q 3 f S Z x d W 9 0 O y w m c X V v d D t T Z W N 0 a W 9 u M S 9 U Y W J s Z S A y M S A o M i k v Q X V 0 b 1 J l b W 9 2 Z W R D b 2 x 1 b W 5 z M S 5 7 Q 2 9 s d W 1 u N D k s N D h 9 J n F 1 b 3 Q 7 L C Z x d W 9 0 O 1 N l Y 3 R p b 2 4 x L 1 R h Y m x l I D I x I C g y K S 9 B d X R v U m V t b 3 Z l Z E N v b H V t b n M x L n t D b 2 x 1 b W 4 1 M C w 0 O X 0 m c X V v d D s s J n F 1 b 3 Q 7 U 2 V j d G l v b j E v V G F i b G U g M j E g K D I p L 0 F 1 d G 9 S Z W 1 v d m V k Q 2 9 s d W 1 u c z E u e 0 N v b H V t b j U x L D U w f S Z x d W 9 0 O y w m c X V v d D t T Z W N 0 a W 9 u M S 9 U Y W J s Z S A y M S A o M i k v Q X V 0 b 1 J l b W 9 2 Z W R D b 2 x 1 b W 5 z M S 5 7 Q 2 9 s d W 1 u N T I s N T F 9 J n F 1 b 3 Q 7 L C Z x d W 9 0 O 1 N l Y 3 R p b 2 4 x L 1 R h Y m x l I D I x I C g y K S 9 B d X R v U m V t b 3 Z l Z E N v b H V t b n M x L n t D b 2 x 1 b W 4 1 M y w 1 M n 0 m c X V v d D s s J n F 1 b 3 Q 7 U 2 V j d G l v b j E v V G F i b G U g M j E g K D I p L 0 F 1 d G 9 S Z W 1 v d m V k Q 2 9 s d W 1 u c z E u e 0 N v b H V t b j U 0 L D U z f S Z x d W 9 0 O y w m c X V v d D t T Z W N 0 a W 9 u M S 9 U Y W J s Z S A y M S A o M i k v Q X V 0 b 1 J l b W 9 2 Z W R D b 2 x 1 b W 5 z M S 5 7 Q 2 9 s d W 1 u N T U s N T R 9 J n F 1 b 3 Q 7 L C Z x d W 9 0 O 1 N l Y 3 R p b 2 4 x L 1 R h Y m x l I D I x I C g y K S 9 B d X R v U m V t b 3 Z l Z E N v b H V t b n M x L n t D b 2 x 1 b W 4 1 N i w 1 N X 0 m c X V v d D s s J n F 1 b 3 Q 7 U 2 V j d G l v b j E v V G F i b G U g M j E g K D I p L 0 F 1 d G 9 S Z W 1 v d m V k Q 2 9 s d W 1 u c z E u e 0 N v b H V t b j U 3 L D U 2 f S Z x d W 9 0 O y w m c X V v d D t T Z W N 0 a W 9 u M S 9 U Y W J s Z S A y M S A o M i k v Q X V 0 b 1 J l b W 9 2 Z W R D b 2 x 1 b W 5 z M S 5 7 Q 2 9 s d W 1 u N T g s N T d 9 J n F 1 b 3 Q 7 L C Z x d W 9 0 O 1 N l Y 3 R p b 2 4 x L 1 R h Y m x l I D I x I C g y K S 9 B d X R v U m V t b 3 Z l Z E N v b H V t b n M x L n t D b 2 x 1 b W 4 1 O S w 1 O H 0 m c X V v d D s s J n F 1 b 3 Q 7 U 2 V j d G l v b j E v V G F i b G U g M j E g K D I p L 0 F 1 d G 9 S Z W 1 v d m V k Q 2 9 s d W 1 u c z E u e 0 N v b H V t b j Y w L D U 5 f S Z x d W 9 0 O y w m c X V v d D t T Z W N 0 a W 9 u M S 9 U Y W J s Z S A y M S A o M i k v Q X V 0 b 1 J l b W 9 2 Z W R D b 2 x 1 b W 5 z M S 5 7 Q 2 9 s d W 1 u N j E s N j B 9 J n F 1 b 3 Q 7 L C Z x d W 9 0 O 1 N l Y 3 R p b 2 4 x L 1 R h Y m x l I D I x I C g y K S 9 B d X R v U m V t b 3 Z l Z E N v b H V t b n M x L n t D b 2 x 1 b W 4 2 M i w 2 M X 0 m c X V v d D s s J n F 1 b 3 Q 7 U 2 V j d G l v b j E v V G F i b G U g M j E g K D I p L 0 F 1 d G 9 S Z W 1 v d m V k Q 2 9 s d W 1 u c z E u e 0 N v b H V t b j Y z L D Y y f S Z x d W 9 0 O y w m c X V v d D t T Z W N 0 a W 9 u M S 9 U Y W J s Z S A y M S A o M i k v Q X V 0 b 1 J l b W 9 2 Z W R D b 2 x 1 b W 5 z M S 5 7 Q 2 9 s d W 1 u N j Q s N j N 9 J n F 1 b 3 Q 7 L C Z x d W 9 0 O 1 N l Y 3 R p b 2 4 x L 1 R h Y m x l I D I x I C g y K S 9 B d X R v U m V t b 3 Z l Z E N v b H V t b n M x L n t D b 2 x 1 b W 4 2 N S w 2 N H 0 m c X V v d D s s J n F 1 b 3 Q 7 U 2 V j d G l v b j E v V G F i b G U g M j E g K D I p L 0 F 1 d G 9 S Z W 1 v d m V k Q 2 9 s d W 1 u c z E u e 0 N v b H V t b j Y 2 L D Y 1 f S Z x d W 9 0 O y w m c X V v d D t T Z W N 0 a W 9 u M S 9 U Y W J s Z S A y M S A o M i k v Q X V 0 b 1 J l b W 9 2 Z W R D b 2 x 1 b W 5 z M S 5 7 Q 2 9 s d W 1 u N j c s N j Z 9 J n F 1 b 3 Q 7 L C Z x d W 9 0 O 1 N l Y 3 R p b 2 4 x L 1 R h Y m x l I D I x I C g y K S 9 B d X R v U m V t b 3 Z l Z E N v b H V t b n M x L n t D b 2 x 1 b W 4 2 O C w 2 N 3 0 m c X V v d D s s J n F 1 b 3 Q 7 U 2 V j d G l v b j E v V G F i b G U g M j E g K D I p L 0 F 1 d G 9 S Z W 1 v d m V k Q 2 9 s d W 1 u c z E u e 0 N v b H V t b j Y 5 L D Y 4 f S Z x d W 9 0 O y w m c X V v d D t T Z W N 0 a W 9 u M S 9 U Y W J s Z S A y M S A o M i k v Q X V 0 b 1 J l b W 9 2 Z W R D b 2 x 1 b W 5 z M S 5 7 Q 2 9 s d W 1 u N z A s N j l 9 J n F 1 b 3 Q 7 L C Z x d W 9 0 O 1 N l Y 3 R p b 2 4 x L 1 R h Y m x l I D I x I C g y K S 9 B d X R v U m V t b 3 Z l Z E N v b H V t b n M x L n t D b 2 x 1 b W 4 3 M S w 3 M H 0 m c X V v d D s s J n F 1 b 3 Q 7 U 2 V j d G l v b j E v V G F i b G U g M j E g K D I p L 0 F 1 d G 9 S Z W 1 v d m V k Q 2 9 s d W 1 u c z E u e 0 N v b H V t b j c y L D c x f S Z x d W 9 0 O y w m c X V v d D t T Z W N 0 a W 9 u M S 9 U Y W J s Z S A y M S A o M i k v Q X V 0 b 1 J l b W 9 2 Z W R D b 2 x 1 b W 5 z M S 5 7 Q 2 9 s d W 1 u N z M s N z J 9 J n F 1 b 3 Q 7 L C Z x d W 9 0 O 1 N l Y 3 R p b 2 4 x L 1 R h Y m x l I D I x I C g y K S 9 B d X R v U m V t b 3 Z l Z E N v b H V t b n M x L n t D b 2 x 1 b W 4 3 N C w 3 M 3 0 m c X V v d D s s J n F 1 b 3 Q 7 U 2 V j d G l v b j E v V G F i b G U g M j E g K D I p L 0 F 1 d G 9 S Z W 1 v d m V k Q 2 9 s d W 1 u c z E u e 0 N v b H V t b j c 1 L D c 0 f S Z x d W 9 0 O y w m c X V v d D t T Z W N 0 a W 9 u M S 9 U Y W J s Z S A y M S A o M i k v Q X V 0 b 1 J l b W 9 2 Z W R D b 2 x 1 b W 5 z M S 5 7 Q 2 9 s d W 1 u N z Y s N z V 9 J n F 1 b 3 Q 7 L C Z x d W 9 0 O 1 N l Y 3 R p b 2 4 x L 1 R h Y m x l I D I x I C g y K S 9 B d X R v U m V t b 3 Z l Z E N v b H V t b n M x L n t D b 2 x 1 b W 4 3 N y w 3 N n 0 m c X V v d D s s J n F 1 b 3 Q 7 U 2 V j d G l v b j E v V G F i b G U g M j E g K D I p L 0 F 1 d G 9 S Z W 1 v d m V k Q 2 9 s d W 1 u c z E u e 0 N v b H V t b j c 4 L D c 3 f S Z x d W 9 0 O y w m c X V v d D t T Z W N 0 a W 9 u M S 9 U Y W J s Z S A y M S A o M i k v Q X V 0 b 1 J l b W 9 2 Z W R D b 2 x 1 b W 5 z M S 5 7 Q 2 9 s d W 1 u N z k s N z h 9 J n F 1 b 3 Q 7 L C Z x d W 9 0 O 1 N l Y 3 R p b 2 4 x L 1 R h Y m x l I D I x I C g y K S 9 B d X R v U m V t b 3 Z l Z E N v b H V t b n M x L n t D b 2 x 1 b W 4 4 M C w 3 O X 0 m c X V v d D s s J n F 1 b 3 Q 7 U 2 V j d G l v b j E v V G F i b G U g M j E g K D I p L 0 F 1 d G 9 S Z W 1 v d m V k Q 2 9 s d W 1 u c z E u e 0 N v b H V t b j g x L D g w f S Z x d W 9 0 O y w m c X V v d D t T Z W N 0 a W 9 u M S 9 U Y W J s Z S A y M S A o M i k v Q X V 0 b 1 J l b W 9 2 Z W R D b 2 x 1 b W 5 z M S 5 7 Q 2 9 s d W 1 u O D I s O D F 9 J n F 1 b 3 Q 7 L C Z x d W 9 0 O 1 N l Y 3 R p b 2 4 x L 1 R h Y m x l I D I x I C g y K S 9 B d X R v U m V t b 3 Z l Z E N v b H V t b n M x L n t D b 2 x 1 b W 4 4 M y w 4 M n 0 m c X V v d D s s J n F 1 b 3 Q 7 U 2 V j d G l v b j E v V G F i b G U g M j E g K D I p L 0 F 1 d G 9 S Z W 1 v d m V k Q 2 9 s d W 1 u c z E u e 0 N v b H V t b j g 0 L D g z f S Z x d W 9 0 O y w m c X V v d D t T Z W N 0 a W 9 u M S 9 U Y W J s Z S A y M S A o M i k v Q X V 0 b 1 J l b W 9 2 Z W R D b 2 x 1 b W 5 z M S 5 7 Q 2 9 s d W 1 u O D U s O D R 9 J n F 1 b 3 Q 7 L C Z x d W 9 0 O 1 N l Y 3 R p b 2 4 x L 1 R h Y m x l I D I x I C g y K S 9 B d X R v U m V t b 3 Z l Z E N v b H V t b n M x L n t D b 2 x 1 b W 4 4 N i w 4 N X 0 m c X V v d D s s J n F 1 b 3 Q 7 U 2 V j d G l v b j E v V G F i b G U g M j E g K D I p L 0 F 1 d G 9 S Z W 1 v d m V k Q 2 9 s d W 1 u c z E u e 0 N v b H V t b j g 3 L D g 2 f S Z x d W 9 0 O y w m c X V v d D t T Z W N 0 a W 9 u M S 9 U Y W J s Z S A y M S A o M i k v Q X V 0 b 1 J l b W 9 2 Z W R D b 2 x 1 b W 5 z M S 5 7 Q 2 9 s d W 1 u O D g s O D d 9 J n F 1 b 3 Q 7 L C Z x d W 9 0 O 1 N l Y 3 R p b 2 4 x L 1 R h Y m x l I D I x I C g y K S 9 B d X R v U m V t b 3 Z l Z E N v b H V t b n M x L n t D b 2 x 1 b W 4 4 O S w 4 O H 0 m c X V v d D s s J n F 1 b 3 Q 7 U 2 V j d G l v b j E v V G F i b G U g M j E g K D I p L 0 F 1 d G 9 S Z W 1 v d m V k Q 2 9 s d W 1 u c z E u e 0 N v b H V t b j k w L D g 5 f S Z x d W 9 0 O y w m c X V v d D t T Z W N 0 a W 9 u M S 9 U Y W J s Z S A y M S A o M i k v Q X V 0 b 1 J l b W 9 2 Z W R D b 2 x 1 b W 5 z M S 5 7 Q 2 9 s d W 1 u O T E s O T B 9 J n F 1 b 3 Q 7 L C Z x d W 9 0 O 1 N l Y 3 R p b 2 4 x L 1 R h Y m x l I D I x I C g y K S 9 B d X R v U m V t b 3 Z l Z E N v b H V t b n M x L n t D b 2 x 1 b W 4 5 M i w 5 M X 0 m c X V v d D s s J n F 1 b 3 Q 7 U 2 V j d G l v b j E v V G F i b G U g M j E g K D I p L 0 F 1 d G 9 S Z W 1 v d m V k Q 2 9 s d W 1 u c z E u e 0 N v b H V t b j k z L D k y f S Z x d W 9 0 O y w m c X V v d D t T Z W N 0 a W 9 u M S 9 U Y W J s Z S A y M S A o M i k v Q X V 0 b 1 J l b W 9 2 Z W R D b 2 x 1 b W 5 z M S 5 7 Q 2 9 s d W 1 u O T Q s O T N 9 J n F 1 b 3 Q 7 L C Z x d W 9 0 O 1 N l Y 3 R p b 2 4 x L 1 R h Y m x l I D I x I C g y K S 9 B d X R v U m V t b 3 Z l Z E N v b H V t b n M x L n t D b 2 x 1 b W 4 5 N S w 5 N H 0 m c X V v d D s s J n F 1 b 3 Q 7 U 2 V j d G l v b j E v V G F i b G U g M j E g K D I p L 0 F 1 d G 9 S Z W 1 v d m V k Q 2 9 s d W 1 u c z E u e 0 N v b H V t b j k 2 L D k 1 f S Z x d W 9 0 O y w m c X V v d D t T Z W N 0 a W 9 u M S 9 U Y W J s Z S A y M S A o M i k v Q X V 0 b 1 J l b W 9 2 Z W R D b 2 x 1 b W 5 z M S 5 7 Q 2 9 s d W 1 u O T c s O T Z 9 J n F 1 b 3 Q 7 L C Z x d W 9 0 O 1 N l Y 3 R p b 2 4 x L 1 R h Y m x l I D I x I C g y K S 9 B d X R v U m V t b 3 Z l Z E N v b H V t b n M x L n t D b 2 x 1 b W 4 5 O C w 5 N 3 0 m c X V v d D s s J n F 1 b 3 Q 7 U 2 V j d G l v b j E v V G F i b G U g M j E g K D I p L 0 F 1 d G 9 S Z W 1 v d m V k Q 2 9 s d W 1 u c z E u e 0 N v b H V t b j k 5 L D k 4 f S Z x d W 9 0 O y w m c X V v d D t T Z W N 0 a W 9 u M S 9 U Y W J s Z S A y M S A o M i k v Q X V 0 b 1 J l b W 9 2 Z W R D b 2 x 1 b W 5 z M S 5 7 Q 2 9 s d W 1 u M T A w L D k 5 f S Z x d W 9 0 O y w m c X V v d D t T Z W N 0 a W 9 u M S 9 U Y W J s Z S A y M S A o M i k v Q X V 0 b 1 J l b W 9 2 Z W R D b 2 x 1 b W 5 z M S 5 7 Q 2 9 s d W 1 u M T A x L D E w M H 0 m c X V v d D s s J n F 1 b 3 Q 7 U 2 V j d G l v b j E v V G F i b G U g M j E g K D I p L 0 F 1 d G 9 S Z W 1 v d m V k Q 2 9 s d W 1 u c z E u e 0 N v b H V t b j E w M i w x M D F 9 J n F 1 b 3 Q 7 L C Z x d W 9 0 O 1 N l Y 3 R p b 2 4 x L 1 R h Y m x l I D I x I C g y K S 9 B d X R v U m V t b 3 Z l Z E N v b H V t b n M x L n t D b 2 x 1 b W 4 x M D M s M T A y f S Z x d W 9 0 O y w m c X V v d D t T Z W N 0 a W 9 u M S 9 U Y W J s Z S A y M S A o M i k v Q X V 0 b 1 J l b W 9 2 Z W R D b 2 x 1 b W 5 z M S 5 7 Q 2 9 s d W 1 u M T A 0 L D E w M 3 0 m c X V v d D s s J n F 1 b 3 Q 7 U 2 V j d G l v b j E v V G F i b G U g M j E g K D I p L 0 F 1 d G 9 S Z W 1 v d m V k Q 2 9 s d W 1 u c z E u e 0 N v b H V t b j E w N S w x M D R 9 J n F 1 b 3 Q 7 L C Z x d W 9 0 O 1 N l Y 3 R p b 2 4 x L 1 R h Y m x l I D I x I C g y K S 9 B d X R v U m V t b 3 Z l Z E N v b H V t b n M x L n t D b 2 x 1 b W 4 x M D Y s M T A 1 f S Z x d W 9 0 O y w m c X V v d D t T Z W N 0 a W 9 u M S 9 U Y W J s Z S A y M S A o M i k v Q X V 0 b 1 J l b W 9 2 Z W R D b 2 x 1 b W 5 z M S 5 7 Q 2 9 s d W 1 u M T A 3 L D E w N n 0 m c X V v d D s s J n F 1 b 3 Q 7 U 2 V j d G l v b j E v V G F i b G U g M j E g K D I p L 0 F 1 d G 9 S Z W 1 v d m V k Q 2 9 s d W 1 u c z E u e 0 N v b H V t b j E w O C w x M D d 9 J n F 1 b 3 Q 7 L C Z x d W 9 0 O 1 N l Y 3 R p b 2 4 x L 1 R h Y m x l I D I x I C g y K S 9 B d X R v U m V t b 3 Z l Z E N v b H V t b n M x L n t D b 2 x 1 b W 4 x M D k s M T A 4 f S Z x d W 9 0 O y w m c X V v d D t T Z W N 0 a W 9 u M S 9 U Y W J s Z S A y M S A o M i k v Q X V 0 b 1 J l b W 9 2 Z W R D b 2 x 1 b W 5 z M S 5 7 Q 2 9 s d W 1 u M T E w L D E w O X 0 m c X V v d D s s J n F 1 b 3 Q 7 U 2 V j d G l v b j E v V G F i b G U g M j E g K D I p L 0 F 1 d G 9 S Z W 1 v d m V k Q 2 9 s d W 1 u c z E u e 0 N v b H V t b j E x M S w x M T B 9 J n F 1 b 3 Q 7 L C Z x d W 9 0 O 1 N l Y 3 R p b 2 4 x L 1 R h Y m x l I D I x I C g y K S 9 B d X R v U m V t b 3 Z l Z E N v b H V t b n M x L n t D b 2 x 1 b W 4 x M T I s M T E x f S Z x d W 9 0 O y w m c X V v d D t T Z W N 0 a W 9 u M S 9 U Y W J s Z S A y M S A o M i k v Q X V 0 b 1 J l b W 9 2 Z W R D b 2 x 1 b W 5 z M S 5 7 Q 2 9 s d W 1 u M T E z L D E x M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y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x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M y U y M C g y K T w v S X R l b V B h d G g + P C 9 J d G V t T G 9 j Y X R p b 2 4 + P F N 0 Y W J s Z U V u d H J p Z X M + P E V u d H J 5 I F R 5 c G U 9 I l F 1 Z X J 5 S U Q i I F Z h b H V l P S J z Y T k 2 M T d l N W Q t N G Y 0 N C 0 0 Z D k 0 L W I 2 M z g t N z k 5 M D g 1 M z d k Z D F i I i A v P j x F b n R y e S B U e X B l P S J G a W x s V G F y Z 2 V 0 I i B W Y W x 1 Z T 0 i c 1 R h Y m x l X z I z X 1 8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T G F z d F V w Z G F 0 Z W Q i I F Z h b H V l P S J k M j A y N C 0 w O S 0 y N V Q y M j o 1 O T o z N y 4 z O T M 4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j M g K D I p L 0 F 1 d G 9 S Z W 1 v d m V k Q 2 9 s d W 1 u c z E u e 0 N v b H V t b j E s M H 0 m c X V v d D s s J n F 1 b 3 Q 7 U 2 V j d G l v b j E v V G F i b G U g M j M g K D I p L 0 F 1 d G 9 S Z W 1 v d m V k Q 2 9 s d W 1 u c z E u e 0 N v b H V t b j I s M X 0 m c X V v d D s s J n F 1 b 3 Q 7 U 2 V j d G l v b j E v V G F i b G U g M j M g K D I p L 0 F 1 d G 9 S Z W 1 v d m V k Q 2 9 s d W 1 u c z E u e 0 N v b H V t b j M s M n 0 m c X V v d D s s J n F 1 b 3 Q 7 U 2 V j d G l v b j E v V G F i b G U g M j M g K D I p L 0 F 1 d G 9 S Z W 1 v d m V k Q 2 9 s d W 1 u c z E u e 0 N v b H V t b j Q s M 3 0 m c X V v d D s s J n F 1 b 3 Q 7 U 2 V j d G l v b j E v V G F i b G U g M j M g K D I p L 0 F 1 d G 9 S Z W 1 v d m V k Q 2 9 s d W 1 u c z E u e 0 N v b H V t b j U s N H 0 m c X V v d D s s J n F 1 b 3 Q 7 U 2 V j d G l v b j E v V G F i b G U g M j M g K D I p L 0 F 1 d G 9 S Z W 1 v d m V k Q 2 9 s d W 1 u c z E u e 0 N v b H V t b j Y s N X 0 m c X V v d D s s J n F 1 b 3 Q 7 U 2 V j d G l v b j E v V G F i b G U g M j M g K D I p L 0 F 1 d G 9 S Z W 1 v d m V k Q 2 9 s d W 1 u c z E u e 0 N v b H V t b j c s N n 0 m c X V v d D s s J n F 1 b 3 Q 7 U 2 V j d G l v b j E v V G F i b G U g M j M g K D I p L 0 F 1 d G 9 S Z W 1 v d m V k Q 2 9 s d W 1 u c z E u e 0 N v b H V t b j g s N 3 0 m c X V v d D s s J n F 1 b 3 Q 7 U 2 V j d G l v b j E v V G F i b G U g M j M g K D I p L 0 F 1 d G 9 S Z W 1 v d m V k Q 2 9 s d W 1 u c z E u e 0 N v b H V t b j k s O H 0 m c X V v d D s s J n F 1 b 3 Q 7 U 2 V j d G l v b j E v V G F i b G U g M j M g K D I p L 0 F 1 d G 9 S Z W 1 v d m V k Q 2 9 s d W 1 u c z E u e 0 N v b H V t b j E w L D l 9 J n F 1 b 3 Q 7 L C Z x d W 9 0 O 1 N l Y 3 R p b 2 4 x L 1 R h Y m x l I D I z I C g y K S 9 B d X R v U m V t b 3 Z l Z E N v b H V t b n M x L n t D b 2 x 1 b W 4 x M S w x M H 0 m c X V v d D s s J n F 1 b 3 Q 7 U 2 V j d G l v b j E v V G F i b G U g M j M g K D I p L 0 F 1 d G 9 S Z W 1 v d m V k Q 2 9 s d W 1 u c z E u e 0 N v b H V t b j E y L D E x f S Z x d W 9 0 O y w m c X V v d D t T Z W N 0 a W 9 u M S 9 U Y W J s Z S A y M y A o M i k v Q X V 0 b 1 J l b W 9 2 Z W R D b 2 x 1 b W 5 z M S 5 7 Q 2 9 s d W 1 u M T M s M T J 9 J n F 1 b 3 Q 7 L C Z x d W 9 0 O 1 N l Y 3 R p b 2 4 x L 1 R h Y m x l I D I z I C g y K S 9 B d X R v U m V t b 3 Z l Z E N v b H V t b n M x L n t D b 2 x 1 b W 4 x N C w x M 3 0 m c X V v d D s s J n F 1 b 3 Q 7 U 2 V j d G l v b j E v V G F i b G U g M j M g K D I p L 0 F 1 d G 9 S Z W 1 v d m V k Q 2 9 s d W 1 u c z E u e 0 N v b H V t b j E 1 L D E 0 f S Z x d W 9 0 O y w m c X V v d D t T Z W N 0 a W 9 u M S 9 U Y W J s Z S A y M y A o M i k v Q X V 0 b 1 J l b W 9 2 Z W R D b 2 x 1 b W 5 z M S 5 7 Q 2 9 s d W 1 u M T Y s M T V 9 J n F 1 b 3 Q 7 L C Z x d W 9 0 O 1 N l Y 3 R p b 2 4 x L 1 R h Y m x l I D I z I C g y K S 9 B d X R v U m V t b 3 Z l Z E N v b H V t b n M x L n t D b 2 x 1 b W 4 x N y w x N n 0 m c X V v d D s s J n F 1 b 3 Q 7 U 2 V j d G l v b j E v V G F i b G U g M j M g K D I p L 0 F 1 d G 9 S Z W 1 v d m V k Q 2 9 s d W 1 u c z E u e 0 N v b H V t b j E 4 L D E 3 f S Z x d W 9 0 O y w m c X V v d D t T Z W N 0 a W 9 u M S 9 U Y W J s Z S A y M y A o M i k v Q X V 0 b 1 J l b W 9 2 Z W R D b 2 x 1 b W 5 z M S 5 7 Q 2 9 s d W 1 u M T k s M T h 9 J n F 1 b 3 Q 7 L C Z x d W 9 0 O 1 N l Y 3 R p b 2 4 x L 1 R h Y m x l I D I z I C g y K S 9 B d X R v U m V t b 3 Z l Z E N v b H V t b n M x L n t D b 2 x 1 b W 4 y M C w x O X 0 m c X V v d D s s J n F 1 b 3 Q 7 U 2 V j d G l v b j E v V G F i b G U g M j M g K D I p L 0 F 1 d G 9 S Z W 1 v d m V k Q 2 9 s d W 1 u c z E u e 0 N v b H V t b j I x L D I w f S Z x d W 9 0 O y w m c X V v d D t T Z W N 0 a W 9 u M S 9 U Y W J s Z S A y M y A o M i k v Q X V 0 b 1 J l b W 9 2 Z W R D b 2 x 1 b W 5 z M S 5 7 Q 2 9 s d W 1 u M j I s M j F 9 J n F 1 b 3 Q 7 L C Z x d W 9 0 O 1 N l Y 3 R p b 2 4 x L 1 R h Y m x l I D I z I C g y K S 9 B d X R v U m V t b 3 Z l Z E N v b H V t b n M x L n t D b 2 x 1 b W 4 y M y w y M n 0 m c X V v d D s s J n F 1 b 3 Q 7 U 2 V j d G l v b j E v V G F i b G U g M j M g K D I p L 0 F 1 d G 9 S Z W 1 v d m V k Q 2 9 s d W 1 u c z E u e 0 N v b H V t b j I 0 L D I z f S Z x d W 9 0 O y w m c X V v d D t T Z W N 0 a W 9 u M S 9 U Y W J s Z S A y M y A o M i k v Q X V 0 b 1 J l b W 9 2 Z W R D b 2 x 1 b W 5 z M S 5 7 Q 2 9 s d W 1 u M j U s M j R 9 J n F 1 b 3 Q 7 L C Z x d W 9 0 O 1 N l Y 3 R p b 2 4 x L 1 R h Y m x l I D I z I C g y K S 9 B d X R v U m V t b 3 Z l Z E N v b H V t b n M x L n t D b 2 x 1 b W 4 y N i w y N X 0 m c X V v d D s s J n F 1 b 3 Q 7 U 2 V j d G l v b j E v V G F i b G U g M j M g K D I p L 0 F 1 d G 9 S Z W 1 v d m V k Q 2 9 s d W 1 u c z E u e 0 N v b H V t b j I 3 L D I 2 f S Z x d W 9 0 O y w m c X V v d D t T Z W N 0 a W 9 u M S 9 U Y W J s Z S A y M y A o M i k v Q X V 0 b 1 J l b W 9 2 Z W R D b 2 x 1 b W 5 z M S 5 7 Q 2 9 s d W 1 u M j g s M j d 9 J n F 1 b 3 Q 7 L C Z x d W 9 0 O 1 N l Y 3 R p b 2 4 x L 1 R h Y m x l I D I z I C g y K S 9 B d X R v U m V t b 3 Z l Z E N v b H V t b n M x L n t D b 2 x 1 b W 4 y O S w y O H 0 m c X V v d D s s J n F 1 b 3 Q 7 U 2 V j d G l v b j E v V G F i b G U g M j M g K D I p L 0 F 1 d G 9 S Z W 1 v d m V k Q 2 9 s d W 1 u c z E u e 0 N v b H V t b j M w L D I 5 f S Z x d W 9 0 O y w m c X V v d D t T Z W N 0 a W 9 u M S 9 U Y W J s Z S A y M y A o M i k v Q X V 0 b 1 J l b W 9 2 Z W R D b 2 x 1 b W 5 z M S 5 7 Q 2 9 s d W 1 u M z E s M z B 9 J n F 1 b 3 Q 7 L C Z x d W 9 0 O 1 N l Y 3 R p b 2 4 x L 1 R h Y m x l I D I z I C g y K S 9 B d X R v U m V t b 3 Z l Z E N v b H V t b n M x L n t D b 2 x 1 b W 4 z M i w z M X 0 m c X V v d D s s J n F 1 b 3 Q 7 U 2 V j d G l v b j E v V G F i b G U g M j M g K D I p L 0 F 1 d G 9 S Z W 1 v d m V k Q 2 9 s d W 1 u c z E u e 0 N v b H V t b j M z L D M y f S Z x d W 9 0 O y w m c X V v d D t T Z W N 0 a W 9 u M S 9 U Y W J s Z S A y M y A o M i k v Q X V 0 b 1 J l b W 9 2 Z W R D b 2 x 1 b W 5 z M S 5 7 Q 2 9 s d W 1 u M z Q s M z N 9 J n F 1 b 3 Q 7 L C Z x d W 9 0 O 1 N l Y 3 R p b 2 4 x L 1 R h Y m x l I D I z I C g y K S 9 B d X R v U m V t b 3 Z l Z E N v b H V t b n M x L n t D b 2 x 1 b W 4 z N S w z N H 0 m c X V v d D s s J n F 1 b 3 Q 7 U 2 V j d G l v b j E v V G F i b G U g M j M g K D I p L 0 F 1 d G 9 S Z W 1 v d m V k Q 2 9 s d W 1 u c z E u e 0 N v b H V t b j M 2 L D M 1 f S Z x d W 9 0 O y w m c X V v d D t T Z W N 0 a W 9 u M S 9 U Y W J s Z S A y M y A o M i k v Q X V 0 b 1 J l b W 9 2 Z W R D b 2 x 1 b W 5 z M S 5 7 Q 2 9 s d W 1 u M z c s M z Z 9 J n F 1 b 3 Q 7 L C Z x d W 9 0 O 1 N l Y 3 R p b 2 4 x L 1 R h Y m x l I D I z I C g y K S 9 B d X R v U m V t b 3 Z l Z E N v b H V t b n M x L n t D b 2 x 1 b W 4 z O C w z N 3 0 m c X V v d D s s J n F 1 b 3 Q 7 U 2 V j d G l v b j E v V G F i b G U g M j M g K D I p L 0 F 1 d G 9 S Z W 1 v d m V k Q 2 9 s d W 1 u c z E u e 0 N v b H V t b j M 5 L D M 4 f S Z x d W 9 0 O y w m c X V v d D t T Z W N 0 a W 9 u M S 9 U Y W J s Z S A y M y A o M i k v Q X V 0 b 1 J l b W 9 2 Z W R D b 2 x 1 b W 5 z M S 5 7 Q 2 9 s d W 1 u N D A s M z l 9 J n F 1 b 3 Q 7 L C Z x d W 9 0 O 1 N l Y 3 R p b 2 4 x L 1 R h Y m x l I D I z I C g y K S 9 B d X R v U m V t b 3 Z l Z E N v b H V t b n M x L n t D b 2 x 1 b W 4 0 M S w 0 M H 0 m c X V v d D s s J n F 1 b 3 Q 7 U 2 V j d G l v b j E v V G F i b G U g M j M g K D I p L 0 F 1 d G 9 S Z W 1 v d m V k Q 2 9 s d W 1 u c z E u e 0 N v b H V t b j Q y L D Q x f S Z x d W 9 0 O y w m c X V v d D t T Z W N 0 a W 9 u M S 9 U Y W J s Z S A y M y A o M i k v Q X V 0 b 1 J l b W 9 2 Z W R D b 2 x 1 b W 5 z M S 5 7 Q 2 9 s d W 1 u N D M s N D J 9 J n F 1 b 3 Q 7 L C Z x d W 9 0 O 1 N l Y 3 R p b 2 4 x L 1 R h Y m x l I D I z I C g y K S 9 B d X R v U m V t b 3 Z l Z E N v b H V t b n M x L n t D b 2 x 1 b W 4 0 N C w 0 M 3 0 m c X V v d D s s J n F 1 b 3 Q 7 U 2 V j d G l v b j E v V G F i b G U g M j M g K D I p L 0 F 1 d G 9 S Z W 1 v d m V k Q 2 9 s d W 1 u c z E u e 0 N v b H V t b j Q 1 L D Q 0 f S Z x d W 9 0 O y w m c X V v d D t T Z W N 0 a W 9 u M S 9 U Y W J s Z S A y M y A o M i k v Q X V 0 b 1 J l b W 9 2 Z W R D b 2 x 1 b W 5 z M S 5 7 Q 2 9 s d W 1 u N D Y s N D V 9 J n F 1 b 3 Q 7 L C Z x d W 9 0 O 1 N l Y 3 R p b 2 4 x L 1 R h Y m x l I D I z I C g y K S 9 B d X R v U m V t b 3 Z l Z E N v b H V t b n M x L n t D b 2 x 1 b W 4 0 N y w 0 N n 0 m c X V v d D s s J n F 1 b 3 Q 7 U 2 V j d G l v b j E v V G F i b G U g M j M g K D I p L 0 F 1 d G 9 S Z W 1 v d m V k Q 2 9 s d W 1 u c z E u e 0 N v b H V t b j Q 4 L D Q 3 f S Z x d W 9 0 O y w m c X V v d D t T Z W N 0 a W 9 u M S 9 U Y W J s Z S A y M y A o M i k v Q X V 0 b 1 J l b W 9 2 Z W R D b 2 x 1 b W 5 z M S 5 7 Q 2 9 s d W 1 u N D k s N D h 9 J n F 1 b 3 Q 7 L C Z x d W 9 0 O 1 N l Y 3 R p b 2 4 x L 1 R h Y m x l I D I z I C g y K S 9 B d X R v U m V t b 3 Z l Z E N v b H V t b n M x L n t D b 2 x 1 b W 4 1 M C w 0 O X 0 m c X V v d D s s J n F 1 b 3 Q 7 U 2 V j d G l v b j E v V G F i b G U g M j M g K D I p L 0 F 1 d G 9 S Z W 1 v d m V k Q 2 9 s d W 1 u c z E u e 0 N v b H V t b j U x L D U w f S Z x d W 9 0 O y w m c X V v d D t T Z W N 0 a W 9 u M S 9 U Y W J s Z S A y M y A o M i k v Q X V 0 b 1 J l b W 9 2 Z W R D b 2 x 1 b W 5 z M S 5 7 Q 2 9 s d W 1 u N T I s N T F 9 J n F 1 b 3 Q 7 L C Z x d W 9 0 O 1 N l Y 3 R p b 2 4 x L 1 R h Y m x l I D I z I C g y K S 9 B d X R v U m V t b 3 Z l Z E N v b H V t b n M x L n t D b 2 x 1 b W 4 1 M y w 1 M n 0 m c X V v d D s s J n F 1 b 3 Q 7 U 2 V j d G l v b j E v V G F i b G U g M j M g K D I p L 0 F 1 d G 9 S Z W 1 v d m V k Q 2 9 s d W 1 u c z E u e 0 N v b H V t b j U 0 L D U z f S Z x d W 9 0 O y w m c X V v d D t T Z W N 0 a W 9 u M S 9 U Y W J s Z S A y M y A o M i k v Q X V 0 b 1 J l b W 9 2 Z W R D b 2 x 1 b W 5 z M S 5 7 Q 2 9 s d W 1 u N T U s N T R 9 J n F 1 b 3 Q 7 L C Z x d W 9 0 O 1 N l Y 3 R p b 2 4 x L 1 R h Y m x l I D I z I C g y K S 9 B d X R v U m V t b 3 Z l Z E N v b H V t b n M x L n t D b 2 x 1 b W 4 1 N i w 1 N X 0 m c X V v d D s s J n F 1 b 3 Q 7 U 2 V j d G l v b j E v V G F i b G U g M j M g K D I p L 0 F 1 d G 9 S Z W 1 v d m V k Q 2 9 s d W 1 u c z E u e 0 N v b H V t b j U 3 L D U 2 f S Z x d W 9 0 O y w m c X V v d D t T Z W N 0 a W 9 u M S 9 U Y W J s Z S A y M y A o M i k v Q X V 0 b 1 J l b W 9 2 Z W R D b 2 x 1 b W 5 z M S 5 7 Q 2 9 s d W 1 u N T g s N T d 9 J n F 1 b 3 Q 7 L C Z x d W 9 0 O 1 N l Y 3 R p b 2 4 x L 1 R h Y m x l I D I z I C g y K S 9 B d X R v U m V t b 3 Z l Z E N v b H V t b n M x L n t D b 2 x 1 b W 4 1 O S w 1 O H 0 m c X V v d D s s J n F 1 b 3 Q 7 U 2 V j d G l v b j E v V G F i b G U g M j M g K D I p L 0 F 1 d G 9 S Z W 1 v d m V k Q 2 9 s d W 1 u c z E u e 0 N v b H V t b j Y w L D U 5 f S Z x d W 9 0 O y w m c X V v d D t T Z W N 0 a W 9 u M S 9 U Y W J s Z S A y M y A o M i k v Q X V 0 b 1 J l b W 9 2 Z W R D b 2 x 1 b W 5 z M S 5 7 Q 2 9 s d W 1 u N j E s N j B 9 J n F 1 b 3 Q 7 L C Z x d W 9 0 O 1 N l Y 3 R p b 2 4 x L 1 R h Y m x l I D I z I C g y K S 9 B d X R v U m V t b 3 Z l Z E N v b H V t b n M x L n t D b 2 x 1 b W 4 2 M i w 2 M X 0 m c X V v d D s s J n F 1 b 3 Q 7 U 2 V j d G l v b j E v V G F i b G U g M j M g K D I p L 0 F 1 d G 9 S Z W 1 v d m V k Q 2 9 s d W 1 u c z E u e 0 N v b H V t b j Y z L D Y y f S Z x d W 9 0 O y w m c X V v d D t T Z W N 0 a W 9 u M S 9 U Y W J s Z S A y M y A o M i k v Q X V 0 b 1 J l b W 9 2 Z W R D b 2 x 1 b W 5 z M S 5 7 Q 2 9 s d W 1 u N j Q s N j N 9 J n F 1 b 3 Q 7 L C Z x d W 9 0 O 1 N l Y 3 R p b 2 4 x L 1 R h Y m x l I D I z I C g y K S 9 B d X R v U m V t b 3 Z l Z E N v b H V t b n M x L n t D b 2 x 1 b W 4 2 N S w 2 N H 0 m c X V v d D s s J n F 1 b 3 Q 7 U 2 V j d G l v b j E v V G F i b G U g M j M g K D I p L 0 F 1 d G 9 S Z W 1 v d m V k Q 2 9 s d W 1 u c z E u e 0 N v b H V t b j Y 2 L D Y 1 f S Z x d W 9 0 O y w m c X V v d D t T Z W N 0 a W 9 u M S 9 U Y W J s Z S A y M y A o M i k v Q X V 0 b 1 J l b W 9 2 Z W R D b 2 x 1 b W 5 z M S 5 7 Q 2 9 s d W 1 u N j c s N j Z 9 J n F 1 b 3 Q 7 L C Z x d W 9 0 O 1 N l Y 3 R p b 2 4 x L 1 R h Y m x l I D I z I C g y K S 9 B d X R v U m V t b 3 Z l Z E N v b H V t b n M x L n t D b 2 x 1 b W 4 2 O C w 2 N 3 0 m c X V v d D s s J n F 1 b 3 Q 7 U 2 V j d G l v b j E v V G F i b G U g M j M g K D I p L 0 F 1 d G 9 S Z W 1 v d m V k Q 2 9 s d W 1 u c z E u e 0 N v b H V t b j Y 5 L D Y 4 f S Z x d W 9 0 O y w m c X V v d D t T Z W N 0 a W 9 u M S 9 U Y W J s Z S A y M y A o M i k v Q X V 0 b 1 J l b W 9 2 Z W R D b 2 x 1 b W 5 z M S 5 7 Q 2 9 s d W 1 u N z A s N j l 9 J n F 1 b 3 Q 7 L C Z x d W 9 0 O 1 N l Y 3 R p b 2 4 x L 1 R h Y m x l I D I z I C g y K S 9 B d X R v U m V t b 3 Z l Z E N v b H V t b n M x L n t D b 2 x 1 b W 4 3 M S w 3 M H 0 m c X V v d D s s J n F 1 b 3 Q 7 U 2 V j d G l v b j E v V G F i b G U g M j M g K D I p L 0 F 1 d G 9 S Z W 1 v d m V k Q 2 9 s d W 1 u c z E u e 0 N v b H V t b j c y L D c x f S Z x d W 9 0 O y w m c X V v d D t T Z W N 0 a W 9 u M S 9 U Y W J s Z S A y M y A o M i k v Q X V 0 b 1 J l b W 9 2 Z W R D b 2 x 1 b W 5 z M S 5 7 Q 2 9 s d W 1 u N z M s N z J 9 J n F 1 b 3 Q 7 L C Z x d W 9 0 O 1 N l Y 3 R p b 2 4 x L 1 R h Y m x l I D I z I C g y K S 9 B d X R v U m V t b 3 Z l Z E N v b H V t b n M x L n t D b 2 x 1 b W 4 3 N C w 3 M 3 0 m c X V v d D s s J n F 1 b 3 Q 7 U 2 V j d G l v b j E v V G F i b G U g M j M g K D I p L 0 F 1 d G 9 S Z W 1 v d m V k Q 2 9 s d W 1 u c z E u e 0 N v b H V t b j c 1 L D c 0 f S Z x d W 9 0 O y w m c X V v d D t T Z W N 0 a W 9 u M S 9 U Y W J s Z S A y M y A o M i k v Q X V 0 b 1 J l b W 9 2 Z W R D b 2 x 1 b W 5 z M S 5 7 Q 2 9 s d W 1 u N z Y s N z V 9 J n F 1 b 3 Q 7 L C Z x d W 9 0 O 1 N l Y 3 R p b 2 4 x L 1 R h Y m x l I D I z I C g y K S 9 B d X R v U m V t b 3 Z l Z E N v b H V t b n M x L n t D b 2 x 1 b W 4 3 N y w 3 N n 0 m c X V v d D s s J n F 1 b 3 Q 7 U 2 V j d G l v b j E v V G F i b G U g M j M g K D I p L 0 F 1 d G 9 S Z W 1 v d m V k Q 2 9 s d W 1 u c z E u e 0 N v b H V t b j c 4 L D c 3 f S Z x d W 9 0 O y w m c X V v d D t T Z W N 0 a W 9 u M S 9 U Y W J s Z S A y M y A o M i k v Q X V 0 b 1 J l b W 9 2 Z W R D b 2 x 1 b W 5 z M S 5 7 Q 2 9 s d W 1 u N z k s N z h 9 J n F 1 b 3 Q 7 L C Z x d W 9 0 O 1 N l Y 3 R p b 2 4 x L 1 R h Y m x l I D I z I C g y K S 9 B d X R v U m V t b 3 Z l Z E N v b H V t b n M x L n t D b 2 x 1 b W 4 4 M C w 3 O X 0 m c X V v d D s s J n F 1 b 3 Q 7 U 2 V j d G l v b j E v V G F i b G U g M j M g K D I p L 0 F 1 d G 9 S Z W 1 v d m V k Q 2 9 s d W 1 u c z E u e 0 N v b H V t b j g x L D g w f S Z x d W 9 0 O y w m c X V v d D t T Z W N 0 a W 9 u M S 9 U Y W J s Z S A y M y A o M i k v Q X V 0 b 1 J l b W 9 2 Z W R D b 2 x 1 b W 5 z M S 5 7 Q 2 9 s d W 1 u O D I s O D F 9 J n F 1 b 3 Q 7 L C Z x d W 9 0 O 1 N l Y 3 R p b 2 4 x L 1 R h Y m x l I D I z I C g y K S 9 B d X R v U m V t b 3 Z l Z E N v b H V t b n M x L n t D b 2 x 1 b W 4 4 M y w 4 M n 0 m c X V v d D s s J n F 1 b 3 Q 7 U 2 V j d G l v b j E v V G F i b G U g M j M g K D I p L 0 F 1 d G 9 S Z W 1 v d m V k Q 2 9 s d W 1 u c z E u e 0 N v b H V t b j g 0 L D g z f S Z x d W 9 0 O y w m c X V v d D t T Z W N 0 a W 9 u M S 9 U Y W J s Z S A y M y A o M i k v Q X V 0 b 1 J l b W 9 2 Z W R D b 2 x 1 b W 5 z M S 5 7 Q 2 9 s d W 1 u O D U s O D R 9 J n F 1 b 3 Q 7 L C Z x d W 9 0 O 1 N l Y 3 R p b 2 4 x L 1 R h Y m x l I D I z I C g y K S 9 B d X R v U m V t b 3 Z l Z E N v b H V t b n M x L n t D b 2 x 1 b W 4 4 N i w 4 N X 0 m c X V v d D s s J n F 1 b 3 Q 7 U 2 V j d G l v b j E v V G F i b G U g M j M g K D I p L 0 F 1 d G 9 S Z W 1 v d m V k Q 2 9 s d W 1 u c z E u e 0 N v b H V t b j g 3 L D g 2 f S Z x d W 9 0 O y w m c X V v d D t T Z W N 0 a W 9 u M S 9 U Y W J s Z S A y M y A o M i k v Q X V 0 b 1 J l b W 9 2 Z W R D b 2 x 1 b W 5 z M S 5 7 Q 2 9 s d W 1 u O D g s O D d 9 J n F 1 b 3 Q 7 L C Z x d W 9 0 O 1 N l Y 3 R p b 2 4 x L 1 R h Y m x l I D I z I C g y K S 9 B d X R v U m V t b 3 Z l Z E N v b H V t b n M x L n t D b 2 x 1 b W 4 4 O S w 4 O H 0 m c X V v d D s s J n F 1 b 3 Q 7 U 2 V j d G l v b j E v V G F i b G U g M j M g K D I p L 0 F 1 d G 9 S Z W 1 v d m V k Q 2 9 s d W 1 u c z E u e 0 N v b H V t b j k w L D g 5 f S Z x d W 9 0 O y w m c X V v d D t T Z W N 0 a W 9 u M S 9 U Y W J s Z S A y M y A o M i k v Q X V 0 b 1 J l b W 9 2 Z W R D b 2 x 1 b W 5 z M S 5 7 Q 2 9 s d W 1 u O T E s O T B 9 J n F 1 b 3 Q 7 L C Z x d W 9 0 O 1 N l Y 3 R p b 2 4 x L 1 R h Y m x l I D I z I C g y K S 9 B d X R v U m V t b 3 Z l Z E N v b H V t b n M x L n t D b 2 x 1 b W 4 5 M i w 5 M X 0 m c X V v d D s s J n F 1 b 3 Q 7 U 2 V j d G l v b j E v V G F i b G U g M j M g K D I p L 0 F 1 d G 9 S Z W 1 v d m V k Q 2 9 s d W 1 u c z E u e 0 N v b H V t b j k z L D k y f S Z x d W 9 0 O y w m c X V v d D t T Z W N 0 a W 9 u M S 9 U Y W J s Z S A y M y A o M i k v Q X V 0 b 1 J l b W 9 2 Z W R D b 2 x 1 b W 5 z M S 5 7 Q 2 9 s d W 1 u O T Q s O T N 9 J n F 1 b 3 Q 7 L C Z x d W 9 0 O 1 N l Y 3 R p b 2 4 x L 1 R h Y m x l I D I z I C g y K S 9 B d X R v U m V t b 3 Z l Z E N v b H V t b n M x L n t D b 2 x 1 b W 4 5 N S w 5 N H 0 m c X V v d D s s J n F 1 b 3 Q 7 U 2 V j d G l v b j E v V G F i b G U g M j M g K D I p L 0 F 1 d G 9 S Z W 1 v d m V k Q 2 9 s d W 1 u c z E u e 0 N v b H V t b j k 2 L D k 1 f S Z x d W 9 0 O y w m c X V v d D t T Z W N 0 a W 9 u M S 9 U Y W J s Z S A y M y A o M i k v Q X V 0 b 1 J l b W 9 2 Z W R D b 2 x 1 b W 5 z M S 5 7 Q 2 9 s d W 1 u O T c s O T Z 9 J n F 1 b 3 Q 7 L C Z x d W 9 0 O 1 N l Y 3 R p b 2 4 x L 1 R h Y m x l I D I z I C g y K S 9 B d X R v U m V t b 3 Z l Z E N v b H V t b n M x L n t D b 2 x 1 b W 4 5 O C w 5 N 3 0 m c X V v d D s s J n F 1 b 3 Q 7 U 2 V j d G l v b j E v V G F i b G U g M j M g K D I p L 0 F 1 d G 9 S Z W 1 v d m V k Q 2 9 s d W 1 u c z E u e 0 N v b H V t b j k 5 L D k 4 f S Z x d W 9 0 O y w m c X V v d D t T Z W N 0 a W 9 u M S 9 U Y W J s Z S A y M y A o M i k v Q X V 0 b 1 J l b W 9 2 Z W R D b 2 x 1 b W 5 z M S 5 7 Q 2 9 s d W 1 u M T A w L D k 5 f S Z x d W 9 0 O y w m c X V v d D t T Z W N 0 a W 9 u M S 9 U Y W J s Z S A y M y A o M i k v Q X V 0 b 1 J l b W 9 2 Z W R D b 2 x 1 b W 5 z M S 5 7 Q 2 9 s d W 1 u M T A x L D E w M H 0 m c X V v d D s s J n F 1 b 3 Q 7 U 2 V j d G l v b j E v V G F i b G U g M j M g K D I p L 0 F 1 d G 9 S Z W 1 v d m V k Q 2 9 s d W 1 u c z E u e 0 N v b H V t b j E w M i w x M D F 9 J n F 1 b 3 Q 7 L C Z x d W 9 0 O 1 N l Y 3 R p b 2 4 x L 1 R h Y m x l I D I z I C g y K S 9 B d X R v U m V t b 3 Z l Z E N v b H V t b n M x L n t D b 2 x 1 b W 4 x M D M s M T A y f S Z x d W 9 0 O y w m c X V v d D t T Z W N 0 a W 9 u M S 9 U Y W J s Z S A y M y A o M i k v Q X V 0 b 1 J l b W 9 2 Z W R D b 2 x 1 b W 5 z M S 5 7 Q 2 9 s d W 1 u M T A 0 L D E w M 3 0 m c X V v d D s s J n F 1 b 3 Q 7 U 2 V j d G l v b j E v V G F i b G U g M j M g K D I p L 0 F 1 d G 9 S Z W 1 v d m V k Q 2 9 s d W 1 u c z E u e 0 N v b H V t b j E w N S w x M D R 9 J n F 1 b 3 Q 7 L C Z x d W 9 0 O 1 N l Y 3 R p b 2 4 x L 1 R h Y m x l I D I z I C g y K S 9 B d X R v U m V t b 3 Z l Z E N v b H V t b n M x L n t D b 2 x 1 b W 4 x M D Y s M T A 1 f S Z x d W 9 0 O y w m c X V v d D t T Z W N 0 a W 9 u M S 9 U Y W J s Z S A y M y A o M i k v Q X V 0 b 1 J l b W 9 2 Z W R D b 2 x 1 b W 5 z M S 5 7 Q 2 9 s d W 1 u M T A 3 L D E w N n 0 m c X V v d D s s J n F 1 b 3 Q 7 U 2 V j d G l v b j E v V G F i b G U g M j M g K D I p L 0 F 1 d G 9 S Z W 1 v d m V k Q 2 9 s d W 1 u c z E u e 0 N v b H V t b j E w O C w x M D d 9 J n F 1 b 3 Q 7 L C Z x d W 9 0 O 1 N l Y 3 R p b 2 4 x L 1 R h Y m x l I D I z I C g y K S 9 B d X R v U m V t b 3 Z l Z E N v b H V t b n M x L n t D b 2 x 1 b W 4 x M D k s M T A 4 f S Z x d W 9 0 O y w m c X V v d D t T Z W N 0 a W 9 u M S 9 U Y W J s Z S A y M y A o M i k v Q X V 0 b 1 J l b W 9 2 Z W R D b 2 x 1 b W 5 z M S 5 7 Q 2 9 s d W 1 u M T E w L D E w O X 0 m c X V v d D s s J n F 1 b 3 Q 7 U 2 V j d G l v b j E v V G F i b G U g M j M g K D I p L 0 F 1 d G 9 S Z W 1 v d m V k Q 2 9 s d W 1 u c z E u e 0 N v b H V t b j E x M S w x M T B 9 J n F 1 b 3 Q 7 L C Z x d W 9 0 O 1 N l Y 3 R p b 2 4 x L 1 R h Y m x l I D I z I C g y K S 9 B d X R v U m V t b 3 Z l Z E N v b H V t b n M x L n t D b 2 x 1 b W 4 x M T I s M T E x f S Z x d W 9 0 O y w m c X V v d D t T Z W N 0 a W 9 u M S 9 U Y W J s Z S A y M y A o M i k v Q X V 0 b 1 J l b W 9 2 Z W R D b 2 x 1 b W 5 z M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U Y W J s Z S A y M y A o M i k v Q X V 0 b 1 J l b W 9 2 Z W R D b 2 x 1 b W 5 z M S 5 7 Q 2 9 s d W 1 u M S w w f S Z x d W 9 0 O y w m c X V v d D t T Z W N 0 a W 9 u M S 9 U Y W J s Z S A y M y A o M i k v Q X V 0 b 1 J l b W 9 2 Z W R D b 2 x 1 b W 5 z M S 5 7 Q 2 9 s d W 1 u M i w x f S Z x d W 9 0 O y w m c X V v d D t T Z W N 0 a W 9 u M S 9 U Y W J s Z S A y M y A o M i k v Q X V 0 b 1 J l b W 9 2 Z W R D b 2 x 1 b W 5 z M S 5 7 Q 2 9 s d W 1 u M y w y f S Z x d W 9 0 O y w m c X V v d D t T Z W N 0 a W 9 u M S 9 U Y W J s Z S A y M y A o M i k v Q X V 0 b 1 J l b W 9 2 Z W R D b 2 x 1 b W 5 z M S 5 7 Q 2 9 s d W 1 u N C w z f S Z x d W 9 0 O y w m c X V v d D t T Z W N 0 a W 9 u M S 9 U Y W J s Z S A y M y A o M i k v Q X V 0 b 1 J l b W 9 2 Z W R D b 2 x 1 b W 5 z M S 5 7 Q 2 9 s d W 1 u N S w 0 f S Z x d W 9 0 O y w m c X V v d D t T Z W N 0 a W 9 u M S 9 U Y W J s Z S A y M y A o M i k v Q X V 0 b 1 J l b W 9 2 Z W R D b 2 x 1 b W 5 z M S 5 7 Q 2 9 s d W 1 u N i w 1 f S Z x d W 9 0 O y w m c X V v d D t T Z W N 0 a W 9 u M S 9 U Y W J s Z S A y M y A o M i k v Q X V 0 b 1 J l b W 9 2 Z W R D b 2 x 1 b W 5 z M S 5 7 Q 2 9 s d W 1 u N y w 2 f S Z x d W 9 0 O y w m c X V v d D t T Z W N 0 a W 9 u M S 9 U Y W J s Z S A y M y A o M i k v Q X V 0 b 1 J l b W 9 2 Z W R D b 2 x 1 b W 5 z M S 5 7 Q 2 9 s d W 1 u O C w 3 f S Z x d W 9 0 O y w m c X V v d D t T Z W N 0 a W 9 u M S 9 U Y W J s Z S A y M y A o M i k v Q X V 0 b 1 J l b W 9 2 Z W R D b 2 x 1 b W 5 z M S 5 7 Q 2 9 s d W 1 u O S w 4 f S Z x d W 9 0 O y w m c X V v d D t T Z W N 0 a W 9 u M S 9 U Y W J s Z S A y M y A o M i k v Q X V 0 b 1 J l b W 9 2 Z W R D b 2 x 1 b W 5 z M S 5 7 Q 2 9 s d W 1 u M T A s O X 0 m c X V v d D s s J n F 1 b 3 Q 7 U 2 V j d G l v b j E v V G F i b G U g M j M g K D I p L 0 F 1 d G 9 S Z W 1 v d m V k Q 2 9 s d W 1 u c z E u e 0 N v b H V t b j E x L D E w f S Z x d W 9 0 O y w m c X V v d D t T Z W N 0 a W 9 u M S 9 U Y W J s Z S A y M y A o M i k v Q X V 0 b 1 J l b W 9 2 Z W R D b 2 x 1 b W 5 z M S 5 7 Q 2 9 s d W 1 u M T I s M T F 9 J n F 1 b 3 Q 7 L C Z x d W 9 0 O 1 N l Y 3 R p b 2 4 x L 1 R h Y m x l I D I z I C g y K S 9 B d X R v U m V t b 3 Z l Z E N v b H V t b n M x L n t D b 2 x 1 b W 4 x M y w x M n 0 m c X V v d D s s J n F 1 b 3 Q 7 U 2 V j d G l v b j E v V G F i b G U g M j M g K D I p L 0 F 1 d G 9 S Z W 1 v d m V k Q 2 9 s d W 1 u c z E u e 0 N v b H V t b j E 0 L D E z f S Z x d W 9 0 O y w m c X V v d D t T Z W N 0 a W 9 u M S 9 U Y W J s Z S A y M y A o M i k v Q X V 0 b 1 J l b W 9 2 Z W R D b 2 x 1 b W 5 z M S 5 7 Q 2 9 s d W 1 u M T U s M T R 9 J n F 1 b 3 Q 7 L C Z x d W 9 0 O 1 N l Y 3 R p b 2 4 x L 1 R h Y m x l I D I z I C g y K S 9 B d X R v U m V t b 3 Z l Z E N v b H V t b n M x L n t D b 2 x 1 b W 4 x N i w x N X 0 m c X V v d D s s J n F 1 b 3 Q 7 U 2 V j d G l v b j E v V G F i b G U g M j M g K D I p L 0 F 1 d G 9 S Z W 1 v d m V k Q 2 9 s d W 1 u c z E u e 0 N v b H V t b j E 3 L D E 2 f S Z x d W 9 0 O y w m c X V v d D t T Z W N 0 a W 9 u M S 9 U Y W J s Z S A y M y A o M i k v Q X V 0 b 1 J l b W 9 2 Z W R D b 2 x 1 b W 5 z M S 5 7 Q 2 9 s d W 1 u M T g s M T d 9 J n F 1 b 3 Q 7 L C Z x d W 9 0 O 1 N l Y 3 R p b 2 4 x L 1 R h Y m x l I D I z I C g y K S 9 B d X R v U m V t b 3 Z l Z E N v b H V t b n M x L n t D b 2 x 1 b W 4 x O S w x O H 0 m c X V v d D s s J n F 1 b 3 Q 7 U 2 V j d G l v b j E v V G F i b G U g M j M g K D I p L 0 F 1 d G 9 S Z W 1 v d m V k Q 2 9 s d W 1 u c z E u e 0 N v b H V t b j I w L D E 5 f S Z x d W 9 0 O y w m c X V v d D t T Z W N 0 a W 9 u M S 9 U Y W J s Z S A y M y A o M i k v Q X V 0 b 1 J l b W 9 2 Z W R D b 2 x 1 b W 5 z M S 5 7 Q 2 9 s d W 1 u M j E s M j B 9 J n F 1 b 3 Q 7 L C Z x d W 9 0 O 1 N l Y 3 R p b 2 4 x L 1 R h Y m x l I D I z I C g y K S 9 B d X R v U m V t b 3 Z l Z E N v b H V t b n M x L n t D b 2 x 1 b W 4 y M i w y M X 0 m c X V v d D s s J n F 1 b 3 Q 7 U 2 V j d G l v b j E v V G F i b G U g M j M g K D I p L 0 F 1 d G 9 S Z W 1 v d m V k Q 2 9 s d W 1 u c z E u e 0 N v b H V t b j I z L D I y f S Z x d W 9 0 O y w m c X V v d D t T Z W N 0 a W 9 u M S 9 U Y W J s Z S A y M y A o M i k v Q X V 0 b 1 J l b W 9 2 Z W R D b 2 x 1 b W 5 z M S 5 7 Q 2 9 s d W 1 u M j Q s M j N 9 J n F 1 b 3 Q 7 L C Z x d W 9 0 O 1 N l Y 3 R p b 2 4 x L 1 R h Y m x l I D I z I C g y K S 9 B d X R v U m V t b 3 Z l Z E N v b H V t b n M x L n t D b 2 x 1 b W 4 y N S w y N H 0 m c X V v d D s s J n F 1 b 3 Q 7 U 2 V j d G l v b j E v V G F i b G U g M j M g K D I p L 0 F 1 d G 9 S Z W 1 v d m V k Q 2 9 s d W 1 u c z E u e 0 N v b H V t b j I 2 L D I 1 f S Z x d W 9 0 O y w m c X V v d D t T Z W N 0 a W 9 u M S 9 U Y W J s Z S A y M y A o M i k v Q X V 0 b 1 J l b W 9 2 Z W R D b 2 x 1 b W 5 z M S 5 7 Q 2 9 s d W 1 u M j c s M j Z 9 J n F 1 b 3 Q 7 L C Z x d W 9 0 O 1 N l Y 3 R p b 2 4 x L 1 R h Y m x l I D I z I C g y K S 9 B d X R v U m V t b 3 Z l Z E N v b H V t b n M x L n t D b 2 x 1 b W 4 y O C w y N 3 0 m c X V v d D s s J n F 1 b 3 Q 7 U 2 V j d G l v b j E v V G F i b G U g M j M g K D I p L 0 F 1 d G 9 S Z W 1 v d m V k Q 2 9 s d W 1 u c z E u e 0 N v b H V t b j I 5 L D I 4 f S Z x d W 9 0 O y w m c X V v d D t T Z W N 0 a W 9 u M S 9 U Y W J s Z S A y M y A o M i k v Q X V 0 b 1 J l b W 9 2 Z W R D b 2 x 1 b W 5 z M S 5 7 Q 2 9 s d W 1 u M z A s M j l 9 J n F 1 b 3 Q 7 L C Z x d W 9 0 O 1 N l Y 3 R p b 2 4 x L 1 R h Y m x l I D I z I C g y K S 9 B d X R v U m V t b 3 Z l Z E N v b H V t b n M x L n t D b 2 x 1 b W 4 z M S w z M H 0 m c X V v d D s s J n F 1 b 3 Q 7 U 2 V j d G l v b j E v V G F i b G U g M j M g K D I p L 0 F 1 d G 9 S Z W 1 v d m V k Q 2 9 s d W 1 u c z E u e 0 N v b H V t b j M y L D M x f S Z x d W 9 0 O y w m c X V v d D t T Z W N 0 a W 9 u M S 9 U Y W J s Z S A y M y A o M i k v Q X V 0 b 1 J l b W 9 2 Z W R D b 2 x 1 b W 5 z M S 5 7 Q 2 9 s d W 1 u M z M s M z J 9 J n F 1 b 3 Q 7 L C Z x d W 9 0 O 1 N l Y 3 R p b 2 4 x L 1 R h Y m x l I D I z I C g y K S 9 B d X R v U m V t b 3 Z l Z E N v b H V t b n M x L n t D b 2 x 1 b W 4 z N C w z M 3 0 m c X V v d D s s J n F 1 b 3 Q 7 U 2 V j d G l v b j E v V G F i b G U g M j M g K D I p L 0 F 1 d G 9 S Z W 1 v d m V k Q 2 9 s d W 1 u c z E u e 0 N v b H V t b j M 1 L D M 0 f S Z x d W 9 0 O y w m c X V v d D t T Z W N 0 a W 9 u M S 9 U Y W J s Z S A y M y A o M i k v Q X V 0 b 1 J l b W 9 2 Z W R D b 2 x 1 b W 5 z M S 5 7 Q 2 9 s d W 1 u M z Y s M z V 9 J n F 1 b 3 Q 7 L C Z x d W 9 0 O 1 N l Y 3 R p b 2 4 x L 1 R h Y m x l I D I z I C g y K S 9 B d X R v U m V t b 3 Z l Z E N v b H V t b n M x L n t D b 2 x 1 b W 4 z N y w z N n 0 m c X V v d D s s J n F 1 b 3 Q 7 U 2 V j d G l v b j E v V G F i b G U g M j M g K D I p L 0 F 1 d G 9 S Z W 1 v d m V k Q 2 9 s d W 1 u c z E u e 0 N v b H V t b j M 4 L D M 3 f S Z x d W 9 0 O y w m c X V v d D t T Z W N 0 a W 9 u M S 9 U Y W J s Z S A y M y A o M i k v Q X V 0 b 1 J l b W 9 2 Z W R D b 2 x 1 b W 5 z M S 5 7 Q 2 9 s d W 1 u M z k s M z h 9 J n F 1 b 3 Q 7 L C Z x d W 9 0 O 1 N l Y 3 R p b 2 4 x L 1 R h Y m x l I D I z I C g y K S 9 B d X R v U m V t b 3 Z l Z E N v b H V t b n M x L n t D b 2 x 1 b W 4 0 M C w z O X 0 m c X V v d D s s J n F 1 b 3 Q 7 U 2 V j d G l v b j E v V G F i b G U g M j M g K D I p L 0 F 1 d G 9 S Z W 1 v d m V k Q 2 9 s d W 1 u c z E u e 0 N v b H V t b j Q x L D Q w f S Z x d W 9 0 O y w m c X V v d D t T Z W N 0 a W 9 u M S 9 U Y W J s Z S A y M y A o M i k v Q X V 0 b 1 J l b W 9 2 Z W R D b 2 x 1 b W 5 z M S 5 7 Q 2 9 s d W 1 u N D I s N D F 9 J n F 1 b 3 Q 7 L C Z x d W 9 0 O 1 N l Y 3 R p b 2 4 x L 1 R h Y m x l I D I z I C g y K S 9 B d X R v U m V t b 3 Z l Z E N v b H V t b n M x L n t D b 2 x 1 b W 4 0 M y w 0 M n 0 m c X V v d D s s J n F 1 b 3 Q 7 U 2 V j d G l v b j E v V G F i b G U g M j M g K D I p L 0 F 1 d G 9 S Z W 1 v d m V k Q 2 9 s d W 1 u c z E u e 0 N v b H V t b j Q 0 L D Q z f S Z x d W 9 0 O y w m c X V v d D t T Z W N 0 a W 9 u M S 9 U Y W J s Z S A y M y A o M i k v Q X V 0 b 1 J l b W 9 2 Z W R D b 2 x 1 b W 5 z M S 5 7 Q 2 9 s d W 1 u N D U s N D R 9 J n F 1 b 3 Q 7 L C Z x d W 9 0 O 1 N l Y 3 R p b 2 4 x L 1 R h Y m x l I D I z I C g y K S 9 B d X R v U m V t b 3 Z l Z E N v b H V t b n M x L n t D b 2 x 1 b W 4 0 N i w 0 N X 0 m c X V v d D s s J n F 1 b 3 Q 7 U 2 V j d G l v b j E v V G F i b G U g M j M g K D I p L 0 F 1 d G 9 S Z W 1 v d m V k Q 2 9 s d W 1 u c z E u e 0 N v b H V t b j Q 3 L D Q 2 f S Z x d W 9 0 O y w m c X V v d D t T Z W N 0 a W 9 u M S 9 U Y W J s Z S A y M y A o M i k v Q X V 0 b 1 J l b W 9 2 Z W R D b 2 x 1 b W 5 z M S 5 7 Q 2 9 s d W 1 u N D g s N D d 9 J n F 1 b 3 Q 7 L C Z x d W 9 0 O 1 N l Y 3 R p b 2 4 x L 1 R h Y m x l I D I z I C g y K S 9 B d X R v U m V t b 3 Z l Z E N v b H V t b n M x L n t D b 2 x 1 b W 4 0 O S w 0 O H 0 m c X V v d D s s J n F 1 b 3 Q 7 U 2 V j d G l v b j E v V G F i b G U g M j M g K D I p L 0 F 1 d G 9 S Z W 1 v d m V k Q 2 9 s d W 1 u c z E u e 0 N v b H V t b j U w L D Q 5 f S Z x d W 9 0 O y w m c X V v d D t T Z W N 0 a W 9 u M S 9 U Y W J s Z S A y M y A o M i k v Q X V 0 b 1 J l b W 9 2 Z W R D b 2 x 1 b W 5 z M S 5 7 Q 2 9 s d W 1 u N T E s N T B 9 J n F 1 b 3 Q 7 L C Z x d W 9 0 O 1 N l Y 3 R p b 2 4 x L 1 R h Y m x l I D I z I C g y K S 9 B d X R v U m V t b 3 Z l Z E N v b H V t b n M x L n t D b 2 x 1 b W 4 1 M i w 1 M X 0 m c X V v d D s s J n F 1 b 3 Q 7 U 2 V j d G l v b j E v V G F i b G U g M j M g K D I p L 0 F 1 d G 9 S Z W 1 v d m V k Q 2 9 s d W 1 u c z E u e 0 N v b H V t b j U z L D U y f S Z x d W 9 0 O y w m c X V v d D t T Z W N 0 a W 9 u M S 9 U Y W J s Z S A y M y A o M i k v Q X V 0 b 1 J l b W 9 2 Z W R D b 2 x 1 b W 5 z M S 5 7 Q 2 9 s d W 1 u N T Q s N T N 9 J n F 1 b 3 Q 7 L C Z x d W 9 0 O 1 N l Y 3 R p b 2 4 x L 1 R h Y m x l I D I z I C g y K S 9 B d X R v U m V t b 3 Z l Z E N v b H V t b n M x L n t D b 2 x 1 b W 4 1 N S w 1 N H 0 m c X V v d D s s J n F 1 b 3 Q 7 U 2 V j d G l v b j E v V G F i b G U g M j M g K D I p L 0 F 1 d G 9 S Z W 1 v d m V k Q 2 9 s d W 1 u c z E u e 0 N v b H V t b j U 2 L D U 1 f S Z x d W 9 0 O y w m c X V v d D t T Z W N 0 a W 9 u M S 9 U Y W J s Z S A y M y A o M i k v Q X V 0 b 1 J l b W 9 2 Z W R D b 2 x 1 b W 5 z M S 5 7 Q 2 9 s d W 1 u N T c s N T Z 9 J n F 1 b 3 Q 7 L C Z x d W 9 0 O 1 N l Y 3 R p b 2 4 x L 1 R h Y m x l I D I z I C g y K S 9 B d X R v U m V t b 3 Z l Z E N v b H V t b n M x L n t D b 2 x 1 b W 4 1 O C w 1 N 3 0 m c X V v d D s s J n F 1 b 3 Q 7 U 2 V j d G l v b j E v V G F i b G U g M j M g K D I p L 0 F 1 d G 9 S Z W 1 v d m V k Q 2 9 s d W 1 u c z E u e 0 N v b H V t b j U 5 L D U 4 f S Z x d W 9 0 O y w m c X V v d D t T Z W N 0 a W 9 u M S 9 U Y W J s Z S A y M y A o M i k v Q X V 0 b 1 J l b W 9 2 Z W R D b 2 x 1 b W 5 z M S 5 7 Q 2 9 s d W 1 u N j A s N T l 9 J n F 1 b 3 Q 7 L C Z x d W 9 0 O 1 N l Y 3 R p b 2 4 x L 1 R h Y m x l I D I z I C g y K S 9 B d X R v U m V t b 3 Z l Z E N v b H V t b n M x L n t D b 2 x 1 b W 4 2 M S w 2 M H 0 m c X V v d D s s J n F 1 b 3 Q 7 U 2 V j d G l v b j E v V G F i b G U g M j M g K D I p L 0 F 1 d G 9 S Z W 1 v d m V k Q 2 9 s d W 1 u c z E u e 0 N v b H V t b j Y y L D Y x f S Z x d W 9 0 O y w m c X V v d D t T Z W N 0 a W 9 u M S 9 U Y W J s Z S A y M y A o M i k v Q X V 0 b 1 J l b W 9 2 Z W R D b 2 x 1 b W 5 z M S 5 7 Q 2 9 s d W 1 u N j M s N j J 9 J n F 1 b 3 Q 7 L C Z x d W 9 0 O 1 N l Y 3 R p b 2 4 x L 1 R h Y m x l I D I z I C g y K S 9 B d X R v U m V t b 3 Z l Z E N v b H V t b n M x L n t D b 2 x 1 b W 4 2 N C w 2 M 3 0 m c X V v d D s s J n F 1 b 3 Q 7 U 2 V j d G l v b j E v V G F i b G U g M j M g K D I p L 0 F 1 d G 9 S Z W 1 v d m V k Q 2 9 s d W 1 u c z E u e 0 N v b H V t b j Y 1 L D Y 0 f S Z x d W 9 0 O y w m c X V v d D t T Z W N 0 a W 9 u M S 9 U Y W J s Z S A y M y A o M i k v Q X V 0 b 1 J l b W 9 2 Z W R D b 2 x 1 b W 5 z M S 5 7 Q 2 9 s d W 1 u N j Y s N j V 9 J n F 1 b 3 Q 7 L C Z x d W 9 0 O 1 N l Y 3 R p b 2 4 x L 1 R h Y m x l I D I z I C g y K S 9 B d X R v U m V t b 3 Z l Z E N v b H V t b n M x L n t D b 2 x 1 b W 4 2 N y w 2 N n 0 m c X V v d D s s J n F 1 b 3 Q 7 U 2 V j d G l v b j E v V G F i b G U g M j M g K D I p L 0 F 1 d G 9 S Z W 1 v d m V k Q 2 9 s d W 1 u c z E u e 0 N v b H V t b j Y 4 L D Y 3 f S Z x d W 9 0 O y w m c X V v d D t T Z W N 0 a W 9 u M S 9 U Y W J s Z S A y M y A o M i k v Q X V 0 b 1 J l b W 9 2 Z W R D b 2 x 1 b W 5 z M S 5 7 Q 2 9 s d W 1 u N j k s N j h 9 J n F 1 b 3 Q 7 L C Z x d W 9 0 O 1 N l Y 3 R p b 2 4 x L 1 R h Y m x l I D I z I C g y K S 9 B d X R v U m V t b 3 Z l Z E N v b H V t b n M x L n t D b 2 x 1 b W 4 3 M C w 2 O X 0 m c X V v d D s s J n F 1 b 3 Q 7 U 2 V j d G l v b j E v V G F i b G U g M j M g K D I p L 0 F 1 d G 9 S Z W 1 v d m V k Q 2 9 s d W 1 u c z E u e 0 N v b H V t b j c x L D c w f S Z x d W 9 0 O y w m c X V v d D t T Z W N 0 a W 9 u M S 9 U Y W J s Z S A y M y A o M i k v Q X V 0 b 1 J l b W 9 2 Z W R D b 2 x 1 b W 5 z M S 5 7 Q 2 9 s d W 1 u N z I s N z F 9 J n F 1 b 3 Q 7 L C Z x d W 9 0 O 1 N l Y 3 R p b 2 4 x L 1 R h Y m x l I D I z I C g y K S 9 B d X R v U m V t b 3 Z l Z E N v b H V t b n M x L n t D b 2 x 1 b W 4 3 M y w 3 M n 0 m c X V v d D s s J n F 1 b 3 Q 7 U 2 V j d G l v b j E v V G F i b G U g M j M g K D I p L 0 F 1 d G 9 S Z W 1 v d m V k Q 2 9 s d W 1 u c z E u e 0 N v b H V t b j c 0 L D c z f S Z x d W 9 0 O y w m c X V v d D t T Z W N 0 a W 9 u M S 9 U Y W J s Z S A y M y A o M i k v Q X V 0 b 1 J l b W 9 2 Z W R D b 2 x 1 b W 5 z M S 5 7 Q 2 9 s d W 1 u N z U s N z R 9 J n F 1 b 3 Q 7 L C Z x d W 9 0 O 1 N l Y 3 R p b 2 4 x L 1 R h Y m x l I D I z I C g y K S 9 B d X R v U m V t b 3 Z l Z E N v b H V t b n M x L n t D b 2 x 1 b W 4 3 N i w 3 N X 0 m c X V v d D s s J n F 1 b 3 Q 7 U 2 V j d G l v b j E v V G F i b G U g M j M g K D I p L 0 F 1 d G 9 S Z W 1 v d m V k Q 2 9 s d W 1 u c z E u e 0 N v b H V t b j c 3 L D c 2 f S Z x d W 9 0 O y w m c X V v d D t T Z W N 0 a W 9 u M S 9 U Y W J s Z S A y M y A o M i k v Q X V 0 b 1 J l b W 9 2 Z W R D b 2 x 1 b W 5 z M S 5 7 Q 2 9 s d W 1 u N z g s N z d 9 J n F 1 b 3 Q 7 L C Z x d W 9 0 O 1 N l Y 3 R p b 2 4 x L 1 R h Y m x l I D I z I C g y K S 9 B d X R v U m V t b 3 Z l Z E N v b H V t b n M x L n t D b 2 x 1 b W 4 3 O S w 3 O H 0 m c X V v d D s s J n F 1 b 3 Q 7 U 2 V j d G l v b j E v V G F i b G U g M j M g K D I p L 0 F 1 d G 9 S Z W 1 v d m V k Q 2 9 s d W 1 u c z E u e 0 N v b H V t b j g w L D c 5 f S Z x d W 9 0 O y w m c X V v d D t T Z W N 0 a W 9 u M S 9 U Y W J s Z S A y M y A o M i k v Q X V 0 b 1 J l b W 9 2 Z W R D b 2 x 1 b W 5 z M S 5 7 Q 2 9 s d W 1 u O D E s O D B 9 J n F 1 b 3 Q 7 L C Z x d W 9 0 O 1 N l Y 3 R p b 2 4 x L 1 R h Y m x l I D I z I C g y K S 9 B d X R v U m V t b 3 Z l Z E N v b H V t b n M x L n t D b 2 x 1 b W 4 4 M i w 4 M X 0 m c X V v d D s s J n F 1 b 3 Q 7 U 2 V j d G l v b j E v V G F i b G U g M j M g K D I p L 0 F 1 d G 9 S Z W 1 v d m V k Q 2 9 s d W 1 u c z E u e 0 N v b H V t b j g z L D g y f S Z x d W 9 0 O y w m c X V v d D t T Z W N 0 a W 9 u M S 9 U Y W J s Z S A y M y A o M i k v Q X V 0 b 1 J l b W 9 2 Z W R D b 2 x 1 b W 5 z M S 5 7 Q 2 9 s d W 1 u O D Q s O D N 9 J n F 1 b 3 Q 7 L C Z x d W 9 0 O 1 N l Y 3 R p b 2 4 x L 1 R h Y m x l I D I z I C g y K S 9 B d X R v U m V t b 3 Z l Z E N v b H V t b n M x L n t D b 2 x 1 b W 4 4 N S w 4 N H 0 m c X V v d D s s J n F 1 b 3 Q 7 U 2 V j d G l v b j E v V G F i b G U g M j M g K D I p L 0 F 1 d G 9 S Z W 1 v d m V k Q 2 9 s d W 1 u c z E u e 0 N v b H V t b j g 2 L D g 1 f S Z x d W 9 0 O y w m c X V v d D t T Z W N 0 a W 9 u M S 9 U Y W J s Z S A y M y A o M i k v Q X V 0 b 1 J l b W 9 2 Z W R D b 2 x 1 b W 5 z M S 5 7 Q 2 9 s d W 1 u O D c s O D Z 9 J n F 1 b 3 Q 7 L C Z x d W 9 0 O 1 N l Y 3 R p b 2 4 x L 1 R h Y m x l I D I z I C g y K S 9 B d X R v U m V t b 3 Z l Z E N v b H V t b n M x L n t D b 2 x 1 b W 4 4 O C w 4 N 3 0 m c X V v d D s s J n F 1 b 3 Q 7 U 2 V j d G l v b j E v V G F i b G U g M j M g K D I p L 0 F 1 d G 9 S Z W 1 v d m V k Q 2 9 s d W 1 u c z E u e 0 N v b H V t b j g 5 L D g 4 f S Z x d W 9 0 O y w m c X V v d D t T Z W N 0 a W 9 u M S 9 U Y W J s Z S A y M y A o M i k v Q X V 0 b 1 J l b W 9 2 Z W R D b 2 x 1 b W 5 z M S 5 7 Q 2 9 s d W 1 u O T A s O D l 9 J n F 1 b 3 Q 7 L C Z x d W 9 0 O 1 N l Y 3 R p b 2 4 x L 1 R h Y m x l I D I z I C g y K S 9 B d X R v U m V t b 3 Z l Z E N v b H V t b n M x L n t D b 2 x 1 b W 4 5 M S w 5 M H 0 m c X V v d D s s J n F 1 b 3 Q 7 U 2 V j d G l v b j E v V G F i b G U g M j M g K D I p L 0 F 1 d G 9 S Z W 1 v d m V k Q 2 9 s d W 1 u c z E u e 0 N v b H V t b j k y L D k x f S Z x d W 9 0 O y w m c X V v d D t T Z W N 0 a W 9 u M S 9 U Y W J s Z S A y M y A o M i k v Q X V 0 b 1 J l b W 9 2 Z W R D b 2 x 1 b W 5 z M S 5 7 Q 2 9 s d W 1 u O T M s O T J 9 J n F 1 b 3 Q 7 L C Z x d W 9 0 O 1 N l Y 3 R p b 2 4 x L 1 R h Y m x l I D I z I C g y K S 9 B d X R v U m V t b 3 Z l Z E N v b H V t b n M x L n t D b 2 x 1 b W 4 5 N C w 5 M 3 0 m c X V v d D s s J n F 1 b 3 Q 7 U 2 V j d G l v b j E v V G F i b G U g M j M g K D I p L 0 F 1 d G 9 S Z W 1 v d m V k Q 2 9 s d W 1 u c z E u e 0 N v b H V t b j k 1 L D k 0 f S Z x d W 9 0 O y w m c X V v d D t T Z W N 0 a W 9 u M S 9 U Y W J s Z S A y M y A o M i k v Q X V 0 b 1 J l b W 9 2 Z W R D b 2 x 1 b W 5 z M S 5 7 Q 2 9 s d W 1 u O T Y s O T V 9 J n F 1 b 3 Q 7 L C Z x d W 9 0 O 1 N l Y 3 R p b 2 4 x L 1 R h Y m x l I D I z I C g y K S 9 B d X R v U m V t b 3 Z l Z E N v b H V t b n M x L n t D b 2 x 1 b W 4 5 N y w 5 N n 0 m c X V v d D s s J n F 1 b 3 Q 7 U 2 V j d G l v b j E v V G F i b G U g M j M g K D I p L 0 F 1 d G 9 S Z W 1 v d m V k Q 2 9 s d W 1 u c z E u e 0 N v b H V t b j k 4 L D k 3 f S Z x d W 9 0 O y w m c X V v d D t T Z W N 0 a W 9 u M S 9 U Y W J s Z S A y M y A o M i k v Q X V 0 b 1 J l b W 9 2 Z W R D b 2 x 1 b W 5 z M S 5 7 Q 2 9 s d W 1 u O T k s O T h 9 J n F 1 b 3 Q 7 L C Z x d W 9 0 O 1 N l Y 3 R p b 2 4 x L 1 R h Y m x l I D I z I C g y K S 9 B d X R v U m V t b 3 Z l Z E N v b H V t b n M x L n t D b 2 x 1 b W 4 x M D A s O T l 9 J n F 1 b 3 Q 7 L C Z x d W 9 0 O 1 N l Y 3 R p b 2 4 x L 1 R h Y m x l I D I z I C g y K S 9 B d X R v U m V t b 3 Z l Z E N v b H V t b n M x L n t D b 2 x 1 b W 4 x M D E s M T A w f S Z x d W 9 0 O y w m c X V v d D t T Z W N 0 a W 9 u M S 9 U Y W J s Z S A y M y A o M i k v Q X V 0 b 1 J l b W 9 2 Z W R D b 2 x 1 b W 5 z M S 5 7 Q 2 9 s d W 1 u M T A y L D E w M X 0 m c X V v d D s s J n F 1 b 3 Q 7 U 2 V j d G l v b j E v V G F i b G U g M j M g K D I p L 0 F 1 d G 9 S Z W 1 v d m V k Q 2 9 s d W 1 u c z E u e 0 N v b H V t b j E w M y w x M D J 9 J n F 1 b 3 Q 7 L C Z x d W 9 0 O 1 N l Y 3 R p b 2 4 x L 1 R h Y m x l I D I z I C g y K S 9 B d X R v U m V t b 3 Z l Z E N v b H V t b n M x L n t D b 2 x 1 b W 4 x M D Q s M T A z f S Z x d W 9 0 O y w m c X V v d D t T Z W N 0 a W 9 u M S 9 U Y W J s Z S A y M y A o M i k v Q X V 0 b 1 J l b W 9 2 Z W R D b 2 x 1 b W 5 z M S 5 7 Q 2 9 s d W 1 u M T A 1 L D E w N H 0 m c X V v d D s s J n F 1 b 3 Q 7 U 2 V j d G l v b j E v V G F i b G U g M j M g K D I p L 0 F 1 d G 9 S Z W 1 v d m V k Q 2 9 s d W 1 u c z E u e 0 N v b H V t b j E w N i w x M D V 9 J n F 1 b 3 Q 7 L C Z x d W 9 0 O 1 N l Y 3 R p b 2 4 x L 1 R h Y m x l I D I z I C g y K S 9 B d X R v U m V t b 3 Z l Z E N v b H V t b n M x L n t D b 2 x 1 b W 4 x M D c s M T A 2 f S Z x d W 9 0 O y w m c X V v d D t T Z W N 0 a W 9 u M S 9 U Y W J s Z S A y M y A o M i k v Q X V 0 b 1 J l b W 9 2 Z W R D b 2 x 1 b W 5 z M S 5 7 Q 2 9 s d W 1 u M T A 4 L D E w N 3 0 m c X V v d D s s J n F 1 b 3 Q 7 U 2 V j d G l v b j E v V G F i b G U g M j M g K D I p L 0 F 1 d G 9 S Z W 1 v d m V k Q 2 9 s d W 1 u c z E u e 0 N v b H V t b j E w O S w x M D h 9 J n F 1 b 3 Q 7 L C Z x d W 9 0 O 1 N l Y 3 R p b 2 4 x L 1 R h Y m x l I D I z I C g y K S 9 B d X R v U m V t b 3 Z l Z E N v b H V t b n M x L n t D b 2 x 1 b W 4 x M T A s M T A 5 f S Z x d W 9 0 O y w m c X V v d D t T Z W N 0 a W 9 u M S 9 U Y W J s Z S A y M y A o M i k v Q X V 0 b 1 J l b W 9 2 Z W R D b 2 x 1 b W 5 z M S 5 7 Q 2 9 s d W 1 u M T E x L D E x M H 0 m c X V v d D s s J n F 1 b 3 Q 7 U 2 V j d G l v b j E v V G F i b G U g M j M g K D I p L 0 F 1 d G 9 S Z W 1 v d m V k Q 2 9 s d W 1 u c z E u e 0 N v b H V t b j E x M i w x M T F 9 J n F 1 b 3 Q 7 L C Z x d W 9 0 O 1 N l Y 3 R p b 2 4 x L 1 R h Y m x l I D I z I C g y K S 9 B d X R v U m V t b 3 Z l Z E N v b H V t b n M x L n t D b 2 x 1 b W 4 x M T M s M T E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I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M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1 J T I w K D I p P C 9 J d G V t U G F 0 a D 4 8 L 0 l 0 Z W 1 M b 2 N h d G l v b j 4 8 U 3 R h Y m x l R W 5 0 c m l l c z 4 8 R W 5 0 c n k g V H l w Z T 0 i U X V l c n l J R C I g V m F s d W U 9 I n M 5 N 2 R k M z d k Z S 0 4 Y z V h L T Q y M D A t Y T V l O C 1 k N j F k N j c w O D B i M 2 Y i I C 8 + P E V u d H J 5 I F R 5 c G U 9 I k Z p b G x U Y X J n Z X Q i I F Z h b H V l P S J z V G F i b G V f M j V f X z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M Y X N 0 V X B k Y X R l Z C I g V m F s d W U 9 I m Q y M D I 0 L T A 5 L T I 1 V D I y O j M 1 O j A w L j Y y M z Q z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T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N S A o M i k v Q X V 0 b 1 J l b W 9 2 Z W R D b 2 x 1 b W 5 z M S 5 7 Q 2 9 s d W 1 u M S w w f S Z x d W 9 0 O y w m c X V v d D t T Z W N 0 a W 9 u M S 9 U Y W J s Z S A y N S A o M i k v Q X V 0 b 1 J l b W 9 2 Z W R D b 2 x 1 b W 5 z M S 5 7 Q 2 9 s d W 1 u M i w x f S Z x d W 9 0 O y w m c X V v d D t T Z W N 0 a W 9 u M S 9 U Y W J s Z S A y N S A o M i k v Q X V 0 b 1 J l b W 9 2 Z W R D b 2 x 1 b W 5 z M S 5 7 Q 2 9 s d W 1 u M y w y f S Z x d W 9 0 O y w m c X V v d D t T Z W N 0 a W 9 u M S 9 U Y W J s Z S A y N S A o M i k v Q X V 0 b 1 J l b W 9 2 Z W R D b 2 x 1 b W 5 z M S 5 7 Q 2 9 s d W 1 u N C w z f S Z x d W 9 0 O y w m c X V v d D t T Z W N 0 a W 9 u M S 9 U Y W J s Z S A y N S A o M i k v Q X V 0 b 1 J l b W 9 2 Z W R D b 2 x 1 b W 5 z M S 5 7 Q 2 9 s d W 1 u N S w 0 f S Z x d W 9 0 O y w m c X V v d D t T Z W N 0 a W 9 u M S 9 U Y W J s Z S A y N S A o M i k v Q X V 0 b 1 J l b W 9 2 Z W R D b 2 x 1 b W 5 z M S 5 7 Q 2 9 s d W 1 u N i w 1 f S Z x d W 9 0 O y w m c X V v d D t T Z W N 0 a W 9 u M S 9 U Y W J s Z S A y N S A o M i k v Q X V 0 b 1 J l b W 9 2 Z W R D b 2 x 1 b W 5 z M S 5 7 Q 2 9 s d W 1 u N y w 2 f S Z x d W 9 0 O y w m c X V v d D t T Z W N 0 a W 9 u M S 9 U Y W J s Z S A y N S A o M i k v Q X V 0 b 1 J l b W 9 2 Z W R D b 2 x 1 b W 5 z M S 5 7 Q 2 9 s d W 1 u O C w 3 f S Z x d W 9 0 O y w m c X V v d D t T Z W N 0 a W 9 u M S 9 U Y W J s Z S A y N S A o M i k v Q X V 0 b 1 J l b W 9 2 Z W R D b 2 x 1 b W 5 z M S 5 7 Q 2 9 s d W 1 u O S w 4 f S Z x d W 9 0 O y w m c X V v d D t T Z W N 0 a W 9 u M S 9 U Y W J s Z S A y N S A o M i k v Q X V 0 b 1 J l b W 9 2 Z W R D b 2 x 1 b W 5 z M S 5 7 Q 2 9 s d W 1 u M T A s O X 0 m c X V v d D s s J n F 1 b 3 Q 7 U 2 V j d G l v b j E v V G F i b G U g M j U g K D I p L 0 F 1 d G 9 S Z W 1 v d m V k Q 2 9 s d W 1 u c z E u e 0 N v b H V t b j E x L D E w f S Z x d W 9 0 O y w m c X V v d D t T Z W N 0 a W 9 u M S 9 U Y W J s Z S A y N S A o M i k v Q X V 0 b 1 J l b W 9 2 Z W R D b 2 x 1 b W 5 z M S 5 7 Q 2 9 s d W 1 u M T I s M T F 9 J n F 1 b 3 Q 7 L C Z x d W 9 0 O 1 N l Y 3 R p b 2 4 x L 1 R h Y m x l I D I 1 I C g y K S 9 B d X R v U m V t b 3 Z l Z E N v b H V t b n M x L n t D b 2 x 1 b W 4 x M y w x M n 0 m c X V v d D s s J n F 1 b 3 Q 7 U 2 V j d G l v b j E v V G F i b G U g M j U g K D I p L 0 F 1 d G 9 S Z W 1 v d m V k Q 2 9 s d W 1 u c z E u e 0 N v b H V t b j E 0 L D E z f S Z x d W 9 0 O y w m c X V v d D t T Z W N 0 a W 9 u M S 9 U Y W J s Z S A y N S A o M i k v Q X V 0 b 1 J l b W 9 2 Z W R D b 2 x 1 b W 5 z M S 5 7 Q 2 9 s d W 1 u M T U s M T R 9 J n F 1 b 3 Q 7 L C Z x d W 9 0 O 1 N l Y 3 R p b 2 4 x L 1 R h Y m x l I D I 1 I C g y K S 9 B d X R v U m V t b 3 Z l Z E N v b H V t b n M x L n t D b 2 x 1 b W 4 x N i w x N X 0 m c X V v d D s s J n F 1 b 3 Q 7 U 2 V j d G l v b j E v V G F i b G U g M j U g K D I p L 0 F 1 d G 9 S Z W 1 v d m V k Q 2 9 s d W 1 u c z E u e 0 N v b H V t b j E 3 L D E 2 f S Z x d W 9 0 O y w m c X V v d D t T Z W N 0 a W 9 u M S 9 U Y W J s Z S A y N S A o M i k v Q X V 0 b 1 J l b W 9 2 Z W R D b 2 x 1 b W 5 z M S 5 7 Q 2 9 s d W 1 u M T g s M T d 9 J n F 1 b 3 Q 7 L C Z x d W 9 0 O 1 N l Y 3 R p b 2 4 x L 1 R h Y m x l I D I 1 I C g y K S 9 B d X R v U m V t b 3 Z l Z E N v b H V t b n M x L n t D b 2 x 1 b W 4 x O S w x O H 0 m c X V v d D s s J n F 1 b 3 Q 7 U 2 V j d G l v b j E v V G F i b G U g M j U g K D I p L 0 F 1 d G 9 S Z W 1 v d m V k Q 2 9 s d W 1 u c z E u e 0 N v b H V t b j I w L D E 5 f S Z x d W 9 0 O y w m c X V v d D t T Z W N 0 a W 9 u M S 9 U Y W J s Z S A y N S A o M i k v Q X V 0 b 1 J l b W 9 2 Z W R D b 2 x 1 b W 5 z M S 5 7 Q 2 9 s d W 1 u M j E s M j B 9 J n F 1 b 3 Q 7 L C Z x d W 9 0 O 1 N l Y 3 R p b 2 4 x L 1 R h Y m x l I D I 1 I C g y K S 9 B d X R v U m V t b 3 Z l Z E N v b H V t b n M x L n t D b 2 x 1 b W 4 y M i w y M X 0 m c X V v d D s s J n F 1 b 3 Q 7 U 2 V j d G l v b j E v V G F i b G U g M j U g K D I p L 0 F 1 d G 9 S Z W 1 v d m V k Q 2 9 s d W 1 u c z E u e 0 N v b H V t b j I z L D I y f S Z x d W 9 0 O y w m c X V v d D t T Z W N 0 a W 9 u M S 9 U Y W J s Z S A y N S A o M i k v Q X V 0 b 1 J l b W 9 2 Z W R D b 2 x 1 b W 5 z M S 5 7 Q 2 9 s d W 1 u M j Q s M j N 9 J n F 1 b 3 Q 7 L C Z x d W 9 0 O 1 N l Y 3 R p b 2 4 x L 1 R h Y m x l I D I 1 I C g y K S 9 B d X R v U m V t b 3 Z l Z E N v b H V t b n M x L n t D b 2 x 1 b W 4 y N S w y N H 0 m c X V v d D s s J n F 1 b 3 Q 7 U 2 V j d G l v b j E v V G F i b G U g M j U g K D I p L 0 F 1 d G 9 S Z W 1 v d m V k Q 2 9 s d W 1 u c z E u e 0 N v b H V t b j I 2 L D I 1 f S Z x d W 9 0 O y w m c X V v d D t T Z W N 0 a W 9 u M S 9 U Y W J s Z S A y N S A o M i k v Q X V 0 b 1 J l b W 9 2 Z W R D b 2 x 1 b W 5 z M S 5 7 Q 2 9 s d W 1 u M j c s M j Z 9 J n F 1 b 3 Q 7 L C Z x d W 9 0 O 1 N l Y 3 R p b 2 4 x L 1 R h Y m x l I D I 1 I C g y K S 9 B d X R v U m V t b 3 Z l Z E N v b H V t b n M x L n t D b 2 x 1 b W 4 y O C w y N 3 0 m c X V v d D s s J n F 1 b 3 Q 7 U 2 V j d G l v b j E v V G F i b G U g M j U g K D I p L 0 F 1 d G 9 S Z W 1 v d m V k Q 2 9 s d W 1 u c z E u e 0 N v b H V t b j I 5 L D I 4 f S Z x d W 9 0 O y w m c X V v d D t T Z W N 0 a W 9 u M S 9 U Y W J s Z S A y N S A o M i k v Q X V 0 b 1 J l b W 9 2 Z W R D b 2 x 1 b W 5 z M S 5 7 Q 2 9 s d W 1 u M z A s M j l 9 J n F 1 b 3 Q 7 L C Z x d W 9 0 O 1 N l Y 3 R p b 2 4 x L 1 R h Y m x l I D I 1 I C g y K S 9 B d X R v U m V t b 3 Z l Z E N v b H V t b n M x L n t D b 2 x 1 b W 4 z M S w z M H 0 m c X V v d D s s J n F 1 b 3 Q 7 U 2 V j d G l v b j E v V G F i b G U g M j U g K D I p L 0 F 1 d G 9 S Z W 1 v d m V k Q 2 9 s d W 1 u c z E u e 0 N v b H V t b j M y L D M x f S Z x d W 9 0 O y w m c X V v d D t T Z W N 0 a W 9 u M S 9 U Y W J s Z S A y N S A o M i k v Q X V 0 b 1 J l b W 9 2 Z W R D b 2 x 1 b W 5 z M S 5 7 Q 2 9 s d W 1 u M z M s M z J 9 J n F 1 b 3 Q 7 L C Z x d W 9 0 O 1 N l Y 3 R p b 2 4 x L 1 R h Y m x l I D I 1 I C g y K S 9 B d X R v U m V t b 3 Z l Z E N v b H V t b n M x L n t D b 2 x 1 b W 4 z N C w z M 3 0 m c X V v d D s s J n F 1 b 3 Q 7 U 2 V j d G l v b j E v V G F i b G U g M j U g K D I p L 0 F 1 d G 9 S Z W 1 v d m V k Q 2 9 s d W 1 u c z E u e 0 N v b H V t b j M 1 L D M 0 f S Z x d W 9 0 O y w m c X V v d D t T Z W N 0 a W 9 u M S 9 U Y W J s Z S A y N S A o M i k v Q X V 0 b 1 J l b W 9 2 Z W R D b 2 x 1 b W 5 z M S 5 7 Q 2 9 s d W 1 u M z Y s M z V 9 J n F 1 b 3 Q 7 L C Z x d W 9 0 O 1 N l Y 3 R p b 2 4 x L 1 R h Y m x l I D I 1 I C g y K S 9 B d X R v U m V t b 3 Z l Z E N v b H V t b n M x L n t D b 2 x 1 b W 4 z N y w z N n 0 m c X V v d D s s J n F 1 b 3 Q 7 U 2 V j d G l v b j E v V G F i b G U g M j U g K D I p L 0 F 1 d G 9 S Z W 1 v d m V k Q 2 9 s d W 1 u c z E u e 0 N v b H V t b j M 4 L D M 3 f S Z x d W 9 0 O y w m c X V v d D t T Z W N 0 a W 9 u M S 9 U Y W J s Z S A y N S A o M i k v Q X V 0 b 1 J l b W 9 2 Z W R D b 2 x 1 b W 5 z M S 5 7 Q 2 9 s d W 1 u M z k s M z h 9 J n F 1 b 3 Q 7 L C Z x d W 9 0 O 1 N l Y 3 R p b 2 4 x L 1 R h Y m x l I D I 1 I C g y K S 9 B d X R v U m V t b 3 Z l Z E N v b H V t b n M x L n t D b 2 x 1 b W 4 0 M C w z O X 0 m c X V v d D s s J n F 1 b 3 Q 7 U 2 V j d G l v b j E v V G F i b G U g M j U g K D I p L 0 F 1 d G 9 S Z W 1 v d m V k Q 2 9 s d W 1 u c z E u e 0 N v b H V t b j Q x L D Q w f S Z x d W 9 0 O y w m c X V v d D t T Z W N 0 a W 9 u M S 9 U Y W J s Z S A y N S A o M i k v Q X V 0 b 1 J l b W 9 2 Z W R D b 2 x 1 b W 5 z M S 5 7 Q 2 9 s d W 1 u N D I s N D F 9 J n F 1 b 3 Q 7 L C Z x d W 9 0 O 1 N l Y 3 R p b 2 4 x L 1 R h Y m x l I D I 1 I C g y K S 9 B d X R v U m V t b 3 Z l Z E N v b H V t b n M x L n t D b 2 x 1 b W 4 0 M y w 0 M n 0 m c X V v d D s s J n F 1 b 3 Q 7 U 2 V j d G l v b j E v V G F i b G U g M j U g K D I p L 0 F 1 d G 9 S Z W 1 v d m V k Q 2 9 s d W 1 u c z E u e 0 N v b H V t b j Q 0 L D Q z f S Z x d W 9 0 O y w m c X V v d D t T Z W N 0 a W 9 u M S 9 U Y W J s Z S A y N S A o M i k v Q X V 0 b 1 J l b W 9 2 Z W R D b 2 x 1 b W 5 z M S 5 7 Q 2 9 s d W 1 u N D U s N D R 9 J n F 1 b 3 Q 7 L C Z x d W 9 0 O 1 N l Y 3 R p b 2 4 x L 1 R h Y m x l I D I 1 I C g y K S 9 B d X R v U m V t b 3 Z l Z E N v b H V t b n M x L n t D b 2 x 1 b W 4 0 N i w 0 N X 0 m c X V v d D s s J n F 1 b 3 Q 7 U 2 V j d G l v b j E v V G F i b G U g M j U g K D I p L 0 F 1 d G 9 S Z W 1 v d m V k Q 2 9 s d W 1 u c z E u e 0 N v b H V t b j Q 3 L D Q 2 f S Z x d W 9 0 O y w m c X V v d D t T Z W N 0 a W 9 u M S 9 U Y W J s Z S A y N S A o M i k v Q X V 0 b 1 J l b W 9 2 Z W R D b 2 x 1 b W 5 z M S 5 7 Q 2 9 s d W 1 u N D g s N D d 9 J n F 1 b 3 Q 7 L C Z x d W 9 0 O 1 N l Y 3 R p b 2 4 x L 1 R h Y m x l I D I 1 I C g y K S 9 B d X R v U m V t b 3 Z l Z E N v b H V t b n M x L n t D b 2 x 1 b W 4 0 O S w 0 O H 0 m c X V v d D s s J n F 1 b 3 Q 7 U 2 V j d G l v b j E v V G F i b G U g M j U g K D I p L 0 F 1 d G 9 S Z W 1 v d m V k Q 2 9 s d W 1 u c z E u e 0 N v b H V t b j U w L D Q 5 f S Z x d W 9 0 O y w m c X V v d D t T Z W N 0 a W 9 u M S 9 U Y W J s Z S A y N S A o M i k v Q X V 0 b 1 J l b W 9 2 Z W R D b 2 x 1 b W 5 z M S 5 7 Q 2 9 s d W 1 u N T E s N T B 9 J n F 1 b 3 Q 7 L C Z x d W 9 0 O 1 N l Y 3 R p b 2 4 x L 1 R h Y m x l I D I 1 I C g y K S 9 B d X R v U m V t b 3 Z l Z E N v b H V t b n M x L n t D b 2 x 1 b W 4 1 M i w 1 M X 0 m c X V v d D s s J n F 1 b 3 Q 7 U 2 V j d G l v b j E v V G F i b G U g M j U g K D I p L 0 F 1 d G 9 S Z W 1 v d m V k Q 2 9 s d W 1 u c z E u e 0 N v b H V t b j U z L D U y f S Z x d W 9 0 O y w m c X V v d D t T Z W N 0 a W 9 u M S 9 U Y W J s Z S A y N S A o M i k v Q X V 0 b 1 J l b W 9 2 Z W R D b 2 x 1 b W 5 z M S 5 7 Q 2 9 s d W 1 u N T Q s N T N 9 J n F 1 b 3 Q 7 L C Z x d W 9 0 O 1 N l Y 3 R p b 2 4 x L 1 R h Y m x l I D I 1 I C g y K S 9 B d X R v U m V t b 3 Z l Z E N v b H V t b n M x L n t D b 2 x 1 b W 4 1 N S w 1 N H 0 m c X V v d D s s J n F 1 b 3 Q 7 U 2 V j d G l v b j E v V G F i b G U g M j U g K D I p L 0 F 1 d G 9 S Z W 1 v d m V k Q 2 9 s d W 1 u c z E u e 0 N v b H V t b j U 2 L D U 1 f S Z x d W 9 0 O y w m c X V v d D t T Z W N 0 a W 9 u M S 9 U Y W J s Z S A y N S A o M i k v Q X V 0 b 1 J l b W 9 2 Z W R D b 2 x 1 b W 5 z M S 5 7 Q 2 9 s d W 1 u N T c s N T Z 9 J n F 1 b 3 Q 7 L C Z x d W 9 0 O 1 N l Y 3 R p b 2 4 x L 1 R h Y m x l I D I 1 I C g y K S 9 B d X R v U m V t b 3 Z l Z E N v b H V t b n M x L n t D b 2 x 1 b W 4 1 O C w 1 N 3 0 m c X V v d D s s J n F 1 b 3 Q 7 U 2 V j d G l v b j E v V G F i b G U g M j U g K D I p L 0 F 1 d G 9 S Z W 1 v d m V k Q 2 9 s d W 1 u c z E u e 0 N v b H V t b j U 5 L D U 4 f S Z x d W 9 0 O y w m c X V v d D t T Z W N 0 a W 9 u M S 9 U Y W J s Z S A y N S A o M i k v Q X V 0 b 1 J l b W 9 2 Z W R D b 2 x 1 b W 5 z M S 5 7 Q 2 9 s d W 1 u N j A s N T l 9 J n F 1 b 3 Q 7 L C Z x d W 9 0 O 1 N l Y 3 R p b 2 4 x L 1 R h Y m x l I D I 1 I C g y K S 9 B d X R v U m V t b 3 Z l Z E N v b H V t b n M x L n t D b 2 x 1 b W 4 2 M S w 2 M H 0 m c X V v d D s s J n F 1 b 3 Q 7 U 2 V j d G l v b j E v V G F i b G U g M j U g K D I p L 0 F 1 d G 9 S Z W 1 v d m V k Q 2 9 s d W 1 u c z E u e 0 N v b H V t b j Y y L D Y x f S Z x d W 9 0 O y w m c X V v d D t T Z W N 0 a W 9 u M S 9 U Y W J s Z S A y N S A o M i k v Q X V 0 b 1 J l b W 9 2 Z W R D b 2 x 1 b W 5 z M S 5 7 Q 2 9 s d W 1 u N j M s N j J 9 J n F 1 b 3 Q 7 L C Z x d W 9 0 O 1 N l Y 3 R p b 2 4 x L 1 R h Y m x l I D I 1 I C g y K S 9 B d X R v U m V t b 3 Z l Z E N v b H V t b n M x L n t D b 2 x 1 b W 4 2 N C w 2 M 3 0 m c X V v d D s s J n F 1 b 3 Q 7 U 2 V j d G l v b j E v V G F i b G U g M j U g K D I p L 0 F 1 d G 9 S Z W 1 v d m V k Q 2 9 s d W 1 u c z E u e 0 N v b H V t b j Y 1 L D Y 0 f S Z x d W 9 0 O y w m c X V v d D t T Z W N 0 a W 9 u M S 9 U Y W J s Z S A y N S A o M i k v Q X V 0 b 1 J l b W 9 2 Z W R D b 2 x 1 b W 5 z M S 5 7 Q 2 9 s d W 1 u N j Y s N j V 9 J n F 1 b 3 Q 7 L C Z x d W 9 0 O 1 N l Y 3 R p b 2 4 x L 1 R h Y m x l I D I 1 I C g y K S 9 B d X R v U m V t b 3 Z l Z E N v b H V t b n M x L n t D b 2 x 1 b W 4 2 N y w 2 N n 0 m c X V v d D s s J n F 1 b 3 Q 7 U 2 V j d G l v b j E v V G F i b G U g M j U g K D I p L 0 F 1 d G 9 S Z W 1 v d m V k Q 2 9 s d W 1 u c z E u e 0 N v b H V t b j Y 4 L D Y 3 f S Z x d W 9 0 O y w m c X V v d D t T Z W N 0 a W 9 u M S 9 U Y W J s Z S A y N S A o M i k v Q X V 0 b 1 J l b W 9 2 Z W R D b 2 x 1 b W 5 z M S 5 7 Q 2 9 s d W 1 u N j k s N j h 9 J n F 1 b 3 Q 7 L C Z x d W 9 0 O 1 N l Y 3 R p b 2 4 x L 1 R h Y m x l I D I 1 I C g y K S 9 B d X R v U m V t b 3 Z l Z E N v b H V t b n M x L n t D b 2 x 1 b W 4 3 M C w 2 O X 0 m c X V v d D s s J n F 1 b 3 Q 7 U 2 V j d G l v b j E v V G F i b G U g M j U g K D I p L 0 F 1 d G 9 S Z W 1 v d m V k Q 2 9 s d W 1 u c z E u e 0 N v b H V t b j c x L D c w f S Z x d W 9 0 O y w m c X V v d D t T Z W N 0 a W 9 u M S 9 U Y W J s Z S A y N S A o M i k v Q X V 0 b 1 J l b W 9 2 Z W R D b 2 x 1 b W 5 z M S 5 7 Q 2 9 s d W 1 u N z I s N z F 9 J n F 1 b 3 Q 7 L C Z x d W 9 0 O 1 N l Y 3 R p b 2 4 x L 1 R h Y m x l I D I 1 I C g y K S 9 B d X R v U m V t b 3 Z l Z E N v b H V t b n M x L n t D b 2 x 1 b W 4 3 M y w 3 M n 0 m c X V v d D s s J n F 1 b 3 Q 7 U 2 V j d G l v b j E v V G F i b G U g M j U g K D I p L 0 F 1 d G 9 S Z W 1 v d m V k Q 2 9 s d W 1 u c z E u e 0 N v b H V t b j c 0 L D c z f S Z x d W 9 0 O y w m c X V v d D t T Z W N 0 a W 9 u M S 9 U Y W J s Z S A y N S A o M i k v Q X V 0 b 1 J l b W 9 2 Z W R D b 2 x 1 b W 5 z M S 5 7 Q 2 9 s d W 1 u N z U s N z R 9 J n F 1 b 3 Q 7 L C Z x d W 9 0 O 1 N l Y 3 R p b 2 4 x L 1 R h Y m x l I D I 1 I C g y K S 9 B d X R v U m V t b 3 Z l Z E N v b H V t b n M x L n t D b 2 x 1 b W 4 3 N i w 3 N X 0 m c X V v d D s s J n F 1 b 3 Q 7 U 2 V j d G l v b j E v V G F i b G U g M j U g K D I p L 0 F 1 d G 9 S Z W 1 v d m V k Q 2 9 s d W 1 u c z E u e 0 N v b H V t b j c 3 L D c 2 f S Z x d W 9 0 O y w m c X V v d D t T Z W N 0 a W 9 u M S 9 U Y W J s Z S A y N S A o M i k v Q X V 0 b 1 J l b W 9 2 Z W R D b 2 x 1 b W 5 z M S 5 7 Q 2 9 s d W 1 u N z g s N z d 9 J n F 1 b 3 Q 7 L C Z x d W 9 0 O 1 N l Y 3 R p b 2 4 x L 1 R h Y m x l I D I 1 I C g y K S 9 B d X R v U m V t b 3 Z l Z E N v b H V t b n M x L n t D b 2 x 1 b W 4 3 O S w 3 O H 0 m c X V v d D s s J n F 1 b 3 Q 7 U 2 V j d G l v b j E v V G F i b G U g M j U g K D I p L 0 F 1 d G 9 S Z W 1 v d m V k Q 2 9 s d W 1 u c z E u e 0 N v b H V t b j g w L D c 5 f S Z x d W 9 0 O y w m c X V v d D t T Z W N 0 a W 9 u M S 9 U Y W J s Z S A y N S A o M i k v Q X V 0 b 1 J l b W 9 2 Z W R D b 2 x 1 b W 5 z M S 5 7 Q 2 9 s d W 1 u O D E s O D B 9 J n F 1 b 3 Q 7 L C Z x d W 9 0 O 1 N l Y 3 R p b 2 4 x L 1 R h Y m x l I D I 1 I C g y K S 9 B d X R v U m V t b 3 Z l Z E N v b H V t b n M x L n t D b 2 x 1 b W 4 4 M i w 4 M X 0 m c X V v d D s s J n F 1 b 3 Q 7 U 2 V j d G l v b j E v V G F i b G U g M j U g K D I p L 0 F 1 d G 9 S Z W 1 v d m V k Q 2 9 s d W 1 u c z E u e 0 N v b H V t b j g z L D g y f S Z x d W 9 0 O y w m c X V v d D t T Z W N 0 a W 9 u M S 9 U Y W J s Z S A y N S A o M i k v Q X V 0 b 1 J l b W 9 2 Z W R D b 2 x 1 b W 5 z M S 5 7 Q 2 9 s d W 1 u O D Q s O D N 9 J n F 1 b 3 Q 7 L C Z x d W 9 0 O 1 N l Y 3 R p b 2 4 x L 1 R h Y m x l I D I 1 I C g y K S 9 B d X R v U m V t b 3 Z l Z E N v b H V t b n M x L n t D b 2 x 1 b W 4 4 N S w 4 N H 0 m c X V v d D s s J n F 1 b 3 Q 7 U 2 V j d G l v b j E v V G F i b G U g M j U g K D I p L 0 F 1 d G 9 S Z W 1 v d m V k Q 2 9 s d W 1 u c z E u e 0 N v b H V t b j g 2 L D g 1 f S Z x d W 9 0 O y w m c X V v d D t T Z W N 0 a W 9 u M S 9 U Y W J s Z S A y N S A o M i k v Q X V 0 b 1 J l b W 9 2 Z W R D b 2 x 1 b W 5 z M S 5 7 Q 2 9 s d W 1 u O D c s O D Z 9 J n F 1 b 3 Q 7 L C Z x d W 9 0 O 1 N l Y 3 R p b 2 4 x L 1 R h Y m x l I D I 1 I C g y K S 9 B d X R v U m V t b 3 Z l Z E N v b H V t b n M x L n t D b 2 x 1 b W 4 4 O C w 4 N 3 0 m c X V v d D s s J n F 1 b 3 Q 7 U 2 V j d G l v b j E v V G F i b G U g M j U g K D I p L 0 F 1 d G 9 S Z W 1 v d m V k Q 2 9 s d W 1 u c z E u e 0 N v b H V t b j g 5 L D g 4 f S Z x d W 9 0 O y w m c X V v d D t T Z W N 0 a W 9 u M S 9 U Y W J s Z S A y N S A o M i k v Q X V 0 b 1 J l b W 9 2 Z W R D b 2 x 1 b W 5 z M S 5 7 Q 2 9 s d W 1 u O T A s O D l 9 J n F 1 b 3 Q 7 L C Z x d W 9 0 O 1 N l Y 3 R p b 2 4 x L 1 R h Y m x l I D I 1 I C g y K S 9 B d X R v U m V t b 3 Z l Z E N v b H V t b n M x L n t D b 2 x 1 b W 4 5 M S w 5 M H 0 m c X V v d D s s J n F 1 b 3 Q 7 U 2 V j d G l v b j E v V G F i b G U g M j U g K D I p L 0 F 1 d G 9 S Z W 1 v d m V k Q 2 9 s d W 1 u c z E u e 0 N v b H V t b j k y L D k x f S Z x d W 9 0 O y w m c X V v d D t T Z W N 0 a W 9 u M S 9 U Y W J s Z S A y N S A o M i k v Q X V 0 b 1 J l b W 9 2 Z W R D b 2 x 1 b W 5 z M S 5 7 Q 2 9 s d W 1 u O T M s O T J 9 J n F 1 b 3 Q 7 L C Z x d W 9 0 O 1 N l Y 3 R p b 2 4 x L 1 R h Y m x l I D I 1 I C g y K S 9 B d X R v U m V t b 3 Z l Z E N v b H V t b n M x L n t D b 2 x 1 b W 4 5 N C w 5 M 3 0 m c X V v d D s s J n F 1 b 3 Q 7 U 2 V j d G l v b j E v V G F i b G U g M j U g K D I p L 0 F 1 d G 9 S Z W 1 v d m V k Q 2 9 s d W 1 u c z E u e 0 N v b H V t b j k 1 L D k 0 f S Z x d W 9 0 O y w m c X V v d D t T Z W N 0 a W 9 u M S 9 U Y W J s Z S A y N S A o M i k v Q X V 0 b 1 J l b W 9 2 Z W R D b 2 x 1 b W 5 z M S 5 7 Q 2 9 s d W 1 u O T Y s O T V 9 J n F 1 b 3 Q 7 L C Z x d W 9 0 O 1 N l Y 3 R p b 2 4 x L 1 R h Y m x l I D I 1 I C g y K S 9 B d X R v U m V t b 3 Z l Z E N v b H V t b n M x L n t D b 2 x 1 b W 4 5 N y w 5 N n 0 m c X V v d D s s J n F 1 b 3 Q 7 U 2 V j d G l v b j E v V G F i b G U g M j U g K D I p L 0 F 1 d G 9 S Z W 1 v d m V k Q 2 9 s d W 1 u c z E u e 0 N v b H V t b j k 4 L D k 3 f S Z x d W 9 0 O y w m c X V v d D t T Z W N 0 a W 9 u M S 9 U Y W J s Z S A y N S A o M i k v Q X V 0 b 1 J l b W 9 2 Z W R D b 2 x 1 b W 5 z M S 5 7 Q 2 9 s d W 1 u O T k s O T h 9 J n F 1 b 3 Q 7 L C Z x d W 9 0 O 1 N l Y 3 R p b 2 4 x L 1 R h Y m x l I D I 1 I C g y K S 9 B d X R v U m V t b 3 Z l Z E N v b H V t b n M x L n t D b 2 x 1 b W 4 x M D A s O T l 9 J n F 1 b 3 Q 7 L C Z x d W 9 0 O 1 N l Y 3 R p b 2 4 x L 1 R h Y m x l I D I 1 I C g y K S 9 B d X R v U m V t b 3 Z l Z E N v b H V t b n M x L n t D b 2 x 1 b W 4 x M D E s M T A w f S Z x d W 9 0 O y w m c X V v d D t T Z W N 0 a W 9 u M S 9 U Y W J s Z S A y N S A o M i k v Q X V 0 b 1 J l b W 9 2 Z W R D b 2 x 1 b W 5 z M S 5 7 Q 2 9 s d W 1 u M T A y L D E w M X 0 m c X V v d D s s J n F 1 b 3 Q 7 U 2 V j d G l v b j E v V G F i b G U g M j U g K D I p L 0 F 1 d G 9 S Z W 1 v d m V k Q 2 9 s d W 1 u c z E u e 0 N v b H V t b j E w M y w x M D J 9 J n F 1 b 3 Q 7 L C Z x d W 9 0 O 1 N l Y 3 R p b 2 4 x L 1 R h Y m x l I D I 1 I C g y K S 9 B d X R v U m V t b 3 Z l Z E N v b H V t b n M x L n t D b 2 x 1 b W 4 x M D Q s M T A z f S Z x d W 9 0 O y w m c X V v d D t T Z W N 0 a W 9 u M S 9 U Y W J s Z S A y N S A o M i k v Q X V 0 b 1 J l b W 9 2 Z W R D b 2 x 1 b W 5 z M S 5 7 Q 2 9 s d W 1 u M T A 1 L D E w N H 0 m c X V v d D s s J n F 1 b 3 Q 7 U 2 V j d G l v b j E v V G F i b G U g M j U g K D I p L 0 F 1 d G 9 S Z W 1 v d m V k Q 2 9 s d W 1 u c z E u e 0 N v b H V t b j E w N i w x M D V 9 J n F 1 b 3 Q 7 L C Z x d W 9 0 O 1 N l Y 3 R p b 2 4 x L 1 R h Y m x l I D I 1 I C g y K S 9 B d X R v U m V t b 3 Z l Z E N v b H V t b n M x L n t D b 2 x 1 b W 4 x M D c s M T A 2 f S Z x d W 9 0 O y w m c X V v d D t T Z W N 0 a W 9 u M S 9 U Y W J s Z S A y N S A o M i k v Q X V 0 b 1 J l b W 9 2 Z W R D b 2 x 1 b W 5 z M S 5 7 Q 2 9 s d W 1 u M T A 4 L D E w N 3 0 m c X V v d D s s J n F 1 b 3 Q 7 U 2 V j d G l v b j E v V G F i b G U g M j U g K D I p L 0 F 1 d G 9 S Z W 1 v d m V k Q 2 9 s d W 1 u c z E u e 0 N v b H V t b j E w O S w x M D h 9 J n F 1 b 3 Q 7 L C Z x d W 9 0 O 1 N l Y 3 R p b 2 4 x L 1 R h Y m x l I D I 1 I C g y K S 9 B d X R v U m V t b 3 Z l Z E N v b H V t b n M x L n t D b 2 x 1 b W 4 x M T A s M T A 5 f S Z x d W 9 0 O y w m c X V v d D t T Z W N 0 a W 9 u M S 9 U Y W J s Z S A y N S A o M i k v Q X V 0 b 1 J l b W 9 2 Z W R D b 2 x 1 b W 5 z M S 5 7 Q 2 9 s d W 1 u M T E x L D E x M H 0 m c X V v d D s s J n F 1 b 3 Q 7 U 2 V j d G l v b j E v V G F i b G U g M j U g K D I p L 0 F 1 d G 9 S Z W 1 v d m V k Q 2 9 s d W 1 u c z E u e 0 N v b H V t b j E x M i w x M T F 9 J n F 1 b 3 Q 7 L C Z x d W 9 0 O 1 N l Y 3 R p b 2 4 x L 1 R h Y m x l I D I 1 I C g y K S 9 B d X R v U m V t b 3 Z l Z E N v b H V t b n M x L n t D b 2 x 1 b W 4 x M T M s M T E y f S Z x d W 9 0 O 1 0 s J n F 1 b 3 Q 7 Q 2 9 s d W 1 u Q 2 9 1 b n Q m c X V v d D s 6 M T E z L C Z x d W 9 0 O 0 t l e U N v b H V t b k 5 h b W V z J n F 1 b 3 Q 7 O l t d L C Z x d W 9 0 O 0 N v b H V t b k l k Z W 5 0 a X R p Z X M m c X V v d D s 6 W y Z x d W 9 0 O 1 N l Y 3 R p b 2 4 x L 1 R h Y m x l I D I 1 I C g y K S 9 B d X R v U m V t b 3 Z l Z E N v b H V t b n M x L n t D b 2 x 1 b W 4 x L D B 9 J n F 1 b 3 Q 7 L C Z x d W 9 0 O 1 N l Y 3 R p b 2 4 x L 1 R h Y m x l I D I 1 I C g y K S 9 B d X R v U m V t b 3 Z l Z E N v b H V t b n M x L n t D b 2 x 1 b W 4 y L D F 9 J n F 1 b 3 Q 7 L C Z x d W 9 0 O 1 N l Y 3 R p b 2 4 x L 1 R h Y m x l I D I 1 I C g y K S 9 B d X R v U m V t b 3 Z l Z E N v b H V t b n M x L n t D b 2 x 1 b W 4 z L D J 9 J n F 1 b 3 Q 7 L C Z x d W 9 0 O 1 N l Y 3 R p b 2 4 x L 1 R h Y m x l I D I 1 I C g y K S 9 B d X R v U m V t b 3 Z l Z E N v b H V t b n M x L n t D b 2 x 1 b W 4 0 L D N 9 J n F 1 b 3 Q 7 L C Z x d W 9 0 O 1 N l Y 3 R p b 2 4 x L 1 R h Y m x l I D I 1 I C g y K S 9 B d X R v U m V t b 3 Z l Z E N v b H V t b n M x L n t D b 2 x 1 b W 4 1 L D R 9 J n F 1 b 3 Q 7 L C Z x d W 9 0 O 1 N l Y 3 R p b 2 4 x L 1 R h Y m x l I D I 1 I C g y K S 9 B d X R v U m V t b 3 Z l Z E N v b H V t b n M x L n t D b 2 x 1 b W 4 2 L D V 9 J n F 1 b 3 Q 7 L C Z x d W 9 0 O 1 N l Y 3 R p b 2 4 x L 1 R h Y m x l I D I 1 I C g y K S 9 B d X R v U m V t b 3 Z l Z E N v b H V t b n M x L n t D b 2 x 1 b W 4 3 L D Z 9 J n F 1 b 3 Q 7 L C Z x d W 9 0 O 1 N l Y 3 R p b 2 4 x L 1 R h Y m x l I D I 1 I C g y K S 9 B d X R v U m V t b 3 Z l Z E N v b H V t b n M x L n t D b 2 x 1 b W 4 4 L D d 9 J n F 1 b 3 Q 7 L C Z x d W 9 0 O 1 N l Y 3 R p b 2 4 x L 1 R h Y m x l I D I 1 I C g y K S 9 B d X R v U m V t b 3 Z l Z E N v b H V t b n M x L n t D b 2 x 1 b W 4 5 L D h 9 J n F 1 b 3 Q 7 L C Z x d W 9 0 O 1 N l Y 3 R p b 2 4 x L 1 R h Y m x l I D I 1 I C g y K S 9 B d X R v U m V t b 3 Z l Z E N v b H V t b n M x L n t D b 2 x 1 b W 4 x M C w 5 f S Z x d W 9 0 O y w m c X V v d D t T Z W N 0 a W 9 u M S 9 U Y W J s Z S A y N S A o M i k v Q X V 0 b 1 J l b W 9 2 Z W R D b 2 x 1 b W 5 z M S 5 7 Q 2 9 s d W 1 u M T E s M T B 9 J n F 1 b 3 Q 7 L C Z x d W 9 0 O 1 N l Y 3 R p b 2 4 x L 1 R h Y m x l I D I 1 I C g y K S 9 B d X R v U m V t b 3 Z l Z E N v b H V t b n M x L n t D b 2 x 1 b W 4 x M i w x M X 0 m c X V v d D s s J n F 1 b 3 Q 7 U 2 V j d G l v b j E v V G F i b G U g M j U g K D I p L 0 F 1 d G 9 S Z W 1 v d m V k Q 2 9 s d W 1 u c z E u e 0 N v b H V t b j E z L D E y f S Z x d W 9 0 O y w m c X V v d D t T Z W N 0 a W 9 u M S 9 U Y W J s Z S A y N S A o M i k v Q X V 0 b 1 J l b W 9 2 Z W R D b 2 x 1 b W 5 z M S 5 7 Q 2 9 s d W 1 u M T Q s M T N 9 J n F 1 b 3 Q 7 L C Z x d W 9 0 O 1 N l Y 3 R p b 2 4 x L 1 R h Y m x l I D I 1 I C g y K S 9 B d X R v U m V t b 3 Z l Z E N v b H V t b n M x L n t D b 2 x 1 b W 4 x N S w x N H 0 m c X V v d D s s J n F 1 b 3 Q 7 U 2 V j d G l v b j E v V G F i b G U g M j U g K D I p L 0 F 1 d G 9 S Z W 1 v d m V k Q 2 9 s d W 1 u c z E u e 0 N v b H V t b j E 2 L D E 1 f S Z x d W 9 0 O y w m c X V v d D t T Z W N 0 a W 9 u M S 9 U Y W J s Z S A y N S A o M i k v Q X V 0 b 1 J l b W 9 2 Z W R D b 2 x 1 b W 5 z M S 5 7 Q 2 9 s d W 1 u M T c s M T Z 9 J n F 1 b 3 Q 7 L C Z x d W 9 0 O 1 N l Y 3 R p b 2 4 x L 1 R h Y m x l I D I 1 I C g y K S 9 B d X R v U m V t b 3 Z l Z E N v b H V t b n M x L n t D b 2 x 1 b W 4 x O C w x N 3 0 m c X V v d D s s J n F 1 b 3 Q 7 U 2 V j d G l v b j E v V G F i b G U g M j U g K D I p L 0 F 1 d G 9 S Z W 1 v d m V k Q 2 9 s d W 1 u c z E u e 0 N v b H V t b j E 5 L D E 4 f S Z x d W 9 0 O y w m c X V v d D t T Z W N 0 a W 9 u M S 9 U Y W J s Z S A y N S A o M i k v Q X V 0 b 1 J l b W 9 2 Z W R D b 2 x 1 b W 5 z M S 5 7 Q 2 9 s d W 1 u M j A s M T l 9 J n F 1 b 3 Q 7 L C Z x d W 9 0 O 1 N l Y 3 R p b 2 4 x L 1 R h Y m x l I D I 1 I C g y K S 9 B d X R v U m V t b 3 Z l Z E N v b H V t b n M x L n t D b 2 x 1 b W 4 y M S w y M H 0 m c X V v d D s s J n F 1 b 3 Q 7 U 2 V j d G l v b j E v V G F i b G U g M j U g K D I p L 0 F 1 d G 9 S Z W 1 v d m V k Q 2 9 s d W 1 u c z E u e 0 N v b H V t b j I y L D I x f S Z x d W 9 0 O y w m c X V v d D t T Z W N 0 a W 9 u M S 9 U Y W J s Z S A y N S A o M i k v Q X V 0 b 1 J l b W 9 2 Z W R D b 2 x 1 b W 5 z M S 5 7 Q 2 9 s d W 1 u M j M s M j J 9 J n F 1 b 3 Q 7 L C Z x d W 9 0 O 1 N l Y 3 R p b 2 4 x L 1 R h Y m x l I D I 1 I C g y K S 9 B d X R v U m V t b 3 Z l Z E N v b H V t b n M x L n t D b 2 x 1 b W 4 y N C w y M 3 0 m c X V v d D s s J n F 1 b 3 Q 7 U 2 V j d G l v b j E v V G F i b G U g M j U g K D I p L 0 F 1 d G 9 S Z W 1 v d m V k Q 2 9 s d W 1 u c z E u e 0 N v b H V t b j I 1 L D I 0 f S Z x d W 9 0 O y w m c X V v d D t T Z W N 0 a W 9 u M S 9 U Y W J s Z S A y N S A o M i k v Q X V 0 b 1 J l b W 9 2 Z W R D b 2 x 1 b W 5 z M S 5 7 Q 2 9 s d W 1 u M j Y s M j V 9 J n F 1 b 3 Q 7 L C Z x d W 9 0 O 1 N l Y 3 R p b 2 4 x L 1 R h Y m x l I D I 1 I C g y K S 9 B d X R v U m V t b 3 Z l Z E N v b H V t b n M x L n t D b 2 x 1 b W 4 y N y w y N n 0 m c X V v d D s s J n F 1 b 3 Q 7 U 2 V j d G l v b j E v V G F i b G U g M j U g K D I p L 0 F 1 d G 9 S Z W 1 v d m V k Q 2 9 s d W 1 u c z E u e 0 N v b H V t b j I 4 L D I 3 f S Z x d W 9 0 O y w m c X V v d D t T Z W N 0 a W 9 u M S 9 U Y W J s Z S A y N S A o M i k v Q X V 0 b 1 J l b W 9 2 Z W R D b 2 x 1 b W 5 z M S 5 7 Q 2 9 s d W 1 u M j k s M j h 9 J n F 1 b 3 Q 7 L C Z x d W 9 0 O 1 N l Y 3 R p b 2 4 x L 1 R h Y m x l I D I 1 I C g y K S 9 B d X R v U m V t b 3 Z l Z E N v b H V t b n M x L n t D b 2 x 1 b W 4 z M C w y O X 0 m c X V v d D s s J n F 1 b 3 Q 7 U 2 V j d G l v b j E v V G F i b G U g M j U g K D I p L 0 F 1 d G 9 S Z W 1 v d m V k Q 2 9 s d W 1 u c z E u e 0 N v b H V t b j M x L D M w f S Z x d W 9 0 O y w m c X V v d D t T Z W N 0 a W 9 u M S 9 U Y W J s Z S A y N S A o M i k v Q X V 0 b 1 J l b W 9 2 Z W R D b 2 x 1 b W 5 z M S 5 7 Q 2 9 s d W 1 u M z I s M z F 9 J n F 1 b 3 Q 7 L C Z x d W 9 0 O 1 N l Y 3 R p b 2 4 x L 1 R h Y m x l I D I 1 I C g y K S 9 B d X R v U m V t b 3 Z l Z E N v b H V t b n M x L n t D b 2 x 1 b W 4 z M y w z M n 0 m c X V v d D s s J n F 1 b 3 Q 7 U 2 V j d G l v b j E v V G F i b G U g M j U g K D I p L 0 F 1 d G 9 S Z W 1 v d m V k Q 2 9 s d W 1 u c z E u e 0 N v b H V t b j M 0 L D M z f S Z x d W 9 0 O y w m c X V v d D t T Z W N 0 a W 9 u M S 9 U Y W J s Z S A y N S A o M i k v Q X V 0 b 1 J l b W 9 2 Z W R D b 2 x 1 b W 5 z M S 5 7 Q 2 9 s d W 1 u M z U s M z R 9 J n F 1 b 3 Q 7 L C Z x d W 9 0 O 1 N l Y 3 R p b 2 4 x L 1 R h Y m x l I D I 1 I C g y K S 9 B d X R v U m V t b 3 Z l Z E N v b H V t b n M x L n t D b 2 x 1 b W 4 z N i w z N X 0 m c X V v d D s s J n F 1 b 3 Q 7 U 2 V j d G l v b j E v V G F i b G U g M j U g K D I p L 0 F 1 d G 9 S Z W 1 v d m V k Q 2 9 s d W 1 u c z E u e 0 N v b H V t b j M 3 L D M 2 f S Z x d W 9 0 O y w m c X V v d D t T Z W N 0 a W 9 u M S 9 U Y W J s Z S A y N S A o M i k v Q X V 0 b 1 J l b W 9 2 Z W R D b 2 x 1 b W 5 z M S 5 7 Q 2 9 s d W 1 u M z g s M z d 9 J n F 1 b 3 Q 7 L C Z x d W 9 0 O 1 N l Y 3 R p b 2 4 x L 1 R h Y m x l I D I 1 I C g y K S 9 B d X R v U m V t b 3 Z l Z E N v b H V t b n M x L n t D b 2 x 1 b W 4 z O S w z O H 0 m c X V v d D s s J n F 1 b 3 Q 7 U 2 V j d G l v b j E v V G F i b G U g M j U g K D I p L 0 F 1 d G 9 S Z W 1 v d m V k Q 2 9 s d W 1 u c z E u e 0 N v b H V t b j Q w L D M 5 f S Z x d W 9 0 O y w m c X V v d D t T Z W N 0 a W 9 u M S 9 U Y W J s Z S A y N S A o M i k v Q X V 0 b 1 J l b W 9 2 Z W R D b 2 x 1 b W 5 z M S 5 7 Q 2 9 s d W 1 u N D E s N D B 9 J n F 1 b 3 Q 7 L C Z x d W 9 0 O 1 N l Y 3 R p b 2 4 x L 1 R h Y m x l I D I 1 I C g y K S 9 B d X R v U m V t b 3 Z l Z E N v b H V t b n M x L n t D b 2 x 1 b W 4 0 M i w 0 M X 0 m c X V v d D s s J n F 1 b 3 Q 7 U 2 V j d G l v b j E v V G F i b G U g M j U g K D I p L 0 F 1 d G 9 S Z W 1 v d m V k Q 2 9 s d W 1 u c z E u e 0 N v b H V t b j Q z L D Q y f S Z x d W 9 0 O y w m c X V v d D t T Z W N 0 a W 9 u M S 9 U Y W J s Z S A y N S A o M i k v Q X V 0 b 1 J l b W 9 2 Z W R D b 2 x 1 b W 5 z M S 5 7 Q 2 9 s d W 1 u N D Q s N D N 9 J n F 1 b 3 Q 7 L C Z x d W 9 0 O 1 N l Y 3 R p b 2 4 x L 1 R h Y m x l I D I 1 I C g y K S 9 B d X R v U m V t b 3 Z l Z E N v b H V t b n M x L n t D b 2 x 1 b W 4 0 N S w 0 N H 0 m c X V v d D s s J n F 1 b 3 Q 7 U 2 V j d G l v b j E v V G F i b G U g M j U g K D I p L 0 F 1 d G 9 S Z W 1 v d m V k Q 2 9 s d W 1 u c z E u e 0 N v b H V t b j Q 2 L D Q 1 f S Z x d W 9 0 O y w m c X V v d D t T Z W N 0 a W 9 u M S 9 U Y W J s Z S A y N S A o M i k v Q X V 0 b 1 J l b W 9 2 Z W R D b 2 x 1 b W 5 z M S 5 7 Q 2 9 s d W 1 u N D c s N D Z 9 J n F 1 b 3 Q 7 L C Z x d W 9 0 O 1 N l Y 3 R p b 2 4 x L 1 R h Y m x l I D I 1 I C g y K S 9 B d X R v U m V t b 3 Z l Z E N v b H V t b n M x L n t D b 2 x 1 b W 4 0 O C w 0 N 3 0 m c X V v d D s s J n F 1 b 3 Q 7 U 2 V j d G l v b j E v V G F i b G U g M j U g K D I p L 0 F 1 d G 9 S Z W 1 v d m V k Q 2 9 s d W 1 u c z E u e 0 N v b H V t b j Q 5 L D Q 4 f S Z x d W 9 0 O y w m c X V v d D t T Z W N 0 a W 9 u M S 9 U Y W J s Z S A y N S A o M i k v Q X V 0 b 1 J l b W 9 2 Z W R D b 2 x 1 b W 5 z M S 5 7 Q 2 9 s d W 1 u N T A s N D l 9 J n F 1 b 3 Q 7 L C Z x d W 9 0 O 1 N l Y 3 R p b 2 4 x L 1 R h Y m x l I D I 1 I C g y K S 9 B d X R v U m V t b 3 Z l Z E N v b H V t b n M x L n t D b 2 x 1 b W 4 1 M S w 1 M H 0 m c X V v d D s s J n F 1 b 3 Q 7 U 2 V j d G l v b j E v V G F i b G U g M j U g K D I p L 0 F 1 d G 9 S Z W 1 v d m V k Q 2 9 s d W 1 u c z E u e 0 N v b H V t b j U y L D U x f S Z x d W 9 0 O y w m c X V v d D t T Z W N 0 a W 9 u M S 9 U Y W J s Z S A y N S A o M i k v Q X V 0 b 1 J l b W 9 2 Z W R D b 2 x 1 b W 5 z M S 5 7 Q 2 9 s d W 1 u N T M s N T J 9 J n F 1 b 3 Q 7 L C Z x d W 9 0 O 1 N l Y 3 R p b 2 4 x L 1 R h Y m x l I D I 1 I C g y K S 9 B d X R v U m V t b 3 Z l Z E N v b H V t b n M x L n t D b 2 x 1 b W 4 1 N C w 1 M 3 0 m c X V v d D s s J n F 1 b 3 Q 7 U 2 V j d G l v b j E v V G F i b G U g M j U g K D I p L 0 F 1 d G 9 S Z W 1 v d m V k Q 2 9 s d W 1 u c z E u e 0 N v b H V t b j U 1 L D U 0 f S Z x d W 9 0 O y w m c X V v d D t T Z W N 0 a W 9 u M S 9 U Y W J s Z S A y N S A o M i k v Q X V 0 b 1 J l b W 9 2 Z W R D b 2 x 1 b W 5 z M S 5 7 Q 2 9 s d W 1 u N T Y s N T V 9 J n F 1 b 3 Q 7 L C Z x d W 9 0 O 1 N l Y 3 R p b 2 4 x L 1 R h Y m x l I D I 1 I C g y K S 9 B d X R v U m V t b 3 Z l Z E N v b H V t b n M x L n t D b 2 x 1 b W 4 1 N y w 1 N n 0 m c X V v d D s s J n F 1 b 3 Q 7 U 2 V j d G l v b j E v V G F i b G U g M j U g K D I p L 0 F 1 d G 9 S Z W 1 v d m V k Q 2 9 s d W 1 u c z E u e 0 N v b H V t b j U 4 L D U 3 f S Z x d W 9 0 O y w m c X V v d D t T Z W N 0 a W 9 u M S 9 U Y W J s Z S A y N S A o M i k v Q X V 0 b 1 J l b W 9 2 Z W R D b 2 x 1 b W 5 z M S 5 7 Q 2 9 s d W 1 u N T k s N T h 9 J n F 1 b 3 Q 7 L C Z x d W 9 0 O 1 N l Y 3 R p b 2 4 x L 1 R h Y m x l I D I 1 I C g y K S 9 B d X R v U m V t b 3 Z l Z E N v b H V t b n M x L n t D b 2 x 1 b W 4 2 M C w 1 O X 0 m c X V v d D s s J n F 1 b 3 Q 7 U 2 V j d G l v b j E v V G F i b G U g M j U g K D I p L 0 F 1 d G 9 S Z W 1 v d m V k Q 2 9 s d W 1 u c z E u e 0 N v b H V t b j Y x L D Y w f S Z x d W 9 0 O y w m c X V v d D t T Z W N 0 a W 9 u M S 9 U Y W J s Z S A y N S A o M i k v Q X V 0 b 1 J l b W 9 2 Z W R D b 2 x 1 b W 5 z M S 5 7 Q 2 9 s d W 1 u N j I s N j F 9 J n F 1 b 3 Q 7 L C Z x d W 9 0 O 1 N l Y 3 R p b 2 4 x L 1 R h Y m x l I D I 1 I C g y K S 9 B d X R v U m V t b 3 Z l Z E N v b H V t b n M x L n t D b 2 x 1 b W 4 2 M y w 2 M n 0 m c X V v d D s s J n F 1 b 3 Q 7 U 2 V j d G l v b j E v V G F i b G U g M j U g K D I p L 0 F 1 d G 9 S Z W 1 v d m V k Q 2 9 s d W 1 u c z E u e 0 N v b H V t b j Y 0 L D Y z f S Z x d W 9 0 O y w m c X V v d D t T Z W N 0 a W 9 u M S 9 U Y W J s Z S A y N S A o M i k v Q X V 0 b 1 J l b W 9 2 Z W R D b 2 x 1 b W 5 z M S 5 7 Q 2 9 s d W 1 u N j U s N j R 9 J n F 1 b 3 Q 7 L C Z x d W 9 0 O 1 N l Y 3 R p b 2 4 x L 1 R h Y m x l I D I 1 I C g y K S 9 B d X R v U m V t b 3 Z l Z E N v b H V t b n M x L n t D b 2 x 1 b W 4 2 N i w 2 N X 0 m c X V v d D s s J n F 1 b 3 Q 7 U 2 V j d G l v b j E v V G F i b G U g M j U g K D I p L 0 F 1 d G 9 S Z W 1 v d m V k Q 2 9 s d W 1 u c z E u e 0 N v b H V t b j Y 3 L D Y 2 f S Z x d W 9 0 O y w m c X V v d D t T Z W N 0 a W 9 u M S 9 U Y W J s Z S A y N S A o M i k v Q X V 0 b 1 J l b W 9 2 Z W R D b 2 x 1 b W 5 z M S 5 7 Q 2 9 s d W 1 u N j g s N j d 9 J n F 1 b 3 Q 7 L C Z x d W 9 0 O 1 N l Y 3 R p b 2 4 x L 1 R h Y m x l I D I 1 I C g y K S 9 B d X R v U m V t b 3 Z l Z E N v b H V t b n M x L n t D b 2 x 1 b W 4 2 O S w 2 O H 0 m c X V v d D s s J n F 1 b 3 Q 7 U 2 V j d G l v b j E v V G F i b G U g M j U g K D I p L 0 F 1 d G 9 S Z W 1 v d m V k Q 2 9 s d W 1 u c z E u e 0 N v b H V t b j c w L D Y 5 f S Z x d W 9 0 O y w m c X V v d D t T Z W N 0 a W 9 u M S 9 U Y W J s Z S A y N S A o M i k v Q X V 0 b 1 J l b W 9 2 Z W R D b 2 x 1 b W 5 z M S 5 7 Q 2 9 s d W 1 u N z E s N z B 9 J n F 1 b 3 Q 7 L C Z x d W 9 0 O 1 N l Y 3 R p b 2 4 x L 1 R h Y m x l I D I 1 I C g y K S 9 B d X R v U m V t b 3 Z l Z E N v b H V t b n M x L n t D b 2 x 1 b W 4 3 M i w 3 M X 0 m c X V v d D s s J n F 1 b 3 Q 7 U 2 V j d G l v b j E v V G F i b G U g M j U g K D I p L 0 F 1 d G 9 S Z W 1 v d m V k Q 2 9 s d W 1 u c z E u e 0 N v b H V t b j c z L D c y f S Z x d W 9 0 O y w m c X V v d D t T Z W N 0 a W 9 u M S 9 U Y W J s Z S A y N S A o M i k v Q X V 0 b 1 J l b W 9 2 Z W R D b 2 x 1 b W 5 z M S 5 7 Q 2 9 s d W 1 u N z Q s N z N 9 J n F 1 b 3 Q 7 L C Z x d W 9 0 O 1 N l Y 3 R p b 2 4 x L 1 R h Y m x l I D I 1 I C g y K S 9 B d X R v U m V t b 3 Z l Z E N v b H V t b n M x L n t D b 2 x 1 b W 4 3 N S w 3 N H 0 m c X V v d D s s J n F 1 b 3 Q 7 U 2 V j d G l v b j E v V G F i b G U g M j U g K D I p L 0 F 1 d G 9 S Z W 1 v d m V k Q 2 9 s d W 1 u c z E u e 0 N v b H V t b j c 2 L D c 1 f S Z x d W 9 0 O y w m c X V v d D t T Z W N 0 a W 9 u M S 9 U Y W J s Z S A y N S A o M i k v Q X V 0 b 1 J l b W 9 2 Z W R D b 2 x 1 b W 5 z M S 5 7 Q 2 9 s d W 1 u N z c s N z Z 9 J n F 1 b 3 Q 7 L C Z x d W 9 0 O 1 N l Y 3 R p b 2 4 x L 1 R h Y m x l I D I 1 I C g y K S 9 B d X R v U m V t b 3 Z l Z E N v b H V t b n M x L n t D b 2 x 1 b W 4 3 O C w 3 N 3 0 m c X V v d D s s J n F 1 b 3 Q 7 U 2 V j d G l v b j E v V G F i b G U g M j U g K D I p L 0 F 1 d G 9 S Z W 1 v d m V k Q 2 9 s d W 1 u c z E u e 0 N v b H V t b j c 5 L D c 4 f S Z x d W 9 0 O y w m c X V v d D t T Z W N 0 a W 9 u M S 9 U Y W J s Z S A y N S A o M i k v Q X V 0 b 1 J l b W 9 2 Z W R D b 2 x 1 b W 5 z M S 5 7 Q 2 9 s d W 1 u O D A s N z l 9 J n F 1 b 3 Q 7 L C Z x d W 9 0 O 1 N l Y 3 R p b 2 4 x L 1 R h Y m x l I D I 1 I C g y K S 9 B d X R v U m V t b 3 Z l Z E N v b H V t b n M x L n t D b 2 x 1 b W 4 4 M S w 4 M H 0 m c X V v d D s s J n F 1 b 3 Q 7 U 2 V j d G l v b j E v V G F i b G U g M j U g K D I p L 0 F 1 d G 9 S Z W 1 v d m V k Q 2 9 s d W 1 u c z E u e 0 N v b H V t b j g y L D g x f S Z x d W 9 0 O y w m c X V v d D t T Z W N 0 a W 9 u M S 9 U Y W J s Z S A y N S A o M i k v Q X V 0 b 1 J l b W 9 2 Z W R D b 2 x 1 b W 5 z M S 5 7 Q 2 9 s d W 1 u O D M s O D J 9 J n F 1 b 3 Q 7 L C Z x d W 9 0 O 1 N l Y 3 R p b 2 4 x L 1 R h Y m x l I D I 1 I C g y K S 9 B d X R v U m V t b 3 Z l Z E N v b H V t b n M x L n t D b 2 x 1 b W 4 4 N C w 4 M 3 0 m c X V v d D s s J n F 1 b 3 Q 7 U 2 V j d G l v b j E v V G F i b G U g M j U g K D I p L 0 F 1 d G 9 S Z W 1 v d m V k Q 2 9 s d W 1 u c z E u e 0 N v b H V t b j g 1 L D g 0 f S Z x d W 9 0 O y w m c X V v d D t T Z W N 0 a W 9 u M S 9 U Y W J s Z S A y N S A o M i k v Q X V 0 b 1 J l b W 9 2 Z W R D b 2 x 1 b W 5 z M S 5 7 Q 2 9 s d W 1 u O D Y s O D V 9 J n F 1 b 3 Q 7 L C Z x d W 9 0 O 1 N l Y 3 R p b 2 4 x L 1 R h Y m x l I D I 1 I C g y K S 9 B d X R v U m V t b 3 Z l Z E N v b H V t b n M x L n t D b 2 x 1 b W 4 4 N y w 4 N n 0 m c X V v d D s s J n F 1 b 3 Q 7 U 2 V j d G l v b j E v V G F i b G U g M j U g K D I p L 0 F 1 d G 9 S Z W 1 v d m V k Q 2 9 s d W 1 u c z E u e 0 N v b H V t b j g 4 L D g 3 f S Z x d W 9 0 O y w m c X V v d D t T Z W N 0 a W 9 u M S 9 U Y W J s Z S A y N S A o M i k v Q X V 0 b 1 J l b W 9 2 Z W R D b 2 x 1 b W 5 z M S 5 7 Q 2 9 s d W 1 u O D k s O D h 9 J n F 1 b 3 Q 7 L C Z x d W 9 0 O 1 N l Y 3 R p b 2 4 x L 1 R h Y m x l I D I 1 I C g y K S 9 B d X R v U m V t b 3 Z l Z E N v b H V t b n M x L n t D b 2 x 1 b W 4 5 M C w 4 O X 0 m c X V v d D s s J n F 1 b 3 Q 7 U 2 V j d G l v b j E v V G F i b G U g M j U g K D I p L 0 F 1 d G 9 S Z W 1 v d m V k Q 2 9 s d W 1 u c z E u e 0 N v b H V t b j k x L D k w f S Z x d W 9 0 O y w m c X V v d D t T Z W N 0 a W 9 u M S 9 U Y W J s Z S A y N S A o M i k v Q X V 0 b 1 J l b W 9 2 Z W R D b 2 x 1 b W 5 z M S 5 7 Q 2 9 s d W 1 u O T I s O T F 9 J n F 1 b 3 Q 7 L C Z x d W 9 0 O 1 N l Y 3 R p b 2 4 x L 1 R h Y m x l I D I 1 I C g y K S 9 B d X R v U m V t b 3 Z l Z E N v b H V t b n M x L n t D b 2 x 1 b W 4 5 M y w 5 M n 0 m c X V v d D s s J n F 1 b 3 Q 7 U 2 V j d G l v b j E v V G F i b G U g M j U g K D I p L 0 F 1 d G 9 S Z W 1 v d m V k Q 2 9 s d W 1 u c z E u e 0 N v b H V t b j k 0 L D k z f S Z x d W 9 0 O y w m c X V v d D t T Z W N 0 a W 9 u M S 9 U Y W J s Z S A y N S A o M i k v Q X V 0 b 1 J l b W 9 2 Z W R D b 2 x 1 b W 5 z M S 5 7 Q 2 9 s d W 1 u O T U s O T R 9 J n F 1 b 3 Q 7 L C Z x d W 9 0 O 1 N l Y 3 R p b 2 4 x L 1 R h Y m x l I D I 1 I C g y K S 9 B d X R v U m V t b 3 Z l Z E N v b H V t b n M x L n t D b 2 x 1 b W 4 5 N i w 5 N X 0 m c X V v d D s s J n F 1 b 3 Q 7 U 2 V j d G l v b j E v V G F i b G U g M j U g K D I p L 0 F 1 d G 9 S Z W 1 v d m V k Q 2 9 s d W 1 u c z E u e 0 N v b H V t b j k 3 L D k 2 f S Z x d W 9 0 O y w m c X V v d D t T Z W N 0 a W 9 u M S 9 U Y W J s Z S A y N S A o M i k v Q X V 0 b 1 J l b W 9 2 Z W R D b 2 x 1 b W 5 z M S 5 7 Q 2 9 s d W 1 u O T g s O T d 9 J n F 1 b 3 Q 7 L C Z x d W 9 0 O 1 N l Y 3 R p b 2 4 x L 1 R h Y m x l I D I 1 I C g y K S 9 B d X R v U m V t b 3 Z l Z E N v b H V t b n M x L n t D b 2 x 1 b W 4 5 O S w 5 O H 0 m c X V v d D s s J n F 1 b 3 Q 7 U 2 V j d G l v b j E v V G F i b G U g M j U g K D I p L 0 F 1 d G 9 S Z W 1 v d m V k Q 2 9 s d W 1 u c z E u e 0 N v b H V t b j E w M C w 5 O X 0 m c X V v d D s s J n F 1 b 3 Q 7 U 2 V j d G l v b j E v V G F i b G U g M j U g K D I p L 0 F 1 d G 9 S Z W 1 v d m V k Q 2 9 s d W 1 u c z E u e 0 N v b H V t b j E w M S w x M D B 9 J n F 1 b 3 Q 7 L C Z x d W 9 0 O 1 N l Y 3 R p b 2 4 x L 1 R h Y m x l I D I 1 I C g y K S 9 B d X R v U m V t b 3 Z l Z E N v b H V t b n M x L n t D b 2 x 1 b W 4 x M D I s M T A x f S Z x d W 9 0 O y w m c X V v d D t T Z W N 0 a W 9 u M S 9 U Y W J s Z S A y N S A o M i k v Q X V 0 b 1 J l b W 9 2 Z W R D b 2 x 1 b W 5 z M S 5 7 Q 2 9 s d W 1 u M T A z L D E w M n 0 m c X V v d D s s J n F 1 b 3 Q 7 U 2 V j d G l v b j E v V G F i b G U g M j U g K D I p L 0 F 1 d G 9 S Z W 1 v d m V k Q 2 9 s d W 1 u c z E u e 0 N v b H V t b j E w N C w x M D N 9 J n F 1 b 3 Q 7 L C Z x d W 9 0 O 1 N l Y 3 R p b 2 4 x L 1 R h Y m x l I D I 1 I C g y K S 9 B d X R v U m V t b 3 Z l Z E N v b H V t b n M x L n t D b 2 x 1 b W 4 x M D U s M T A 0 f S Z x d W 9 0 O y w m c X V v d D t T Z W N 0 a W 9 u M S 9 U Y W J s Z S A y N S A o M i k v Q X V 0 b 1 J l b W 9 2 Z W R D b 2 x 1 b W 5 z M S 5 7 Q 2 9 s d W 1 u M T A 2 L D E w N X 0 m c X V v d D s s J n F 1 b 3 Q 7 U 2 V j d G l v b j E v V G F i b G U g M j U g K D I p L 0 F 1 d G 9 S Z W 1 v d m V k Q 2 9 s d W 1 u c z E u e 0 N v b H V t b j E w N y w x M D Z 9 J n F 1 b 3 Q 7 L C Z x d W 9 0 O 1 N l Y 3 R p b 2 4 x L 1 R h Y m x l I D I 1 I C g y K S 9 B d X R v U m V t b 3 Z l Z E N v b H V t b n M x L n t D b 2 x 1 b W 4 x M D g s M T A 3 f S Z x d W 9 0 O y w m c X V v d D t T Z W N 0 a W 9 u M S 9 U Y W J s Z S A y N S A o M i k v Q X V 0 b 1 J l b W 9 2 Z W R D b 2 x 1 b W 5 z M S 5 7 Q 2 9 s d W 1 u M T A 5 L D E w O H 0 m c X V v d D s s J n F 1 b 3 Q 7 U 2 V j d G l v b j E v V G F i b G U g M j U g K D I p L 0 F 1 d G 9 S Z W 1 v d m V k Q 2 9 s d W 1 u c z E u e 0 N v b H V t b j E x M C w x M D l 9 J n F 1 b 3 Q 7 L C Z x d W 9 0 O 1 N l Y 3 R p b 2 4 x L 1 R h Y m x l I D I 1 I C g y K S 9 B d X R v U m V t b 3 Z l Z E N v b H V t b n M x L n t D b 2 x 1 b W 4 x M T E s M T E w f S Z x d W 9 0 O y w m c X V v d D t T Z W N 0 a W 9 u M S 9 U Y W J s Z S A y N S A o M i k v Q X V 0 b 1 J l b W 9 2 Z W R D b 2 x 1 b W 5 z M S 5 7 Q 2 9 s d W 1 u M T E y L D E x M X 0 m c X V v d D s s J n F 1 b 3 Q 7 U 2 V j d G l v b j E v V G F i b G U g M j U g K D I p L 0 F 1 d G 9 S Z W 1 v d m V k Q 2 9 s d W 1 u c z E u e 0 N v b H V t b j E x M y w x M T J 9 J n F 1 b 3 Q 7 X S w m c X V v d D t S Z W x h d G l v b n N o a X B J b m Z v J n F 1 b 3 Q 7 O l t d f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j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N S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c l M j A o M i k 8 L 0 l 0 Z W 1 Q Y X R o P j w v S X R l b U x v Y 2 F 0 a W 9 u P j x T d G F i b G V F b n R y a W V z P j x F b n R y e S B U e X B l P S J R d W V y e U l E I i B W Y W x 1 Z T 0 i c z d i Y 2 E z Z D d h L T Q z M 2 Q t N G J m Y i 1 i Y 2 Y x L T N m Y z Z m N T V k Y m M x N C I g L z 4 8 R W 5 0 c n k g V H l w Z T 0 i R m l s b F R h c m d l d C I g V m F s d W U 9 I n N U Y W J s Z V 8 y N 1 9 f M i I g L z 4 8 R W 5 0 c n k g V H l w Z T 0 i T G 9 h Z G V k V G 9 B b m F s e X N p c 1 N l c n Z p Y 2 V z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1 V D I y O j M 1 O j A w L j Q x M D M 3 O T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j c g K D I p L 0 F 1 d G 9 S Z W 1 v d m V k Q 2 9 s d W 1 u c z E u e 0 N v b H V t b j E s M H 0 m c X V v d D s s J n F 1 b 3 Q 7 U 2 V j d G l v b j E v V G F i b G U g M j c g K D I p L 0 F 1 d G 9 S Z W 1 v d m V k Q 2 9 s d W 1 u c z E u e 0 N v b H V t b j I s M X 0 m c X V v d D s s J n F 1 b 3 Q 7 U 2 V j d G l v b j E v V G F i b G U g M j c g K D I p L 0 F 1 d G 9 S Z W 1 v d m V k Q 2 9 s d W 1 u c z E u e 0 N v b H V t b j M s M n 0 m c X V v d D s s J n F 1 b 3 Q 7 U 2 V j d G l v b j E v V G F i b G U g M j c g K D I p L 0 F 1 d G 9 S Z W 1 v d m V k Q 2 9 s d W 1 u c z E u e 0 N v b H V t b j Q s M 3 0 m c X V v d D s s J n F 1 b 3 Q 7 U 2 V j d G l v b j E v V G F i b G U g M j c g K D I p L 0 F 1 d G 9 S Z W 1 v d m V k Q 2 9 s d W 1 u c z E u e 0 N v b H V t b j U s N H 0 m c X V v d D s s J n F 1 b 3 Q 7 U 2 V j d G l v b j E v V G F i b G U g M j c g K D I p L 0 F 1 d G 9 S Z W 1 v d m V k Q 2 9 s d W 1 u c z E u e 0 N v b H V t b j Y s N X 0 m c X V v d D s s J n F 1 b 3 Q 7 U 2 V j d G l v b j E v V G F i b G U g M j c g K D I p L 0 F 1 d G 9 S Z W 1 v d m V k Q 2 9 s d W 1 u c z E u e 0 N v b H V t b j c s N n 0 m c X V v d D s s J n F 1 b 3 Q 7 U 2 V j d G l v b j E v V G F i b G U g M j c g K D I p L 0 F 1 d G 9 S Z W 1 v d m V k Q 2 9 s d W 1 u c z E u e 0 N v b H V t b j g s N 3 0 m c X V v d D s s J n F 1 b 3 Q 7 U 2 V j d G l v b j E v V G F i b G U g M j c g K D I p L 0 F 1 d G 9 S Z W 1 v d m V k Q 2 9 s d W 1 u c z E u e 0 N v b H V t b j k s O H 0 m c X V v d D s s J n F 1 b 3 Q 7 U 2 V j d G l v b j E v V G F i b G U g M j c g K D I p L 0 F 1 d G 9 S Z W 1 v d m V k Q 2 9 s d W 1 u c z E u e 0 N v b H V t b j E w L D l 9 J n F 1 b 3 Q 7 L C Z x d W 9 0 O 1 N l Y 3 R p b 2 4 x L 1 R h Y m x l I D I 3 I C g y K S 9 B d X R v U m V t b 3 Z l Z E N v b H V t b n M x L n t D b 2 x 1 b W 4 x M S w x M H 0 m c X V v d D s s J n F 1 b 3 Q 7 U 2 V j d G l v b j E v V G F i b G U g M j c g K D I p L 0 F 1 d G 9 S Z W 1 v d m V k Q 2 9 s d W 1 u c z E u e 0 N v b H V t b j E y L D E x f S Z x d W 9 0 O y w m c X V v d D t T Z W N 0 a W 9 u M S 9 U Y W J s Z S A y N y A o M i k v Q X V 0 b 1 J l b W 9 2 Z W R D b 2 x 1 b W 5 z M S 5 7 Q 2 9 s d W 1 u M T M s M T J 9 J n F 1 b 3 Q 7 L C Z x d W 9 0 O 1 N l Y 3 R p b 2 4 x L 1 R h Y m x l I D I 3 I C g y K S 9 B d X R v U m V t b 3 Z l Z E N v b H V t b n M x L n t D b 2 x 1 b W 4 x N C w x M 3 0 m c X V v d D s s J n F 1 b 3 Q 7 U 2 V j d G l v b j E v V G F i b G U g M j c g K D I p L 0 F 1 d G 9 S Z W 1 v d m V k Q 2 9 s d W 1 u c z E u e 0 N v b H V t b j E 1 L D E 0 f S Z x d W 9 0 O y w m c X V v d D t T Z W N 0 a W 9 u M S 9 U Y W J s Z S A y N y A o M i k v Q X V 0 b 1 J l b W 9 2 Z W R D b 2 x 1 b W 5 z M S 5 7 Q 2 9 s d W 1 u M T Y s M T V 9 J n F 1 b 3 Q 7 L C Z x d W 9 0 O 1 N l Y 3 R p b 2 4 x L 1 R h Y m x l I D I 3 I C g y K S 9 B d X R v U m V t b 3 Z l Z E N v b H V t b n M x L n t D b 2 x 1 b W 4 x N y w x N n 0 m c X V v d D s s J n F 1 b 3 Q 7 U 2 V j d G l v b j E v V G F i b G U g M j c g K D I p L 0 F 1 d G 9 S Z W 1 v d m V k Q 2 9 s d W 1 u c z E u e 0 N v b H V t b j E 4 L D E 3 f S Z x d W 9 0 O y w m c X V v d D t T Z W N 0 a W 9 u M S 9 U Y W J s Z S A y N y A o M i k v Q X V 0 b 1 J l b W 9 2 Z W R D b 2 x 1 b W 5 z M S 5 7 Q 2 9 s d W 1 u M T k s M T h 9 J n F 1 b 3 Q 7 L C Z x d W 9 0 O 1 N l Y 3 R p b 2 4 x L 1 R h Y m x l I D I 3 I C g y K S 9 B d X R v U m V t b 3 Z l Z E N v b H V t b n M x L n t D b 2 x 1 b W 4 y M C w x O X 0 m c X V v d D s s J n F 1 b 3 Q 7 U 2 V j d G l v b j E v V G F i b G U g M j c g K D I p L 0 F 1 d G 9 S Z W 1 v d m V k Q 2 9 s d W 1 u c z E u e 0 N v b H V t b j I x L D I w f S Z x d W 9 0 O y w m c X V v d D t T Z W N 0 a W 9 u M S 9 U Y W J s Z S A y N y A o M i k v Q X V 0 b 1 J l b W 9 2 Z W R D b 2 x 1 b W 5 z M S 5 7 Q 2 9 s d W 1 u M j I s M j F 9 J n F 1 b 3 Q 7 L C Z x d W 9 0 O 1 N l Y 3 R p b 2 4 x L 1 R h Y m x l I D I 3 I C g y K S 9 B d X R v U m V t b 3 Z l Z E N v b H V t b n M x L n t D b 2 x 1 b W 4 y M y w y M n 0 m c X V v d D s s J n F 1 b 3 Q 7 U 2 V j d G l v b j E v V G F i b G U g M j c g K D I p L 0 F 1 d G 9 S Z W 1 v d m V k Q 2 9 s d W 1 u c z E u e 0 N v b H V t b j I 0 L D I z f S Z x d W 9 0 O y w m c X V v d D t T Z W N 0 a W 9 u M S 9 U Y W J s Z S A y N y A o M i k v Q X V 0 b 1 J l b W 9 2 Z W R D b 2 x 1 b W 5 z M S 5 7 Q 2 9 s d W 1 u M j U s M j R 9 J n F 1 b 3 Q 7 L C Z x d W 9 0 O 1 N l Y 3 R p b 2 4 x L 1 R h Y m x l I D I 3 I C g y K S 9 B d X R v U m V t b 3 Z l Z E N v b H V t b n M x L n t D b 2 x 1 b W 4 y N i w y N X 0 m c X V v d D s s J n F 1 b 3 Q 7 U 2 V j d G l v b j E v V G F i b G U g M j c g K D I p L 0 F 1 d G 9 S Z W 1 v d m V k Q 2 9 s d W 1 u c z E u e 0 N v b H V t b j I 3 L D I 2 f S Z x d W 9 0 O y w m c X V v d D t T Z W N 0 a W 9 u M S 9 U Y W J s Z S A y N y A o M i k v Q X V 0 b 1 J l b W 9 2 Z W R D b 2 x 1 b W 5 z M S 5 7 Q 2 9 s d W 1 u M j g s M j d 9 J n F 1 b 3 Q 7 L C Z x d W 9 0 O 1 N l Y 3 R p b 2 4 x L 1 R h Y m x l I D I 3 I C g y K S 9 B d X R v U m V t b 3 Z l Z E N v b H V t b n M x L n t D b 2 x 1 b W 4 y O S w y O H 0 m c X V v d D s s J n F 1 b 3 Q 7 U 2 V j d G l v b j E v V G F i b G U g M j c g K D I p L 0 F 1 d G 9 S Z W 1 v d m V k Q 2 9 s d W 1 u c z E u e 0 N v b H V t b j M w L D I 5 f S Z x d W 9 0 O y w m c X V v d D t T Z W N 0 a W 9 u M S 9 U Y W J s Z S A y N y A o M i k v Q X V 0 b 1 J l b W 9 2 Z W R D b 2 x 1 b W 5 z M S 5 7 Q 2 9 s d W 1 u M z E s M z B 9 J n F 1 b 3 Q 7 L C Z x d W 9 0 O 1 N l Y 3 R p b 2 4 x L 1 R h Y m x l I D I 3 I C g y K S 9 B d X R v U m V t b 3 Z l Z E N v b H V t b n M x L n t D b 2 x 1 b W 4 z M i w z M X 0 m c X V v d D s s J n F 1 b 3 Q 7 U 2 V j d G l v b j E v V G F i b G U g M j c g K D I p L 0 F 1 d G 9 S Z W 1 v d m V k Q 2 9 s d W 1 u c z E u e 0 N v b H V t b j M z L D M y f S Z x d W 9 0 O y w m c X V v d D t T Z W N 0 a W 9 u M S 9 U Y W J s Z S A y N y A o M i k v Q X V 0 b 1 J l b W 9 2 Z W R D b 2 x 1 b W 5 z M S 5 7 Q 2 9 s d W 1 u M z Q s M z N 9 J n F 1 b 3 Q 7 L C Z x d W 9 0 O 1 N l Y 3 R p b 2 4 x L 1 R h Y m x l I D I 3 I C g y K S 9 B d X R v U m V t b 3 Z l Z E N v b H V t b n M x L n t D b 2 x 1 b W 4 z N S w z N H 0 m c X V v d D s s J n F 1 b 3 Q 7 U 2 V j d G l v b j E v V G F i b G U g M j c g K D I p L 0 F 1 d G 9 S Z W 1 v d m V k Q 2 9 s d W 1 u c z E u e 0 N v b H V t b j M 2 L D M 1 f S Z x d W 9 0 O y w m c X V v d D t T Z W N 0 a W 9 u M S 9 U Y W J s Z S A y N y A o M i k v Q X V 0 b 1 J l b W 9 2 Z W R D b 2 x 1 b W 5 z M S 5 7 Q 2 9 s d W 1 u M z c s M z Z 9 J n F 1 b 3 Q 7 L C Z x d W 9 0 O 1 N l Y 3 R p b 2 4 x L 1 R h Y m x l I D I 3 I C g y K S 9 B d X R v U m V t b 3 Z l Z E N v b H V t b n M x L n t D b 2 x 1 b W 4 z O C w z N 3 0 m c X V v d D s s J n F 1 b 3 Q 7 U 2 V j d G l v b j E v V G F i b G U g M j c g K D I p L 0 F 1 d G 9 S Z W 1 v d m V k Q 2 9 s d W 1 u c z E u e 0 N v b H V t b j M 5 L D M 4 f S Z x d W 9 0 O y w m c X V v d D t T Z W N 0 a W 9 u M S 9 U Y W J s Z S A y N y A o M i k v Q X V 0 b 1 J l b W 9 2 Z W R D b 2 x 1 b W 5 z M S 5 7 Q 2 9 s d W 1 u N D A s M z l 9 J n F 1 b 3 Q 7 L C Z x d W 9 0 O 1 N l Y 3 R p b 2 4 x L 1 R h Y m x l I D I 3 I C g y K S 9 B d X R v U m V t b 3 Z l Z E N v b H V t b n M x L n t D b 2 x 1 b W 4 0 M S w 0 M H 0 m c X V v d D s s J n F 1 b 3 Q 7 U 2 V j d G l v b j E v V G F i b G U g M j c g K D I p L 0 F 1 d G 9 S Z W 1 v d m V k Q 2 9 s d W 1 u c z E u e 0 N v b H V t b j Q y L D Q x f S Z x d W 9 0 O y w m c X V v d D t T Z W N 0 a W 9 u M S 9 U Y W J s Z S A y N y A o M i k v Q X V 0 b 1 J l b W 9 2 Z W R D b 2 x 1 b W 5 z M S 5 7 Q 2 9 s d W 1 u N D M s N D J 9 J n F 1 b 3 Q 7 L C Z x d W 9 0 O 1 N l Y 3 R p b 2 4 x L 1 R h Y m x l I D I 3 I C g y K S 9 B d X R v U m V t b 3 Z l Z E N v b H V t b n M x L n t D b 2 x 1 b W 4 0 N C w 0 M 3 0 m c X V v d D s s J n F 1 b 3 Q 7 U 2 V j d G l v b j E v V G F i b G U g M j c g K D I p L 0 F 1 d G 9 S Z W 1 v d m V k Q 2 9 s d W 1 u c z E u e 0 N v b H V t b j Q 1 L D Q 0 f S Z x d W 9 0 O y w m c X V v d D t T Z W N 0 a W 9 u M S 9 U Y W J s Z S A y N y A o M i k v Q X V 0 b 1 J l b W 9 2 Z W R D b 2 x 1 b W 5 z M S 5 7 Q 2 9 s d W 1 u N D Y s N D V 9 J n F 1 b 3 Q 7 L C Z x d W 9 0 O 1 N l Y 3 R p b 2 4 x L 1 R h Y m x l I D I 3 I C g y K S 9 B d X R v U m V t b 3 Z l Z E N v b H V t b n M x L n t D b 2 x 1 b W 4 0 N y w 0 N n 0 m c X V v d D s s J n F 1 b 3 Q 7 U 2 V j d G l v b j E v V G F i b G U g M j c g K D I p L 0 F 1 d G 9 S Z W 1 v d m V k Q 2 9 s d W 1 u c z E u e 0 N v b H V t b j Q 4 L D Q 3 f S Z x d W 9 0 O y w m c X V v d D t T Z W N 0 a W 9 u M S 9 U Y W J s Z S A y N y A o M i k v Q X V 0 b 1 J l b W 9 2 Z W R D b 2 x 1 b W 5 z M S 5 7 Q 2 9 s d W 1 u N D k s N D h 9 J n F 1 b 3 Q 7 L C Z x d W 9 0 O 1 N l Y 3 R p b 2 4 x L 1 R h Y m x l I D I 3 I C g y K S 9 B d X R v U m V t b 3 Z l Z E N v b H V t b n M x L n t D b 2 x 1 b W 4 1 M C w 0 O X 0 m c X V v d D s s J n F 1 b 3 Q 7 U 2 V j d G l v b j E v V G F i b G U g M j c g K D I p L 0 F 1 d G 9 S Z W 1 v d m V k Q 2 9 s d W 1 u c z E u e 0 N v b H V t b j U x L D U w f S Z x d W 9 0 O y w m c X V v d D t T Z W N 0 a W 9 u M S 9 U Y W J s Z S A y N y A o M i k v Q X V 0 b 1 J l b W 9 2 Z W R D b 2 x 1 b W 5 z M S 5 7 Q 2 9 s d W 1 u N T I s N T F 9 J n F 1 b 3 Q 7 L C Z x d W 9 0 O 1 N l Y 3 R p b 2 4 x L 1 R h Y m x l I D I 3 I C g y K S 9 B d X R v U m V t b 3 Z l Z E N v b H V t b n M x L n t D b 2 x 1 b W 4 1 M y w 1 M n 0 m c X V v d D s s J n F 1 b 3 Q 7 U 2 V j d G l v b j E v V G F i b G U g M j c g K D I p L 0 F 1 d G 9 S Z W 1 v d m V k Q 2 9 s d W 1 u c z E u e 0 N v b H V t b j U 0 L D U z f S Z x d W 9 0 O y w m c X V v d D t T Z W N 0 a W 9 u M S 9 U Y W J s Z S A y N y A o M i k v Q X V 0 b 1 J l b W 9 2 Z W R D b 2 x 1 b W 5 z M S 5 7 Q 2 9 s d W 1 u N T U s N T R 9 J n F 1 b 3 Q 7 L C Z x d W 9 0 O 1 N l Y 3 R p b 2 4 x L 1 R h Y m x l I D I 3 I C g y K S 9 B d X R v U m V t b 3 Z l Z E N v b H V t b n M x L n t D b 2 x 1 b W 4 1 N i w 1 N X 0 m c X V v d D s s J n F 1 b 3 Q 7 U 2 V j d G l v b j E v V G F i b G U g M j c g K D I p L 0 F 1 d G 9 S Z W 1 v d m V k Q 2 9 s d W 1 u c z E u e 0 N v b H V t b j U 3 L D U 2 f S Z x d W 9 0 O y w m c X V v d D t T Z W N 0 a W 9 u M S 9 U Y W J s Z S A y N y A o M i k v Q X V 0 b 1 J l b W 9 2 Z W R D b 2 x 1 b W 5 z M S 5 7 Q 2 9 s d W 1 u N T g s N T d 9 J n F 1 b 3 Q 7 L C Z x d W 9 0 O 1 N l Y 3 R p b 2 4 x L 1 R h Y m x l I D I 3 I C g y K S 9 B d X R v U m V t b 3 Z l Z E N v b H V t b n M x L n t D b 2 x 1 b W 4 1 O S w 1 O H 0 m c X V v d D s s J n F 1 b 3 Q 7 U 2 V j d G l v b j E v V G F i b G U g M j c g K D I p L 0 F 1 d G 9 S Z W 1 v d m V k Q 2 9 s d W 1 u c z E u e 0 N v b H V t b j Y w L D U 5 f S Z x d W 9 0 O y w m c X V v d D t T Z W N 0 a W 9 u M S 9 U Y W J s Z S A y N y A o M i k v Q X V 0 b 1 J l b W 9 2 Z W R D b 2 x 1 b W 5 z M S 5 7 Q 2 9 s d W 1 u N j E s N j B 9 J n F 1 b 3 Q 7 L C Z x d W 9 0 O 1 N l Y 3 R p b 2 4 x L 1 R h Y m x l I D I 3 I C g y K S 9 B d X R v U m V t b 3 Z l Z E N v b H V t b n M x L n t D b 2 x 1 b W 4 2 M i w 2 M X 0 m c X V v d D s s J n F 1 b 3 Q 7 U 2 V j d G l v b j E v V G F i b G U g M j c g K D I p L 0 F 1 d G 9 S Z W 1 v d m V k Q 2 9 s d W 1 u c z E u e 0 N v b H V t b j Y z L D Y y f S Z x d W 9 0 O y w m c X V v d D t T Z W N 0 a W 9 u M S 9 U Y W J s Z S A y N y A o M i k v Q X V 0 b 1 J l b W 9 2 Z W R D b 2 x 1 b W 5 z M S 5 7 Q 2 9 s d W 1 u N j Q s N j N 9 J n F 1 b 3 Q 7 L C Z x d W 9 0 O 1 N l Y 3 R p b 2 4 x L 1 R h Y m x l I D I 3 I C g y K S 9 B d X R v U m V t b 3 Z l Z E N v b H V t b n M x L n t D b 2 x 1 b W 4 2 N S w 2 N H 0 m c X V v d D s s J n F 1 b 3 Q 7 U 2 V j d G l v b j E v V G F i b G U g M j c g K D I p L 0 F 1 d G 9 S Z W 1 v d m V k Q 2 9 s d W 1 u c z E u e 0 N v b H V t b j Y 2 L D Y 1 f S Z x d W 9 0 O y w m c X V v d D t T Z W N 0 a W 9 u M S 9 U Y W J s Z S A y N y A o M i k v Q X V 0 b 1 J l b W 9 2 Z W R D b 2 x 1 b W 5 z M S 5 7 Q 2 9 s d W 1 u N j c s N j Z 9 J n F 1 b 3 Q 7 L C Z x d W 9 0 O 1 N l Y 3 R p b 2 4 x L 1 R h Y m x l I D I 3 I C g y K S 9 B d X R v U m V t b 3 Z l Z E N v b H V t b n M x L n t D b 2 x 1 b W 4 2 O C w 2 N 3 0 m c X V v d D s s J n F 1 b 3 Q 7 U 2 V j d G l v b j E v V G F i b G U g M j c g K D I p L 0 F 1 d G 9 S Z W 1 v d m V k Q 2 9 s d W 1 u c z E u e 0 N v b H V t b j Y 5 L D Y 4 f S Z x d W 9 0 O y w m c X V v d D t T Z W N 0 a W 9 u M S 9 U Y W J s Z S A y N y A o M i k v Q X V 0 b 1 J l b W 9 2 Z W R D b 2 x 1 b W 5 z M S 5 7 Q 2 9 s d W 1 u N z A s N j l 9 J n F 1 b 3 Q 7 L C Z x d W 9 0 O 1 N l Y 3 R p b 2 4 x L 1 R h Y m x l I D I 3 I C g y K S 9 B d X R v U m V t b 3 Z l Z E N v b H V t b n M x L n t D b 2 x 1 b W 4 3 M S w 3 M H 0 m c X V v d D s s J n F 1 b 3 Q 7 U 2 V j d G l v b j E v V G F i b G U g M j c g K D I p L 0 F 1 d G 9 S Z W 1 v d m V k Q 2 9 s d W 1 u c z E u e 0 N v b H V t b j c y L D c x f S Z x d W 9 0 O y w m c X V v d D t T Z W N 0 a W 9 u M S 9 U Y W J s Z S A y N y A o M i k v Q X V 0 b 1 J l b W 9 2 Z W R D b 2 x 1 b W 5 z M S 5 7 Q 2 9 s d W 1 u N z M s N z J 9 J n F 1 b 3 Q 7 L C Z x d W 9 0 O 1 N l Y 3 R p b 2 4 x L 1 R h Y m x l I D I 3 I C g y K S 9 B d X R v U m V t b 3 Z l Z E N v b H V t b n M x L n t D b 2 x 1 b W 4 3 N C w 3 M 3 0 m c X V v d D s s J n F 1 b 3 Q 7 U 2 V j d G l v b j E v V G F i b G U g M j c g K D I p L 0 F 1 d G 9 S Z W 1 v d m V k Q 2 9 s d W 1 u c z E u e 0 N v b H V t b j c 1 L D c 0 f S Z x d W 9 0 O y w m c X V v d D t T Z W N 0 a W 9 u M S 9 U Y W J s Z S A y N y A o M i k v Q X V 0 b 1 J l b W 9 2 Z W R D b 2 x 1 b W 5 z M S 5 7 Q 2 9 s d W 1 u N z Y s N z V 9 J n F 1 b 3 Q 7 L C Z x d W 9 0 O 1 N l Y 3 R p b 2 4 x L 1 R h Y m x l I D I 3 I C g y K S 9 B d X R v U m V t b 3 Z l Z E N v b H V t b n M x L n t D b 2 x 1 b W 4 3 N y w 3 N n 0 m c X V v d D s s J n F 1 b 3 Q 7 U 2 V j d G l v b j E v V G F i b G U g M j c g K D I p L 0 F 1 d G 9 S Z W 1 v d m V k Q 2 9 s d W 1 u c z E u e 0 N v b H V t b j c 4 L D c 3 f S Z x d W 9 0 O y w m c X V v d D t T Z W N 0 a W 9 u M S 9 U Y W J s Z S A y N y A o M i k v Q X V 0 b 1 J l b W 9 2 Z W R D b 2 x 1 b W 5 z M S 5 7 Q 2 9 s d W 1 u N z k s N z h 9 J n F 1 b 3 Q 7 L C Z x d W 9 0 O 1 N l Y 3 R p b 2 4 x L 1 R h Y m x l I D I 3 I C g y K S 9 B d X R v U m V t b 3 Z l Z E N v b H V t b n M x L n t D b 2 x 1 b W 4 4 M C w 3 O X 0 m c X V v d D s s J n F 1 b 3 Q 7 U 2 V j d G l v b j E v V G F i b G U g M j c g K D I p L 0 F 1 d G 9 S Z W 1 v d m V k Q 2 9 s d W 1 u c z E u e 0 N v b H V t b j g x L D g w f S Z x d W 9 0 O y w m c X V v d D t T Z W N 0 a W 9 u M S 9 U Y W J s Z S A y N y A o M i k v Q X V 0 b 1 J l b W 9 2 Z W R D b 2 x 1 b W 5 z M S 5 7 Q 2 9 s d W 1 u O D I s O D F 9 J n F 1 b 3 Q 7 L C Z x d W 9 0 O 1 N l Y 3 R p b 2 4 x L 1 R h Y m x l I D I 3 I C g y K S 9 B d X R v U m V t b 3 Z l Z E N v b H V t b n M x L n t D b 2 x 1 b W 4 4 M y w 4 M n 0 m c X V v d D s s J n F 1 b 3 Q 7 U 2 V j d G l v b j E v V G F i b G U g M j c g K D I p L 0 F 1 d G 9 S Z W 1 v d m V k Q 2 9 s d W 1 u c z E u e 0 N v b H V t b j g 0 L D g z f S Z x d W 9 0 O y w m c X V v d D t T Z W N 0 a W 9 u M S 9 U Y W J s Z S A y N y A o M i k v Q X V 0 b 1 J l b W 9 2 Z W R D b 2 x 1 b W 5 z M S 5 7 Q 2 9 s d W 1 u O D U s O D R 9 J n F 1 b 3 Q 7 L C Z x d W 9 0 O 1 N l Y 3 R p b 2 4 x L 1 R h Y m x l I D I 3 I C g y K S 9 B d X R v U m V t b 3 Z l Z E N v b H V t b n M x L n t D b 2 x 1 b W 4 4 N i w 4 N X 0 m c X V v d D s s J n F 1 b 3 Q 7 U 2 V j d G l v b j E v V G F i b G U g M j c g K D I p L 0 F 1 d G 9 S Z W 1 v d m V k Q 2 9 s d W 1 u c z E u e 0 N v b H V t b j g 3 L D g 2 f S Z x d W 9 0 O y w m c X V v d D t T Z W N 0 a W 9 u M S 9 U Y W J s Z S A y N y A o M i k v Q X V 0 b 1 J l b W 9 2 Z W R D b 2 x 1 b W 5 z M S 5 7 Q 2 9 s d W 1 u O D g s O D d 9 J n F 1 b 3 Q 7 L C Z x d W 9 0 O 1 N l Y 3 R p b 2 4 x L 1 R h Y m x l I D I 3 I C g y K S 9 B d X R v U m V t b 3 Z l Z E N v b H V t b n M x L n t D b 2 x 1 b W 4 4 O S w 4 O H 0 m c X V v d D s s J n F 1 b 3 Q 7 U 2 V j d G l v b j E v V G F i b G U g M j c g K D I p L 0 F 1 d G 9 S Z W 1 v d m V k Q 2 9 s d W 1 u c z E u e 0 N v b H V t b j k w L D g 5 f S Z x d W 9 0 O y w m c X V v d D t T Z W N 0 a W 9 u M S 9 U Y W J s Z S A y N y A o M i k v Q X V 0 b 1 J l b W 9 2 Z W R D b 2 x 1 b W 5 z M S 5 7 Q 2 9 s d W 1 u O T E s O T B 9 J n F 1 b 3 Q 7 L C Z x d W 9 0 O 1 N l Y 3 R p b 2 4 x L 1 R h Y m x l I D I 3 I C g y K S 9 B d X R v U m V t b 3 Z l Z E N v b H V t b n M x L n t D b 2 x 1 b W 4 5 M i w 5 M X 0 m c X V v d D s s J n F 1 b 3 Q 7 U 2 V j d G l v b j E v V G F i b G U g M j c g K D I p L 0 F 1 d G 9 S Z W 1 v d m V k Q 2 9 s d W 1 u c z E u e 0 N v b H V t b j k z L D k y f S Z x d W 9 0 O y w m c X V v d D t T Z W N 0 a W 9 u M S 9 U Y W J s Z S A y N y A o M i k v Q X V 0 b 1 J l b W 9 2 Z W R D b 2 x 1 b W 5 z M S 5 7 Q 2 9 s d W 1 u O T Q s O T N 9 J n F 1 b 3 Q 7 L C Z x d W 9 0 O 1 N l Y 3 R p b 2 4 x L 1 R h Y m x l I D I 3 I C g y K S 9 B d X R v U m V t b 3 Z l Z E N v b H V t b n M x L n t D b 2 x 1 b W 4 5 N S w 5 N H 0 m c X V v d D s s J n F 1 b 3 Q 7 U 2 V j d G l v b j E v V G F i b G U g M j c g K D I p L 0 F 1 d G 9 S Z W 1 v d m V k Q 2 9 s d W 1 u c z E u e 0 N v b H V t b j k 2 L D k 1 f S Z x d W 9 0 O y w m c X V v d D t T Z W N 0 a W 9 u M S 9 U Y W J s Z S A y N y A o M i k v Q X V 0 b 1 J l b W 9 2 Z W R D b 2 x 1 b W 5 z M S 5 7 Q 2 9 s d W 1 u O T c s O T Z 9 J n F 1 b 3 Q 7 L C Z x d W 9 0 O 1 N l Y 3 R p b 2 4 x L 1 R h Y m x l I D I 3 I C g y K S 9 B d X R v U m V t b 3 Z l Z E N v b H V t b n M x L n t D b 2 x 1 b W 4 5 O C w 5 N 3 0 m c X V v d D s s J n F 1 b 3 Q 7 U 2 V j d G l v b j E v V G F i b G U g M j c g K D I p L 0 F 1 d G 9 S Z W 1 v d m V k Q 2 9 s d W 1 u c z E u e 0 N v b H V t b j k 5 L D k 4 f S Z x d W 9 0 O y w m c X V v d D t T Z W N 0 a W 9 u M S 9 U Y W J s Z S A y N y A o M i k v Q X V 0 b 1 J l b W 9 2 Z W R D b 2 x 1 b W 5 z M S 5 7 Q 2 9 s d W 1 u M T A w L D k 5 f S Z x d W 9 0 O y w m c X V v d D t T Z W N 0 a W 9 u M S 9 U Y W J s Z S A y N y A o M i k v Q X V 0 b 1 J l b W 9 2 Z W R D b 2 x 1 b W 5 z M S 5 7 Q 2 9 s d W 1 u M T A x L D E w M H 0 m c X V v d D s s J n F 1 b 3 Q 7 U 2 V j d G l v b j E v V G F i b G U g M j c g K D I p L 0 F 1 d G 9 S Z W 1 v d m V k Q 2 9 s d W 1 u c z E u e 0 N v b H V t b j E w M i w x M D F 9 J n F 1 b 3 Q 7 L C Z x d W 9 0 O 1 N l Y 3 R p b 2 4 x L 1 R h Y m x l I D I 3 I C g y K S 9 B d X R v U m V t b 3 Z l Z E N v b H V t b n M x L n t D b 2 x 1 b W 4 x M D M s M T A y f S Z x d W 9 0 O y w m c X V v d D t T Z W N 0 a W 9 u M S 9 U Y W J s Z S A y N y A o M i k v Q X V 0 b 1 J l b W 9 2 Z W R D b 2 x 1 b W 5 z M S 5 7 Q 2 9 s d W 1 u M T A 0 L D E w M 3 0 m c X V v d D s s J n F 1 b 3 Q 7 U 2 V j d G l v b j E v V G F i b G U g M j c g K D I p L 0 F 1 d G 9 S Z W 1 v d m V k Q 2 9 s d W 1 u c z E u e 0 N v b H V t b j E w N S w x M D R 9 J n F 1 b 3 Q 7 L C Z x d W 9 0 O 1 N l Y 3 R p b 2 4 x L 1 R h Y m x l I D I 3 I C g y K S 9 B d X R v U m V t b 3 Z l Z E N v b H V t b n M x L n t D b 2 x 1 b W 4 x M D Y s M T A 1 f S Z x d W 9 0 O y w m c X V v d D t T Z W N 0 a W 9 u M S 9 U Y W J s Z S A y N y A o M i k v Q X V 0 b 1 J l b W 9 2 Z W R D b 2 x 1 b W 5 z M S 5 7 Q 2 9 s d W 1 u M T A 3 L D E w N n 0 m c X V v d D s s J n F 1 b 3 Q 7 U 2 V j d G l v b j E v V G F i b G U g M j c g K D I p L 0 F 1 d G 9 S Z W 1 v d m V k Q 2 9 s d W 1 u c z E u e 0 N v b H V t b j E w O C w x M D d 9 J n F 1 b 3 Q 7 L C Z x d W 9 0 O 1 N l Y 3 R p b 2 4 x L 1 R h Y m x l I D I 3 I C g y K S 9 B d X R v U m V t b 3 Z l Z E N v b H V t b n M x L n t D b 2 x 1 b W 4 x M D k s M T A 4 f S Z x d W 9 0 O y w m c X V v d D t T Z W N 0 a W 9 u M S 9 U Y W J s Z S A y N y A o M i k v Q X V 0 b 1 J l b W 9 2 Z W R D b 2 x 1 b W 5 z M S 5 7 Q 2 9 s d W 1 u M T E w L D E w O X 0 m c X V v d D s s J n F 1 b 3 Q 7 U 2 V j d G l v b j E v V G F i b G U g M j c g K D I p L 0 F 1 d G 9 S Z W 1 v d m V k Q 2 9 s d W 1 u c z E u e 0 N v b H V t b j E x M S w x M T B 9 J n F 1 b 3 Q 7 L C Z x d W 9 0 O 1 N l Y 3 R p b 2 4 x L 1 R h Y m x l I D I 3 I C g y K S 9 B d X R v U m V t b 3 Z l Z E N v b H V t b n M x L n t D b 2 x 1 b W 4 x M T I s M T E x f S Z x d W 9 0 O y w m c X V v d D t T Z W N 0 a W 9 u M S 9 U Y W J s Z S A y N y A o M i k v Q X V 0 b 1 J l b W 9 2 Z W R D b 2 x 1 b W 5 z M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U Y W J s Z S A y N y A o M i k v Q X V 0 b 1 J l b W 9 2 Z W R D b 2 x 1 b W 5 z M S 5 7 Q 2 9 s d W 1 u M S w w f S Z x d W 9 0 O y w m c X V v d D t T Z W N 0 a W 9 u M S 9 U Y W J s Z S A y N y A o M i k v Q X V 0 b 1 J l b W 9 2 Z W R D b 2 x 1 b W 5 z M S 5 7 Q 2 9 s d W 1 u M i w x f S Z x d W 9 0 O y w m c X V v d D t T Z W N 0 a W 9 u M S 9 U Y W J s Z S A y N y A o M i k v Q X V 0 b 1 J l b W 9 2 Z W R D b 2 x 1 b W 5 z M S 5 7 Q 2 9 s d W 1 u M y w y f S Z x d W 9 0 O y w m c X V v d D t T Z W N 0 a W 9 u M S 9 U Y W J s Z S A y N y A o M i k v Q X V 0 b 1 J l b W 9 2 Z W R D b 2 x 1 b W 5 z M S 5 7 Q 2 9 s d W 1 u N C w z f S Z x d W 9 0 O y w m c X V v d D t T Z W N 0 a W 9 u M S 9 U Y W J s Z S A y N y A o M i k v Q X V 0 b 1 J l b W 9 2 Z W R D b 2 x 1 b W 5 z M S 5 7 Q 2 9 s d W 1 u N S w 0 f S Z x d W 9 0 O y w m c X V v d D t T Z W N 0 a W 9 u M S 9 U Y W J s Z S A y N y A o M i k v Q X V 0 b 1 J l b W 9 2 Z W R D b 2 x 1 b W 5 z M S 5 7 Q 2 9 s d W 1 u N i w 1 f S Z x d W 9 0 O y w m c X V v d D t T Z W N 0 a W 9 u M S 9 U Y W J s Z S A y N y A o M i k v Q X V 0 b 1 J l b W 9 2 Z W R D b 2 x 1 b W 5 z M S 5 7 Q 2 9 s d W 1 u N y w 2 f S Z x d W 9 0 O y w m c X V v d D t T Z W N 0 a W 9 u M S 9 U Y W J s Z S A y N y A o M i k v Q X V 0 b 1 J l b W 9 2 Z W R D b 2 x 1 b W 5 z M S 5 7 Q 2 9 s d W 1 u O C w 3 f S Z x d W 9 0 O y w m c X V v d D t T Z W N 0 a W 9 u M S 9 U Y W J s Z S A y N y A o M i k v Q X V 0 b 1 J l b W 9 2 Z W R D b 2 x 1 b W 5 z M S 5 7 Q 2 9 s d W 1 u O S w 4 f S Z x d W 9 0 O y w m c X V v d D t T Z W N 0 a W 9 u M S 9 U Y W J s Z S A y N y A o M i k v Q X V 0 b 1 J l b W 9 2 Z W R D b 2 x 1 b W 5 z M S 5 7 Q 2 9 s d W 1 u M T A s O X 0 m c X V v d D s s J n F 1 b 3 Q 7 U 2 V j d G l v b j E v V G F i b G U g M j c g K D I p L 0 F 1 d G 9 S Z W 1 v d m V k Q 2 9 s d W 1 u c z E u e 0 N v b H V t b j E x L D E w f S Z x d W 9 0 O y w m c X V v d D t T Z W N 0 a W 9 u M S 9 U Y W J s Z S A y N y A o M i k v Q X V 0 b 1 J l b W 9 2 Z W R D b 2 x 1 b W 5 z M S 5 7 Q 2 9 s d W 1 u M T I s M T F 9 J n F 1 b 3 Q 7 L C Z x d W 9 0 O 1 N l Y 3 R p b 2 4 x L 1 R h Y m x l I D I 3 I C g y K S 9 B d X R v U m V t b 3 Z l Z E N v b H V t b n M x L n t D b 2 x 1 b W 4 x M y w x M n 0 m c X V v d D s s J n F 1 b 3 Q 7 U 2 V j d G l v b j E v V G F i b G U g M j c g K D I p L 0 F 1 d G 9 S Z W 1 v d m V k Q 2 9 s d W 1 u c z E u e 0 N v b H V t b j E 0 L D E z f S Z x d W 9 0 O y w m c X V v d D t T Z W N 0 a W 9 u M S 9 U Y W J s Z S A y N y A o M i k v Q X V 0 b 1 J l b W 9 2 Z W R D b 2 x 1 b W 5 z M S 5 7 Q 2 9 s d W 1 u M T U s M T R 9 J n F 1 b 3 Q 7 L C Z x d W 9 0 O 1 N l Y 3 R p b 2 4 x L 1 R h Y m x l I D I 3 I C g y K S 9 B d X R v U m V t b 3 Z l Z E N v b H V t b n M x L n t D b 2 x 1 b W 4 x N i w x N X 0 m c X V v d D s s J n F 1 b 3 Q 7 U 2 V j d G l v b j E v V G F i b G U g M j c g K D I p L 0 F 1 d G 9 S Z W 1 v d m V k Q 2 9 s d W 1 u c z E u e 0 N v b H V t b j E 3 L D E 2 f S Z x d W 9 0 O y w m c X V v d D t T Z W N 0 a W 9 u M S 9 U Y W J s Z S A y N y A o M i k v Q X V 0 b 1 J l b W 9 2 Z W R D b 2 x 1 b W 5 z M S 5 7 Q 2 9 s d W 1 u M T g s M T d 9 J n F 1 b 3 Q 7 L C Z x d W 9 0 O 1 N l Y 3 R p b 2 4 x L 1 R h Y m x l I D I 3 I C g y K S 9 B d X R v U m V t b 3 Z l Z E N v b H V t b n M x L n t D b 2 x 1 b W 4 x O S w x O H 0 m c X V v d D s s J n F 1 b 3 Q 7 U 2 V j d G l v b j E v V G F i b G U g M j c g K D I p L 0 F 1 d G 9 S Z W 1 v d m V k Q 2 9 s d W 1 u c z E u e 0 N v b H V t b j I w L D E 5 f S Z x d W 9 0 O y w m c X V v d D t T Z W N 0 a W 9 u M S 9 U Y W J s Z S A y N y A o M i k v Q X V 0 b 1 J l b W 9 2 Z W R D b 2 x 1 b W 5 z M S 5 7 Q 2 9 s d W 1 u M j E s M j B 9 J n F 1 b 3 Q 7 L C Z x d W 9 0 O 1 N l Y 3 R p b 2 4 x L 1 R h Y m x l I D I 3 I C g y K S 9 B d X R v U m V t b 3 Z l Z E N v b H V t b n M x L n t D b 2 x 1 b W 4 y M i w y M X 0 m c X V v d D s s J n F 1 b 3 Q 7 U 2 V j d G l v b j E v V G F i b G U g M j c g K D I p L 0 F 1 d G 9 S Z W 1 v d m V k Q 2 9 s d W 1 u c z E u e 0 N v b H V t b j I z L D I y f S Z x d W 9 0 O y w m c X V v d D t T Z W N 0 a W 9 u M S 9 U Y W J s Z S A y N y A o M i k v Q X V 0 b 1 J l b W 9 2 Z W R D b 2 x 1 b W 5 z M S 5 7 Q 2 9 s d W 1 u M j Q s M j N 9 J n F 1 b 3 Q 7 L C Z x d W 9 0 O 1 N l Y 3 R p b 2 4 x L 1 R h Y m x l I D I 3 I C g y K S 9 B d X R v U m V t b 3 Z l Z E N v b H V t b n M x L n t D b 2 x 1 b W 4 y N S w y N H 0 m c X V v d D s s J n F 1 b 3 Q 7 U 2 V j d G l v b j E v V G F i b G U g M j c g K D I p L 0 F 1 d G 9 S Z W 1 v d m V k Q 2 9 s d W 1 u c z E u e 0 N v b H V t b j I 2 L D I 1 f S Z x d W 9 0 O y w m c X V v d D t T Z W N 0 a W 9 u M S 9 U Y W J s Z S A y N y A o M i k v Q X V 0 b 1 J l b W 9 2 Z W R D b 2 x 1 b W 5 z M S 5 7 Q 2 9 s d W 1 u M j c s M j Z 9 J n F 1 b 3 Q 7 L C Z x d W 9 0 O 1 N l Y 3 R p b 2 4 x L 1 R h Y m x l I D I 3 I C g y K S 9 B d X R v U m V t b 3 Z l Z E N v b H V t b n M x L n t D b 2 x 1 b W 4 y O C w y N 3 0 m c X V v d D s s J n F 1 b 3 Q 7 U 2 V j d G l v b j E v V G F i b G U g M j c g K D I p L 0 F 1 d G 9 S Z W 1 v d m V k Q 2 9 s d W 1 u c z E u e 0 N v b H V t b j I 5 L D I 4 f S Z x d W 9 0 O y w m c X V v d D t T Z W N 0 a W 9 u M S 9 U Y W J s Z S A y N y A o M i k v Q X V 0 b 1 J l b W 9 2 Z W R D b 2 x 1 b W 5 z M S 5 7 Q 2 9 s d W 1 u M z A s M j l 9 J n F 1 b 3 Q 7 L C Z x d W 9 0 O 1 N l Y 3 R p b 2 4 x L 1 R h Y m x l I D I 3 I C g y K S 9 B d X R v U m V t b 3 Z l Z E N v b H V t b n M x L n t D b 2 x 1 b W 4 z M S w z M H 0 m c X V v d D s s J n F 1 b 3 Q 7 U 2 V j d G l v b j E v V G F i b G U g M j c g K D I p L 0 F 1 d G 9 S Z W 1 v d m V k Q 2 9 s d W 1 u c z E u e 0 N v b H V t b j M y L D M x f S Z x d W 9 0 O y w m c X V v d D t T Z W N 0 a W 9 u M S 9 U Y W J s Z S A y N y A o M i k v Q X V 0 b 1 J l b W 9 2 Z W R D b 2 x 1 b W 5 z M S 5 7 Q 2 9 s d W 1 u M z M s M z J 9 J n F 1 b 3 Q 7 L C Z x d W 9 0 O 1 N l Y 3 R p b 2 4 x L 1 R h Y m x l I D I 3 I C g y K S 9 B d X R v U m V t b 3 Z l Z E N v b H V t b n M x L n t D b 2 x 1 b W 4 z N C w z M 3 0 m c X V v d D s s J n F 1 b 3 Q 7 U 2 V j d G l v b j E v V G F i b G U g M j c g K D I p L 0 F 1 d G 9 S Z W 1 v d m V k Q 2 9 s d W 1 u c z E u e 0 N v b H V t b j M 1 L D M 0 f S Z x d W 9 0 O y w m c X V v d D t T Z W N 0 a W 9 u M S 9 U Y W J s Z S A y N y A o M i k v Q X V 0 b 1 J l b W 9 2 Z W R D b 2 x 1 b W 5 z M S 5 7 Q 2 9 s d W 1 u M z Y s M z V 9 J n F 1 b 3 Q 7 L C Z x d W 9 0 O 1 N l Y 3 R p b 2 4 x L 1 R h Y m x l I D I 3 I C g y K S 9 B d X R v U m V t b 3 Z l Z E N v b H V t b n M x L n t D b 2 x 1 b W 4 z N y w z N n 0 m c X V v d D s s J n F 1 b 3 Q 7 U 2 V j d G l v b j E v V G F i b G U g M j c g K D I p L 0 F 1 d G 9 S Z W 1 v d m V k Q 2 9 s d W 1 u c z E u e 0 N v b H V t b j M 4 L D M 3 f S Z x d W 9 0 O y w m c X V v d D t T Z W N 0 a W 9 u M S 9 U Y W J s Z S A y N y A o M i k v Q X V 0 b 1 J l b W 9 2 Z W R D b 2 x 1 b W 5 z M S 5 7 Q 2 9 s d W 1 u M z k s M z h 9 J n F 1 b 3 Q 7 L C Z x d W 9 0 O 1 N l Y 3 R p b 2 4 x L 1 R h Y m x l I D I 3 I C g y K S 9 B d X R v U m V t b 3 Z l Z E N v b H V t b n M x L n t D b 2 x 1 b W 4 0 M C w z O X 0 m c X V v d D s s J n F 1 b 3 Q 7 U 2 V j d G l v b j E v V G F i b G U g M j c g K D I p L 0 F 1 d G 9 S Z W 1 v d m V k Q 2 9 s d W 1 u c z E u e 0 N v b H V t b j Q x L D Q w f S Z x d W 9 0 O y w m c X V v d D t T Z W N 0 a W 9 u M S 9 U Y W J s Z S A y N y A o M i k v Q X V 0 b 1 J l b W 9 2 Z W R D b 2 x 1 b W 5 z M S 5 7 Q 2 9 s d W 1 u N D I s N D F 9 J n F 1 b 3 Q 7 L C Z x d W 9 0 O 1 N l Y 3 R p b 2 4 x L 1 R h Y m x l I D I 3 I C g y K S 9 B d X R v U m V t b 3 Z l Z E N v b H V t b n M x L n t D b 2 x 1 b W 4 0 M y w 0 M n 0 m c X V v d D s s J n F 1 b 3 Q 7 U 2 V j d G l v b j E v V G F i b G U g M j c g K D I p L 0 F 1 d G 9 S Z W 1 v d m V k Q 2 9 s d W 1 u c z E u e 0 N v b H V t b j Q 0 L D Q z f S Z x d W 9 0 O y w m c X V v d D t T Z W N 0 a W 9 u M S 9 U Y W J s Z S A y N y A o M i k v Q X V 0 b 1 J l b W 9 2 Z W R D b 2 x 1 b W 5 z M S 5 7 Q 2 9 s d W 1 u N D U s N D R 9 J n F 1 b 3 Q 7 L C Z x d W 9 0 O 1 N l Y 3 R p b 2 4 x L 1 R h Y m x l I D I 3 I C g y K S 9 B d X R v U m V t b 3 Z l Z E N v b H V t b n M x L n t D b 2 x 1 b W 4 0 N i w 0 N X 0 m c X V v d D s s J n F 1 b 3 Q 7 U 2 V j d G l v b j E v V G F i b G U g M j c g K D I p L 0 F 1 d G 9 S Z W 1 v d m V k Q 2 9 s d W 1 u c z E u e 0 N v b H V t b j Q 3 L D Q 2 f S Z x d W 9 0 O y w m c X V v d D t T Z W N 0 a W 9 u M S 9 U Y W J s Z S A y N y A o M i k v Q X V 0 b 1 J l b W 9 2 Z W R D b 2 x 1 b W 5 z M S 5 7 Q 2 9 s d W 1 u N D g s N D d 9 J n F 1 b 3 Q 7 L C Z x d W 9 0 O 1 N l Y 3 R p b 2 4 x L 1 R h Y m x l I D I 3 I C g y K S 9 B d X R v U m V t b 3 Z l Z E N v b H V t b n M x L n t D b 2 x 1 b W 4 0 O S w 0 O H 0 m c X V v d D s s J n F 1 b 3 Q 7 U 2 V j d G l v b j E v V G F i b G U g M j c g K D I p L 0 F 1 d G 9 S Z W 1 v d m V k Q 2 9 s d W 1 u c z E u e 0 N v b H V t b j U w L D Q 5 f S Z x d W 9 0 O y w m c X V v d D t T Z W N 0 a W 9 u M S 9 U Y W J s Z S A y N y A o M i k v Q X V 0 b 1 J l b W 9 2 Z W R D b 2 x 1 b W 5 z M S 5 7 Q 2 9 s d W 1 u N T E s N T B 9 J n F 1 b 3 Q 7 L C Z x d W 9 0 O 1 N l Y 3 R p b 2 4 x L 1 R h Y m x l I D I 3 I C g y K S 9 B d X R v U m V t b 3 Z l Z E N v b H V t b n M x L n t D b 2 x 1 b W 4 1 M i w 1 M X 0 m c X V v d D s s J n F 1 b 3 Q 7 U 2 V j d G l v b j E v V G F i b G U g M j c g K D I p L 0 F 1 d G 9 S Z W 1 v d m V k Q 2 9 s d W 1 u c z E u e 0 N v b H V t b j U z L D U y f S Z x d W 9 0 O y w m c X V v d D t T Z W N 0 a W 9 u M S 9 U Y W J s Z S A y N y A o M i k v Q X V 0 b 1 J l b W 9 2 Z W R D b 2 x 1 b W 5 z M S 5 7 Q 2 9 s d W 1 u N T Q s N T N 9 J n F 1 b 3 Q 7 L C Z x d W 9 0 O 1 N l Y 3 R p b 2 4 x L 1 R h Y m x l I D I 3 I C g y K S 9 B d X R v U m V t b 3 Z l Z E N v b H V t b n M x L n t D b 2 x 1 b W 4 1 N S w 1 N H 0 m c X V v d D s s J n F 1 b 3 Q 7 U 2 V j d G l v b j E v V G F i b G U g M j c g K D I p L 0 F 1 d G 9 S Z W 1 v d m V k Q 2 9 s d W 1 u c z E u e 0 N v b H V t b j U 2 L D U 1 f S Z x d W 9 0 O y w m c X V v d D t T Z W N 0 a W 9 u M S 9 U Y W J s Z S A y N y A o M i k v Q X V 0 b 1 J l b W 9 2 Z W R D b 2 x 1 b W 5 z M S 5 7 Q 2 9 s d W 1 u N T c s N T Z 9 J n F 1 b 3 Q 7 L C Z x d W 9 0 O 1 N l Y 3 R p b 2 4 x L 1 R h Y m x l I D I 3 I C g y K S 9 B d X R v U m V t b 3 Z l Z E N v b H V t b n M x L n t D b 2 x 1 b W 4 1 O C w 1 N 3 0 m c X V v d D s s J n F 1 b 3 Q 7 U 2 V j d G l v b j E v V G F i b G U g M j c g K D I p L 0 F 1 d G 9 S Z W 1 v d m V k Q 2 9 s d W 1 u c z E u e 0 N v b H V t b j U 5 L D U 4 f S Z x d W 9 0 O y w m c X V v d D t T Z W N 0 a W 9 u M S 9 U Y W J s Z S A y N y A o M i k v Q X V 0 b 1 J l b W 9 2 Z W R D b 2 x 1 b W 5 z M S 5 7 Q 2 9 s d W 1 u N j A s N T l 9 J n F 1 b 3 Q 7 L C Z x d W 9 0 O 1 N l Y 3 R p b 2 4 x L 1 R h Y m x l I D I 3 I C g y K S 9 B d X R v U m V t b 3 Z l Z E N v b H V t b n M x L n t D b 2 x 1 b W 4 2 M S w 2 M H 0 m c X V v d D s s J n F 1 b 3 Q 7 U 2 V j d G l v b j E v V G F i b G U g M j c g K D I p L 0 F 1 d G 9 S Z W 1 v d m V k Q 2 9 s d W 1 u c z E u e 0 N v b H V t b j Y y L D Y x f S Z x d W 9 0 O y w m c X V v d D t T Z W N 0 a W 9 u M S 9 U Y W J s Z S A y N y A o M i k v Q X V 0 b 1 J l b W 9 2 Z W R D b 2 x 1 b W 5 z M S 5 7 Q 2 9 s d W 1 u N j M s N j J 9 J n F 1 b 3 Q 7 L C Z x d W 9 0 O 1 N l Y 3 R p b 2 4 x L 1 R h Y m x l I D I 3 I C g y K S 9 B d X R v U m V t b 3 Z l Z E N v b H V t b n M x L n t D b 2 x 1 b W 4 2 N C w 2 M 3 0 m c X V v d D s s J n F 1 b 3 Q 7 U 2 V j d G l v b j E v V G F i b G U g M j c g K D I p L 0 F 1 d G 9 S Z W 1 v d m V k Q 2 9 s d W 1 u c z E u e 0 N v b H V t b j Y 1 L D Y 0 f S Z x d W 9 0 O y w m c X V v d D t T Z W N 0 a W 9 u M S 9 U Y W J s Z S A y N y A o M i k v Q X V 0 b 1 J l b W 9 2 Z W R D b 2 x 1 b W 5 z M S 5 7 Q 2 9 s d W 1 u N j Y s N j V 9 J n F 1 b 3 Q 7 L C Z x d W 9 0 O 1 N l Y 3 R p b 2 4 x L 1 R h Y m x l I D I 3 I C g y K S 9 B d X R v U m V t b 3 Z l Z E N v b H V t b n M x L n t D b 2 x 1 b W 4 2 N y w 2 N n 0 m c X V v d D s s J n F 1 b 3 Q 7 U 2 V j d G l v b j E v V G F i b G U g M j c g K D I p L 0 F 1 d G 9 S Z W 1 v d m V k Q 2 9 s d W 1 u c z E u e 0 N v b H V t b j Y 4 L D Y 3 f S Z x d W 9 0 O y w m c X V v d D t T Z W N 0 a W 9 u M S 9 U Y W J s Z S A y N y A o M i k v Q X V 0 b 1 J l b W 9 2 Z W R D b 2 x 1 b W 5 z M S 5 7 Q 2 9 s d W 1 u N j k s N j h 9 J n F 1 b 3 Q 7 L C Z x d W 9 0 O 1 N l Y 3 R p b 2 4 x L 1 R h Y m x l I D I 3 I C g y K S 9 B d X R v U m V t b 3 Z l Z E N v b H V t b n M x L n t D b 2 x 1 b W 4 3 M C w 2 O X 0 m c X V v d D s s J n F 1 b 3 Q 7 U 2 V j d G l v b j E v V G F i b G U g M j c g K D I p L 0 F 1 d G 9 S Z W 1 v d m V k Q 2 9 s d W 1 u c z E u e 0 N v b H V t b j c x L D c w f S Z x d W 9 0 O y w m c X V v d D t T Z W N 0 a W 9 u M S 9 U Y W J s Z S A y N y A o M i k v Q X V 0 b 1 J l b W 9 2 Z W R D b 2 x 1 b W 5 z M S 5 7 Q 2 9 s d W 1 u N z I s N z F 9 J n F 1 b 3 Q 7 L C Z x d W 9 0 O 1 N l Y 3 R p b 2 4 x L 1 R h Y m x l I D I 3 I C g y K S 9 B d X R v U m V t b 3 Z l Z E N v b H V t b n M x L n t D b 2 x 1 b W 4 3 M y w 3 M n 0 m c X V v d D s s J n F 1 b 3 Q 7 U 2 V j d G l v b j E v V G F i b G U g M j c g K D I p L 0 F 1 d G 9 S Z W 1 v d m V k Q 2 9 s d W 1 u c z E u e 0 N v b H V t b j c 0 L D c z f S Z x d W 9 0 O y w m c X V v d D t T Z W N 0 a W 9 u M S 9 U Y W J s Z S A y N y A o M i k v Q X V 0 b 1 J l b W 9 2 Z W R D b 2 x 1 b W 5 z M S 5 7 Q 2 9 s d W 1 u N z U s N z R 9 J n F 1 b 3 Q 7 L C Z x d W 9 0 O 1 N l Y 3 R p b 2 4 x L 1 R h Y m x l I D I 3 I C g y K S 9 B d X R v U m V t b 3 Z l Z E N v b H V t b n M x L n t D b 2 x 1 b W 4 3 N i w 3 N X 0 m c X V v d D s s J n F 1 b 3 Q 7 U 2 V j d G l v b j E v V G F i b G U g M j c g K D I p L 0 F 1 d G 9 S Z W 1 v d m V k Q 2 9 s d W 1 u c z E u e 0 N v b H V t b j c 3 L D c 2 f S Z x d W 9 0 O y w m c X V v d D t T Z W N 0 a W 9 u M S 9 U Y W J s Z S A y N y A o M i k v Q X V 0 b 1 J l b W 9 2 Z W R D b 2 x 1 b W 5 z M S 5 7 Q 2 9 s d W 1 u N z g s N z d 9 J n F 1 b 3 Q 7 L C Z x d W 9 0 O 1 N l Y 3 R p b 2 4 x L 1 R h Y m x l I D I 3 I C g y K S 9 B d X R v U m V t b 3 Z l Z E N v b H V t b n M x L n t D b 2 x 1 b W 4 3 O S w 3 O H 0 m c X V v d D s s J n F 1 b 3 Q 7 U 2 V j d G l v b j E v V G F i b G U g M j c g K D I p L 0 F 1 d G 9 S Z W 1 v d m V k Q 2 9 s d W 1 u c z E u e 0 N v b H V t b j g w L D c 5 f S Z x d W 9 0 O y w m c X V v d D t T Z W N 0 a W 9 u M S 9 U Y W J s Z S A y N y A o M i k v Q X V 0 b 1 J l b W 9 2 Z W R D b 2 x 1 b W 5 z M S 5 7 Q 2 9 s d W 1 u O D E s O D B 9 J n F 1 b 3 Q 7 L C Z x d W 9 0 O 1 N l Y 3 R p b 2 4 x L 1 R h Y m x l I D I 3 I C g y K S 9 B d X R v U m V t b 3 Z l Z E N v b H V t b n M x L n t D b 2 x 1 b W 4 4 M i w 4 M X 0 m c X V v d D s s J n F 1 b 3 Q 7 U 2 V j d G l v b j E v V G F i b G U g M j c g K D I p L 0 F 1 d G 9 S Z W 1 v d m V k Q 2 9 s d W 1 u c z E u e 0 N v b H V t b j g z L D g y f S Z x d W 9 0 O y w m c X V v d D t T Z W N 0 a W 9 u M S 9 U Y W J s Z S A y N y A o M i k v Q X V 0 b 1 J l b W 9 2 Z W R D b 2 x 1 b W 5 z M S 5 7 Q 2 9 s d W 1 u O D Q s O D N 9 J n F 1 b 3 Q 7 L C Z x d W 9 0 O 1 N l Y 3 R p b 2 4 x L 1 R h Y m x l I D I 3 I C g y K S 9 B d X R v U m V t b 3 Z l Z E N v b H V t b n M x L n t D b 2 x 1 b W 4 4 N S w 4 N H 0 m c X V v d D s s J n F 1 b 3 Q 7 U 2 V j d G l v b j E v V G F i b G U g M j c g K D I p L 0 F 1 d G 9 S Z W 1 v d m V k Q 2 9 s d W 1 u c z E u e 0 N v b H V t b j g 2 L D g 1 f S Z x d W 9 0 O y w m c X V v d D t T Z W N 0 a W 9 u M S 9 U Y W J s Z S A y N y A o M i k v Q X V 0 b 1 J l b W 9 2 Z W R D b 2 x 1 b W 5 z M S 5 7 Q 2 9 s d W 1 u O D c s O D Z 9 J n F 1 b 3 Q 7 L C Z x d W 9 0 O 1 N l Y 3 R p b 2 4 x L 1 R h Y m x l I D I 3 I C g y K S 9 B d X R v U m V t b 3 Z l Z E N v b H V t b n M x L n t D b 2 x 1 b W 4 4 O C w 4 N 3 0 m c X V v d D s s J n F 1 b 3 Q 7 U 2 V j d G l v b j E v V G F i b G U g M j c g K D I p L 0 F 1 d G 9 S Z W 1 v d m V k Q 2 9 s d W 1 u c z E u e 0 N v b H V t b j g 5 L D g 4 f S Z x d W 9 0 O y w m c X V v d D t T Z W N 0 a W 9 u M S 9 U Y W J s Z S A y N y A o M i k v Q X V 0 b 1 J l b W 9 2 Z W R D b 2 x 1 b W 5 z M S 5 7 Q 2 9 s d W 1 u O T A s O D l 9 J n F 1 b 3 Q 7 L C Z x d W 9 0 O 1 N l Y 3 R p b 2 4 x L 1 R h Y m x l I D I 3 I C g y K S 9 B d X R v U m V t b 3 Z l Z E N v b H V t b n M x L n t D b 2 x 1 b W 4 5 M S w 5 M H 0 m c X V v d D s s J n F 1 b 3 Q 7 U 2 V j d G l v b j E v V G F i b G U g M j c g K D I p L 0 F 1 d G 9 S Z W 1 v d m V k Q 2 9 s d W 1 u c z E u e 0 N v b H V t b j k y L D k x f S Z x d W 9 0 O y w m c X V v d D t T Z W N 0 a W 9 u M S 9 U Y W J s Z S A y N y A o M i k v Q X V 0 b 1 J l b W 9 2 Z W R D b 2 x 1 b W 5 z M S 5 7 Q 2 9 s d W 1 u O T M s O T J 9 J n F 1 b 3 Q 7 L C Z x d W 9 0 O 1 N l Y 3 R p b 2 4 x L 1 R h Y m x l I D I 3 I C g y K S 9 B d X R v U m V t b 3 Z l Z E N v b H V t b n M x L n t D b 2 x 1 b W 4 5 N C w 5 M 3 0 m c X V v d D s s J n F 1 b 3 Q 7 U 2 V j d G l v b j E v V G F i b G U g M j c g K D I p L 0 F 1 d G 9 S Z W 1 v d m V k Q 2 9 s d W 1 u c z E u e 0 N v b H V t b j k 1 L D k 0 f S Z x d W 9 0 O y w m c X V v d D t T Z W N 0 a W 9 u M S 9 U Y W J s Z S A y N y A o M i k v Q X V 0 b 1 J l b W 9 2 Z W R D b 2 x 1 b W 5 z M S 5 7 Q 2 9 s d W 1 u O T Y s O T V 9 J n F 1 b 3 Q 7 L C Z x d W 9 0 O 1 N l Y 3 R p b 2 4 x L 1 R h Y m x l I D I 3 I C g y K S 9 B d X R v U m V t b 3 Z l Z E N v b H V t b n M x L n t D b 2 x 1 b W 4 5 N y w 5 N n 0 m c X V v d D s s J n F 1 b 3 Q 7 U 2 V j d G l v b j E v V G F i b G U g M j c g K D I p L 0 F 1 d G 9 S Z W 1 v d m V k Q 2 9 s d W 1 u c z E u e 0 N v b H V t b j k 4 L D k 3 f S Z x d W 9 0 O y w m c X V v d D t T Z W N 0 a W 9 u M S 9 U Y W J s Z S A y N y A o M i k v Q X V 0 b 1 J l b W 9 2 Z W R D b 2 x 1 b W 5 z M S 5 7 Q 2 9 s d W 1 u O T k s O T h 9 J n F 1 b 3 Q 7 L C Z x d W 9 0 O 1 N l Y 3 R p b 2 4 x L 1 R h Y m x l I D I 3 I C g y K S 9 B d X R v U m V t b 3 Z l Z E N v b H V t b n M x L n t D b 2 x 1 b W 4 x M D A s O T l 9 J n F 1 b 3 Q 7 L C Z x d W 9 0 O 1 N l Y 3 R p b 2 4 x L 1 R h Y m x l I D I 3 I C g y K S 9 B d X R v U m V t b 3 Z l Z E N v b H V t b n M x L n t D b 2 x 1 b W 4 x M D E s M T A w f S Z x d W 9 0 O y w m c X V v d D t T Z W N 0 a W 9 u M S 9 U Y W J s Z S A y N y A o M i k v Q X V 0 b 1 J l b W 9 2 Z W R D b 2 x 1 b W 5 z M S 5 7 Q 2 9 s d W 1 u M T A y L D E w M X 0 m c X V v d D s s J n F 1 b 3 Q 7 U 2 V j d G l v b j E v V G F i b G U g M j c g K D I p L 0 F 1 d G 9 S Z W 1 v d m V k Q 2 9 s d W 1 u c z E u e 0 N v b H V t b j E w M y w x M D J 9 J n F 1 b 3 Q 7 L C Z x d W 9 0 O 1 N l Y 3 R p b 2 4 x L 1 R h Y m x l I D I 3 I C g y K S 9 B d X R v U m V t b 3 Z l Z E N v b H V t b n M x L n t D b 2 x 1 b W 4 x M D Q s M T A z f S Z x d W 9 0 O y w m c X V v d D t T Z W N 0 a W 9 u M S 9 U Y W J s Z S A y N y A o M i k v Q X V 0 b 1 J l b W 9 2 Z W R D b 2 x 1 b W 5 z M S 5 7 Q 2 9 s d W 1 u M T A 1 L D E w N H 0 m c X V v d D s s J n F 1 b 3 Q 7 U 2 V j d G l v b j E v V G F i b G U g M j c g K D I p L 0 F 1 d G 9 S Z W 1 v d m V k Q 2 9 s d W 1 u c z E u e 0 N v b H V t b j E w N i w x M D V 9 J n F 1 b 3 Q 7 L C Z x d W 9 0 O 1 N l Y 3 R p b 2 4 x L 1 R h Y m x l I D I 3 I C g y K S 9 B d X R v U m V t b 3 Z l Z E N v b H V t b n M x L n t D b 2 x 1 b W 4 x M D c s M T A 2 f S Z x d W 9 0 O y w m c X V v d D t T Z W N 0 a W 9 u M S 9 U Y W J s Z S A y N y A o M i k v Q X V 0 b 1 J l b W 9 2 Z W R D b 2 x 1 b W 5 z M S 5 7 Q 2 9 s d W 1 u M T A 4 L D E w N 3 0 m c X V v d D s s J n F 1 b 3 Q 7 U 2 V j d G l v b j E v V G F i b G U g M j c g K D I p L 0 F 1 d G 9 S Z W 1 v d m V k Q 2 9 s d W 1 u c z E u e 0 N v b H V t b j E w O S w x M D h 9 J n F 1 b 3 Q 7 L C Z x d W 9 0 O 1 N l Y 3 R p b 2 4 x L 1 R h Y m x l I D I 3 I C g y K S 9 B d X R v U m V t b 3 Z l Z E N v b H V t b n M x L n t D b 2 x 1 b W 4 x M T A s M T A 5 f S Z x d W 9 0 O y w m c X V v d D t T Z W N 0 a W 9 u M S 9 U Y W J s Z S A y N y A o M i k v Q X V 0 b 1 J l b W 9 2 Z W R D b 2 x 1 b W 5 z M S 5 7 Q 2 9 s d W 1 u M T E x L D E x M H 0 m c X V v d D s s J n F 1 b 3 Q 7 U 2 V j d G l v b j E v V G F i b G U g M j c g K D I p L 0 F 1 d G 9 S Z W 1 v d m V k Q 2 9 s d W 1 u c z E u e 0 N v b H V t b j E x M i w x M T F 9 J n F 1 b 3 Q 7 L C Z x d W 9 0 O 1 N l Y 3 R p b 2 4 x L 1 R h Y m x l I D I 3 I C g y K S 9 B d X R v U m V t b 3 Z l Z E N v b H V t b n M x L n t D b 2 x 1 b W 4 x M T M s M T E y f S Z x d W 9 0 O 1 0 s J n F 1 b 3 Q 7 U m V s Y X R p b 2 5 z a G l w S W 5 m b y Z x d W 9 0 O z p b X X 0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y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3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D A 4 M T A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z g 3 Y j A z M i 0 0 Y T A 4 L T Q y N z Q t Y T U 3 Y y 0 1 N D B j N m Y 1 M D M 3 N j Q i I C 8 + P E V u d H J 5 I F R 5 c G U 9 I k Z p b G x U Y X J n Z X Q i I F Z h b H V l P S J z R k d f U G x h e W 9 m Z l 9 P Z G R z X z A 4 M T B f X z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V y Z x d W 9 0 O y w m c X V v d D t M J n F 1 b 3 Q 7 L C Z x d W 9 0 O 1 c l J n F 1 b 3 Q 7 L C Z x d W 9 0 O 0 d C J n F 1 b 3 Q 7 L C Z x d W 9 0 O 1 B y b 2 p c b l c m c X V v d D s s J n F 1 b 3 Q 7 U H J v a l x u T C Z x d W 9 0 O y w m c X V v d D t S T 1 N c b l c l J n F 1 b 3 Q 7 L C Z x d W 9 0 O 1 N 0 c m V u Z 3 R o X G 5 v Z i B T Y 2 h l Z C Z x d W 9 0 O y w m c X V v d D t X a W 5 c b k R p d i Z x d W 9 0 O y w m c X V v d D t D b G l u Y 2 h c b k J 5 Z S Z x d W 9 0 O y w m c X V v d D t D b G l u Y 2 h c b l d p b G Q g Q 2 F y Z C Z x d W 9 0 O y w m c X V v d D t N Y W t l X G 5 Q b G F 5 b 2 Z m c y Z x d W 9 0 O y w m c X V v d D t N Y W t l X G 5 M R F M m c X V v d D s s J n F 1 b 3 Q 7 V 2 l u X G 5 M R F M m c X V v d D s s J n F 1 b 3 Q 7 V 2 l u X G 5 M Q 1 M m c X V v d D s s J n F 1 b 3 Q 7 V 2 l u X G 5 X b 3 J s Z C B T Z X J p Z X M m c X V v d D t d I i A v P j x F b n R y e S B U e X B l P S J G a W x s Q 2 9 s d W 1 u V H l w Z X M i I F Z h b H V l P S J z Q m d N R E J R V U Z C U V V G Q k F R R U J B U U V C Q V E 9 I i A v P j x F b n R y e S B U e X B l P S J G a W x s T G F z d F V w Z G F 0 Z W Q i I F Z h b H V l P S J k M j A y N C 0 w O S 0 y N l Q x M j o 1 N D o x O S 4 x N j I z M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y B Q b G F 5 b 2 Z m I E 9 k Z H M g M D g x M C A o M i k v Q X V 0 b 1 J l b W 9 2 Z W R D b 2 x 1 b W 5 z M S 5 7 V G V h b S w w f S Z x d W 9 0 O y w m c X V v d D t T Z W N 0 a W 9 u M S 9 G R y B Q b G F 5 b 2 Z m I E 9 k Z H M g M D g x M C A o M i k v Q X V 0 b 1 J l b W 9 2 Z W R D b 2 x 1 b W 5 z M S 5 7 V y w x f S Z x d W 9 0 O y w m c X V v d D t T Z W N 0 a W 9 u M S 9 G R y B Q b G F 5 b 2 Z m I E 9 k Z H M g M D g x M C A o M i k v Q X V 0 b 1 J l b W 9 2 Z W R D b 2 x 1 b W 5 z M S 5 7 T C w y f S Z x d W 9 0 O y w m c X V v d D t T Z W N 0 a W 9 u M S 9 G R y B Q b G F 5 b 2 Z m I E 9 k Z H M g M D g x M C A o M i k v Q X V 0 b 1 J l b W 9 2 Z W R D b 2 x 1 b W 5 z M S 5 7 V y U s M 3 0 m c X V v d D s s J n F 1 b 3 Q 7 U 2 V j d G l v b j E v R k c g U G x h e W 9 m Z i B P Z G R z I D A 4 M T A g K D I p L 0 F 1 d G 9 S Z W 1 v d m V k Q 2 9 s d W 1 u c z E u e 0 d C L D R 9 J n F 1 b 3 Q 7 L C Z x d W 9 0 O 1 N l Y 3 R p b 2 4 x L 0 Z H I F B s Y X l v Z m Y g T 2 R k c y A w O D E w I C g y K S 9 B d X R v U m V t b 3 Z l Z E N v b H V t b n M x L n t Q c m 9 q X G 5 X L D V 9 J n F 1 b 3 Q 7 L C Z x d W 9 0 O 1 N l Y 3 R p b 2 4 x L 0 Z H I F B s Y X l v Z m Y g T 2 R k c y A w O D E w I C g y K S 9 B d X R v U m V t b 3 Z l Z E N v b H V t b n M x L n t Q c m 9 q X G 5 M L D Z 9 J n F 1 b 3 Q 7 L C Z x d W 9 0 O 1 N l Y 3 R p b 2 4 x L 0 Z H I F B s Y X l v Z m Y g T 2 R k c y A w O D E w I C g y K S 9 B d X R v U m V t b 3 Z l Z E N v b H V t b n M x L n t S T 1 N c b l c l L D d 9 J n F 1 b 3 Q 7 L C Z x d W 9 0 O 1 N l Y 3 R p b 2 4 x L 0 Z H I F B s Y X l v Z m Y g T 2 R k c y A w O D E w I C g y K S 9 B d X R v U m V t b 3 Z l Z E N v b H V t b n M x L n t T d H J l b m d 0 a F x u b 2 Y g U 2 N o Z W Q s O H 0 m c X V v d D s s J n F 1 b 3 Q 7 U 2 V j d G l v b j E v R k c g U G x h e W 9 m Z i B P Z G R z I D A 4 M T A g K D I p L 0 F 1 d G 9 S Z W 1 v d m V k Q 2 9 s d W 1 u c z E u e 1 d p b l x u R G l 2 L D l 9 J n F 1 b 3 Q 7 L C Z x d W 9 0 O 1 N l Y 3 R p b 2 4 x L 0 Z H I F B s Y X l v Z m Y g T 2 R k c y A w O D E w I C g y K S 9 B d X R v U m V t b 3 Z l Z E N v b H V t b n M x L n t D b G l u Y 2 h c b k J 5 Z S w x M H 0 m c X V v d D s s J n F 1 b 3 Q 7 U 2 V j d G l v b j E v R k c g U G x h e W 9 m Z i B P Z G R z I D A 4 M T A g K D I p L 0 F 1 d G 9 S Z W 1 v d m V k Q 2 9 s d W 1 u c z E u e 0 N s a W 5 j a F x u V 2 l s Z C B D Y X J k L D E x f S Z x d W 9 0 O y w m c X V v d D t T Z W N 0 a W 9 u M S 9 G R y B Q b G F 5 b 2 Z m I E 9 k Z H M g M D g x M C A o M i k v Q X V 0 b 1 J l b W 9 2 Z W R D b 2 x 1 b W 5 z M S 5 7 T W F r Z V x u U G x h e W 9 m Z n M s M T J 9 J n F 1 b 3 Q 7 L C Z x d W 9 0 O 1 N l Y 3 R p b 2 4 x L 0 Z H I F B s Y X l v Z m Y g T 2 R k c y A w O D E w I C g y K S 9 B d X R v U m V t b 3 Z l Z E N v b H V t b n M x L n t N Y W t l X G 5 M R F M s M T N 9 J n F 1 b 3 Q 7 L C Z x d W 9 0 O 1 N l Y 3 R p b 2 4 x L 0 Z H I F B s Y X l v Z m Y g T 2 R k c y A w O D E w I C g y K S 9 B d X R v U m V t b 3 Z l Z E N v b H V t b n M x L n t X a W 5 c b k x E U y w x N H 0 m c X V v d D s s J n F 1 b 3 Q 7 U 2 V j d G l v b j E v R k c g U G x h e W 9 m Z i B P Z G R z I D A 4 M T A g K D I p L 0 F 1 d G 9 S Z W 1 v d m V k Q 2 9 s d W 1 u c z E u e 1 d p b l x u T E N T L D E 1 f S Z x d W 9 0 O y w m c X V v d D t T Z W N 0 a W 9 u M S 9 G R y B Q b G F 5 b 2 Z m I E 9 k Z H M g M D g x M C A o M i k v Q X V 0 b 1 J l b W 9 2 Z W R D b 2 x 1 b W 5 z M S 5 7 V 2 l u X G 5 X b 3 J s Z C B T Z X J p Z X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G R y B Q b G F 5 b 2 Z m I E 9 k Z H M g M D g x M C A o M i k v Q X V 0 b 1 J l b W 9 2 Z W R D b 2 x 1 b W 5 z M S 5 7 V G V h b S w w f S Z x d W 9 0 O y w m c X V v d D t T Z W N 0 a W 9 u M S 9 G R y B Q b G F 5 b 2 Z m I E 9 k Z H M g M D g x M C A o M i k v Q X V 0 b 1 J l b W 9 2 Z W R D b 2 x 1 b W 5 z M S 5 7 V y w x f S Z x d W 9 0 O y w m c X V v d D t T Z W N 0 a W 9 u M S 9 G R y B Q b G F 5 b 2 Z m I E 9 k Z H M g M D g x M C A o M i k v Q X V 0 b 1 J l b W 9 2 Z W R D b 2 x 1 b W 5 z M S 5 7 T C w y f S Z x d W 9 0 O y w m c X V v d D t T Z W N 0 a W 9 u M S 9 G R y B Q b G F 5 b 2 Z m I E 9 k Z H M g M D g x M C A o M i k v Q X V 0 b 1 J l b W 9 2 Z W R D b 2 x 1 b W 5 z M S 5 7 V y U s M 3 0 m c X V v d D s s J n F 1 b 3 Q 7 U 2 V j d G l v b j E v R k c g U G x h e W 9 m Z i B P Z G R z I D A 4 M T A g K D I p L 0 F 1 d G 9 S Z W 1 v d m V k Q 2 9 s d W 1 u c z E u e 0 d C L D R 9 J n F 1 b 3 Q 7 L C Z x d W 9 0 O 1 N l Y 3 R p b 2 4 x L 0 Z H I F B s Y X l v Z m Y g T 2 R k c y A w O D E w I C g y K S 9 B d X R v U m V t b 3 Z l Z E N v b H V t b n M x L n t Q c m 9 q X G 5 X L D V 9 J n F 1 b 3 Q 7 L C Z x d W 9 0 O 1 N l Y 3 R p b 2 4 x L 0 Z H I F B s Y X l v Z m Y g T 2 R k c y A w O D E w I C g y K S 9 B d X R v U m V t b 3 Z l Z E N v b H V t b n M x L n t Q c m 9 q X G 5 M L D Z 9 J n F 1 b 3 Q 7 L C Z x d W 9 0 O 1 N l Y 3 R p b 2 4 x L 0 Z H I F B s Y X l v Z m Y g T 2 R k c y A w O D E w I C g y K S 9 B d X R v U m V t b 3 Z l Z E N v b H V t b n M x L n t S T 1 N c b l c l L D d 9 J n F 1 b 3 Q 7 L C Z x d W 9 0 O 1 N l Y 3 R p b 2 4 x L 0 Z H I F B s Y X l v Z m Y g T 2 R k c y A w O D E w I C g y K S 9 B d X R v U m V t b 3 Z l Z E N v b H V t b n M x L n t T d H J l b m d 0 a F x u b 2 Y g U 2 N o Z W Q s O H 0 m c X V v d D s s J n F 1 b 3 Q 7 U 2 V j d G l v b j E v R k c g U G x h e W 9 m Z i B P Z G R z I D A 4 M T A g K D I p L 0 F 1 d G 9 S Z W 1 v d m V k Q 2 9 s d W 1 u c z E u e 1 d p b l x u R G l 2 L D l 9 J n F 1 b 3 Q 7 L C Z x d W 9 0 O 1 N l Y 3 R p b 2 4 x L 0 Z H I F B s Y X l v Z m Y g T 2 R k c y A w O D E w I C g y K S 9 B d X R v U m V t b 3 Z l Z E N v b H V t b n M x L n t D b G l u Y 2 h c b k J 5 Z S w x M H 0 m c X V v d D s s J n F 1 b 3 Q 7 U 2 V j d G l v b j E v R k c g U G x h e W 9 m Z i B P Z G R z I D A 4 M T A g K D I p L 0 F 1 d G 9 S Z W 1 v d m V k Q 2 9 s d W 1 u c z E u e 0 N s a W 5 j a F x u V 2 l s Z C B D Y X J k L D E x f S Z x d W 9 0 O y w m c X V v d D t T Z W N 0 a W 9 u M S 9 G R y B Q b G F 5 b 2 Z m I E 9 k Z H M g M D g x M C A o M i k v Q X V 0 b 1 J l b W 9 2 Z W R D b 2 x 1 b W 5 z M S 5 7 T W F r Z V x u U G x h e W 9 m Z n M s M T J 9 J n F 1 b 3 Q 7 L C Z x d W 9 0 O 1 N l Y 3 R p b 2 4 x L 0 Z H I F B s Y X l v Z m Y g T 2 R k c y A w O D E w I C g y K S 9 B d X R v U m V t b 3 Z l Z E N v b H V t b n M x L n t N Y W t l X G 5 M R F M s M T N 9 J n F 1 b 3 Q 7 L C Z x d W 9 0 O 1 N l Y 3 R p b 2 4 x L 0 Z H I F B s Y X l v Z m Y g T 2 R k c y A w O D E w I C g y K S 9 B d X R v U m V t b 3 Z l Z E N v b H V t b n M x L n t X a W 5 c b k x E U y w x N H 0 m c X V v d D s s J n F 1 b 3 Q 7 U 2 V j d G l v b j E v R k c g U G x h e W 9 m Z i B P Z G R z I D A 4 M T A g K D I p L 0 F 1 d G 9 S Z W 1 v d m V k Q 2 9 s d W 1 u c z E u e 1 d p b l x u T E N T L D E 1 f S Z x d W 9 0 O y w m c X V v d D t T Z W N 0 a W 9 u M S 9 G R y B Q b G F 5 b 2 Z m I E 9 k Z H M g M D g x M C A o M i k v Q X V 0 b 1 J l b W 9 2 Z W R D b 2 x 1 b W 5 z M S 5 7 V 2 l u X G 5 X b 3 J s Z C B T Z X J p Z X M s M T Z 9 J n F 1 b 3 Q 7 X S w m c X V v d D t S Z W x h d G l v b n N o a X B J b m Z v J n F 1 b 3 Q 7 O l t d f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H J T I w U G x h e W 9 m Z i U y M E 9 k Z H M l M j A w O D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J T I w U G x h e W 9 m Z i U y M E 9 k Z H M l M j A w O D E w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D A 4 M T A l M j A o M i k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M D g x M C U y M C g y K S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M D g x M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J T I w U G x h e W 9 m Z i U y M E 9 k Z H M l M j A w O D E w J T I w K D I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D A 4 M T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D A 4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M D g x M C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D A 4 M T A l M j A o M i k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D A 4 M T A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D A 4 M T A l M j A o M i k v U 2 9 y d G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M D g x M C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M D g x M C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M D g x M C U y M C g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Q 3 V y c m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N W I y Y z Y y L T U w N T c t N D Q 0 Z S 0 5 O T M z L T I 1 Y m J i O D I 5 M T M 4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R y B Q b G F 5 b 2 Z m I E 9 k Z H M g Q 3 V y c m V u d C 9 B d X R v U m V t b 3 Z l Z E N v b H V t b n M x L n t U Z W F t L D B 9 J n F 1 b 3 Q 7 L C Z x d W 9 0 O 1 N l Y 3 R p b 2 4 x L 0 Z H I F B s Y X l v Z m Y g T 2 R k c y B D d X J y Z W 5 0 L 0 F 1 d G 9 S Z W 1 v d m V k Q 2 9 s d W 1 u c z E u e 1 c s M X 0 m c X V v d D s s J n F 1 b 3 Q 7 U 2 V j d G l v b j E v R k c g U G x h e W 9 m Z i B P Z G R z I E N 1 c n J l b n Q v Q X V 0 b 1 J l b W 9 2 Z W R D b 2 x 1 b W 5 z M S 5 7 T C w y f S Z x d W 9 0 O y w m c X V v d D t T Z W N 0 a W 9 u M S 9 G R y B Q b G F 5 b 2 Z m I E 9 k Z H M g Q 3 V y c m V u d C 9 B d X R v U m V t b 3 Z l Z E N v b H V t b n M x L n t X J S w z f S Z x d W 9 0 O y w m c X V v d D t T Z W N 0 a W 9 u M S 9 G R y B Q b G F 5 b 2 Z m I E 9 k Z H M g Q 3 V y c m V u d C 9 B d X R v U m V t b 3 Z l Z E N v b H V t b n M x L n t H Q i w 0 f S Z x d W 9 0 O y w m c X V v d D t T Z W N 0 a W 9 u M S 9 G R y B Q b G F 5 b 2 Z m I E 9 k Z H M g Q 3 V y c m V u d C 9 B d X R v U m V t b 3 Z l Z E N v b H V t b n M x L n t Q c m 9 q X G 5 X L D V 9 J n F 1 b 3 Q 7 L C Z x d W 9 0 O 1 N l Y 3 R p b 2 4 x L 0 Z H I F B s Y X l v Z m Y g T 2 R k c y B D d X J y Z W 5 0 L 0 F 1 d G 9 S Z W 1 v d m V k Q 2 9 s d W 1 u c z E u e 1 B y b 2 p c b k w s N n 0 m c X V v d D s s J n F 1 b 3 Q 7 U 2 V j d G l v b j E v R k c g U G x h e W 9 m Z i B P Z G R z I E N 1 c n J l b n Q v Q X V 0 b 1 J l b W 9 2 Z W R D b 2 x 1 b W 5 z M S 5 7 U k 9 T X G 5 X J S w 3 f S Z x d W 9 0 O y w m c X V v d D t T Z W N 0 a W 9 u M S 9 G R y B Q b G F 5 b 2 Z m I E 9 k Z H M g Q 3 V y c m V u d C 9 B d X R v U m V t b 3 Z l Z E N v b H V t b n M x L n t T d H J l b m d 0 a F x u b 2 Y g U 2 N o Z W Q s O H 0 m c X V v d D s s J n F 1 b 3 Q 7 U 2 V j d G l v b j E v R k c g U G x h e W 9 m Z i B P Z G R z I E N 1 c n J l b n Q v Q X V 0 b 1 J l b W 9 2 Z W R D b 2 x 1 b W 5 z M S 5 7 V 2 l u X G 5 E a X Y s O X 0 m c X V v d D s s J n F 1 b 3 Q 7 U 2 V j d G l v b j E v R k c g U G x h e W 9 m Z i B P Z G R z I E N 1 c n J l b n Q v Q X V 0 b 1 J l b W 9 2 Z W R D b 2 x 1 b W 5 z M S 5 7 Q 2 x p b m N o X G 5 C e W U s M T B 9 J n F 1 b 3 Q 7 L C Z x d W 9 0 O 1 N l Y 3 R p b 2 4 x L 0 Z H I F B s Y X l v Z m Y g T 2 R k c y B D d X J y Z W 5 0 L 0 F 1 d G 9 S Z W 1 v d m V k Q 2 9 s d W 1 u c z E u e 0 N s a W 5 j a F x u V 2 l s Z C B D Y X J k L D E x f S Z x d W 9 0 O y w m c X V v d D t T Z W N 0 a W 9 u M S 9 G R y B Q b G F 5 b 2 Z m I E 9 k Z H M g Q 3 V y c m V u d C 9 B d X R v U m V t b 3 Z l Z E N v b H V t b n M x L n t N Y W t l X G 5 Q b G F 5 b 2 Z m c y w x M n 0 m c X V v d D s s J n F 1 b 3 Q 7 U 2 V j d G l v b j E v R k c g U G x h e W 9 m Z i B P Z G R z I E N 1 c n J l b n Q v Q X V 0 b 1 J l b W 9 2 Z W R D b 2 x 1 b W 5 z M S 5 7 T W F r Z V x u T E R T L D E z f S Z x d W 9 0 O y w m c X V v d D t T Z W N 0 a W 9 u M S 9 G R y B Q b G F 5 b 2 Z m I E 9 k Z H M g Q 3 V y c m V u d C 9 B d X R v U m V t b 3 Z l Z E N v b H V t b n M x L n t X a W 5 c b k x E U y w x N H 0 m c X V v d D s s J n F 1 b 3 Q 7 U 2 V j d G l v b j E v R k c g U G x h e W 9 m Z i B P Z G R z I E N 1 c n J l b n Q v Q X V 0 b 1 J l b W 9 2 Z W R D b 2 x 1 b W 5 z M S 5 7 V 2 l u X G 5 M Q 1 M s M T V 9 J n F 1 b 3 Q 7 L C Z x d W 9 0 O 1 N l Y 3 R p b 2 4 x L 0 Z H I F B s Y X l v Z m Y g T 2 R k c y B D d X J y Z W 5 0 L 0 F 1 d G 9 S Z W 1 v d m V k Q 2 9 s d W 1 u c z E u e 1 d p b l x u V 2 9 y b G Q g U 2 V y a W V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k c g U G x h e W 9 m Z i B P Z G R z I E N 1 c n J l b n Q v Q X V 0 b 1 J l b W 9 2 Z W R D b 2 x 1 b W 5 z M S 5 7 V G V h b S w w f S Z x d W 9 0 O y w m c X V v d D t T Z W N 0 a W 9 u M S 9 G R y B Q b G F 5 b 2 Z m I E 9 k Z H M g Q 3 V y c m V u d C 9 B d X R v U m V t b 3 Z l Z E N v b H V t b n M x L n t X L D F 9 J n F 1 b 3 Q 7 L C Z x d W 9 0 O 1 N l Y 3 R p b 2 4 x L 0 Z H I F B s Y X l v Z m Y g T 2 R k c y B D d X J y Z W 5 0 L 0 F 1 d G 9 S Z W 1 v d m V k Q 2 9 s d W 1 u c z E u e 0 w s M n 0 m c X V v d D s s J n F 1 b 3 Q 7 U 2 V j d G l v b j E v R k c g U G x h e W 9 m Z i B P Z G R z I E N 1 c n J l b n Q v Q X V 0 b 1 J l b W 9 2 Z W R D b 2 x 1 b W 5 z M S 5 7 V y U s M 3 0 m c X V v d D s s J n F 1 b 3 Q 7 U 2 V j d G l v b j E v R k c g U G x h e W 9 m Z i B P Z G R z I E N 1 c n J l b n Q v Q X V 0 b 1 J l b W 9 2 Z W R D b 2 x 1 b W 5 z M S 5 7 R 0 I s N H 0 m c X V v d D s s J n F 1 b 3 Q 7 U 2 V j d G l v b j E v R k c g U G x h e W 9 m Z i B P Z G R z I E N 1 c n J l b n Q v Q X V 0 b 1 J l b W 9 2 Z W R D b 2 x 1 b W 5 z M S 5 7 U H J v a l x u V y w 1 f S Z x d W 9 0 O y w m c X V v d D t T Z W N 0 a W 9 u M S 9 G R y B Q b G F 5 b 2 Z m I E 9 k Z H M g Q 3 V y c m V u d C 9 B d X R v U m V t b 3 Z l Z E N v b H V t b n M x L n t Q c m 9 q X G 5 M L D Z 9 J n F 1 b 3 Q 7 L C Z x d W 9 0 O 1 N l Y 3 R p b 2 4 x L 0 Z H I F B s Y X l v Z m Y g T 2 R k c y B D d X J y Z W 5 0 L 0 F 1 d G 9 S Z W 1 v d m V k Q 2 9 s d W 1 u c z E u e 1 J P U 1 x u V y U s N 3 0 m c X V v d D s s J n F 1 b 3 Q 7 U 2 V j d G l v b j E v R k c g U G x h e W 9 m Z i B P Z G R z I E N 1 c n J l b n Q v Q X V 0 b 1 J l b W 9 2 Z W R D b 2 x 1 b W 5 z M S 5 7 U 3 R y Z W 5 n d G h c b m 9 m I F N j a G V k L D h 9 J n F 1 b 3 Q 7 L C Z x d W 9 0 O 1 N l Y 3 R p b 2 4 x L 0 Z H I F B s Y X l v Z m Y g T 2 R k c y B D d X J y Z W 5 0 L 0 F 1 d G 9 S Z W 1 v d m V k Q 2 9 s d W 1 u c z E u e 1 d p b l x u R G l 2 L D l 9 J n F 1 b 3 Q 7 L C Z x d W 9 0 O 1 N l Y 3 R p b 2 4 x L 0 Z H I F B s Y X l v Z m Y g T 2 R k c y B D d X J y Z W 5 0 L 0 F 1 d G 9 S Z W 1 v d m V k Q 2 9 s d W 1 u c z E u e 0 N s a W 5 j a F x u Q n l l L D E w f S Z x d W 9 0 O y w m c X V v d D t T Z W N 0 a W 9 u M S 9 G R y B Q b G F 5 b 2 Z m I E 9 k Z H M g Q 3 V y c m V u d C 9 B d X R v U m V t b 3 Z l Z E N v b H V t b n M x L n t D b G l u Y 2 h c b l d p b G Q g Q 2 F y Z C w x M X 0 m c X V v d D s s J n F 1 b 3 Q 7 U 2 V j d G l v b j E v R k c g U G x h e W 9 m Z i B P Z G R z I E N 1 c n J l b n Q v Q X V 0 b 1 J l b W 9 2 Z W R D b 2 x 1 b W 5 z M S 5 7 T W F r Z V x u U G x h e W 9 m Z n M s M T J 9 J n F 1 b 3 Q 7 L C Z x d W 9 0 O 1 N l Y 3 R p b 2 4 x L 0 Z H I F B s Y X l v Z m Y g T 2 R k c y B D d X J y Z W 5 0 L 0 F 1 d G 9 S Z W 1 v d m V k Q 2 9 s d W 1 u c z E u e 0 1 h a 2 V c b k x E U y w x M 3 0 m c X V v d D s s J n F 1 b 3 Q 7 U 2 V j d G l v b j E v R k c g U G x h e W 9 m Z i B P Z G R z I E N 1 c n J l b n Q v Q X V 0 b 1 J l b W 9 2 Z W R D b 2 x 1 b W 5 z M S 5 7 V 2 l u X G 5 M R F M s M T R 9 J n F 1 b 3 Q 7 L C Z x d W 9 0 O 1 N l Y 3 R p b 2 4 x L 0 Z H I F B s Y X l v Z m Y g T 2 R k c y B D d X J y Z W 5 0 L 0 F 1 d G 9 S Z W 1 v d m V k Q 2 9 s d W 1 u c z E u e 1 d p b l x u T E N T L D E 1 f S Z x d W 9 0 O y w m c X V v d D t T Z W N 0 a W 9 u M S 9 G R y B Q b G F 5 b 2 Z m I E 9 k Z H M g Q 3 V y c m V u d C 9 B d X R v U m V t b 3 Z l Z E N v b H V t b n M x L n t X a W 5 c b l d v c m x k I F N l c m l l c y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V y Z x d W 9 0 O y w m c X V v d D t M J n F 1 b 3 Q 7 L C Z x d W 9 0 O 1 c l J n F 1 b 3 Q 7 L C Z x d W 9 0 O 0 d C J n F 1 b 3 Q 7 L C Z x d W 9 0 O 1 B y b 2 p c b l c m c X V v d D s s J n F 1 b 3 Q 7 U H J v a l x u T C Z x d W 9 0 O y w m c X V v d D t S T 1 N c b l c l J n F 1 b 3 Q 7 L C Z x d W 9 0 O 1 N 0 c m V u Z 3 R o X G 5 v Z i B T Y 2 h l Z C Z x d W 9 0 O y w m c X V v d D t X a W 5 c b k R p d i Z x d W 9 0 O y w m c X V v d D t D b G l u Y 2 h c b k J 5 Z S Z x d W 9 0 O y w m c X V v d D t D b G l u Y 2 h c b l d p b G Q g Q 2 F y Z C Z x d W 9 0 O y w m c X V v d D t N Y W t l X G 5 Q b G F 5 b 2 Z m c y Z x d W 9 0 O y w m c X V v d D t N Y W t l X G 5 M R F M m c X V v d D s s J n F 1 b 3 Q 7 V 2 l u X G 5 M R F M m c X V v d D s s J n F 1 b 3 Q 7 V 2 l u X G 5 M Q 1 M m c X V v d D s s J n F 1 b 3 Q 7 V 2 l u X G 5 X b 3 J s Z C B T Z X J p Z X M m c X V v d D t d I i A v P j x F b n R y e S B U e X B l P S J G a W x s Q 2 9 s d W 1 u V H l w Z X M i I F Z h b H V l P S J z Q m d N R E J R V U Z C U V V G Q k F R R U J B U U V C Q V E 9 I i A v P j x F b n R y e S B U e X B l P S J G a W x s T G F z d F V w Z G F 0 Z W Q i I F Z h b H V l P S J k M j A y N C 0 w O S 0 y N l Q x M j o 1 N T o w N C 4 3 N j M 0 N D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R m l s b F R h c m d l d C I g V m F s d W U 9 I n N G R 1 9 Q b G F 5 b 2 Z m X 0 9 k Z H N f Q 3 V y c m V u d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H J T I w U G x h e W 9 m Z i U y M E 9 k Z H M l M j B D d X J y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J T I w U G x h e W 9 m Z i U y M E 9 k Z H M l M j B D d X J y Z W 5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E N 1 c n J l b n Q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Q 3 V y c m V u d C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Q 3 V y c m V u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J T I w U G x h e W 9 m Z i U y M E 9 k Z H M l M j B D d X J y Z W 5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E N 1 c n J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E N 1 c n J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Q 3 V y c m V u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E N 1 c n J l b n Q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E N 1 c n J l b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c l M j B Q b G F 5 b 2 Z m J T I w T 2 R k c y U y M E N 1 c n J l b n Q v U 2 9 y d G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Q 3 V y c m V u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Q 3 V y c m V u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y U y M F B s Y X l v Z m Y l M j B P Z G R z J T I w Q 3 V y c m V u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C U y M C U y M E 9 2 Z X J h b G w l M j B U Y W J s Z S U y M C g y K T w v S X R l b V B h d G g + P C 9 J d G V t T G 9 j Y X R p b 2 4 + P F N 0 Y W J s Z U V u d H J p Z X M + P E V u d H J 5 I F R 5 c G U 9 I l F 1 Z X J 5 S U Q i I F Z h b H V l P S J z Z D k 1 N D U 3 Y j U t N T g w N S 0 0 Y z E 5 L W E 0 Z D c t Z T d l Z T Q 3 M z U y N T V i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Q U x f X 0 9 2 Z X J h b G x f V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j M 6 M j I 6 M j M u O T A y M z I 4 M l o i I C 8 + P E V u d H J 5 I F R 5 c G U 9 I k Z p b G x D b 2 x 1 b W 5 U e X B l c y I g V m F s d W U 9 I n N C Z 0 1 E Q l F Z R E F 3 V T 0 i I C 8 + P E V u d H J 5 I F R 5 c G U 9 I k Z p b G x D b 2 x 1 b W 5 O Y W 1 l c y I g V m F s d W U 9 I n N b J n F 1 b 3 Q 7 V G 0 m c X V v d D s s J n F 1 b 3 Q 7 V y Z x d W 9 0 O y w m c X V v d D t M J n F 1 b 3 Q 7 L C Z x d W 9 0 O 1 c t T C U m c X V v d D s s J n F 1 b 3 Q 7 R 0 I m c X V v d D s s J n F 1 b 3 Q 7 U l M m c X V v d D s s J n F 1 b 3 Q 7 U k E m c X V v d D s s J n F 1 b 3 Q 7 c H l 0 a F c t T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T C A g T 3 Z l c m F s b C B U Y W J s Z S A o M i k v Q X V 0 b 1 J l b W 9 2 Z W R D b 2 x 1 b W 5 z M S 5 7 V G 0 s M H 0 m c X V v d D s s J n F 1 b 3 Q 7 U 2 V j d G l v b j E v Q U w g I E 9 2 Z X J h b G w g V G F i b G U g K D I p L 0 F 1 d G 9 S Z W 1 v d m V k Q 2 9 s d W 1 u c z E u e 1 c s M X 0 m c X V v d D s s J n F 1 b 3 Q 7 U 2 V j d G l v b j E v Q U w g I E 9 2 Z X J h b G w g V G F i b G U g K D I p L 0 F 1 d G 9 S Z W 1 v d m V k Q 2 9 s d W 1 u c z E u e 0 w s M n 0 m c X V v d D s s J n F 1 b 3 Q 7 U 2 V j d G l v b j E v Q U w g I E 9 2 Z X J h b G w g V G F i b G U g K D I p L 0 F 1 d G 9 S Z W 1 v d m V k Q 2 9 s d W 1 u c z E u e 1 c t T C U s M 3 0 m c X V v d D s s J n F 1 b 3 Q 7 U 2 V j d G l v b j E v Q U w g I E 9 2 Z X J h b G w g V G F i b G U g K D I p L 0 F 1 d G 9 S Z W 1 v d m V k Q 2 9 s d W 1 u c z E u e 0 d C L D R 9 J n F 1 b 3 Q 7 L C Z x d W 9 0 O 1 N l Y 3 R p b 2 4 x L 0 F M I C B P d m V y Y W x s I F R h Y m x l I C g y K S 9 B d X R v U m V t b 3 Z l Z E N v b H V t b n M x L n t S U y w 1 f S Z x d W 9 0 O y w m c X V v d D t T Z W N 0 a W 9 u M S 9 B T C A g T 3 Z l c m F s b C B U Y W J s Z S A o M i k v Q X V 0 b 1 J l b W 9 2 Z W R D b 2 x 1 b W 5 z M S 5 7 U k E s N n 0 m c X V v d D s s J n F 1 b 3 Q 7 U 2 V j d G l v b j E v Q U w g I E 9 2 Z X J h b G w g V G F i b G U g K D I p L 0 F 1 d G 9 S Z W 1 v d m V k Q 2 9 s d W 1 u c z E u e 3 B 5 d G h X L U w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M I C B P d m V y Y W x s I F R h Y m x l I C g y K S 9 B d X R v U m V t b 3 Z l Z E N v b H V t b n M x L n t U b S w w f S Z x d W 9 0 O y w m c X V v d D t T Z W N 0 a W 9 u M S 9 B T C A g T 3 Z l c m F s b C B U Y W J s Z S A o M i k v Q X V 0 b 1 J l b W 9 2 Z W R D b 2 x 1 b W 5 z M S 5 7 V y w x f S Z x d W 9 0 O y w m c X V v d D t T Z W N 0 a W 9 u M S 9 B T C A g T 3 Z l c m F s b C B U Y W J s Z S A o M i k v Q X V 0 b 1 J l b W 9 2 Z W R D b 2 x 1 b W 5 z M S 5 7 T C w y f S Z x d W 9 0 O y w m c X V v d D t T Z W N 0 a W 9 u M S 9 B T C A g T 3 Z l c m F s b C B U Y W J s Z S A o M i k v Q X V 0 b 1 J l b W 9 2 Z W R D b 2 x 1 b W 5 z M S 5 7 V y 1 M J S w z f S Z x d W 9 0 O y w m c X V v d D t T Z W N 0 a W 9 u M S 9 B T C A g T 3 Z l c m F s b C B U Y W J s Z S A o M i k v Q X V 0 b 1 J l b W 9 2 Z W R D b 2 x 1 b W 5 z M S 5 7 R 0 I s N H 0 m c X V v d D s s J n F 1 b 3 Q 7 U 2 V j d G l v b j E v Q U w g I E 9 2 Z X J h b G w g V G F i b G U g K D I p L 0 F 1 d G 9 S Z W 1 v d m V k Q 2 9 s d W 1 u c z E u e 1 J T L D V 9 J n F 1 b 3 Q 7 L C Z x d W 9 0 O 1 N l Y 3 R p b 2 4 x L 0 F M I C B P d m V y Y W x s I F R h Y m x l I C g y K S 9 B d X R v U m V t b 3 Z l Z E N v b H V t b n M x L n t S Q S w 2 f S Z x d W 9 0 O y w m c X V v d D t T Z W N 0 a W 9 u M S 9 B T C A g T 3 Z l c m F s b C B U Y W J s Z S A o M i k v Q X V 0 b 1 J l b W 9 2 Z W R D b 2 x 1 b W 5 z M S 5 7 c H l 0 a F c t T C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M J T I w J T I w T 3 Z l c m F s b C U y M F R h Y m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J T I w J T I w T 3 Z l c m F s b C U y M F R h Y m x l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C U y M C U y M E 9 2 Z X J h b G w l M j B U Y W J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C U y M C U y M E 9 2 Z X J h b G w l M j B U Y W J s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M J T I w J T I w T 3 Z l c m F s b C U y M F R h Y m x l J T I w K D I p P C 9 J d G V t U G F 0 a D 4 8 L 0 l 0 Z W 1 M b 2 N h d G l v b j 4 8 U 3 R h Y m x l R W 5 0 c m l l c z 4 8 R W 5 0 c n k g V H l w Z T 0 i U X V l c n l J R C I g V m F s d W U 9 I n N m Z W N h M T c x N i 0 w N D R k L T R h M m E t O T U 1 Z i 0 4 N W U x Y j l k N 2 Z k M T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O T F 9 f T 3 Z l c m F s b F 9 U Y W J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V Q y M z o y M j o y O C 4 0 M z c x N z g z W i I g L z 4 8 R W 5 0 c n k g V H l w Z T 0 i R m l s b E N v b H V t b l R 5 c G V z I i B W Y W x 1 Z T 0 i c 0 J n T U R C U V l E Q X d V P S I g L z 4 8 R W 5 0 c n k g V H l w Z T 0 i R m l s b E N v b H V t b k 5 h b W V z I i B W Y W x 1 Z T 0 i c 1 s m c X V v d D t U b S Z x d W 9 0 O y w m c X V v d D t X J n F 1 b 3 Q 7 L C Z x d W 9 0 O 0 w m c X V v d D s s J n F 1 b 3 Q 7 V y 1 M J S Z x d W 9 0 O y w m c X V v d D t H Q i Z x d W 9 0 O y w m c X V v d D t S U y Z x d W 9 0 O y w m c X V v d D t S Q S Z x d W 9 0 O y w m c X V v d D t w e X R o V y 1 M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M I C B P d m V y Y W x s I F R h Y m x l I C g y K S 9 B d X R v U m V t b 3 Z l Z E N v b H V t b n M x L n t U b S w w f S Z x d W 9 0 O y w m c X V v d D t T Z W N 0 a W 9 u M S 9 O T C A g T 3 Z l c m F s b C B U Y W J s Z S A o M i k v Q X V 0 b 1 J l b W 9 2 Z W R D b 2 x 1 b W 5 z M S 5 7 V y w x f S Z x d W 9 0 O y w m c X V v d D t T Z W N 0 a W 9 u M S 9 O T C A g T 3 Z l c m F s b C B U Y W J s Z S A o M i k v Q X V 0 b 1 J l b W 9 2 Z W R D b 2 x 1 b W 5 z M S 5 7 T C w y f S Z x d W 9 0 O y w m c X V v d D t T Z W N 0 a W 9 u M S 9 O T C A g T 3 Z l c m F s b C B U Y W J s Z S A o M i k v Q X V 0 b 1 J l b W 9 2 Z W R D b 2 x 1 b W 5 z M S 5 7 V y 1 M J S w z f S Z x d W 9 0 O y w m c X V v d D t T Z W N 0 a W 9 u M S 9 O T C A g T 3 Z l c m F s b C B U Y W J s Z S A o M i k v Q X V 0 b 1 J l b W 9 2 Z W R D b 2 x 1 b W 5 z M S 5 7 R 0 I s N H 0 m c X V v d D s s J n F 1 b 3 Q 7 U 2 V j d G l v b j E v T k w g I E 9 2 Z X J h b G w g V G F i b G U g K D I p L 0 F 1 d G 9 S Z W 1 v d m V k Q 2 9 s d W 1 u c z E u e 1 J T L D V 9 J n F 1 b 3 Q 7 L C Z x d W 9 0 O 1 N l Y 3 R p b 2 4 x L 0 5 M I C B P d m V y Y W x s I F R h Y m x l I C g y K S 9 B d X R v U m V t b 3 Z l Z E N v b H V t b n M x L n t S Q S w 2 f S Z x d W 9 0 O y w m c X V v d D t T Z W N 0 a W 9 u M S 9 O T C A g T 3 Z l c m F s b C B U Y W J s Z S A o M i k v Q X V 0 b 1 J l b W 9 2 Z W R D b 2 x 1 b W 5 z M S 5 7 c H l 0 a F c t T C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k w g I E 9 2 Z X J h b G w g V G F i b G U g K D I p L 0 F 1 d G 9 S Z W 1 v d m V k Q 2 9 s d W 1 u c z E u e 1 R t L D B 9 J n F 1 b 3 Q 7 L C Z x d W 9 0 O 1 N l Y 3 R p b 2 4 x L 0 5 M I C B P d m V y Y W x s I F R h Y m x l I C g y K S 9 B d X R v U m V t b 3 Z l Z E N v b H V t b n M x L n t X L D F 9 J n F 1 b 3 Q 7 L C Z x d W 9 0 O 1 N l Y 3 R p b 2 4 x L 0 5 M I C B P d m V y Y W x s I F R h Y m x l I C g y K S 9 B d X R v U m V t b 3 Z l Z E N v b H V t b n M x L n t M L D J 9 J n F 1 b 3 Q 7 L C Z x d W 9 0 O 1 N l Y 3 R p b 2 4 x L 0 5 M I C B P d m V y Y W x s I F R h Y m x l I C g y K S 9 B d X R v U m V t b 3 Z l Z E N v b H V t b n M x L n t X L U w l L D N 9 J n F 1 b 3 Q 7 L C Z x d W 9 0 O 1 N l Y 3 R p b 2 4 x L 0 5 M I C B P d m V y Y W x s I F R h Y m x l I C g y K S 9 B d X R v U m V t b 3 Z l Z E N v b H V t b n M x L n t H Q i w 0 f S Z x d W 9 0 O y w m c X V v d D t T Z W N 0 a W 9 u M S 9 O T C A g T 3 Z l c m F s b C B U Y W J s Z S A o M i k v Q X V 0 b 1 J l b W 9 2 Z W R D b 2 x 1 b W 5 z M S 5 7 U l M s N X 0 m c X V v d D s s J n F 1 b 3 Q 7 U 2 V j d G l v b j E v T k w g I E 9 2 Z X J h b G w g V G F i b G U g K D I p L 0 F 1 d G 9 S Z W 1 v d m V k Q 2 9 s d W 1 u c z E u e 1 J B L D Z 9 J n F 1 b 3 Q 7 L C Z x d W 9 0 O 1 N l Y 3 R p b 2 4 x L 0 5 M I C B P d m V y Y W x s I F R h Y m x l I C g y K S 9 B d X R v U m V t b 3 Z l Z E N v b H V t b n M x L n t w e X R o V y 1 M J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w l M j A l M j B P d m V y Y W x s J T I w V G F i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w l M j A l M j B P d m V y Y W x s J T I w V G F i b G U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M J T I w J T I w T 3 Z l c m F s b C U y M F R h Y m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M J T I w J T I w T 3 Z l c m F s b C U y M F R h Y m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x C J T I w U 3 R h b m R p b m d z J T I w M D h f M T A l M j B U b y U y M E R h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h h N j I 5 M S 0 x O T B k L T R l Z D Q t Y T A 2 M y 0 1 M T I 2 N T I 0 N T Q y Y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M Q l 9 T d G F u Z G l u Z 3 N f M D h f M T B f V G 9 f R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V Q y M z o y M j o y O C 4 2 N z A 3 N j Q z W i I g L z 4 8 R W 5 0 c n k g V H l w Z T 0 i R m l s b E N v b H V t b l R 5 c G V z I i B W Y W x 1 Z T 0 i c 0 J n T U R C U V l E Q X d V Q U F B Q T 0 i I C 8 + P E V u d H J 5 I F R 5 c G U 9 I k Z p b G x D b 2 x 1 b W 5 O Y W 1 l c y I g V m F s d W U 9 I n N b J n F 1 b 3 Q 7 V G 0 m c X V v d D s s J n F 1 b 3 Q 7 V y Z x d W 9 0 O y w m c X V v d D t M J n F 1 b 3 Q 7 L C Z x d W 9 0 O 1 c t T C U m c X V v d D s s J n F 1 b 3 Q 7 R 0 I m c X V v d D s s J n F 1 b 3 Q 7 U l M m c X V v d D s s J n F 1 b 3 Q 7 U k E m c X V v d D s s J n F 1 b 3 Q 7 c H l 0 a F c t T C U m c X V v d D s s J n F 1 b 3 Q 7 U H l 0 a G F n b 3 J l Y W 4 g V 2 l u c y Z x d W 9 0 O y w m c X V v d D t Q e X R o Y W d v c m V h b i B M b 3 N z Z X M m c X V v d D s s J n F 1 b 3 Q 7 T H V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E I g U 3 R h b m R p b m d z I D A 4 X z E w I F R v I E R h d G U v Q X V 0 b 1 J l b W 9 2 Z W R D b 2 x 1 b W 5 z M S 5 7 V G 0 s M H 0 m c X V v d D s s J n F 1 b 3 Q 7 U 2 V j d G l v b j E v T U x C I F N 0 Y W 5 k a W 5 n c y A w O F 8 x M C B U b y B E Y X R l L 0 F 1 d G 9 S Z W 1 v d m V k Q 2 9 s d W 1 u c z E u e 1 c s M X 0 m c X V v d D s s J n F 1 b 3 Q 7 U 2 V j d G l v b j E v T U x C I F N 0 Y W 5 k a W 5 n c y A w O F 8 x M C B U b y B E Y X R l L 0 F 1 d G 9 S Z W 1 v d m V k Q 2 9 s d W 1 u c z E u e 0 w s M n 0 m c X V v d D s s J n F 1 b 3 Q 7 U 2 V j d G l v b j E v T U x C I F N 0 Y W 5 k a W 5 n c y A w O F 8 x M C B U b y B E Y X R l L 0 F 1 d G 9 S Z W 1 v d m V k Q 2 9 s d W 1 u c z E u e 1 c t T C U s M 3 0 m c X V v d D s s J n F 1 b 3 Q 7 U 2 V j d G l v b j E v T U x C I F N 0 Y W 5 k a W 5 n c y A w O F 8 x M C B U b y B E Y X R l L 0 F 1 d G 9 S Z W 1 v d m V k Q 2 9 s d W 1 u c z E u e 0 d C L D R 9 J n F 1 b 3 Q 7 L C Z x d W 9 0 O 1 N l Y 3 R p b 2 4 x L 0 1 M Q i B T d G F u Z G l u Z 3 M g M D h f M T A g V G 8 g R G F 0 Z S 9 B d X R v U m V t b 3 Z l Z E N v b H V t b n M x L n t S U y w 1 f S Z x d W 9 0 O y w m c X V v d D t T Z W N 0 a W 9 u M S 9 N T E I g U 3 R h b m R p b m d z I D A 4 X z E w I F R v I E R h d G U v Q X V 0 b 1 J l b W 9 2 Z W R D b 2 x 1 b W 5 z M S 5 7 U k E s N n 0 m c X V v d D s s J n F 1 b 3 Q 7 U 2 V j d G l v b j E v T U x C I F N 0 Y W 5 k a W 5 n c y A w O F 8 x M C B U b y B E Y X R l L 0 F 1 d G 9 S Z W 1 v d m V k Q 2 9 s d W 1 u c z E u e 3 B 5 d G h X L U w l L D d 9 J n F 1 b 3 Q 7 L C Z x d W 9 0 O 1 N l Y 3 R p b 2 4 x L 0 1 M Q i B T d G F u Z G l u Z 3 M g M D h f M T A g V G 8 g R G F 0 Z S 9 B d X R v U m V t b 3 Z l Z E N v b H V t b n M x L n t Q e X R o Y W d v c m V h b i B X a W 5 z L D h 9 J n F 1 b 3 Q 7 L C Z x d W 9 0 O 1 N l Y 3 R p b 2 4 x L 0 1 M Q i B T d G F u Z G l u Z 3 M g M D h f M T A g V G 8 g R G F 0 Z S 9 B d X R v U m V t b 3 Z l Z E N v b H V t b n M x L n t Q e X R o Y W d v c m V h b i B M b 3 N z Z X M s O X 0 m c X V v d D s s J n F 1 b 3 Q 7 U 2 V j d G l v b j E v T U x C I F N 0 Y W 5 k a W 5 n c y A w O F 8 x M C B U b y B E Y X R l L 0 F 1 d G 9 S Z W 1 v d m V k Q 2 9 s d W 1 u c z E u e 0 x 1 Y 2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T E I g U 3 R h b m R p b m d z I D A 4 X z E w I F R v I E R h d G U v Q X V 0 b 1 J l b W 9 2 Z W R D b 2 x 1 b W 5 z M S 5 7 V G 0 s M H 0 m c X V v d D s s J n F 1 b 3 Q 7 U 2 V j d G l v b j E v T U x C I F N 0 Y W 5 k a W 5 n c y A w O F 8 x M C B U b y B E Y X R l L 0 F 1 d G 9 S Z W 1 v d m V k Q 2 9 s d W 1 u c z E u e 1 c s M X 0 m c X V v d D s s J n F 1 b 3 Q 7 U 2 V j d G l v b j E v T U x C I F N 0 Y W 5 k a W 5 n c y A w O F 8 x M C B U b y B E Y X R l L 0 F 1 d G 9 S Z W 1 v d m V k Q 2 9 s d W 1 u c z E u e 0 w s M n 0 m c X V v d D s s J n F 1 b 3 Q 7 U 2 V j d G l v b j E v T U x C I F N 0 Y W 5 k a W 5 n c y A w O F 8 x M C B U b y B E Y X R l L 0 F 1 d G 9 S Z W 1 v d m V k Q 2 9 s d W 1 u c z E u e 1 c t T C U s M 3 0 m c X V v d D s s J n F 1 b 3 Q 7 U 2 V j d G l v b j E v T U x C I F N 0 Y W 5 k a W 5 n c y A w O F 8 x M C B U b y B E Y X R l L 0 F 1 d G 9 S Z W 1 v d m V k Q 2 9 s d W 1 u c z E u e 0 d C L D R 9 J n F 1 b 3 Q 7 L C Z x d W 9 0 O 1 N l Y 3 R p b 2 4 x L 0 1 M Q i B T d G F u Z G l u Z 3 M g M D h f M T A g V G 8 g R G F 0 Z S 9 B d X R v U m V t b 3 Z l Z E N v b H V t b n M x L n t S U y w 1 f S Z x d W 9 0 O y w m c X V v d D t T Z W N 0 a W 9 u M S 9 N T E I g U 3 R h b m R p b m d z I D A 4 X z E w I F R v I E R h d G U v Q X V 0 b 1 J l b W 9 2 Z W R D b 2 x 1 b W 5 z M S 5 7 U k E s N n 0 m c X V v d D s s J n F 1 b 3 Q 7 U 2 V j d G l v b j E v T U x C I F N 0 Y W 5 k a W 5 n c y A w O F 8 x M C B U b y B E Y X R l L 0 F 1 d G 9 S Z W 1 v d m V k Q 2 9 s d W 1 u c z E u e 3 B 5 d G h X L U w l L D d 9 J n F 1 b 3 Q 7 L C Z x d W 9 0 O 1 N l Y 3 R p b 2 4 x L 0 1 M Q i B T d G F u Z G l u Z 3 M g M D h f M T A g V G 8 g R G F 0 Z S 9 B d X R v U m V t b 3 Z l Z E N v b H V t b n M x L n t Q e X R o Y W d v c m V h b i B X a W 5 z L D h 9 J n F 1 b 3 Q 7 L C Z x d W 9 0 O 1 N l Y 3 R p b 2 4 x L 0 1 M Q i B T d G F u Z G l u Z 3 M g M D h f M T A g V G 8 g R G F 0 Z S 9 B d X R v U m V t b 3 Z l Z E N v b H V t b n M x L n t Q e X R o Y W d v c m V h b i B M b 3 N z Z X M s O X 0 m c X V v d D s s J n F 1 b 3 Q 7 U 2 V j d G l v b j E v T U x C I F N 0 Y W 5 k a W 5 n c y A w O F 8 x M C B U b y B E Y X R l L 0 F 1 d G 9 S Z W 1 v d m V k Q 2 9 s d W 1 u c z E u e 0 x 1 Y 2 s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E I l M j B T d G F u Z G l u Z 3 M l M j A w O F 8 x M C U y M F R v J T I w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E I l M j B T d G F u Z G l u Z 3 M l M j A w O F 8 x M C U y M F R v J T I w R G F 0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Q i U y M F N 0 Y W 5 k a W 5 n c y U y M D A 4 X z E w J T I w V G 8 l M j B E Y X R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Q i U y M F N 0 Y W 5 k a W 5 n c y U y M D A 4 X z E w J T I w V G 8 l M j B E Y X R l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J T I w J T I w T 3 Z l c m F s b C U y M F R h Y m x l P C 9 J d G V t U G F 0 a D 4 8 L 0 l 0 Z W 1 M b 2 N h d G l v b j 4 8 U 3 R h Y m x l R W 5 0 c m l l c z 4 8 R W 5 0 c n k g V H l w Z T 0 i U X V l c n l J R C I g V m F s d W U 9 I n N l O G E 4 Z G Z j N S 0 w Z D V h L T Q w O G U t Y T Q y M C 1 i N T M 3 Y m Q x Y z J m Y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T F 9 f T 3 Z l c m F s b F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w M D o z N T o 0 M i 4 3 M j Q 3 M T g w W i I g L z 4 8 R W 5 0 c n k g V H l w Z T 0 i R m l s b E N v b H V t b l R 5 c G V z I i B W Y W x 1 Z T 0 i c 0 J n T U R C U V l E Q X d V P S I g L z 4 8 R W 5 0 c n k g V H l w Z T 0 i R m l s b E N v b H V t b k 5 h b W V z I i B W Y W x 1 Z T 0 i c 1 s m c X V v d D t U b S Z x d W 9 0 O y w m c X V v d D t X J n F 1 b 3 Q 7 L C Z x d W 9 0 O 0 w m c X V v d D s s J n F 1 b 3 Q 7 V y 1 M J S Z x d W 9 0 O y w m c X V v d D t H Q i Z x d W 9 0 O y w m c X V v d D t S U y Z x d W 9 0 O y w m c X V v d D t S Q S Z x d W 9 0 O y w m c X V v d D t w e X R o V y 1 M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I C B P d m V y Y W x s I F R h Y m x l L 0 F 1 d G 9 S Z W 1 v d m V k Q 2 9 s d W 1 u c z E u e 1 R t L D B 9 J n F 1 b 3 Q 7 L C Z x d W 9 0 O 1 N l Y 3 R p b 2 4 x L 0 F M I C B P d m V y Y W x s I F R h Y m x l L 0 F 1 d G 9 S Z W 1 v d m V k Q 2 9 s d W 1 u c z E u e 1 c s M X 0 m c X V v d D s s J n F 1 b 3 Q 7 U 2 V j d G l v b j E v Q U w g I E 9 2 Z X J h b G w g V G F i b G U v Q X V 0 b 1 J l b W 9 2 Z W R D b 2 x 1 b W 5 z M S 5 7 T C w y f S Z x d W 9 0 O y w m c X V v d D t T Z W N 0 a W 9 u M S 9 B T C A g T 3 Z l c m F s b C B U Y W J s Z S 9 B d X R v U m V t b 3 Z l Z E N v b H V t b n M x L n t X L U w l L D N 9 J n F 1 b 3 Q 7 L C Z x d W 9 0 O 1 N l Y 3 R p b 2 4 x L 0 F M I C B P d m V y Y W x s I F R h Y m x l L 0 F 1 d G 9 S Z W 1 v d m V k Q 2 9 s d W 1 u c z E u e 0 d C L D R 9 J n F 1 b 3 Q 7 L C Z x d W 9 0 O 1 N l Y 3 R p b 2 4 x L 0 F M I C B P d m V y Y W x s I F R h Y m x l L 0 F 1 d G 9 S Z W 1 v d m V k Q 2 9 s d W 1 u c z E u e 1 J T L D V 9 J n F 1 b 3 Q 7 L C Z x d W 9 0 O 1 N l Y 3 R p b 2 4 x L 0 F M I C B P d m V y Y W x s I F R h Y m x l L 0 F 1 d G 9 S Z W 1 v d m V k Q 2 9 s d W 1 u c z E u e 1 J B L D Z 9 J n F 1 b 3 Q 7 L C Z x d W 9 0 O 1 N l Y 3 R p b 2 4 x L 0 F M I C B P d m V y Y W x s I F R h Y m x l L 0 F 1 d G 9 S Z W 1 v d m V k Q 2 9 s d W 1 u c z E u e 3 B 5 d G h X L U w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M I C B P d m V y Y W x s I F R h Y m x l L 0 F 1 d G 9 S Z W 1 v d m V k Q 2 9 s d W 1 u c z E u e 1 R t L D B 9 J n F 1 b 3 Q 7 L C Z x d W 9 0 O 1 N l Y 3 R p b 2 4 x L 0 F M I C B P d m V y Y W x s I F R h Y m x l L 0 F 1 d G 9 S Z W 1 v d m V k Q 2 9 s d W 1 u c z E u e 1 c s M X 0 m c X V v d D s s J n F 1 b 3 Q 7 U 2 V j d G l v b j E v Q U w g I E 9 2 Z X J h b G w g V G F i b G U v Q X V 0 b 1 J l b W 9 2 Z W R D b 2 x 1 b W 5 z M S 5 7 T C w y f S Z x d W 9 0 O y w m c X V v d D t T Z W N 0 a W 9 u M S 9 B T C A g T 3 Z l c m F s b C B U Y W J s Z S 9 B d X R v U m V t b 3 Z l Z E N v b H V t b n M x L n t X L U w l L D N 9 J n F 1 b 3 Q 7 L C Z x d W 9 0 O 1 N l Y 3 R p b 2 4 x L 0 F M I C B P d m V y Y W x s I F R h Y m x l L 0 F 1 d G 9 S Z W 1 v d m V k Q 2 9 s d W 1 u c z E u e 0 d C L D R 9 J n F 1 b 3 Q 7 L C Z x d W 9 0 O 1 N l Y 3 R p b 2 4 x L 0 F M I C B P d m V y Y W x s I F R h Y m x l L 0 F 1 d G 9 S Z W 1 v d m V k Q 2 9 s d W 1 u c z E u e 1 J T L D V 9 J n F 1 b 3 Q 7 L C Z x d W 9 0 O 1 N l Y 3 R p b 2 4 x L 0 F M I C B P d m V y Y W x s I F R h Y m x l L 0 F 1 d G 9 S Z W 1 v d m V k Q 2 9 s d W 1 u c z E u e 1 J B L D Z 9 J n F 1 b 3 Q 7 L C Z x d W 9 0 O 1 N l Y 3 R p b 2 4 x L 0 F M I C B P d m V y Y W x s I F R h Y m x l L 0 F 1 d G 9 S Z W 1 v d m V k Q 2 9 s d W 1 u c z E u e 3 B 5 d G h X L U w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T C U y M C U y M E 9 2 Z X J h b G w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C U y M C U y M E 9 2 Z X J h b G w l M j B U Y W J s Z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w l M j A l M j B P d m V y Y W x s J T I w V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w l M j A l M j B P d m V y Y W x s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C U y M C U y M E 9 2 Z X J h b G w l M j B U Y W J s Z T w v S X R l b V B h d G g + P C 9 J d G V t T G 9 j Y X R p b 2 4 + P F N 0 Y W J s Z U V u d H J p Z X M + P E V u d H J 5 I F R 5 c G U 9 I l F 1 Z X J 5 S U Q i I F Z h b H V l P S J z N T M y Y z E 2 N 2 I t N j h l Z i 0 0 N D J m L W E x Y T Y t N T k x Z W R h O D g 3 Y 2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T F 9 f T 3 Z l c m F s b F 9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w M D o z N j o w M y 4 5 M z E y M T g 1 W i I g L z 4 8 R W 5 0 c n k g V H l w Z T 0 i R m l s b E N v b H V t b l R 5 c G V z I i B W Y W x 1 Z T 0 i c 0 J n T U R C U V l E Q X d V P S I g L z 4 8 R W 5 0 c n k g V H l w Z T 0 i R m l s b E N v b H V t b k 5 h b W V z I i B W Y W x 1 Z T 0 i c 1 s m c X V v d D t U b S Z x d W 9 0 O y w m c X V v d D t X J n F 1 b 3 Q 7 L C Z x d W 9 0 O 0 w m c X V v d D s s J n F 1 b 3 Q 7 V y 1 M J S Z x d W 9 0 O y w m c X V v d D t H Q i Z x d W 9 0 O y w m c X V v d D t S U y Z x d W 9 0 O y w m c X V v d D t S Q S Z x d W 9 0 O y w m c X V v d D t w e X R o V y 1 M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M I C B P d m V y Y W x s I F R h Y m x l L 0 F 1 d G 9 S Z W 1 v d m V k Q 2 9 s d W 1 u c z E u e 1 R t L D B 9 J n F 1 b 3 Q 7 L C Z x d W 9 0 O 1 N l Y 3 R p b 2 4 x L 0 5 M I C B P d m V y Y W x s I F R h Y m x l L 0 F 1 d G 9 S Z W 1 v d m V k Q 2 9 s d W 1 u c z E u e 1 c s M X 0 m c X V v d D s s J n F 1 b 3 Q 7 U 2 V j d G l v b j E v T k w g I E 9 2 Z X J h b G w g V G F i b G U v Q X V 0 b 1 J l b W 9 2 Z W R D b 2 x 1 b W 5 z M S 5 7 T C w y f S Z x d W 9 0 O y w m c X V v d D t T Z W N 0 a W 9 u M S 9 O T C A g T 3 Z l c m F s b C B U Y W J s Z S 9 B d X R v U m V t b 3 Z l Z E N v b H V t b n M x L n t X L U w l L D N 9 J n F 1 b 3 Q 7 L C Z x d W 9 0 O 1 N l Y 3 R p b 2 4 x L 0 5 M I C B P d m V y Y W x s I F R h Y m x l L 0 F 1 d G 9 S Z W 1 v d m V k Q 2 9 s d W 1 u c z E u e 0 d C L D R 9 J n F 1 b 3 Q 7 L C Z x d W 9 0 O 1 N l Y 3 R p b 2 4 x L 0 5 M I C B P d m V y Y W x s I F R h Y m x l L 0 F 1 d G 9 S Z W 1 v d m V k Q 2 9 s d W 1 u c z E u e 1 J T L D V 9 J n F 1 b 3 Q 7 L C Z x d W 9 0 O 1 N l Y 3 R p b 2 4 x L 0 5 M I C B P d m V y Y W x s I F R h Y m x l L 0 F 1 d G 9 S Z W 1 v d m V k Q 2 9 s d W 1 u c z E u e 1 J B L D Z 9 J n F 1 b 3 Q 7 L C Z x d W 9 0 O 1 N l Y 3 R p b 2 4 x L 0 5 M I C B P d m V y Y W x s I F R h Y m x l L 0 F 1 d G 9 S Z W 1 v d m V k Q 2 9 s d W 1 u c z E u e 3 B 5 d G h X L U w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5 M I C B P d m V y Y W x s I F R h Y m x l L 0 F 1 d G 9 S Z W 1 v d m V k Q 2 9 s d W 1 u c z E u e 1 R t L D B 9 J n F 1 b 3 Q 7 L C Z x d W 9 0 O 1 N l Y 3 R p b 2 4 x L 0 5 M I C B P d m V y Y W x s I F R h Y m x l L 0 F 1 d G 9 S Z W 1 v d m V k Q 2 9 s d W 1 u c z E u e 1 c s M X 0 m c X V v d D s s J n F 1 b 3 Q 7 U 2 V j d G l v b j E v T k w g I E 9 2 Z X J h b G w g V G F i b G U v Q X V 0 b 1 J l b W 9 2 Z W R D b 2 x 1 b W 5 z M S 5 7 T C w y f S Z x d W 9 0 O y w m c X V v d D t T Z W N 0 a W 9 u M S 9 O T C A g T 3 Z l c m F s b C B U Y W J s Z S 9 B d X R v U m V t b 3 Z l Z E N v b H V t b n M x L n t X L U w l L D N 9 J n F 1 b 3 Q 7 L C Z x d W 9 0 O 1 N l Y 3 R p b 2 4 x L 0 5 M I C B P d m V y Y W x s I F R h Y m x l L 0 F 1 d G 9 S Z W 1 v d m V k Q 2 9 s d W 1 u c z E u e 0 d C L D R 9 J n F 1 b 3 Q 7 L C Z x d W 9 0 O 1 N l Y 3 R p b 2 4 x L 0 5 M I C B P d m V y Y W x s I F R h Y m x l L 0 F 1 d G 9 S Z W 1 v d m V k Q 2 9 s d W 1 u c z E u e 1 J T L D V 9 J n F 1 b 3 Q 7 L C Z x d W 9 0 O 1 N l Y 3 R p b 2 4 x L 0 5 M I C B P d m V y Y W x s I F R h Y m x l L 0 F 1 d G 9 S Z W 1 v d m V k Q 2 9 s d W 1 u c z E u e 1 J B L D Z 9 J n F 1 b 3 Q 7 L C Z x d W 9 0 O 1 N l Y 3 R p b 2 4 x L 0 5 M I C B P d m V y Y W x s I F R h Y m x l L 0 F 1 d G 9 S Z W 1 v d m V k Q 2 9 s d W 1 u c z E u e 3 B 5 d G h X L U w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C U y M C U y M E 9 2 Z X J h b G w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C U y M C U y M E 9 2 Z X J h b G w l M j B U Y W J s Z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w l M j A l M j B P d m V y Y W x s J T I w V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w l M j A l M j B P d m V y Y W x s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E I l M j B T d G F u Z G l u Z 3 M l M j B v b i U y M D A 4 X z E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Y w M T Q 1 O T E t M m N m Z C 0 0 M W Q 1 L W F l Y z A t N z Z h M z h i N D R j Z W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T E J f U 3 R h b m R p b m d z X 2 9 u X z A 4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A w O j M 1 O j U y L j A 1 N D g 5 O D h a I i A v P j x F b n R y e S B U e X B l P S J G a W x s Q 2 9 s d W 1 u V H l w Z X M i I F Z h b H V l P S J z Q m d N R E J R W U R B d 1 V B Q U F B P S I g L z 4 8 R W 5 0 c n k g V H l w Z T 0 i R m l s b E N v b H V t b k 5 h b W V z I i B W Y W x 1 Z T 0 i c 1 s m c X V v d D t U b S Z x d W 9 0 O y w m c X V v d D t X J n F 1 b 3 Q 7 L C Z x d W 9 0 O 0 w m c X V v d D s s J n F 1 b 3 Q 7 V y 1 M J S Z x d W 9 0 O y w m c X V v d D t H Q i Z x d W 9 0 O y w m c X V v d D t S U y Z x d W 9 0 O y w m c X V v d D t S Q S Z x d W 9 0 O y w m c X V v d D t w e X R o V y 1 M J S Z x d W 9 0 O y w m c X V v d D t Q e X R o Y W d v c m V h b i B X a W 5 z J n F 1 b 3 Q 7 L C Z x d W 9 0 O 1 B 5 d G h h Z 2 9 y Z W F u I E x v c 3 N l c y Z x d W 9 0 O y w m c X V v d D t M d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M Q i B T d G F u Z G l u Z 3 M g b 2 4 g M D h f M T A v Q X V 0 b 1 J l b W 9 2 Z W R D b 2 x 1 b W 5 z M S 5 7 V G 0 s M H 0 m c X V v d D s s J n F 1 b 3 Q 7 U 2 V j d G l v b j E v T U x C I F N 0 Y W 5 k a W 5 n c y B v b i A w O F 8 x M C 9 B d X R v U m V t b 3 Z l Z E N v b H V t b n M x L n t X L D F 9 J n F 1 b 3 Q 7 L C Z x d W 9 0 O 1 N l Y 3 R p b 2 4 x L 0 1 M Q i B T d G F u Z G l u Z 3 M g b 2 4 g M D h f M T A v Q X V 0 b 1 J l b W 9 2 Z W R D b 2 x 1 b W 5 z M S 5 7 T C w y f S Z x d W 9 0 O y w m c X V v d D t T Z W N 0 a W 9 u M S 9 N T E I g U 3 R h b m R p b m d z I G 9 u I D A 4 X z E w L 0 F 1 d G 9 S Z W 1 v d m V k Q 2 9 s d W 1 u c z E u e 1 c t T C U s M 3 0 m c X V v d D s s J n F 1 b 3 Q 7 U 2 V j d G l v b j E v T U x C I F N 0 Y W 5 k a W 5 n c y B v b i A w O F 8 x M C 9 B d X R v U m V t b 3 Z l Z E N v b H V t b n M x L n t H Q i w 0 f S Z x d W 9 0 O y w m c X V v d D t T Z W N 0 a W 9 u M S 9 N T E I g U 3 R h b m R p b m d z I G 9 u I D A 4 X z E w L 0 F 1 d G 9 S Z W 1 v d m V k Q 2 9 s d W 1 u c z E u e 1 J T L D V 9 J n F 1 b 3 Q 7 L C Z x d W 9 0 O 1 N l Y 3 R p b 2 4 x L 0 1 M Q i B T d G F u Z G l u Z 3 M g b 2 4 g M D h f M T A v Q X V 0 b 1 J l b W 9 2 Z W R D b 2 x 1 b W 5 z M S 5 7 U k E s N n 0 m c X V v d D s s J n F 1 b 3 Q 7 U 2 V j d G l v b j E v T U x C I F N 0 Y W 5 k a W 5 n c y B v b i A w O F 8 x M C 9 B d X R v U m V t b 3 Z l Z E N v b H V t b n M x L n t w e X R o V y 1 M J S w 3 f S Z x d W 9 0 O y w m c X V v d D t T Z W N 0 a W 9 u M S 9 N T E I g U 3 R h b m R p b m d z I G 9 u I D A 4 X z E w L 0 F 1 d G 9 S Z W 1 v d m V k Q 2 9 s d W 1 u c z E u e 1 B 5 d G h h Z 2 9 y Z W F u I F d p b n M s O H 0 m c X V v d D s s J n F 1 b 3 Q 7 U 2 V j d G l v b j E v T U x C I F N 0 Y W 5 k a W 5 n c y B v b i A w O F 8 x M C 9 B d X R v U m V t b 3 Z l Z E N v b H V t b n M x L n t Q e X R o Y W d v c m V h b i B M b 3 N z Z X M s O X 0 m c X V v d D s s J n F 1 b 3 Q 7 U 2 V j d G l v b j E v T U x C I F N 0 Y W 5 k a W 5 n c y B v b i A w O F 8 x M C 9 B d X R v U m V t b 3 Z l Z E N v b H V t b n M x L n t M d W N r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U x C I F N 0 Y W 5 k a W 5 n c y B v b i A w O F 8 x M C 9 B d X R v U m V t b 3 Z l Z E N v b H V t b n M x L n t U b S w w f S Z x d W 9 0 O y w m c X V v d D t T Z W N 0 a W 9 u M S 9 N T E I g U 3 R h b m R p b m d z I G 9 u I D A 4 X z E w L 0 F 1 d G 9 S Z W 1 v d m V k Q 2 9 s d W 1 u c z E u e 1 c s M X 0 m c X V v d D s s J n F 1 b 3 Q 7 U 2 V j d G l v b j E v T U x C I F N 0 Y W 5 k a W 5 n c y B v b i A w O F 8 x M C 9 B d X R v U m V t b 3 Z l Z E N v b H V t b n M x L n t M L D J 9 J n F 1 b 3 Q 7 L C Z x d W 9 0 O 1 N l Y 3 R p b 2 4 x L 0 1 M Q i B T d G F u Z G l u Z 3 M g b 2 4 g M D h f M T A v Q X V 0 b 1 J l b W 9 2 Z W R D b 2 x 1 b W 5 z M S 5 7 V y 1 M J S w z f S Z x d W 9 0 O y w m c X V v d D t T Z W N 0 a W 9 u M S 9 N T E I g U 3 R h b m R p b m d z I G 9 u I D A 4 X z E w L 0 F 1 d G 9 S Z W 1 v d m V k Q 2 9 s d W 1 u c z E u e 0 d C L D R 9 J n F 1 b 3 Q 7 L C Z x d W 9 0 O 1 N l Y 3 R p b 2 4 x L 0 1 M Q i B T d G F u Z G l u Z 3 M g b 2 4 g M D h f M T A v Q X V 0 b 1 J l b W 9 2 Z W R D b 2 x 1 b W 5 z M S 5 7 U l M s N X 0 m c X V v d D s s J n F 1 b 3 Q 7 U 2 V j d G l v b j E v T U x C I F N 0 Y W 5 k a W 5 n c y B v b i A w O F 8 x M C 9 B d X R v U m V t b 3 Z l Z E N v b H V t b n M x L n t S Q S w 2 f S Z x d W 9 0 O y w m c X V v d D t T Z W N 0 a W 9 u M S 9 N T E I g U 3 R h b m R p b m d z I G 9 u I D A 4 X z E w L 0 F 1 d G 9 S Z W 1 v d m V k Q 2 9 s d W 1 u c z E u e 3 B 5 d G h X L U w l L D d 9 J n F 1 b 3 Q 7 L C Z x d W 9 0 O 1 N l Y 3 R p b 2 4 x L 0 1 M Q i B T d G F u Z G l u Z 3 M g b 2 4 g M D h f M T A v Q X V 0 b 1 J l b W 9 2 Z W R D b 2 x 1 b W 5 z M S 5 7 U H l 0 a G F n b 3 J l Y W 4 g V 2 l u c y w 4 f S Z x d W 9 0 O y w m c X V v d D t T Z W N 0 a W 9 u M S 9 N T E I g U 3 R h b m R p b m d z I G 9 u I D A 4 X z E w L 0 F 1 d G 9 S Z W 1 v d m V k Q 2 9 s d W 1 u c z E u e 1 B 5 d G h h Z 2 9 y Z W F u I E x v c 3 N l c y w 5 f S Z x d W 9 0 O y w m c X V v d D t T Z W N 0 a W 9 u M S 9 N T E I g U 3 R h b m R p b m d z I G 9 u I D A 4 X z E w L 0 F 1 d G 9 S Z W 1 v d m V k Q 2 9 s d W 1 u c z E u e 0 x 1 Y 2 s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E I l M j B T d G F u Z G l u Z 3 M l M j B v b i U y M D A 4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Q i U y M F N 0 Y W 5 k a W 5 n c y U y M G 9 u J T I w M D h f M T A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Q i U y M F N 0 Y W 5 k a W 5 n c y U y M G 9 u J T I w M D h f M T A v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Q i U y M F N 0 Y W 5 k a W 5 n c y U y M G 9 u J T I w M D h f M T A v Q 3 V z d G 9 t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z T x K Q p C F T 4 o 8 b B V U P T 5 8 A A A A A A I A A A A A A B B m A A A A A Q A A I A A A A G L A z D Z u l 9 M u A m r z Q a n D 5 + v V N x y K e Z E X k j W f E e P 4 x q 2 c A A A A A A 6 A A A A A A g A A I A A A A E P 4 B V b o F p / 8 L 1 U c z t N C J Z E 1 X h z g n Z z U W D 0 u o O 6 S q X q I U A A A A L W 4 5 5 7 G W h I V M o 0 3 f P Z 7 W n c b T C X y s y c P G 6 H r k n 7 X Z N v v M Q 3 P I 7 D v j m p I K 4 j o C N v g z F U P d u c N o b J f C 2 X 8 N y j D S h H R G k z O j p N 9 j 7 O 7 U I M n H 8 l 4 Q A A A A F r q H x T G Q 0 F d A U f 8 l y f 4 8 q h x D L u n F h c Q n m T j W T 4 H h 4 n 5 M Q D E u 3 z l d X M j O F s r w d / j g A 6 w m m i X P m t r K 7 s I 4 e T a W t c = < / D a t a M a s h u p > 
</file>

<file path=customXml/itemProps1.xml><?xml version="1.0" encoding="utf-8"?>
<ds:datastoreItem xmlns:ds="http://schemas.openxmlformats.org/officeDocument/2006/customXml" ds:itemID="{9A17EE7A-4C1C-4BE6-8E7A-605F3FCBFC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Major League Baseball  Detailed</vt:lpstr>
      <vt:lpstr>FG Playoff Odds 0810 (2)</vt:lpstr>
      <vt:lpstr>Sheet1</vt:lpstr>
      <vt:lpstr>Table 27 (2)</vt:lpstr>
      <vt:lpstr>Table 25 (2)</vt:lpstr>
      <vt:lpstr>Table 23 (2)</vt:lpstr>
      <vt:lpstr>Table 21 (2)</vt:lpstr>
      <vt:lpstr>Table 19 (2)</vt:lpstr>
      <vt:lpstr>Table 17 (2)</vt:lpstr>
      <vt:lpstr>FG Playoff Odds Current</vt:lpstr>
      <vt:lpstr>Table 27</vt:lpstr>
      <vt:lpstr>Table 25</vt:lpstr>
      <vt:lpstr>Table 23</vt:lpstr>
      <vt:lpstr>Table 21</vt:lpstr>
      <vt:lpstr>MLB Standings on 08_10</vt:lpstr>
      <vt:lpstr>NL  Overall Table</vt:lpstr>
      <vt:lpstr>AL  Overall Table</vt:lpstr>
      <vt:lpstr>MLB Standings 08_10 To Date</vt:lpstr>
      <vt:lpstr>NL  Overall Table (2)</vt:lpstr>
      <vt:lpstr>AL  Overall Table (2)</vt:lpstr>
      <vt:lpstr>Table 19</vt:lpstr>
      <vt:lpstr>Table 17</vt:lpstr>
      <vt:lpstr>Pitching Dashboard_Since</vt:lpstr>
      <vt:lpstr>Sheet2</vt:lpstr>
      <vt:lpstr>Batting Dashboard_Since</vt:lpstr>
      <vt:lpstr>Statcast Batting_Since</vt:lpstr>
      <vt:lpstr>Statcast Batting_0810</vt:lpstr>
      <vt:lpstr>Batting Dashboard_081024</vt:lpstr>
      <vt:lpstr>Pitching Dashboard</vt:lpstr>
      <vt:lpstr>2024 Tigers Game Log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2024-09-24T00:13:51Z</dcterms:created>
  <dcterms:modified xsi:type="dcterms:W3CDTF">2024-09-27T10:03:10Z</dcterms:modified>
</cp:coreProperties>
</file>