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/>
  <mc:AlternateContent xmlns:mc="http://schemas.openxmlformats.org/markup-compatibility/2006">
    <mc:Choice Requires="x15">
      <x15ac:absPath xmlns:x15ac="http://schemas.microsoft.com/office/spreadsheetml/2010/11/ac" url="https://goftaps-my.sharepoint.com/personal/sstaley_gofullthrottle_com/Documents/excel stuff/leagues/League-Points-calculator/"/>
    </mc:Choice>
  </mc:AlternateContent>
  <xr:revisionPtr revIDLastSave="709" documentId="11_F25DC773A252ABDACC1048E53999438A5ADE58E8" xr6:coauthVersionLast="47" xr6:coauthVersionMax="47" xr10:uidLastSave="{FCA9A9BD-B4DF-4397-ADD9-D2327FD3A68E}"/>
  <bookViews>
    <workbookView xWindow="-98" yWindow="-98" windowWidth="21795" windowHeight="12975" activeTab="4" xr2:uid="{00000000-000D-0000-FFFF-FFFF00000000}"/>
  </bookViews>
  <sheets>
    <sheet name="Roster" sheetId="3" r:id="rId1"/>
    <sheet name="Leaderboards" sheetId="1" r:id="rId2"/>
    <sheet name="Points calculator" sheetId="2" r:id="rId3"/>
    <sheet name="Juniors" sheetId="9" r:id="rId4"/>
    <sheet name="Division 1" sheetId="4" r:id="rId5"/>
    <sheet name="Division 2" sheetId="7" r:id="rId6"/>
    <sheet name="Division 3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6" i="7"/>
  <c r="A16" i="4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I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B2" i="8"/>
  <c r="C2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B2" i="7"/>
  <c r="C2" i="7"/>
  <c r="A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M21" i="1"/>
  <c r="D59" i="2" s="1"/>
  <c r="M22" i="1"/>
  <c r="D60" i="2" s="1"/>
  <c r="M23" i="1"/>
  <c r="D61" i="2" s="1"/>
  <c r="M24" i="1"/>
  <c r="D62" i="2" s="1"/>
  <c r="M25" i="1"/>
  <c r="D63" i="2" s="1"/>
  <c r="M26" i="1"/>
  <c r="D64" i="2" s="1"/>
  <c r="M27" i="1"/>
  <c r="D65" i="2" s="1"/>
  <c r="M28" i="1"/>
  <c r="D66" i="2" s="1"/>
  <c r="M29" i="1"/>
  <c r="D67" i="2" s="1"/>
  <c r="M30" i="1"/>
  <c r="D68" i="2" s="1"/>
  <c r="M31" i="1"/>
  <c r="D69" i="2" s="1"/>
  <c r="M32" i="1"/>
  <c r="D70" i="2" s="1"/>
  <c r="M4" i="1"/>
  <c r="D41" i="2" s="1"/>
  <c r="M5" i="1"/>
  <c r="D42" i="2" s="1"/>
  <c r="M6" i="1"/>
  <c r="D43" i="2" s="1"/>
  <c r="M7" i="1"/>
  <c r="D44" i="2" s="1"/>
  <c r="M8" i="1"/>
  <c r="D45" i="2" s="1"/>
  <c r="M9" i="1"/>
  <c r="D46" i="2" s="1"/>
  <c r="M10" i="1"/>
  <c r="D47" i="2" s="1"/>
  <c r="M11" i="1"/>
  <c r="D48" i="2" s="1"/>
  <c r="M12" i="1"/>
  <c r="D49" i="2" s="1"/>
  <c r="M13" i="1"/>
  <c r="D50" i="2" s="1"/>
  <c r="M14" i="1"/>
  <c r="D51" i="2" s="1"/>
  <c r="M15" i="1"/>
  <c r="D52" i="2" s="1"/>
  <c r="A21" i="1"/>
  <c r="A22" i="1"/>
  <c r="D23" i="2" s="1"/>
  <c r="A23" i="1"/>
  <c r="D24" i="2" s="1"/>
  <c r="A24" i="1"/>
  <c r="D25" i="2" s="1"/>
  <c r="A25" i="1"/>
  <c r="D26" i="2" s="1"/>
  <c r="A26" i="1"/>
  <c r="D27" i="2" s="1"/>
  <c r="A27" i="1"/>
  <c r="D28" i="2" s="1"/>
  <c r="A28" i="1"/>
  <c r="D29" i="2" s="1"/>
  <c r="A29" i="1"/>
  <c r="D30" i="2" s="1"/>
  <c r="A30" i="1"/>
  <c r="D31" i="2" s="1"/>
  <c r="A31" i="1"/>
  <c r="D32" i="2" s="1"/>
  <c r="A32" i="1"/>
  <c r="D33" i="2" s="1"/>
  <c r="A4" i="1"/>
  <c r="D5" i="2" s="1"/>
  <c r="A5" i="1"/>
  <c r="D6" i="2" s="1"/>
  <c r="A6" i="1"/>
  <c r="D7" i="2" s="1"/>
  <c r="A7" i="1"/>
  <c r="D8" i="2" s="1"/>
  <c r="A8" i="1"/>
  <c r="D9" i="2" s="1"/>
  <c r="A9" i="1"/>
  <c r="A10" i="1"/>
  <c r="A11" i="1"/>
  <c r="D12" i="2" s="1"/>
  <c r="A12" i="1"/>
  <c r="D13" i="2" s="1"/>
  <c r="A13" i="1"/>
  <c r="D14" i="2" s="1"/>
  <c r="A14" i="1"/>
  <c r="D15" i="2" s="1"/>
  <c r="A15" i="1"/>
  <c r="D16" i="2" s="1"/>
  <c r="U21" i="1"/>
  <c r="U22" i="1"/>
  <c r="U23" i="1"/>
  <c r="U24" i="1"/>
  <c r="U25" i="1"/>
  <c r="U26" i="1"/>
  <c r="U27" i="1"/>
  <c r="U28" i="1"/>
  <c r="U29" i="1"/>
  <c r="U30" i="1"/>
  <c r="U31" i="1"/>
  <c r="U32" i="1"/>
  <c r="T21" i="1"/>
  <c r="T22" i="1"/>
  <c r="T23" i="1"/>
  <c r="T24" i="1"/>
  <c r="T25" i="1"/>
  <c r="T26" i="1"/>
  <c r="T27" i="1"/>
  <c r="T28" i="1"/>
  <c r="T29" i="1"/>
  <c r="T30" i="1"/>
  <c r="T31" i="1"/>
  <c r="T32" i="1"/>
  <c r="S21" i="1"/>
  <c r="S22" i="1"/>
  <c r="S23" i="1"/>
  <c r="S24" i="1"/>
  <c r="S25" i="1"/>
  <c r="S26" i="1"/>
  <c r="S27" i="1"/>
  <c r="S28" i="1"/>
  <c r="S29" i="1"/>
  <c r="S30" i="1"/>
  <c r="S31" i="1"/>
  <c r="S32" i="1"/>
  <c r="R21" i="1"/>
  <c r="R22" i="1"/>
  <c r="R23" i="1"/>
  <c r="R24" i="1"/>
  <c r="R25" i="1"/>
  <c r="R26" i="1"/>
  <c r="R27" i="1"/>
  <c r="R28" i="1"/>
  <c r="R29" i="1"/>
  <c r="R30" i="1"/>
  <c r="R31" i="1"/>
  <c r="R32" i="1"/>
  <c r="Q21" i="1"/>
  <c r="Q22" i="1"/>
  <c r="Q23" i="1"/>
  <c r="Q24" i="1"/>
  <c r="Q25" i="1"/>
  <c r="Q26" i="1"/>
  <c r="Q27" i="1"/>
  <c r="Q28" i="1"/>
  <c r="Q29" i="1"/>
  <c r="Q30" i="1"/>
  <c r="Q31" i="1"/>
  <c r="Q32" i="1"/>
  <c r="P21" i="1"/>
  <c r="P22" i="1"/>
  <c r="P23" i="1"/>
  <c r="P24" i="1"/>
  <c r="P25" i="1"/>
  <c r="P26" i="1"/>
  <c r="P27" i="1"/>
  <c r="P28" i="1"/>
  <c r="P29" i="1"/>
  <c r="P30" i="1"/>
  <c r="P31" i="1"/>
  <c r="P32" i="1"/>
  <c r="O21" i="1"/>
  <c r="O22" i="1"/>
  <c r="O23" i="1"/>
  <c r="O24" i="1"/>
  <c r="O25" i="1"/>
  <c r="O26" i="1"/>
  <c r="O27" i="1"/>
  <c r="O28" i="1"/>
  <c r="O29" i="1"/>
  <c r="O30" i="1"/>
  <c r="O31" i="1"/>
  <c r="O32" i="1"/>
  <c r="N21" i="1"/>
  <c r="N22" i="1"/>
  <c r="N23" i="1"/>
  <c r="N24" i="1"/>
  <c r="N25" i="1"/>
  <c r="N26" i="1"/>
  <c r="N27" i="1"/>
  <c r="N28" i="1"/>
  <c r="N29" i="1"/>
  <c r="N30" i="1"/>
  <c r="N31" i="1"/>
  <c r="N32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R4" i="1"/>
  <c r="R5" i="1"/>
  <c r="R6" i="1"/>
  <c r="R7" i="1"/>
  <c r="R8" i="1"/>
  <c r="R9" i="1"/>
  <c r="R10" i="1"/>
  <c r="R11" i="1"/>
  <c r="R12" i="1"/>
  <c r="R13" i="1"/>
  <c r="R14" i="1"/>
  <c r="R15" i="1"/>
  <c r="Q4" i="1"/>
  <c r="Q5" i="1"/>
  <c r="Q6" i="1"/>
  <c r="Q7" i="1"/>
  <c r="Q8" i="1"/>
  <c r="Q9" i="1"/>
  <c r="Q10" i="1"/>
  <c r="Q11" i="1"/>
  <c r="Q12" i="1"/>
  <c r="Q13" i="1"/>
  <c r="Q14" i="1"/>
  <c r="Q15" i="1"/>
  <c r="P4" i="1"/>
  <c r="P5" i="1"/>
  <c r="P6" i="1"/>
  <c r="P7" i="1"/>
  <c r="P8" i="1"/>
  <c r="P9" i="1"/>
  <c r="P10" i="1"/>
  <c r="P11" i="1"/>
  <c r="P12" i="1"/>
  <c r="P13" i="1"/>
  <c r="P14" i="1"/>
  <c r="P15" i="1"/>
  <c r="O4" i="1"/>
  <c r="O5" i="1"/>
  <c r="O6" i="1"/>
  <c r="O7" i="1"/>
  <c r="O8" i="1"/>
  <c r="O9" i="1"/>
  <c r="O10" i="1"/>
  <c r="O11" i="1"/>
  <c r="O12" i="1"/>
  <c r="O13" i="1"/>
  <c r="O14" i="1"/>
  <c r="O15" i="1"/>
  <c r="N4" i="1"/>
  <c r="N5" i="1"/>
  <c r="N6" i="1"/>
  <c r="N7" i="1"/>
  <c r="N8" i="1"/>
  <c r="N9" i="1"/>
  <c r="N10" i="1"/>
  <c r="N11" i="1"/>
  <c r="N12" i="1"/>
  <c r="N13" i="1"/>
  <c r="N14" i="1"/>
  <c r="N15" i="1"/>
  <c r="I21" i="1"/>
  <c r="I22" i="1"/>
  <c r="I23" i="1"/>
  <c r="I24" i="1"/>
  <c r="I25" i="1"/>
  <c r="I26" i="1"/>
  <c r="I27" i="1"/>
  <c r="I28" i="1"/>
  <c r="I29" i="1"/>
  <c r="I30" i="1"/>
  <c r="I31" i="1"/>
  <c r="I32" i="1"/>
  <c r="H21" i="1"/>
  <c r="H22" i="1"/>
  <c r="H23" i="1"/>
  <c r="H24" i="1"/>
  <c r="H25" i="1"/>
  <c r="H26" i="1"/>
  <c r="H27" i="1"/>
  <c r="H28" i="1"/>
  <c r="H29" i="1"/>
  <c r="H30" i="1"/>
  <c r="H31" i="1"/>
  <c r="H32" i="1"/>
  <c r="G21" i="1"/>
  <c r="G22" i="1"/>
  <c r="G23" i="1"/>
  <c r="G24" i="1"/>
  <c r="G25" i="1"/>
  <c r="G26" i="1"/>
  <c r="G27" i="1"/>
  <c r="G28" i="1"/>
  <c r="G29" i="1"/>
  <c r="G30" i="1"/>
  <c r="G31" i="1"/>
  <c r="G32" i="1"/>
  <c r="F21" i="1"/>
  <c r="F22" i="1"/>
  <c r="F23" i="1"/>
  <c r="F24" i="1"/>
  <c r="F25" i="1"/>
  <c r="F26" i="1"/>
  <c r="F27" i="1"/>
  <c r="F28" i="1"/>
  <c r="F29" i="1"/>
  <c r="F30" i="1"/>
  <c r="F31" i="1"/>
  <c r="F32" i="1"/>
  <c r="E21" i="1"/>
  <c r="E22" i="1"/>
  <c r="E23" i="1"/>
  <c r="E24" i="1"/>
  <c r="E25" i="1"/>
  <c r="E26" i="1"/>
  <c r="E27" i="1"/>
  <c r="E28" i="1"/>
  <c r="E29" i="1"/>
  <c r="E30" i="1"/>
  <c r="E31" i="1"/>
  <c r="E32" i="1"/>
  <c r="D21" i="1"/>
  <c r="D22" i="1"/>
  <c r="D23" i="1"/>
  <c r="D24" i="1"/>
  <c r="D25" i="1"/>
  <c r="D26" i="1"/>
  <c r="D27" i="1"/>
  <c r="D28" i="1"/>
  <c r="D29" i="1"/>
  <c r="D30" i="1"/>
  <c r="D31" i="1"/>
  <c r="D32" i="1"/>
  <c r="C21" i="1"/>
  <c r="C22" i="1"/>
  <c r="J22" i="1" s="1"/>
  <c r="C23" i="1"/>
  <c r="C24" i="1"/>
  <c r="C25" i="1"/>
  <c r="C26" i="1"/>
  <c r="C27" i="1"/>
  <c r="C28" i="1"/>
  <c r="C29" i="1"/>
  <c r="C30" i="1"/>
  <c r="C31" i="1"/>
  <c r="C32" i="1"/>
  <c r="B21" i="1"/>
  <c r="B22" i="1"/>
  <c r="B23" i="1"/>
  <c r="B24" i="1"/>
  <c r="B25" i="1"/>
  <c r="B26" i="1"/>
  <c r="B27" i="1"/>
  <c r="B28" i="1"/>
  <c r="B29" i="1"/>
  <c r="B30" i="1"/>
  <c r="B31" i="1"/>
  <c r="B32" i="1"/>
  <c r="T70" i="2"/>
  <c r="R70" i="2"/>
  <c r="P70" i="2"/>
  <c r="N70" i="2"/>
  <c r="L70" i="2"/>
  <c r="J70" i="2"/>
  <c r="H70" i="2"/>
  <c r="F70" i="2"/>
  <c r="T69" i="2"/>
  <c r="R69" i="2"/>
  <c r="P69" i="2"/>
  <c r="N69" i="2"/>
  <c r="L69" i="2"/>
  <c r="J69" i="2"/>
  <c r="H69" i="2"/>
  <c r="F69" i="2"/>
  <c r="T68" i="2"/>
  <c r="R68" i="2"/>
  <c r="P68" i="2"/>
  <c r="N68" i="2"/>
  <c r="L68" i="2"/>
  <c r="J68" i="2"/>
  <c r="H68" i="2"/>
  <c r="F68" i="2"/>
  <c r="T67" i="2"/>
  <c r="R67" i="2"/>
  <c r="P67" i="2"/>
  <c r="N67" i="2"/>
  <c r="L67" i="2"/>
  <c r="J67" i="2"/>
  <c r="H67" i="2"/>
  <c r="F67" i="2"/>
  <c r="T66" i="2"/>
  <c r="R66" i="2"/>
  <c r="P66" i="2"/>
  <c r="N66" i="2"/>
  <c r="L66" i="2"/>
  <c r="J66" i="2"/>
  <c r="H66" i="2"/>
  <c r="F66" i="2"/>
  <c r="T65" i="2"/>
  <c r="R65" i="2"/>
  <c r="P65" i="2"/>
  <c r="N65" i="2"/>
  <c r="L65" i="2"/>
  <c r="J65" i="2"/>
  <c r="H65" i="2"/>
  <c r="F65" i="2"/>
  <c r="T64" i="2"/>
  <c r="R64" i="2"/>
  <c r="P64" i="2"/>
  <c r="N64" i="2"/>
  <c r="L64" i="2"/>
  <c r="J64" i="2"/>
  <c r="H64" i="2"/>
  <c r="F64" i="2"/>
  <c r="T63" i="2"/>
  <c r="R63" i="2"/>
  <c r="P63" i="2"/>
  <c r="N63" i="2"/>
  <c r="L63" i="2"/>
  <c r="J63" i="2"/>
  <c r="H63" i="2"/>
  <c r="F63" i="2"/>
  <c r="T62" i="2"/>
  <c r="R62" i="2"/>
  <c r="P62" i="2"/>
  <c r="N62" i="2"/>
  <c r="L62" i="2"/>
  <c r="J62" i="2"/>
  <c r="H62" i="2"/>
  <c r="F62" i="2"/>
  <c r="T61" i="2"/>
  <c r="R61" i="2"/>
  <c r="P61" i="2"/>
  <c r="N61" i="2"/>
  <c r="L61" i="2"/>
  <c r="J61" i="2"/>
  <c r="H61" i="2"/>
  <c r="F61" i="2"/>
  <c r="T60" i="2"/>
  <c r="R60" i="2"/>
  <c r="P60" i="2"/>
  <c r="N60" i="2"/>
  <c r="L60" i="2"/>
  <c r="J60" i="2"/>
  <c r="H60" i="2"/>
  <c r="F60" i="2"/>
  <c r="T59" i="2"/>
  <c r="R59" i="2"/>
  <c r="P59" i="2"/>
  <c r="N59" i="2"/>
  <c r="L59" i="2"/>
  <c r="J59" i="2"/>
  <c r="H59" i="2"/>
  <c r="F59" i="2"/>
  <c r="T52" i="2"/>
  <c r="R52" i="2"/>
  <c r="P52" i="2"/>
  <c r="N52" i="2"/>
  <c r="L52" i="2"/>
  <c r="J52" i="2"/>
  <c r="H52" i="2"/>
  <c r="F52" i="2"/>
  <c r="T51" i="2"/>
  <c r="R51" i="2"/>
  <c r="P51" i="2"/>
  <c r="N51" i="2"/>
  <c r="L51" i="2"/>
  <c r="J51" i="2"/>
  <c r="H51" i="2"/>
  <c r="F51" i="2"/>
  <c r="T50" i="2"/>
  <c r="R50" i="2"/>
  <c r="P50" i="2"/>
  <c r="N50" i="2"/>
  <c r="L50" i="2"/>
  <c r="J50" i="2"/>
  <c r="H50" i="2"/>
  <c r="F50" i="2"/>
  <c r="T49" i="2"/>
  <c r="R49" i="2"/>
  <c r="P49" i="2"/>
  <c r="N49" i="2"/>
  <c r="L49" i="2"/>
  <c r="J49" i="2"/>
  <c r="H49" i="2"/>
  <c r="F49" i="2"/>
  <c r="T48" i="2"/>
  <c r="R48" i="2"/>
  <c r="P48" i="2"/>
  <c r="N48" i="2"/>
  <c r="L48" i="2"/>
  <c r="J48" i="2"/>
  <c r="H48" i="2"/>
  <c r="F48" i="2"/>
  <c r="T47" i="2"/>
  <c r="R47" i="2"/>
  <c r="P47" i="2"/>
  <c r="N47" i="2"/>
  <c r="L47" i="2"/>
  <c r="J47" i="2"/>
  <c r="H47" i="2"/>
  <c r="F47" i="2"/>
  <c r="T46" i="2"/>
  <c r="R46" i="2"/>
  <c r="P46" i="2"/>
  <c r="N46" i="2"/>
  <c r="L46" i="2"/>
  <c r="J46" i="2"/>
  <c r="H46" i="2"/>
  <c r="F46" i="2"/>
  <c r="T45" i="2"/>
  <c r="R45" i="2"/>
  <c r="P45" i="2"/>
  <c r="N45" i="2"/>
  <c r="L45" i="2"/>
  <c r="J45" i="2"/>
  <c r="H45" i="2"/>
  <c r="F45" i="2"/>
  <c r="T44" i="2"/>
  <c r="R44" i="2"/>
  <c r="P44" i="2"/>
  <c r="N44" i="2"/>
  <c r="L44" i="2"/>
  <c r="J44" i="2"/>
  <c r="H44" i="2"/>
  <c r="F44" i="2"/>
  <c r="T43" i="2"/>
  <c r="R43" i="2"/>
  <c r="P43" i="2"/>
  <c r="N43" i="2"/>
  <c r="L43" i="2"/>
  <c r="J43" i="2"/>
  <c r="H43" i="2"/>
  <c r="F43" i="2"/>
  <c r="T42" i="2"/>
  <c r="R42" i="2"/>
  <c r="P42" i="2"/>
  <c r="N42" i="2"/>
  <c r="L42" i="2"/>
  <c r="J42" i="2"/>
  <c r="H42" i="2"/>
  <c r="F42" i="2"/>
  <c r="T41" i="2"/>
  <c r="R41" i="2"/>
  <c r="P41" i="2"/>
  <c r="N41" i="2"/>
  <c r="L41" i="2"/>
  <c r="J41" i="2"/>
  <c r="H41" i="2"/>
  <c r="F41" i="2"/>
  <c r="T34" i="2"/>
  <c r="R34" i="2"/>
  <c r="P34" i="2"/>
  <c r="N34" i="2"/>
  <c r="L34" i="2"/>
  <c r="J34" i="2"/>
  <c r="H34" i="2"/>
  <c r="F34" i="2"/>
  <c r="D34" i="2"/>
  <c r="T33" i="2"/>
  <c r="R33" i="2"/>
  <c r="P33" i="2"/>
  <c r="N33" i="2"/>
  <c r="L33" i="2"/>
  <c r="J33" i="2"/>
  <c r="H33" i="2"/>
  <c r="F33" i="2"/>
  <c r="T32" i="2"/>
  <c r="R32" i="2"/>
  <c r="P32" i="2"/>
  <c r="N32" i="2"/>
  <c r="L32" i="2"/>
  <c r="J32" i="2"/>
  <c r="H32" i="2"/>
  <c r="F32" i="2"/>
  <c r="T31" i="2"/>
  <c r="R31" i="2"/>
  <c r="P31" i="2"/>
  <c r="N31" i="2"/>
  <c r="L31" i="2"/>
  <c r="J31" i="2"/>
  <c r="H31" i="2"/>
  <c r="F31" i="2"/>
  <c r="T30" i="2"/>
  <c r="R30" i="2"/>
  <c r="P30" i="2"/>
  <c r="N30" i="2"/>
  <c r="L30" i="2"/>
  <c r="J30" i="2"/>
  <c r="H30" i="2"/>
  <c r="F30" i="2"/>
  <c r="T29" i="2"/>
  <c r="R29" i="2"/>
  <c r="P29" i="2"/>
  <c r="N29" i="2"/>
  <c r="L29" i="2"/>
  <c r="J29" i="2"/>
  <c r="H29" i="2"/>
  <c r="F29" i="2"/>
  <c r="T28" i="2"/>
  <c r="R28" i="2"/>
  <c r="P28" i="2"/>
  <c r="N28" i="2"/>
  <c r="L28" i="2"/>
  <c r="J28" i="2"/>
  <c r="H28" i="2"/>
  <c r="F28" i="2"/>
  <c r="T27" i="2"/>
  <c r="R27" i="2"/>
  <c r="P27" i="2"/>
  <c r="N27" i="2"/>
  <c r="L27" i="2"/>
  <c r="J27" i="2"/>
  <c r="H27" i="2"/>
  <c r="F27" i="2"/>
  <c r="T26" i="2"/>
  <c r="R26" i="2"/>
  <c r="P26" i="2"/>
  <c r="N26" i="2"/>
  <c r="L26" i="2"/>
  <c r="J26" i="2"/>
  <c r="H26" i="2"/>
  <c r="F26" i="2"/>
  <c r="T25" i="2"/>
  <c r="R25" i="2"/>
  <c r="P25" i="2"/>
  <c r="N25" i="2"/>
  <c r="L25" i="2"/>
  <c r="J25" i="2"/>
  <c r="H25" i="2"/>
  <c r="F25" i="2"/>
  <c r="T24" i="2"/>
  <c r="R24" i="2"/>
  <c r="P24" i="2"/>
  <c r="N24" i="2"/>
  <c r="L24" i="2"/>
  <c r="J24" i="2"/>
  <c r="H24" i="2"/>
  <c r="F24" i="2"/>
  <c r="T23" i="2"/>
  <c r="R23" i="2"/>
  <c r="P23" i="2"/>
  <c r="N23" i="2"/>
  <c r="L23" i="2"/>
  <c r="J23" i="2"/>
  <c r="H23" i="2"/>
  <c r="F23" i="2"/>
  <c r="H4" i="1"/>
  <c r="H5" i="1"/>
  <c r="H6" i="1"/>
  <c r="H7" i="1"/>
  <c r="H8" i="1"/>
  <c r="H9" i="1"/>
  <c r="H10" i="1"/>
  <c r="H11" i="1"/>
  <c r="H12" i="1"/>
  <c r="H13" i="1"/>
  <c r="H14" i="1"/>
  <c r="H15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10" i="2"/>
  <c r="D11" i="2"/>
  <c r="F6" i="2"/>
  <c r="B5" i="1" s="1"/>
  <c r="F7" i="2"/>
  <c r="B6" i="1" s="1"/>
  <c r="F8" i="2"/>
  <c r="B7" i="1" s="1"/>
  <c r="F9" i="2"/>
  <c r="B8" i="1" s="1"/>
  <c r="F10" i="2"/>
  <c r="B9" i="1" s="1"/>
  <c r="F11" i="2"/>
  <c r="B10" i="1" s="1"/>
  <c r="F12" i="2"/>
  <c r="B11" i="1" s="1"/>
  <c r="F13" i="2"/>
  <c r="B12" i="1" s="1"/>
  <c r="F14" i="2"/>
  <c r="B13" i="1" s="1"/>
  <c r="F15" i="2"/>
  <c r="B14" i="1" s="1"/>
  <c r="F16" i="2"/>
  <c r="B15" i="1" s="1"/>
  <c r="H6" i="2"/>
  <c r="C5" i="1" s="1"/>
  <c r="H7" i="2"/>
  <c r="C6" i="1" s="1"/>
  <c r="H8" i="2"/>
  <c r="C7" i="1" s="1"/>
  <c r="H9" i="2"/>
  <c r="C8" i="1" s="1"/>
  <c r="H10" i="2"/>
  <c r="C9" i="1" s="1"/>
  <c r="H11" i="2"/>
  <c r="C10" i="1" s="1"/>
  <c r="H12" i="2"/>
  <c r="C11" i="1" s="1"/>
  <c r="H13" i="2"/>
  <c r="C12" i="1" s="1"/>
  <c r="H14" i="2"/>
  <c r="C13" i="1" s="1"/>
  <c r="H15" i="2"/>
  <c r="C14" i="1" s="1"/>
  <c r="H16" i="2"/>
  <c r="C15" i="1" s="1"/>
  <c r="J6" i="2"/>
  <c r="D5" i="1" s="1"/>
  <c r="J7" i="2"/>
  <c r="D6" i="1" s="1"/>
  <c r="J8" i="2"/>
  <c r="D7" i="1" s="1"/>
  <c r="J9" i="2"/>
  <c r="D8" i="1" s="1"/>
  <c r="J10" i="2"/>
  <c r="D9" i="1" s="1"/>
  <c r="J11" i="2"/>
  <c r="D10" i="1" s="1"/>
  <c r="J12" i="2"/>
  <c r="D11" i="1" s="1"/>
  <c r="J13" i="2"/>
  <c r="D12" i="1" s="1"/>
  <c r="J14" i="2"/>
  <c r="D13" i="1" s="1"/>
  <c r="J15" i="2"/>
  <c r="D14" i="1" s="1"/>
  <c r="J16" i="2"/>
  <c r="D15" i="1" s="1"/>
  <c r="L6" i="2"/>
  <c r="L7" i="2"/>
  <c r="L8" i="2"/>
  <c r="L9" i="2"/>
  <c r="L10" i="2"/>
  <c r="L11" i="2"/>
  <c r="L12" i="2"/>
  <c r="L13" i="2"/>
  <c r="L14" i="2"/>
  <c r="L15" i="2"/>
  <c r="L16" i="2"/>
  <c r="N6" i="2"/>
  <c r="N7" i="2"/>
  <c r="N8" i="2"/>
  <c r="N9" i="2"/>
  <c r="N10" i="2"/>
  <c r="N11" i="2"/>
  <c r="N12" i="2"/>
  <c r="N13" i="2"/>
  <c r="N14" i="2"/>
  <c r="N15" i="2"/>
  <c r="N16" i="2"/>
  <c r="P6" i="2"/>
  <c r="P7" i="2"/>
  <c r="P8" i="2"/>
  <c r="P9" i="2"/>
  <c r="P10" i="2"/>
  <c r="P11" i="2"/>
  <c r="P12" i="2"/>
  <c r="P13" i="2"/>
  <c r="P14" i="2"/>
  <c r="P15" i="2"/>
  <c r="P16" i="2"/>
  <c r="R6" i="2"/>
  <c r="I5" i="1" s="1"/>
  <c r="R7" i="2"/>
  <c r="I6" i="1" s="1"/>
  <c r="R8" i="2"/>
  <c r="I7" i="1" s="1"/>
  <c r="R9" i="2"/>
  <c r="R10" i="2"/>
  <c r="I9" i="1" s="1"/>
  <c r="R11" i="2"/>
  <c r="R12" i="2"/>
  <c r="I11" i="1" s="1"/>
  <c r="R13" i="2"/>
  <c r="I12" i="1" s="1"/>
  <c r="R14" i="2"/>
  <c r="I13" i="1" s="1"/>
  <c r="R15" i="2"/>
  <c r="I14" i="1" s="1"/>
  <c r="R16" i="2"/>
  <c r="I15" i="1" s="1"/>
  <c r="T6" i="2"/>
  <c r="T7" i="2"/>
  <c r="T8" i="2"/>
  <c r="T9" i="2"/>
  <c r="T10" i="2"/>
  <c r="T11" i="2"/>
  <c r="T12" i="2"/>
  <c r="T13" i="2"/>
  <c r="T14" i="2"/>
  <c r="T15" i="2"/>
  <c r="T16" i="2"/>
  <c r="T5" i="2"/>
  <c r="R5" i="2"/>
  <c r="I4" i="1" s="1"/>
  <c r="P5" i="2"/>
  <c r="N5" i="2"/>
  <c r="L5" i="2"/>
  <c r="J5" i="2"/>
  <c r="D4" i="1" s="1"/>
  <c r="H5" i="2"/>
  <c r="C4" i="1" s="1"/>
  <c r="F5" i="2"/>
  <c r="B4" i="1" s="1"/>
  <c r="V22" i="1" l="1"/>
  <c r="V8" i="1"/>
  <c r="V32" i="1"/>
  <c r="V30" i="1"/>
  <c r="V13" i="1"/>
  <c r="J30" i="1"/>
  <c r="J32" i="1"/>
  <c r="J24" i="1"/>
  <c r="V26" i="1"/>
  <c r="V24" i="1"/>
  <c r="V10" i="1"/>
  <c r="V7" i="1"/>
  <c r="V15" i="1"/>
  <c r="V21" i="1"/>
  <c r="V28" i="1"/>
  <c r="V9" i="1"/>
  <c r="I8" i="1"/>
  <c r="J8" i="1" s="1"/>
  <c r="J21" i="1"/>
  <c r="J29" i="1"/>
  <c r="V5" i="1"/>
  <c r="J28" i="1"/>
  <c r="I10" i="1"/>
  <c r="J25" i="1"/>
  <c r="J27" i="1"/>
  <c r="V12" i="1"/>
  <c r="V25" i="1"/>
  <c r="V27" i="1"/>
  <c r="V4" i="1"/>
  <c r="V29" i="1"/>
  <c r="J26" i="1"/>
  <c r="V11" i="1"/>
  <c r="J23" i="1"/>
  <c r="J31" i="1"/>
  <c r="V6" i="1"/>
  <c r="V14" i="1"/>
  <c r="V23" i="1"/>
  <c r="V31" i="1"/>
  <c r="J13" i="1"/>
  <c r="J14" i="1"/>
  <c r="J15" i="1"/>
  <c r="J6" i="1"/>
  <c r="J5" i="1"/>
  <c r="J7" i="1"/>
  <c r="J12" i="1"/>
  <c r="J11" i="1"/>
  <c r="J4" i="1"/>
  <c r="J9" i="1" l="1"/>
  <c r="J10" i="1"/>
</calcChain>
</file>

<file path=xl/sharedStrings.xml><?xml version="1.0" encoding="utf-8"?>
<sst xmlns="http://schemas.openxmlformats.org/spreadsheetml/2006/main" count="196" uniqueCount="29">
  <si>
    <t>Pro 1</t>
  </si>
  <si>
    <t>Pro 2</t>
  </si>
  <si>
    <t>Pro 3</t>
  </si>
  <si>
    <t>Junior</t>
  </si>
  <si>
    <t>First Name</t>
  </si>
  <si>
    <t>Last Name</t>
  </si>
  <si>
    <t>Weight</t>
  </si>
  <si>
    <t>Name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</si>
  <si>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</si>
  <si>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</si>
  <si>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</si>
  <si>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</si>
  <si>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</si>
  <si>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</si>
  <si>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</si>
  <si>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</si>
  <si>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</si>
  <si>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*Only edit points in the points calculator sheet*</t>
  </si>
  <si>
    <t>Finish</t>
  </si>
  <si>
    <t>Points</t>
  </si>
  <si>
    <t>Pro 1 ~~ Weekly Points Calculator</t>
  </si>
  <si>
    <t>Pro 2 ~~ Weekly Points Calculator</t>
  </si>
  <si>
    <t>Pro 3 ~~ Weekly Points Calculator</t>
  </si>
  <si>
    <t>Junior ~~ Weekly Points Calculator</t>
  </si>
  <si>
    <t>Kart #</t>
  </si>
  <si>
    <t>Average Time</t>
  </si>
  <si>
    <t>Best Time</t>
  </si>
  <si>
    <t>Start</t>
  </si>
  <si>
    <t>Kart times pulled from: 8/18 - 8/25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</si>
</sst>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7" borderId="15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11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7" borderId="13" xfId="0" applyFill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4" xfId="0" applyFill="1" applyBorder="1"/>
    <xf numFmtId="0" fontId="0" fillId="8" borderId="8" xfId="0" applyFill="1" applyBorder="1"/>
    <xf numFmtId="0" fontId="0" fillId="2" borderId="7" xfId="0" applyFill="1" applyBorder="1"/>
    <xf numFmtId="0" fontId="0" fillId="8" borderId="12" xfId="0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9" borderId="0" xfId="0" applyFont="1" applyFill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3"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1" hidden="0"/>
    </dxf>
    <dxf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CCFF99"/>
      <color rgb="FFFF7C80"/>
      <color rgb="FFCCFFCC"/>
      <color rgb="FFFFCC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66A64-948E-45A2-8B35-E39203DBCA86}" name="roster_division1" displayName="roster_division1" ref="A3:C15" totalsRowShown="0" headerRowDxfId="262" dataDxfId="261">
  <autoFilter ref="A3:C15" xr:uid="{E8A66A64-948E-45A2-8B35-E39203DBCA86}"/>
  <tableColumns count="3">
    <tableColumn id="1" xr3:uid="{1B6D1E9E-3474-4EAF-95CE-7635638EB2D7}" name="First Name" dataDxfId="260"/>
    <tableColumn id="2" xr3:uid="{A331963E-6AAC-4617-A399-8E5083B7A1FE}" name="Last Name" dataDxfId="259"/>
    <tableColumn id="3" xr3:uid="{D9653975-D6FF-407F-99AF-04C3CCF11B66}" name="Weight" dataDxfId="258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CA066-BE2B-49DE-9452-0AE4E5D4A4CE}" name="pointscalculator_division1" displayName="pointscalculator_division1" ref="D3:T16" headerRowCount="0" totalsRowShown="0" headerRowDxfId="183" dataDxfId="182">
  <tableColumns count="17">
    <tableColumn id="1" xr3:uid="{F54777DC-034B-4405-846B-D85CB4398F34}" name="Column1" dataDxfId="181"/>
    <tableColumn id="2" xr3:uid="{87828A0C-FB90-4EA4-9B26-E5EA357BACC8}" name="Column2" headerRowDxfId="180" dataDxfId="179"/>
    <tableColumn id="3" xr3:uid="{7933F018-C288-4807-985F-73CE9EFB4BBF}" name="Column3" headerRowDxfId="178" dataDxfId="177"/>
    <tableColumn id="4" xr3:uid="{CEE14F89-D085-484E-B88A-6785163384C7}" name="Column4" headerRowDxfId="176" dataDxfId="175"/>
    <tableColumn id="5" xr3:uid="{EDD514C2-D109-4B2F-9958-5D6E893B230D}" name="Column5" headerRowDxfId="174" dataDxfId="173"/>
    <tableColumn id="6" xr3:uid="{11AC3DAF-2D1D-413C-A77A-2000CFA42613}" name="Column6" headerRowDxfId="172" dataDxfId="171"/>
    <tableColumn id="7" xr3:uid="{1A6E6C30-0A25-43CE-8344-4A67CA14F6B6}" name="Column7" headerRowDxfId="170" dataDxfId="169"/>
    <tableColumn id="8" xr3:uid="{71045566-6F44-4D03-ACB4-1F9B882EF703}" name="Column8" headerRowDxfId="168" dataDxfId="167"/>
    <tableColumn id="9" xr3:uid="{EFA47D07-D6E3-437E-8FA1-A833AAF189FD}" name="Column9" headerRowDxfId="166" dataDxfId="165"/>
    <tableColumn id="10" xr3:uid="{94A4BF73-A2A3-4928-AC13-700E2832FD15}" name="Column10" headerRowDxfId="164" dataDxfId="163"/>
    <tableColumn id="11" xr3:uid="{9D7E6C6D-E940-4FBF-9363-95A8A6BB59CB}" name="Column11" headerRowDxfId="162" dataDxfId="161"/>
    <tableColumn id="12" xr3:uid="{E85E09B6-3A31-4149-9FF1-4AB41A9C2E92}" name="Column12" headerRowDxfId="160" dataDxfId="159"/>
    <tableColumn id="13" xr3:uid="{BC746882-1E84-4472-9C57-BD0D76DB39C8}" name="Column13" headerRowDxfId="158" dataDxfId="157"/>
    <tableColumn id="14" xr3:uid="{6139B53E-4C13-45B2-8A9B-7F61D0A66175}" name="Column14" headerRowDxfId="156" dataDxfId="155"/>
    <tableColumn id="15" xr3:uid="{E7FBC0E6-A070-48A4-9E06-7041DEC79D91}" name="Column15" headerRowDxfId="154" dataDxfId="153"/>
    <tableColumn id="16" xr3:uid="{821CC151-5CEF-492B-824A-D2BED3D1DFEB}" name="Column16" headerRowDxfId="152" dataDxfId="151"/>
    <tableColumn id="17" xr3:uid="{41E5B94B-F427-49FB-9779-C3AF379CFA71}" name="Column17" headerRowDxfId="150" dataDxfId="149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E52FE5-F969-414E-8061-65928C310517}" name="pointscalculator_division2" displayName="pointscalculator_division2" ref="D21:T34" headerRowCount="0" totalsRowShown="0" headerRowDxfId="148" dataDxfId="147">
  <tableColumns count="17">
    <tableColumn id="1" xr3:uid="{A5B7E7CC-F2E9-4C49-BED9-3A47CAE54B7E}" name="Column1" dataDxfId="146"/>
    <tableColumn id="2" xr3:uid="{1F4A7765-A904-4DF6-B648-094B6BC94FBE}" name="Column2" headerRowDxfId="145" dataDxfId="144"/>
    <tableColumn id="3" xr3:uid="{839ADCF5-8C6D-4A0C-AAB2-969A42AE8027}" name="Column3" headerRowDxfId="143" dataDxfId="142"/>
    <tableColumn id="4" xr3:uid="{1731EB37-AE35-486E-855D-77128F4DDF09}" name="Column4" headerRowDxfId="141" dataDxfId="140"/>
    <tableColumn id="5" xr3:uid="{4F3895B0-C799-4B3D-8759-283BB22EA08E}" name="Column5" headerRowDxfId="139" dataDxfId="138"/>
    <tableColumn id="6" xr3:uid="{31207C71-AA84-443E-824A-E507F7192E3F}" name="Column6" headerRowDxfId="137" dataDxfId="136"/>
    <tableColumn id="7" xr3:uid="{3D4AA28B-3E08-4F46-B50A-0C65CF425433}" name="Column7" headerRowDxfId="135" dataDxfId="134"/>
    <tableColumn id="8" xr3:uid="{64223BBE-3219-453E-AD2C-61C0B9A09904}" name="Column8" headerRowDxfId="133" dataDxfId="132"/>
    <tableColumn id="9" xr3:uid="{11687BFD-11FB-41C8-B4D4-CDB9E0136019}" name="Column9" headerRowDxfId="131" dataDxfId="130"/>
    <tableColumn id="10" xr3:uid="{7EF49BEB-C450-4CDD-A592-0945074DF1B6}" name="Column10" headerRowDxfId="129" dataDxfId="128"/>
    <tableColumn id="11" xr3:uid="{AAA731DE-3024-44C5-83DB-F983987C19BD}" name="Column11" headerRowDxfId="127" dataDxfId="126"/>
    <tableColumn id="12" xr3:uid="{C2E61F83-831E-4409-9DD2-49A133F6632F}" name="Column12" headerRowDxfId="125" dataDxfId="124"/>
    <tableColumn id="13" xr3:uid="{36F29327-806B-4BFE-98EF-D858E1BE52B2}" name="Column13" headerRowDxfId="123" dataDxfId="122"/>
    <tableColumn id="14" xr3:uid="{BAE00B6F-FE30-4E85-AD72-BA5846AF950C}" name="Column14" headerRowDxfId="121" dataDxfId="120"/>
    <tableColumn id="15" xr3:uid="{56476BC5-A36D-4837-8C13-38FEA912BAC5}" name="Column15" headerRowDxfId="119" dataDxfId="118"/>
    <tableColumn id="16" xr3:uid="{1C4EAA2A-CB75-4A15-87A1-9CDC9F820B8C}" name="Column16" headerRowDxfId="117" dataDxfId="116"/>
    <tableColumn id="17" xr3:uid="{C9171481-5E79-493E-A3D8-98929F6931FC}" name="Column17" headerRowDxfId="115" dataDxfId="114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9BE427D-AEEF-43FD-9197-5BC12488B6A0}" name="pointscalculator_division3" displayName="pointscalculator_division3" ref="D39:T52" headerRowCount="0" totalsRowShown="0" headerRowDxfId="113" dataDxfId="112">
  <tableColumns count="17">
    <tableColumn id="1" xr3:uid="{FC4A3AA2-2C15-4A4D-A0B1-390B1DB00E83}" name="Column1" dataDxfId="111"/>
    <tableColumn id="2" xr3:uid="{C31EA6F2-0FBC-4840-B86F-FF5C35E4C28C}" name="Column2" headerRowDxfId="110" dataDxfId="109"/>
    <tableColumn id="3" xr3:uid="{3AFE98A5-75F5-41CB-B1EC-49E614C87BF0}" name="Column3" headerRowDxfId="108" dataDxfId="107"/>
    <tableColumn id="4" xr3:uid="{48E7C085-8DFF-457A-BB2E-C6F1B98CD806}" name="Column4" headerRowDxfId="106" dataDxfId="105"/>
    <tableColumn id="5" xr3:uid="{CB53D151-239B-4449-90A9-7A45D7A24982}" name="Column5" headerRowDxfId="104" dataDxfId="103"/>
    <tableColumn id="6" xr3:uid="{BF1A98FD-3CA4-4E00-99CD-95C07EE77E29}" name="Column6" headerRowDxfId="102" dataDxfId="101"/>
    <tableColumn id="7" xr3:uid="{AAC9C9E9-A170-4DF4-A5E4-5DC08E69350B}" name="Column7" headerRowDxfId="100" dataDxfId="99"/>
    <tableColumn id="8" xr3:uid="{0F098E18-2618-40F7-B7F5-A2C2726A73ED}" name="Column8" headerRowDxfId="98" dataDxfId="97"/>
    <tableColumn id="9" xr3:uid="{DD100799-1EDD-48D5-A652-83C8A28D3E9C}" name="Column9" headerRowDxfId="96" dataDxfId="95"/>
    <tableColumn id="10" xr3:uid="{3B30BFB9-5C90-4BEE-A4A5-25DE6F3AF3C6}" name="Column10" headerRowDxfId="94" dataDxfId="93"/>
    <tableColumn id="11" xr3:uid="{8A9DB7F8-2B58-46BC-9C54-E70EB7C0A43B}" name="Column11" headerRowDxfId="92" dataDxfId="91"/>
    <tableColumn id="12" xr3:uid="{7AF033F3-1D1E-46DB-B11A-BD277D16B337}" name="Column12" headerRowDxfId="90" dataDxfId="89"/>
    <tableColumn id="13" xr3:uid="{ED2F8951-0A3F-41AC-B1B1-A8A039DD18BE}" name="Column13" headerRowDxfId="88" dataDxfId="87"/>
    <tableColumn id="14" xr3:uid="{5EDC0120-BC0F-4485-80FB-2F85953C0A27}" name="Column14" headerRowDxfId="86" dataDxfId="85"/>
    <tableColumn id="15" xr3:uid="{2F54CDE7-8BD4-4B75-A942-9CC6465B1740}" name="Column15" headerRowDxfId="84" dataDxfId="83"/>
    <tableColumn id="16" xr3:uid="{BD867E6D-8DFD-45E7-8ED3-2FE76F68C835}" name="Column16" headerRowDxfId="82" dataDxfId="81"/>
    <tableColumn id="17" xr3:uid="{D8E98697-97CE-4ACD-A41D-EDB9B5F2BD4E}" name="Column17" headerRowDxfId="80" dataDxfId="79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179E9-6376-4F82-A951-1C094AAE9248}" name="pointscalculator_division0" displayName="pointscalculator_division0" ref="D57:T70" headerRowCount="0" totalsRowShown="0" headerRowDxfId="78" dataDxfId="77">
  <tableColumns count="17">
    <tableColumn id="1" xr3:uid="{E8193783-C27A-431A-9572-AFA00587EF56}" name="Column1" dataDxfId="76"/>
    <tableColumn id="2" xr3:uid="{3269A5B5-EA59-431E-BF9E-6C54925FF873}" name="Column2" headerRowDxfId="75" dataDxfId="74"/>
    <tableColumn id="3" xr3:uid="{D68A4479-C625-483F-8606-D5D58D70CA92}" name="Column3" headerRowDxfId="73" dataDxfId="72"/>
    <tableColumn id="4" xr3:uid="{B7951688-6C6E-488C-9FCD-62063D8E1B8F}" name="Column4" headerRowDxfId="71" dataDxfId="70"/>
    <tableColumn id="5" xr3:uid="{3E2FCED4-3293-4733-918D-9A21E583BB3A}" name="Column5" headerRowDxfId="69" dataDxfId="68"/>
    <tableColumn id="6" xr3:uid="{BE3DF187-D34F-44CC-B9D2-6974955E38C9}" name="Column6" headerRowDxfId="67" dataDxfId="66"/>
    <tableColumn id="7" xr3:uid="{5216B523-4E53-47AC-96C4-5A425B7E0549}" name="Column7" headerRowDxfId="65" dataDxfId="64"/>
    <tableColumn id="8" xr3:uid="{34633752-5250-4B0B-B176-38CFBA6F28C8}" name="Column8" headerRowDxfId="63" dataDxfId="62"/>
    <tableColumn id="9" xr3:uid="{CE238B24-303C-4362-9B47-B981AAAE0F84}" name="Column9" headerRowDxfId="61" dataDxfId="60"/>
    <tableColumn id="10" xr3:uid="{F3251511-0A59-4269-8CC5-746E6365054C}" name="Column10" headerRowDxfId="59" dataDxfId="58"/>
    <tableColumn id="11" xr3:uid="{424312CA-02E5-4EC0-A003-334CC04EE9D2}" name="Column11" headerRowDxfId="57" dataDxfId="56"/>
    <tableColumn id="12" xr3:uid="{0F5AC330-BD38-4A40-A538-ED741C233178}" name="Column12" headerRowDxfId="55" dataDxfId="54"/>
    <tableColumn id="13" xr3:uid="{55915551-1C82-408B-80C7-E3512638D8B1}" name="Column13" headerRowDxfId="53" dataDxfId="52"/>
    <tableColumn id="14" xr3:uid="{9CCB53C7-C0C9-4350-B68D-6F5E87DE5F4C}" name="Column14" headerRowDxfId="51" dataDxfId="50"/>
    <tableColumn id="15" xr3:uid="{785CADF6-753C-4FE7-9311-3D5E85CAA8D0}" name="Column15" headerRowDxfId="49" dataDxfId="48"/>
    <tableColumn id="16" xr3:uid="{EB97894A-1F48-477B-94E2-CBA9CA249DFF}" name="Column16" headerRowDxfId="47" dataDxfId="46"/>
    <tableColumn id="17" xr3:uid="{2F00A99B-5728-43AF-A412-6250E56BA1B3}" name="Column17" headerRowDxfId="45" dataDxfId="44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066228F-627D-45C1-9355-45199E7024A2}" name="Karts_division1101223" displayName="Karts_division1101223" ref="A1:E15" totalsRowShown="0" headerRowDxfId="43" dataDxfId="42">
  <autoFilter ref="A1:E15" xr:uid="{046D56AB-DC5D-438C-93ED-BC81A1789FB7}"/>
  <tableColumns count="5">
    <tableColumn id="1" xr3:uid="{499ED437-E2A3-4DEB-9BE1-88FED55AA0D4}" name="Kart #" dataDxfId="41"/>
    <tableColumn id="2" xr3:uid="{2ED3F931-9976-4869-9697-DFB0578B06A9}" name="Average Time" dataDxfId="40"/>
    <tableColumn id="3" xr3:uid="{0CA1B145-AB78-4B49-B984-82824F8E6A64}" name="Best Time" dataDxfId="39"/>
    <tableColumn id="4" xr3:uid="{61238CAE-31CA-4F7B-B7CA-C34249324F70}" name="Name" dataDxfId="38"/>
    <tableColumn id="5" xr3:uid="{638B4A1A-D3FB-456A-8196-3FE015470B50}" name="Start" dataDxfId="37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B10B46-A422-41FE-867F-3C32FDD82113}" name="kartpick_division1112224" displayName="kartpick_division1112224" ref="I1:J15" totalsRowShown="0" headerRowDxfId="36" dataDxfId="35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A3B373D5-2CE5-4D66-8EF5-A96407FE0F68}" name="Name" dataDxfId="34">
      <calculatedColumnFormula>Roster!I4</calculatedColumnFormula>
    </tableColumn>
    <tableColumn id="2" xr3:uid="{E06DD3EE-C704-4E82-9776-DEC1BF9920B9}" name="Weight" dataDxfId="33">
      <calculatedColumnFormula>Roster!K4</calculatedColumnFormula>
    </tableColumn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D56AB-DC5D-438C-93ED-BC81A1789FB7}" name="Karts_division1" displayName="Karts_division1" ref="A1:E15" totalsRowShown="0" headerRowDxfId="32" dataDxfId="31">
  <autoFilter ref="A1:E15" xr:uid="{046D56AB-DC5D-438C-93ED-BC81A1789FB7}"/>
  <tableColumns count="5">
    <tableColumn id="1" xr3:uid="{2F48F510-80F4-438B-9709-8408B51A9904}" name="Kart #" dataDxfId="30"/>
    <tableColumn id="2" xr3:uid="{B77A82F5-DEA1-428E-9E9F-7C6DD69D0486}" name="Average Time" dataDxfId="29"/>
    <tableColumn id="3" xr3:uid="{B07CD94E-7ED1-4DE3-8E56-A36E6E39070A}" name="Best Time" dataDxfId="28"/>
    <tableColumn id="4" xr3:uid="{F63BEB9B-0159-46AB-AAF5-42323633C103}" name="Name" dataDxfId="27"/>
    <tableColumn id="5" xr3:uid="{85ED9692-6A48-4689-9A9B-00533CD29B14}" name="Start" dataDxfId="2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4F8C9-F91B-49FF-8380-B72B9AE75D79}" name="kartpick_division1" displayName="kartpick_division1" ref="I1:J15" totalsRowShown="0" headerRowDxfId="25" dataDxfId="24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F708E8BD-68A5-4939-B036-1CE26E2016B1}" name="Name" dataDxfId="23">
      <calculatedColumnFormula>Roster!A4</calculatedColumnFormula>
    </tableColumn>
    <tableColumn id="2" xr3:uid="{B4A6FAAD-26D9-4845-ABD2-AB0AF2BF0338}" name="Weight" dataDxfId="22">
      <calculatedColumnFormula>Roster!C4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827B4-9E05-452D-8784-07C4744F9A8E}" name="Karts_division110" displayName="Karts_division110" ref="A1:E15" totalsRowShown="0" headerRowDxfId="21" dataDxfId="20">
  <autoFilter ref="A1:E15" xr:uid="{046D56AB-DC5D-438C-93ED-BC81A1789FB7}"/>
  <tableColumns count="5">
    <tableColumn id="1" xr3:uid="{0B02D3BA-ECCE-428F-808D-F7CEE48D79D5}" name="Kart #" dataDxfId="19">
      <calculatedColumnFormula>Karts_division1[[#This Row],[Kart '#]]</calculatedColumnFormula>
    </tableColumn>
    <tableColumn id="2" xr3:uid="{61B2FC20-6361-4065-B02C-493401236E59}" name="Average Time" dataDxfId="18">
      <calculatedColumnFormula>Karts_division1[[#This Row],[Average Time]]</calculatedColumnFormula>
    </tableColumn>
    <tableColumn id="3" xr3:uid="{C58B34E1-8D68-4A3F-871A-CE737B90914D}" name="Best Time" dataDxfId="17">
      <calculatedColumnFormula>Karts_division1[[#This Row],[Best Time]]</calculatedColumnFormula>
    </tableColumn>
    <tableColumn id="4" xr3:uid="{90EDB97E-D031-451E-94B0-18EC0C56E099}" name="Name" dataDxfId="16"/>
    <tableColumn id="5" xr3:uid="{D266CDBD-0214-4C1D-A8A8-15F3D652F0D8}" name="Start" dataDxfId="1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C6AC44-B1CE-4FBC-A9AD-41D438DD98D9}" name="kartpick_division111" displayName="kartpick_division111" ref="I1:J15" totalsRowShown="0" headerRowDxfId="14" dataDxfId="13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3BCE534D-806A-4501-ADC4-EB317288D00D}" name="Name" dataDxfId="12">
      <calculatedColumnFormula>Roster!E4</calculatedColumnFormula>
    </tableColumn>
    <tableColumn id="2" xr3:uid="{5570B562-4FDC-4E2A-97EA-18DE8E46A7EC}" name="Weight" dataDxfId="11">
      <calculatedColumnFormula>Roster!G4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1EA9C5-2067-40EA-8B4E-B5F935E0FB53}" name="roster_division2" displayName="roster_division2" ref="E3:G15" totalsRowShown="0" headerRowDxfId="257" dataDxfId="256">
  <autoFilter ref="E3:G15" xr:uid="{7D1EA9C5-2067-40EA-8B4E-B5F935E0FB53}"/>
  <tableColumns count="3">
    <tableColumn id="1" xr3:uid="{4FFFCFAA-FAD8-40C1-863E-091C6E432A67}" name="First Name" dataDxfId="255"/>
    <tableColumn id="2" xr3:uid="{19F1D3EA-A312-4D66-B515-80A54F1AA0E4}" name="Last Name" dataDxfId="254"/>
    <tableColumn id="3" xr3:uid="{076A1852-2D63-48B9-8597-066387E0C88D}" name="Weight" dataDxfId="25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7B5CB3-DF61-402A-8F35-D46CBBAF2AC3}" name="Karts_division11012" displayName="Karts_division11012" ref="A1:E15" totalsRowShown="0" headerRowDxfId="10" dataDxfId="9">
  <autoFilter ref="A1:E15" xr:uid="{046D56AB-DC5D-438C-93ED-BC81A1789FB7}"/>
  <tableColumns count="5">
    <tableColumn id="1" xr3:uid="{60522C3F-A4DF-4A38-81FF-1E9B1C221E03}" name="Kart #" dataDxfId="8">
      <calculatedColumnFormula>Karts_division1[[#This Row],[Kart '#]]</calculatedColumnFormula>
    </tableColumn>
    <tableColumn id="2" xr3:uid="{EC9933E0-4869-42D9-9C24-3AE08EEC4D7A}" name="Average Time" dataDxfId="7">
      <calculatedColumnFormula>Karts_division1[[#This Row],[Average Time]]</calculatedColumnFormula>
    </tableColumn>
    <tableColumn id="3" xr3:uid="{85CAC5CF-E710-40E2-8635-6F4A05E7ECB2}" name="Best Time" dataDxfId="6">
      <calculatedColumnFormula>Karts_division1[[#This Row],[Best Time]]</calculatedColumnFormula>
    </tableColumn>
    <tableColumn id="4" xr3:uid="{4D4EEBB5-2C21-4DE9-B095-29000447CD26}" name="Name" dataDxfId="5"/>
    <tableColumn id="5" xr3:uid="{F70CFA25-DC14-45B1-9EE0-4182384834AC}" name="Start" dataDxfId="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4D2B82-0FF7-449F-A200-F6F1EBEDFD14}" name="kartpick_division11122" displayName="kartpick_division11122" ref="I1:J15" totalsRowShown="0" headerRowDxfId="3" dataDxfId="2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268D7F68-EB66-467B-89AA-B6037DB21EFE}" name="Name" dataDxfId="1">
      <calculatedColumnFormula>Roster!I4</calculatedColumnFormula>
    </tableColumn>
    <tableColumn id="2" xr3:uid="{D6A8D05A-702B-41AB-BD0F-2BE11F778C3C}" name="Weight" dataDxfId="0">
      <calculatedColumnFormula>Roster!K4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1D2A0A-D58F-49AB-93A5-8B48010C5429}" name="roster_division3" displayName="roster_division3" ref="I3:K15" totalsRowShown="0" headerRowDxfId="252" dataDxfId="251">
  <autoFilter ref="I3:K15" xr:uid="{471D2A0A-D58F-49AB-93A5-8B48010C5429}"/>
  <tableColumns count="3">
    <tableColumn id="1" xr3:uid="{50A57067-6DA5-4E1D-AD82-EC63961B32E2}" name="First Name" dataDxfId="250"/>
    <tableColumn id="2" xr3:uid="{CDB5ADB5-132A-4E3A-B782-E6D87E861173}" name="Last Name" dataDxfId="249"/>
    <tableColumn id="3" xr3:uid="{B161C779-62FA-4ED7-B06D-6EC3DC591180}" name="Weight" dataDxfId="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2C84625-5679-468F-A862-90642D885CDC}" name="roster_division0" displayName="roster_division0" ref="M3:O15" totalsRowShown="0" headerRowDxfId="247" dataDxfId="246">
  <autoFilter ref="M3:O15" xr:uid="{72C84625-5679-468F-A862-90642D885CDC}"/>
  <tableColumns count="3">
    <tableColumn id="1" xr3:uid="{6AD26058-4C29-4FBC-816F-8E2D06847E15}" name="First Name" dataDxfId="245"/>
    <tableColumn id="2" xr3:uid="{0116F307-4EBB-431D-8D34-C71E53721D82}" name="Last Name" dataDxfId="244"/>
    <tableColumn id="3" xr3:uid="{27132D2A-F787-4D1E-B8AC-4A920907B6B1}" name="Weight" dataDxfId="243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1BE59-E7B1-46BE-B0E3-ACD1BE67A2FE}" name="leaderboard_division1" displayName="leaderboard_division1" ref="A3:J15" totalsRowShown="0" headerRowDxfId="238" dataDxfId="237">
  <autoFilter ref="A3:J15" xr:uid="{7F01BE59-E7B1-46BE-B0E3-ACD1BE67A2FE}"/>
  <sortState xmlns:xlrd2="http://schemas.microsoft.com/office/spreadsheetml/2017/richdata2" ref="A4:J15">
    <sortCondition descending="1" ref="J3:J15"/>
  </sortState>
  <tableColumns count="10">
    <tableColumn id="1" xr3:uid="{3EE385B5-186A-494C-99F2-4DA44BADE713}" name="Name" dataDxfId="236">
      <calculatedColumnFormula>CONCATENATE(Roster!A4, " ", Roster!B4)</calculatedColumnFormula>
    </tableColumn>
    <tableColumn id="2" xr3:uid="{05CFC75F-5D8B-4EC9-BE8F-7645475F318F}" name="Week 1" dataDxfId="235">
      <calculatedColumnFormula>'Points calculator'!F5</calculatedColumnFormula>
    </tableColumn>
    <tableColumn id="3" xr3:uid="{27DA45F0-FBF3-41F0-89C5-3D9C04B59601}" name="Week 2" dataDxfId="234">
      <calculatedColumnFormula>'Points calculator'!H5</calculatedColumnFormula>
    </tableColumn>
    <tableColumn id="4" xr3:uid="{1FB2A630-4026-4BD5-AB32-3BABB3917000}" name="Week 3" dataDxfId="233">
      <calculatedColumnFormula>'Points calculator'!J5</calculatedColumnFormula>
    </tableColumn>
    <tableColumn id="5" xr3:uid="{477B59BB-336A-42CA-B49A-D66E72883C9D}" name="Week 4" dataDxfId="232">
      <calculatedColumnFormula>'Points calculator'!K5</calculatedColumnFormula>
    </tableColumn>
    <tableColumn id="6" xr3:uid="{D41E8B54-8B08-47BE-BFC4-3D5D584C943B}" name="Week 5" dataDxfId="231">
      <calculatedColumnFormula>'Points calculator'!M5</calculatedColumnFormula>
    </tableColumn>
    <tableColumn id="7" xr3:uid="{42081221-B4AD-4019-8EBD-DDABA83F2B96}" name="Week 6" dataDxfId="230">
      <calculatedColumnFormula>'Points calculator'!O5</calculatedColumnFormula>
    </tableColumn>
    <tableColumn id="8" xr3:uid="{51CDE54B-C103-49F1-934C-7FB5B7C950BB}" name="Week 7" dataDxfId="229">
      <calculatedColumnFormula>'Points calculator'!Q5</calculatedColumnFormula>
    </tableColumn>
    <tableColumn id="9" xr3:uid="{456B5849-E8D5-4C55-879E-90997FD8604B}" name="Week 8" dataDxfId="228">
      <calculatedColumnFormula>'Points calculator'!R5</calculatedColumnFormula>
    </tableColumn>
    <tableColumn id="10" xr3:uid="{6DACC5D1-5115-470B-87C2-D8F58FFB46DE}" name="Total" dataDxfId="227">
      <calculatedColumnFormula>SUM(B4:I4) - MIN(B4:I4)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C6C977-F2ED-4C8B-9F51-928676E5C301}" name="leaderboard_division2" displayName="leaderboard_division2" ref="A20:J32" totalsRowShown="0" headerRowDxfId="226" dataDxfId="225">
  <autoFilter ref="A20:J32" xr:uid="{4AC6C977-F2ED-4C8B-9F51-928676E5C301}"/>
  <sortState xmlns:xlrd2="http://schemas.microsoft.com/office/spreadsheetml/2017/richdata2" ref="A21:J32">
    <sortCondition descending="1" ref="J20:J32"/>
  </sortState>
  <tableColumns count="10">
    <tableColumn id="1" xr3:uid="{8920F168-081D-48F4-B861-3BF464DCB24E}" name="Name" dataDxfId="224">
      <calculatedColumnFormula>CONCATENATE(Roster!E4, " ", Roster!F4)</calculatedColumnFormula>
    </tableColumn>
    <tableColumn id="2" xr3:uid="{1FB66D7A-AD86-40F5-A827-6FD25FC3711D}" name="Week 1" dataDxfId="223">
      <calculatedColumnFormula>'Points calculator'!F23</calculatedColumnFormula>
    </tableColumn>
    <tableColumn id="3" xr3:uid="{1347C6E6-6BCB-42E7-9A6C-7EEEBF3112D3}" name="Week 2" dataDxfId="222">
      <calculatedColumnFormula>'Points calculator'!H23</calculatedColumnFormula>
    </tableColumn>
    <tableColumn id="4" xr3:uid="{B834E847-A249-4368-BE53-6EBA45B7B65C}" name="Week 3" dataDxfId="221">
      <calculatedColumnFormula>'Points calculator'!J23</calculatedColumnFormula>
    </tableColumn>
    <tableColumn id="5" xr3:uid="{842CDE93-7EC7-486C-AA50-AFA1DACADDE2}" name="Week 4" dataDxfId="220">
      <calculatedColumnFormula>'Points calculator'!K23</calculatedColumnFormula>
    </tableColumn>
    <tableColumn id="6" xr3:uid="{0F38C0C3-9F35-46B2-B0E8-5C9089A436D9}" name="Week 5" dataDxfId="219">
      <calculatedColumnFormula>'Points calculator'!M23</calculatedColumnFormula>
    </tableColumn>
    <tableColumn id="7" xr3:uid="{E1BEDA47-31FA-4364-AD3B-6C89ED4E973E}" name="Week 6" dataDxfId="218">
      <calculatedColumnFormula>'Points calculator'!O23</calculatedColumnFormula>
    </tableColumn>
    <tableColumn id="8" xr3:uid="{8858DDC5-2FC3-484A-ABC1-8D968F1ADF71}" name="Week 7" dataDxfId="217">
      <calculatedColumnFormula>'Points calculator'!Q23</calculatedColumnFormula>
    </tableColumn>
    <tableColumn id="9" xr3:uid="{D71C639C-9F32-4C45-A01C-8AEAD864E7DB}" name="Week 8" dataDxfId="216">
      <calculatedColumnFormula>'Points calculator'!R23</calculatedColumnFormula>
    </tableColumn>
    <tableColumn id="10" xr3:uid="{DA5645D4-E081-4931-84D9-D7D83BD8A055}" name="Total" dataDxfId="215">
      <calculatedColumnFormula>SUM(B21:I21) - MIN(B21:I21)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075304-D42E-4C8A-B5F9-6E003BC784DE}" name="leaderboard_division3" displayName="leaderboard_division3" ref="M3:V15" totalsRowShown="0" headerRowDxfId="214" dataDxfId="213">
  <autoFilter ref="M3:V15" xr:uid="{07075304-D42E-4C8A-B5F9-6E003BC784DE}"/>
  <sortState xmlns:xlrd2="http://schemas.microsoft.com/office/spreadsheetml/2017/richdata2" ref="M4:V15">
    <sortCondition descending="1" ref="V3:V15"/>
  </sortState>
  <tableColumns count="10">
    <tableColumn id="1" xr3:uid="{24729B62-D12C-44C0-A782-2B723A80950C}" name="Name" dataDxfId="212">
      <calculatedColumnFormula>CONCATENATE(roster_division3[[#This Row],[First Name]], " ", roster_division3[[#This Row],[Last Name]])</calculatedColumnFormula>
    </tableColumn>
    <tableColumn id="2" xr3:uid="{E2C19456-E2D6-4570-AAAC-F16C54F47CF2}" name="Week 1" dataDxfId="211">
      <calculatedColumnFormula>'Points calculator'!F41</calculatedColumnFormula>
    </tableColumn>
    <tableColumn id="3" xr3:uid="{003D5C38-C0D2-42E9-A987-6CFB7A7EB4C6}" name="Week 2" dataDxfId="210">
      <calculatedColumnFormula>'Points calculator'!H41</calculatedColumnFormula>
    </tableColumn>
    <tableColumn id="4" xr3:uid="{AC94F960-BB0C-4A06-86A2-5ACDAFADAC89}" name="Week 3" dataDxfId="209">
      <calculatedColumnFormula>'Points calculator'!J41</calculatedColumnFormula>
    </tableColumn>
    <tableColumn id="5" xr3:uid="{F9D774A5-F6E6-4242-841D-7AF4A28B2DF0}" name="Week 4" dataDxfId="208">
      <calculatedColumnFormula>'Points calculator'!K41</calculatedColumnFormula>
    </tableColumn>
    <tableColumn id="6" xr3:uid="{EFBBCB3A-63C3-4BDD-9BE2-08298E219562}" name="Week 5" dataDxfId="207">
      <calculatedColumnFormula>'Points calculator'!M41</calculatedColumnFormula>
    </tableColumn>
    <tableColumn id="7" xr3:uid="{A547CC97-7F1A-45D2-94F5-2DE2E6BEF78A}" name="Week 6" dataDxfId="206">
      <calculatedColumnFormula>'Points calculator'!O41</calculatedColumnFormula>
    </tableColumn>
    <tableColumn id="8" xr3:uid="{5DBCD7BF-BD88-421F-99C9-3FAAE459C430}" name="Week 7" dataDxfId="205">
      <calculatedColumnFormula>'Points calculator'!Q41</calculatedColumnFormula>
    </tableColumn>
    <tableColumn id="9" xr3:uid="{8054E0E9-7986-4AED-8C91-466FA9652580}" name="Week 8" dataDxfId="204">
      <calculatedColumnFormula>'Points calculator'!R41</calculatedColumnFormula>
    </tableColumn>
    <tableColumn id="10" xr3:uid="{C70C4803-97FF-4296-A9D8-829CA80E97B4}" name="Total" dataDxfId="203">
      <calculatedColumnFormula>SUM(N4:U4) - MIN(N4:U4)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0E762-B79C-466E-977F-8952D45F3546}" name="leaderboard_division0" displayName="leaderboard_division0" ref="M20:V32" totalsRowShown="0" headerRowDxfId="202" dataDxfId="201">
  <autoFilter ref="M20:V32" xr:uid="{0F30E762-B79C-466E-977F-8952D45F3546}"/>
  <sortState xmlns:xlrd2="http://schemas.microsoft.com/office/spreadsheetml/2017/richdata2" ref="M21:V32">
    <sortCondition descending="1" ref="V20:V32"/>
  </sortState>
  <tableColumns count="10">
    <tableColumn id="1" xr3:uid="{F5489658-A403-4D4D-8477-63F70A31236F}" name="Name" dataDxfId="200">
      <calculatedColumnFormula>CONCATENATE(Roster!M4, " ", Roster!N4)</calculatedColumnFormula>
    </tableColumn>
    <tableColumn id="2" xr3:uid="{5274554A-7441-4132-9B00-0EB064D33B2E}" name="Week 1" dataDxfId="199">
      <calculatedColumnFormula>'Points calculator'!F59</calculatedColumnFormula>
    </tableColumn>
    <tableColumn id="3" xr3:uid="{9575F9E7-CA68-4FE1-8BD8-120189BF05FB}" name="Week 2" dataDxfId="198">
      <calculatedColumnFormula>'Points calculator'!H59</calculatedColumnFormula>
    </tableColumn>
    <tableColumn id="4" xr3:uid="{D8C8B55B-2A0D-49B7-A9AB-F098FBEE9986}" name="Week 3" dataDxfId="197">
      <calculatedColumnFormula>'Points calculator'!J59</calculatedColumnFormula>
    </tableColumn>
    <tableColumn id="5" xr3:uid="{4ACB5F81-948D-42B6-BFFE-92CED40E0588}" name="Week 4" dataDxfId="196">
      <calculatedColumnFormula>'Points calculator'!K59</calculatedColumnFormula>
    </tableColumn>
    <tableColumn id="6" xr3:uid="{3554C417-4367-4989-8FD7-D5D934DE290B}" name="Week 5" dataDxfId="195">
      <calculatedColumnFormula>'Points calculator'!M59</calculatedColumnFormula>
    </tableColumn>
    <tableColumn id="7" xr3:uid="{E2F5C655-EB8A-4B84-8838-3144A89DFFB7}" name="Week 6" dataDxfId="194">
      <calculatedColumnFormula>'Points calculator'!O59</calculatedColumnFormula>
    </tableColumn>
    <tableColumn id="8" xr3:uid="{7179BFAD-F782-439F-BB1D-7249215D9DD8}" name="Week 7" dataDxfId="193">
      <calculatedColumnFormula>'Points calculator'!Q59</calculatedColumnFormula>
    </tableColumn>
    <tableColumn id="9" xr3:uid="{E5575ECC-2058-40E2-BD12-90C0974DB7D2}" name="Week 8" dataDxfId="192">
      <calculatedColumnFormula>'Points calculator'!R59</calculatedColumnFormula>
    </tableColumn>
    <tableColumn id="10" xr3:uid="{8FDE41C6-EB35-42A8-BC82-17FE917F6EED}" name="Total" dataDxfId="191">
      <calculatedColumnFormula>SUM(N21:U21) - MIN(N21:U21)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1E73E-F535-4BEB-BA4B-881B1409F8FD}" name="pointstable1" displayName="pointstable1" ref="A1:B15" totalsRowShown="0" headerRowDxfId="190" dataDxfId="189" headerRowBorderDxfId="187" tableBorderDxfId="188" totalsRowBorderDxfId="186">
  <autoFilter ref="A1:B15" xr:uid="{3471E73E-F535-4BEB-BA4B-881B1409F8FD}"/>
  <tableColumns count="2">
    <tableColumn id="1" xr3:uid="{F675884E-BFC1-4F69-B4A4-44994E445F7E}" name="Finish" dataDxfId="185"/>
    <tableColumn id="2" xr3:uid="{81E46873-2394-4C6D-A7E0-EA300AD58D56}" name="Points" dataDxfId="18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3A9-CA96-40A7-97A1-A54855E05AAA}">
  <sheetPr>
    <tabColor theme="0"/>
  </sheetPr>
  <dimension ref="A1:O28"/>
  <sheetViews>
    <sheetView workbookViewId="0">
      <selection activeCell="E9" sqref="E9"/>
    </sheetView>
  </sheetViews>
  <sheetFormatPr defaultColWidth="9" defaultRowHeight="14.25"/>
  <cols>
    <col min="1" max="1" width="11.7109375" style="1" bestFit="1" customWidth="1"/>
    <col min="2" max="2" width="11.42578125" style="1" bestFit="1" customWidth="1"/>
    <col min="3" max="3" width="8.85546875" style="1" bestFit="1" customWidth="1"/>
    <col min="4" max="16384" width="9" style="1"/>
  </cols>
  <sheetData>
    <row r="1" spans="1:15">
      <c r="A1" s="30" t="s">
        <v>0</v>
      </c>
      <c r="B1" s="31"/>
      <c r="C1" s="31"/>
      <c r="E1" s="30" t="s">
        <v>1</v>
      </c>
      <c r="F1" s="31"/>
      <c r="G1" s="31"/>
      <c r="I1" s="30" t="s">
        <v>2</v>
      </c>
      <c r="J1" s="31"/>
      <c r="K1" s="31"/>
      <c r="M1" s="30" t="s">
        <v>3</v>
      </c>
      <c r="N1" s="31"/>
      <c r="O1" s="31"/>
    </row>
    <row r="2" spans="1:15">
      <c r="A2" s="31"/>
      <c r="B2" s="31"/>
      <c r="C2" s="31"/>
      <c r="E2" s="31"/>
      <c r="F2" s="31"/>
      <c r="G2" s="31"/>
      <c r="I2" s="31"/>
      <c r="J2" s="31"/>
      <c r="K2" s="31"/>
      <c r="M2" s="31"/>
      <c r="N2" s="31"/>
      <c r="O2" s="31"/>
    </row>
    <row r="3" spans="1:15">
      <c r="A3" s="1" t="s">
        <v>4</v>
      </c>
      <c r="B3" s="1" t="s">
        <v>5</v>
      </c>
      <c r="C3" s="1" t="s">
        <v>6</v>
      </c>
      <c r="E3" s="1" t="s">
        <v>4</v>
      </c>
      <c r="F3" s="1" t="s">
        <v>5</v>
      </c>
      <c r="G3" s="1" t="s">
        <v>6</v>
      </c>
      <c r="I3" s="1" t="s">
        <v>4</v>
      </c>
      <c r="J3" s="1" t="s">
        <v>5</v>
      </c>
      <c r="K3" s="1" t="s">
        <v>6</v>
      </c>
      <c r="M3" s="1" t="s">
        <v>4</v>
      </c>
      <c r="N3" s="1" t="s">
        <v>5</v>
      </c>
      <c r="O3" s="1" t="s">
        <v>6</v>
      </c>
    </row>
    <row r="4" spans="1:15">
      <c r="C4" s="13">
        <v>40</v>
      </c>
      <c r="G4" s="13">
        <v>40</v>
      </c>
      <c r="K4" s="13">
        <v>40</v>
      </c>
      <c r="O4" s="13">
        <v>40</v>
      </c>
    </row>
    <row r="5" spans="1:15">
      <c r="C5" s="13">
        <v>0</v>
      </c>
      <c r="G5" s="13">
        <v>0</v>
      </c>
      <c r="K5" s="13">
        <v>0</v>
      </c>
      <c r="O5" s="13">
        <v>0</v>
      </c>
    </row>
    <row r="6" spans="1:15">
      <c r="C6" s="13">
        <v>0</v>
      </c>
      <c r="G6" s="13">
        <v>0</v>
      </c>
      <c r="K6" s="13">
        <v>0</v>
      </c>
      <c r="O6" s="13">
        <v>0</v>
      </c>
    </row>
    <row r="7" spans="1:15">
      <c r="C7" s="13">
        <v>0</v>
      </c>
      <c r="G7" s="13">
        <v>0</v>
      </c>
      <c r="K7" s="13">
        <v>0</v>
      </c>
      <c r="O7" s="13">
        <v>0</v>
      </c>
    </row>
    <row r="8" spans="1:15">
      <c r="C8" s="13">
        <v>0</v>
      </c>
      <c r="G8" s="13">
        <v>0</v>
      </c>
      <c r="K8" s="13">
        <v>0</v>
      </c>
      <c r="O8" s="13">
        <v>0</v>
      </c>
    </row>
    <row r="9" spans="1:15">
      <c r="C9" s="13">
        <v>0</v>
      </c>
      <c r="G9" s="13">
        <v>0</v>
      </c>
      <c r="K9" s="13">
        <v>0</v>
      </c>
      <c r="O9" s="13">
        <v>0</v>
      </c>
    </row>
    <row r="10" spans="1:15">
      <c r="C10" s="13">
        <v>0</v>
      </c>
      <c r="G10" s="13">
        <v>0</v>
      </c>
      <c r="K10" s="13">
        <v>0</v>
      </c>
      <c r="O10" s="13">
        <v>0</v>
      </c>
    </row>
    <row r="11" spans="1:15">
      <c r="C11" s="13">
        <v>0</v>
      </c>
      <c r="G11" s="13">
        <v>0</v>
      </c>
      <c r="K11" s="13">
        <v>0</v>
      </c>
      <c r="O11" s="13">
        <v>0</v>
      </c>
    </row>
    <row r="12" spans="1:15">
      <c r="C12" s="13">
        <v>0</v>
      </c>
      <c r="G12" s="13">
        <v>0</v>
      </c>
      <c r="K12" s="13">
        <v>0</v>
      </c>
      <c r="O12" s="13">
        <v>0</v>
      </c>
    </row>
    <row r="13" spans="1:15">
      <c r="C13" s="13">
        <v>0</v>
      </c>
      <c r="G13" s="13">
        <v>0</v>
      </c>
      <c r="K13" s="13">
        <v>0</v>
      </c>
      <c r="O13" s="13">
        <v>0</v>
      </c>
    </row>
    <row r="14" spans="1:15">
      <c r="C14" s="13">
        <v>0</v>
      </c>
      <c r="G14" s="13">
        <v>0</v>
      </c>
      <c r="K14" s="13">
        <v>0</v>
      </c>
      <c r="O14" s="13">
        <v>0</v>
      </c>
    </row>
    <row r="15" spans="1:15">
      <c r="C15" s="13">
        <v>0</v>
      </c>
      <c r="G15" s="13">
        <v>0</v>
      </c>
      <c r="K15" s="13">
        <v>0</v>
      </c>
      <c r="O15" s="13">
        <v>0</v>
      </c>
    </row>
    <row r="17" spans="9:9">
      <c r="I17" s="13"/>
    </row>
    <row r="18" spans="9:9">
      <c r="I18" s="13"/>
    </row>
    <row r="19" spans="9:9">
      <c r="I19" s="13"/>
    </row>
    <row r="20" spans="9:9">
      <c r="I20" s="13"/>
    </row>
    <row r="21" spans="9:9">
      <c r="I21" s="13"/>
    </row>
    <row r="22" spans="9:9">
      <c r="I22" s="13"/>
    </row>
    <row r="23" spans="9:9">
      <c r="I23" s="13"/>
    </row>
    <row r="24" spans="9:9">
      <c r="I24" s="13"/>
    </row>
    <row r="25" spans="9:9">
      <c r="I25" s="13"/>
    </row>
    <row r="26" spans="9:9">
      <c r="I26" s="13"/>
    </row>
    <row r="27" spans="9:9">
      <c r="I27" s="13"/>
    </row>
    <row r="28" spans="9:9">
      <c r="I28" s="13"/>
    </row>
  </sheetData>
  <sheetProtection algorithmName="SHA-512" hashValue="igfpyd3JieRkW4DDbCIIF6hX868mVkU+LuRGlIJ0AuWGfFgwE0JJuaWqaXmYap3de0+Lcm2rQv0Z5Ov45woRYA==" saltValue="VNDT3ML3tIgch476b8ikGg==" spinCount="100000" sheet="1" objects="1" scenarios="1" selectLockedCells="1"/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32"/>
  <sheetViews>
    <sheetView topLeftCell="A6" zoomScale="90" zoomScaleNormal="90" workbookViewId="0">
      <selection activeCell="A16" sqref="A16"/>
    </sheetView>
  </sheetViews>
  <sheetFormatPr defaultRowHeight="14.25"/>
  <cols>
    <col min="1" max="1" width="9.42578125" bestFit="1" customWidth="1"/>
  </cols>
  <sheetData>
    <row r="1" spans="1:2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M1" s="32" t="s">
        <v>2</v>
      </c>
      <c r="N1" s="32"/>
      <c r="O1" s="32"/>
      <c r="P1" s="32"/>
      <c r="Q1" s="32"/>
      <c r="R1" s="32"/>
      <c r="S1" s="32"/>
      <c r="T1" s="32"/>
      <c r="U1" s="32"/>
      <c r="V1" s="32"/>
    </row>
    <row r="2" spans="1:22">
      <c r="A2" s="32"/>
      <c r="B2" s="32"/>
      <c r="C2" s="32"/>
      <c r="D2" s="32"/>
      <c r="E2" s="32"/>
      <c r="F2" s="32"/>
      <c r="G2" s="32"/>
      <c r="H2" s="32"/>
      <c r="I2" s="32"/>
      <c r="J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</row>
    <row r="4" spans="1:22">
      <c r="A4" t="str">
        <f>CONCATENATE(Roster!A4, " ", Roster!B4)</f>
        <v xml:space="preserve"> </v>
      </c>
      <c r="B4">
        <f>'Points calculator'!F5</f>
        <v>0</v>
      </c>
      <c r="C4">
        <f>'Points calculator'!H5</f>
        <v>0</v>
      </c>
      <c r="D4">
        <f>'Points calculator'!J5</f>
        <v>0</v>
      </c>
      <c r="E4">
        <f>'Points calculator'!K5</f>
        <v>0</v>
      </c>
      <c r="F4">
        <f>'Points calculator'!M5</f>
        <v>0</v>
      </c>
      <c r="G4">
        <f>'Points calculator'!O5</f>
        <v>0</v>
      </c>
      <c r="H4">
        <f>'Points calculator'!Q5</f>
        <v>0</v>
      </c>
      <c r="I4">
        <f>'Points calculator'!R5</f>
        <v>0</v>
      </c>
      <c r="J4">
        <f t="shared" ref="J4:J15" si="0">SUM(B4:I4) - MIN(B4:I4)</f>
        <v>0</v>
      </c>
      <c r="M4" t="str">
        <f>CONCATENATE(roster_division3[[#This Row],[First Name]], " ", roster_division3[[#This Row],[Last Name]])</f>
        <v xml:space="preserve"> </v>
      </c>
      <c r="N4">
        <f>'Points calculator'!F41</f>
        <v>0</v>
      </c>
      <c r="O4">
        <f>'Points calculator'!H41</f>
        <v>0</v>
      </c>
      <c r="P4">
        <f>'Points calculator'!J41</f>
        <v>0</v>
      </c>
      <c r="Q4">
        <f>'Points calculator'!K41</f>
        <v>0</v>
      </c>
      <c r="R4">
        <f>'Points calculator'!M41</f>
        <v>0</v>
      </c>
      <c r="S4">
        <f>'Points calculator'!O41</f>
        <v>0</v>
      </c>
      <c r="T4">
        <f>'Points calculator'!Q41</f>
        <v>0</v>
      </c>
      <c r="U4">
        <f>'Points calculator'!R41</f>
        <v>0</v>
      </c>
      <c r="V4">
        <f t="shared" ref="V4:V15" si="1">SUM(N4:U4) - MIN(N4:U4)</f>
        <v>0</v>
      </c>
    </row>
    <row r="5" spans="1:22">
      <c r="A5" t="str">
        <f>CONCATENATE(Roster!A5, " ", Roster!B5)</f>
        <v xml:space="preserve"> </v>
      </c>
      <c r="B5">
        <f>'Points calculator'!F6</f>
        <v>0</v>
      </c>
      <c r="C5">
        <f>'Points calculator'!H6</f>
        <v>0</v>
      </c>
      <c r="D5">
        <f>'Points calculator'!J6</f>
        <v>0</v>
      </c>
      <c r="E5">
        <f>'Points calculator'!K6</f>
        <v>0</v>
      </c>
      <c r="F5">
        <f>'Points calculator'!M6</f>
        <v>0</v>
      </c>
      <c r="G5">
        <f>'Points calculator'!O6</f>
        <v>0</v>
      </c>
      <c r="H5">
        <f>'Points calculator'!Q6</f>
        <v>0</v>
      </c>
      <c r="I5">
        <f>'Points calculator'!R6</f>
        <v>0</v>
      </c>
      <c r="J5">
        <f t="shared" si="0"/>
        <v>0</v>
      </c>
      <c r="M5" t="str">
        <f>CONCATENATE(roster_division3[[#This Row],[First Name]], " ", roster_division3[[#This Row],[Last Name]])</f>
        <v xml:space="preserve"> </v>
      </c>
      <c r="N5">
        <f>'Points calculator'!F42</f>
        <v>0</v>
      </c>
      <c r="O5">
        <f>'Points calculator'!H42</f>
        <v>0</v>
      </c>
      <c r="P5">
        <f>'Points calculator'!J42</f>
        <v>0</v>
      </c>
      <c r="Q5">
        <f>'Points calculator'!K42</f>
        <v>0</v>
      </c>
      <c r="R5">
        <f>'Points calculator'!M42</f>
        <v>0</v>
      </c>
      <c r="S5">
        <f>'Points calculator'!O42</f>
        <v>0</v>
      </c>
      <c r="T5">
        <f>'Points calculator'!Q42</f>
        <v>0</v>
      </c>
      <c r="U5">
        <f>'Points calculator'!R42</f>
        <v>0</v>
      </c>
      <c r="V5">
        <f t="shared" si="1"/>
        <v>0</v>
      </c>
    </row>
    <row r="6" spans="1:22">
      <c r="A6" t="str">
        <f>CONCATENATE(Roster!A6, " ", Roster!B6)</f>
        <v xml:space="preserve"> </v>
      </c>
      <c r="B6">
        <f>'Points calculator'!F7</f>
        <v>0</v>
      </c>
      <c r="C6">
        <f>'Points calculator'!H7</f>
        <v>0</v>
      </c>
      <c r="D6">
        <f>'Points calculator'!J7</f>
        <v>0</v>
      </c>
      <c r="E6">
        <f>'Points calculator'!K7</f>
        <v>0</v>
      </c>
      <c r="F6">
        <f>'Points calculator'!M7</f>
        <v>0</v>
      </c>
      <c r="G6">
        <f>'Points calculator'!O7</f>
        <v>0</v>
      </c>
      <c r="H6">
        <f>'Points calculator'!Q7</f>
        <v>0</v>
      </c>
      <c r="I6">
        <f>'Points calculator'!R7</f>
        <v>0</v>
      </c>
      <c r="J6">
        <f t="shared" si="0"/>
        <v>0</v>
      </c>
      <c r="M6" t="str">
        <f>CONCATENATE(roster_division3[[#This Row],[First Name]], " ", roster_division3[[#This Row],[Last Name]])</f>
        <v xml:space="preserve"> </v>
      </c>
      <c r="N6">
        <f>'Points calculator'!F43</f>
        <v>0</v>
      </c>
      <c r="O6">
        <f>'Points calculator'!H43</f>
        <v>0</v>
      </c>
      <c r="P6">
        <f>'Points calculator'!J43</f>
        <v>0</v>
      </c>
      <c r="Q6">
        <f>'Points calculator'!K43</f>
        <v>0</v>
      </c>
      <c r="R6">
        <f>'Points calculator'!M43</f>
        <v>0</v>
      </c>
      <c r="S6">
        <f>'Points calculator'!O43</f>
        <v>0</v>
      </c>
      <c r="T6">
        <f>'Points calculator'!Q43</f>
        <v>0</v>
      </c>
      <c r="U6">
        <f>'Points calculator'!R43</f>
        <v>0</v>
      </c>
      <c r="V6">
        <f t="shared" si="1"/>
        <v>0</v>
      </c>
    </row>
    <row r="7" spans="1:22">
      <c r="A7" t="str">
        <f>CONCATENATE(Roster!A7, " ", Roster!B7)</f>
        <v xml:space="preserve"> </v>
      </c>
      <c r="B7">
        <f>'Points calculator'!F8</f>
        <v>0</v>
      </c>
      <c r="C7">
        <f>'Points calculator'!H8</f>
        <v>0</v>
      </c>
      <c r="D7">
        <f>'Points calculator'!J8</f>
        <v>0</v>
      </c>
      <c r="E7">
        <f>'Points calculator'!K8</f>
        <v>0</v>
      </c>
      <c r="F7">
        <f>'Points calculator'!M8</f>
        <v>0</v>
      </c>
      <c r="G7">
        <f>'Points calculator'!O8</f>
        <v>0</v>
      </c>
      <c r="H7">
        <f>'Points calculator'!Q8</f>
        <v>0</v>
      </c>
      <c r="I7">
        <f>'Points calculator'!R8</f>
        <v>0</v>
      </c>
      <c r="J7">
        <f t="shared" si="0"/>
        <v>0</v>
      </c>
      <c r="M7" t="str">
        <f>CONCATENATE(roster_division3[[#This Row],[First Name]], " ", roster_division3[[#This Row],[Last Name]])</f>
        <v xml:space="preserve"> </v>
      </c>
      <c r="N7">
        <f>'Points calculator'!F44</f>
        <v>0</v>
      </c>
      <c r="O7">
        <f>'Points calculator'!H44</f>
        <v>0</v>
      </c>
      <c r="P7">
        <f>'Points calculator'!J44</f>
        <v>0</v>
      </c>
      <c r="Q7">
        <f>'Points calculator'!K44</f>
        <v>0</v>
      </c>
      <c r="R7">
        <f>'Points calculator'!M44</f>
        <v>0</v>
      </c>
      <c r="S7">
        <f>'Points calculator'!O44</f>
        <v>0</v>
      </c>
      <c r="T7">
        <f>'Points calculator'!Q44</f>
        <v>0</v>
      </c>
      <c r="U7">
        <f>'Points calculator'!R44</f>
        <v>0</v>
      </c>
      <c r="V7">
        <f t="shared" si="1"/>
        <v>0</v>
      </c>
    </row>
    <row r="8" spans="1:22">
      <c r="A8" t="str">
        <f>CONCATENATE(Roster!A8, " ", Roster!B8)</f>
        <v xml:space="preserve"> </v>
      </c>
      <c r="B8">
        <f>'Points calculator'!F9</f>
        <v>0</v>
      </c>
      <c r="C8">
        <f>'Points calculator'!H9</f>
        <v>0</v>
      </c>
      <c r="D8">
        <f>'Points calculator'!J9</f>
        <v>0</v>
      </c>
      <c r="E8">
        <f>'Points calculator'!K9</f>
        <v>0</v>
      </c>
      <c r="F8">
        <f>'Points calculator'!M9</f>
        <v>0</v>
      </c>
      <c r="G8">
        <f>'Points calculator'!O9</f>
        <v>0</v>
      </c>
      <c r="H8">
        <f>'Points calculator'!Q9</f>
        <v>0</v>
      </c>
      <c r="I8">
        <f>'Points calculator'!R9</f>
        <v>0</v>
      </c>
      <c r="J8">
        <f t="shared" si="0"/>
        <v>0</v>
      </c>
      <c r="M8" t="str">
        <f>CONCATENATE(roster_division3[[#This Row],[First Name]], " ", roster_division3[[#This Row],[Last Name]])</f>
        <v xml:space="preserve"> </v>
      </c>
      <c r="N8">
        <f>'Points calculator'!F45</f>
        <v>0</v>
      </c>
      <c r="O8">
        <f>'Points calculator'!H45</f>
        <v>0</v>
      </c>
      <c r="P8">
        <f>'Points calculator'!J45</f>
        <v>0</v>
      </c>
      <c r="Q8">
        <f>'Points calculator'!K45</f>
        <v>0</v>
      </c>
      <c r="R8">
        <f>'Points calculator'!M45</f>
        <v>0</v>
      </c>
      <c r="S8">
        <f>'Points calculator'!O45</f>
        <v>0</v>
      </c>
      <c r="T8">
        <f>'Points calculator'!Q45</f>
        <v>0</v>
      </c>
      <c r="U8">
        <f>'Points calculator'!R45</f>
        <v>0</v>
      </c>
      <c r="V8">
        <f t="shared" si="1"/>
        <v>0</v>
      </c>
    </row>
    <row r="9" spans="1:22">
      <c r="A9" t="str">
        <f>CONCATENATE(Roster!A9, " ", Roster!B9)</f>
        <v xml:space="preserve"> </v>
      </c>
      <c r="B9">
        <f>'Points calculator'!F10</f>
        <v>0</v>
      </c>
      <c r="C9">
        <f>'Points calculator'!H10</f>
        <v>0</v>
      </c>
      <c r="D9">
        <f>'Points calculator'!J10</f>
        <v>0</v>
      </c>
      <c r="E9">
        <f>'Points calculator'!K10</f>
        <v>0</v>
      </c>
      <c r="F9">
        <f>'Points calculator'!M10</f>
        <v>0</v>
      </c>
      <c r="G9">
        <f>'Points calculator'!O10</f>
        <v>0</v>
      </c>
      <c r="H9">
        <f>'Points calculator'!Q10</f>
        <v>0</v>
      </c>
      <c r="I9">
        <f>'Points calculator'!R10</f>
        <v>0</v>
      </c>
      <c r="J9">
        <f t="shared" si="0"/>
        <v>0</v>
      </c>
      <c r="M9" t="str">
        <f>CONCATENATE(roster_division3[[#This Row],[First Name]], " ", roster_division3[[#This Row],[Last Name]])</f>
        <v xml:space="preserve"> </v>
      </c>
      <c r="N9">
        <f>'Points calculator'!F46</f>
        <v>0</v>
      </c>
      <c r="O9">
        <f>'Points calculator'!H46</f>
        <v>0</v>
      </c>
      <c r="P9">
        <f>'Points calculator'!J46</f>
        <v>0</v>
      </c>
      <c r="Q9">
        <f>'Points calculator'!K46</f>
        <v>0</v>
      </c>
      <c r="R9">
        <f>'Points calculator'!M46</f>
        <v>0</v>
      </c>
      <c r="S9">
        <f>'Points calculator'!O46</f>
        <v>0</v>
      </c>
      <c r="T9">
        <f>'Points calculator'!Q46</f>
        <v>0</v>
      </c>
      <c r="U9">
        <f>'Points calculator'!R46</f>
        <v>0</v>
      </c>
      <c r="V9">
        <f t="shared" si="1"/>
        <v>0</v>
      </c>
    </row>
    <row r="10" spans="1:22">
      <c r="A10" t="str">
        <f>CONCATENATE(Roster!A10, " ", Roster!B10)</f>
        <v xml:space="preserve"> </v>
      </c>
      <c r="B10">
        <f>'Points calculator'!F11</f>
        <v>0</v>
      </c>
      <c r="C10">
        <f>'Points calculator'!H11</f>
        <v>0</v>
      </c>
      <c r="D10">
        <f>'Points calculator'!J11</f>
        <v>0</v>
      </c>
      <c r="E10">
        <f>'Points calculator'!K11</f>
        <v>0</v>
      </c>
      <c r="F10">
        <f>'Points calculator'!M11</f>
        <v>0</v>
      </c>
      <c r="G10">
        <f>'Points calculator'!O11</f>
        <v>0</v>
      </c>
      <c r="H10">
        <f>'Points calculator'!Q11</f>
        <v>0</v>
      </c>
      <c r="I10">
        <f>'Points calculator'!R11</f>
        <v>0</v>
      </c>
      <c r="J10">
        <f t="shared" si="0"/>
        <v>0</v>
      </c>
      <c r="M10" t="str">
        <f>CONCATENATE(roster_division3[[#This Row],[First Name]], " ", roster_division3[[#This Row],[Last Name]])</f>
        <v xml:space="preserve"> </v>
      </c>
      <c r="N10">
        <f>'Points calculator'!F47</f>
        <v>0</v>
      </c>
      <c r="O10">
        <f>'Points calculator'!H47</f>
        <v>0</v>
      </c>
      <c r="P10">
        <f>'Points calculator'!J47</f>
        <v>0</v>
      </c>
      <c r="Q10">
        <f>'Points calculator'!K47</f>
        <v>0</v>
      </c>
      <c r="R10">
        <f>'Points calculator'!M47</f>
        <v>0</v>
      </c>
      <c r="S10">
        <f>'Points calculator'!O47</f>
        <v>0</v>
      </c>
      <c r="T10">
        <f>'Points calculator'!Q47</f>
        <v>0</v>
      </c>
      <c r="U10">
        <f>'Points calculator'!R47</f>
        <v>0</v>
      </c>
      <c r="V10">
        <f t="shared" si="1"/>
        <v>0</v>
      </c>
    </row>
    <row r="11" spans="1:22">
      <c r="A11" t="str">
        <f>CONCATENATE(Roster!A11, " ", Roster!B11)</f>
        <v xml:space="preserve"> </v>
      </c>
      <c r="B11">
        <f>'Points calculator'!F12</f>
        <v>0</v>
      </c>
      <c r="C11">
        <f>'Points calculator'!H12</f>
        <v>0</v>
      </c>
      <c r="D11">
        <f>'Points calculator'!J12</f>
        <v>0</v>
      </c>
      <c r="E11">
        <f>'Points calculator'!K12</f>
        <v>0</v>
      </c>
      <c r="F11">
        <f>'Points calculator'!M12</f>
        <v>0</v>
      </c>
      <c r="G11">
        <f>'Points calculator'!O12</f>
        <v>0</v>
      </c>
      <c r="H11">
        <f>'Points calculator'!Q12</f>
        <v>0</v>
      </c>
      <c r="I11">
        <f>'Points calculator'!R12</f>
        <v>0</v>
      </c>
      <c r="J11">
        <f t="shared" si="0"/>
        <v>0</v>
      </c>
      <c r="M11" t="str">
        <f>CONCATENATE(roster_division3[[#This Row],[First Name]], " ", roster_division3[[#This Row],[Last Name]])</f>
        <v xml:space="preserve"> </v>
      </c>
      <c r="N11">
        <f>'Points calculator'!F48</f>
        <v>0</v>
      </c>
      <c r="O11">
        <f>'Points calculator'!H48</f>
        <v>0</v>
      </c>
      <c r="P11">
        <f>'Points calculator'!J48</f>
        <v>0</v>
      </c>
      <c r="Q11">
        <f>'Points calculator'!K48</f>
        <v>0</v>
      </c>
      <c r="R11">
        <f>'Points calculator'!M48</f>
        <v>0</v>
      </c>
      <c r="S11">
        <f>'Points calculator'!O48</f>
        <v>0</v>
      </c>
      <c r="T11">
        <f>'Points calculator'!Q48</f>
        <v>0</v>
      </c>
      <c r="U11">
        <f>'Points calculator'!R48</f>
        <v>0</v>
      </c>
      <c r="V11">
        <f t="shared" si="1"/>
        <v>0</v>
      </c>
    </row>
    <row r="12" spans="1:22">
      <c r="A12" t="str">
        <f>CONCATENATE(Roster!A12, " ", Roster!B12)</f>
        <v xml:space="preserve"> </v>
      </c>
      <c r="B12">
        <f>'Points calculator'!F13</f>
        <v>0</v>
      </c>
      <c r="C12">
        <f>'Points calculator'!H13</f>
        <v>0</v>
      </c>
      <c r="D12">
        <f>'Points calculator'!J13</f>
        <v>0</v>
      </c>
      <c r="E12">
        <f>'Points calculator'!K13</f>
        <v>0</v>
      </c>
      <c r="F12">
        <f>'Points calculator'!M13</f>
        <v>0</v>
      </c>
      <c r="G12">
        <f>'Points calculator'!O13</f>
        <v>0</v>
      </c>
      <c r="H12">
        <f>'Points calculator'!Q13</f>
        <v>0</v>
      </c>
      <c r="I12">
        <f>'Points calculator'!R13</f>
        <v>0</v>
      </c>
      <c r="J12">
        <f t="shared" si="0"/>
        <v>0</v>
      </c>
      <c r="M12" t="str">
        <f>CONCATENATE(roster_division3[[#This Row],[First Name]], " ", roster_division3[[#This Row],[Last Name]])</f>
        <v xml:space="preserve"> </v>
      </c>
      <c r="N12">
        <f>'Points calculator'!F49</f>
        <v>0</v>
      </c>
      <c r="O12">
        <f>'Points calculator'!H49</f>
        <v>0</v>
      </c>
      <c r="P12">
        <f>'Points calculator'!J49</f>
        <v>0</v>
      </c>
      <c r="Q12">
        <f>'Points calculator'!K49</f>
        <v>0</v>
      </c>
      <c r="R12">
        <f>'Points calculator'!M49</f>
        <v>0</v>
      </c>
      <c r="S12">
        <f>'Points calculator'!O49</f>
        <v>0</v>
      </c>
      <c r="T12">
        <f>'Points calculator'!Q49</f>
        <v>0</v>
      </c>
      <c r="U12">
        <f>'Points calculator'!R49</f>
        <v>0</v>
      </c>
      <c r="V12">
        <f t="shared" si="1"/>
        <v>0</v>
      </c>
    </row>
    <row r="13" spans="1:22">
      <c r="A13" t="str">
        <f>CONCATENATE(Roster!A13, " ", Roster!B13)</f>
        <v xml:space="preserve"> </v>
      </c>
      <c r="B13">
        <f>'Points calculator'!F14</f>
        <v>0</v>
      </c>
      <c r="C13">
        <f>'Points calculator'!H14</f>
        <v>0</v>
      </c>
      <c r="D13">
        <f>'Points calculator'!J14</f>
        <v>0</v>
      </c>
      <c r="E13">
        <f>'Points calculator'!K14</f>
        <v>0</v>
      </c>
      <c r="F13">
        <f>'Points calculator'!M14</f>
        <v>0</v>
      </c>
      <c r="G13">
        <f>'Points calculator'!O14</f>
        <v>0</v>
      </c>
      <c r="H13">
        <f>'Points calculator'!Q14</f>
        <v>0</v>
      </c>
      <c r="I13">
        <f>'Points calculator'!R14</f>
        <v>0</v>
      </c>
      <c r="J13">
        <f t="shared" si="0"/>
        <v>0</v>
      </c>
      <c r="M13" t="str">
        <f>CONCATENATE(roster_division3[[#This Row],[First Name]], " ", roster_division3[[#This Row],[Last Name]])</f>
        <v xml:space="preserve"> </v>
      </c>
      <c r="N13">
        <f>'Points calculator'!F50</f>
        <v>0</v>
      </c>
      <c r="O13">
        <f>'Points calculator'!H50</f>
        <v>0</v>
      </c>
      <c r="P13">
        <f>'Points calculator'!J50</f>
        <v>0</v>
      </c>
      <c r="Q13">
        <f>'Points calculator'!K50</f>
        <v>0</v>
      </c>
      <c r="R13">
        <f>'Points calculator'!M50</f>
        <v>0</v>
      </c>
      <c r="S13">
        <f>'Points calculator'!O50</f>
        <v>0</v>
      </c>
      <c r="T13">
        <f>'Points calculator'!Q50</f>
        <v>0</v>
      </c>
      <c r="U13">
        <f>'Points calculator'!R50</f>
        <v>0</v>
      </c>
      <c r="V13">
        <f t="shared" si="1"/>
        <v>0</v>
      </c>
    </row>
    <row r="14" spans="1:22">
      <c r="A14" t="str">
        <f>CONCATENATE(Roster!A14, " ", Roster!B14)</f>
        <v xml:space="preserve"> </v>
      </c>
      <c r="B14">
        <f>'Points calculator'!F15</f>
        <v>0</v>
      </c>
      <c r="C14">
        <f>'Points calculator'!H15</f>
        <v>0</v>
      </c>
      <c r="D14">
        <f>'Points calculator'!J15</f>
        <v>0</v>
      </c>
      <c r="E14">
        <f>'Points calculator'!K15</f>
        <v>0</v>
      </c>
      <c r="F14">
        <f>'Points calculator'!M15</f>
        <v>0</v>
      </c>
      <c r="G14">
        <f>'Points calculator'!O15</f>
        <v>0</v>
      </c>
      <c r="H14">
        <f>'Points calculator'!Q15</f>
        <v>0</v>
      </c>
      <c r="I14">
        <f>'Points calculator'!R15</f>
        <v>0</v>
      </c>
      <c r="J14">
        <f t="shared" si="0"/>
        <v>0</v>
      </c>
      <c r="M14" t="str">
        <f>CONCATENATE(roster_division3[[#This Row],[First Name]], " ", roster_division3[[#This Row],[Last Name]])</f>
        <v xml:space="preserve"> </v>
      </c>
      <c r="N14">
        <f>'Points calculator'!F51</f>
        <v>0</v>
      </c>
      <c r="O14">
        <f>'Points calculator'!H51</f>
        <v>0</v>
      </c>
      <c r="P14">
        <f>'Points calculator'!J51</f>
        <v>0</v>
      </c>
      <c r="Q14">
        <f>'Points calculator'!K51</f>
        <v>0</v>
      </c>
      <c r="R14">
        <f>'Points calculator'!M51</f>
        <v>0</v>
      </c>
      <c r="S14">
        <f>'Points calculator'!O51</f>
        <v>0</v>
      </c>
      <c r="T14">
        <f>'Points calculator'!Q51</f>
        <v>0</v>
      </c>
      <c r="U14">
        <f>'Points calculator'!R51</f>
        <v>0</v>
      </c>
      <c r="V14">
        <f t="shared" si="1"/>
        <v>0</v>
      </c>
    </row>
    <row r="15" spans="1:22">
      <c r="A15" t="str">
        <f>CONCATENATE(Roster!A15, " ", Roster!B15)</f>
        <v xml:space="preserve"> </v>
      </c>
      <c r="B15">
        <f>'Points calculator'!F16</f>
        <v>0</v>
      </c>
      <c r="C15">
        <f>'Points calculator'!H16</f>
        <v>0</v>
      </c>
      <c r="D15">
        <f>'Points calculator'!J16</f>
        <v>0</v>
      </c>
      <c r="E15">
        <f>'Points calculator'!K16</f>
        <v>0</v>
      </c>
      <c r="F15">
        <f>'Points calculator'!M16</f>
        <v>0</v>
      </c>
      <c r="G15">
        <f>'Points calculator'!O16</f>
        <v>0</v>
      </c>
      <c r="H15">
        <f>'Points calculator'!Q16</f>
        <v>0</v>
      </c>
      <c r="I15">
        <f>'Points calculator'!R16</f>
        <v>0</v>
      </c>
      <c r="J15">
        <f t="shared" si="0"/>
        <v>0</v>
      </c>
      <c r="M15" t="str">
        <f>CONCATENATE(roster_division3[[#This Row],[First Name]], " ", roster_division3[[#This Row],[Last Name]])</f>
        <v xml:space="preserve"> </v>
      </c>
      <c r="N15">
        <f>'Points calculator'!F52</f>
        <v>0</v>
      </c>
      <c r="O15">
        <f>'Points calculator'!H52</f>
        <v>0</v>
      </c>
      <c r="P15">
        <f>'Points calculator'!J52</f>
        <v>0</v>
      </c>
      <c r="Q15">
        <f>'Points calculator'!K52</f>
        <v>0</v>
      </c>
      <c r="R15">
        <f>'Points calculator'!M52</f>
        <v>0</v>
      </c>
      <c r="S15">
        <f>'Points calculator'!O52</f>
        <v>0</v>
      </c>
      <c r="T15">
        <f>'Points calculator'!Q52</f>
        <v>0</v>
      </c>
      <c r="U15">
        <f>'Points calculator'!R52</f>
        <v>0</v>
      </c>
      <c r="V15">
        <f t="shared" si="1"/>
        <v>0</v>
      </c>
    </row>
    <row r="16" spans="1:22">
      <c r="I16" s="33" t="s">
        <v>17</v>
      </c>
      <c r="J16" s="33"/>
      <c r="K16" s="33"/>
      <c r="L16" s="33"/>
      <c r="M16" s="33"/>
    </row>
    <row r="17" spans="1:22">
      <c r="I17" s="33"/>
      <c r="J17" s="33"/>
      <c r="K17" s="33"/>
      <c r="L17" s="33"/>
      <c r="M17" s="33"/>
    </row>
    <row r="18" spans="1:22">
      <c r="A18" s="32" t="s">
        <v>1</v>
      </c>
      <c r="B18" s="32"/>
      <c r="C18" s="32"/>
      <c r="D18" s="32"/>
      <c r="E18" s="32"/>
      <c r="F18" s="32"/>
      <c r="G18" s="32"/>
      <c r="H18" s="32"/>
      <c r="I18" s="32"/>
      <c r="J18" s="32"/>
      <c r="M18" s="32" t="s">
        <v>3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1:22">
      <c r="A19" s="32"/>
      <c r="B19" s="32"/>
      <c r="C19" s="32"/>
      <c r="D19" s="32"/>
      <c r="E19" s="32"/>
      <c r="F19" s="32"/>
      <c r="G19" s="32"/>
      <c r="H19" s="32"/>
      <c r="I19" s="32"/>
      <c r="J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M20" t="s">
        <v>7</v>
      </c>
      <c r="N20" t="s">
        <v>8</v>
      </c>
      <c r="O20" t="s">
        <v>9</v>
      </c>
      <c r="P20" t="s">
        <v>10</v>
      </c>
      <c r="Q20" t="s">
        <v>11</v>
      </c>
      <c r="R20" t="s">
        <v>12</v>
      </c>
      <c r="S20" t="s">
        <v>13</v>
      </c>
      <c r="T20" t="s">
        <v>14</v>
      </c>
      <c r="U20" t="s">
        <v>15</v>
      </c>
      <c r="V20" t="s">
        <v>16</v>
      </c>
    </row>
    <row r="21" spans="1:22">
      <c r="A21" t="str">
        <f>CONCATENATE(Roster!E4, " ", Roster!F4)</f>
        <v xml:space="preserve"> </v>
      </c>
      <c r="B21">
        <f>'Points calculator'!F23</f>
        <v>0</v>
      </c>
      <c r="C21">
        <f>'Points calculator'!H23</f>
        <v>0</v>
      </c>
      <c r="D21">
        <f>'Points calculator'!J23</f>
        <v>0</v>
      </c>
      <c r="E21">
        <f>'Points calculator'!K23</f>
        <v>0</v>
      </c>
      <c r="F21">
        <f>'Points calculator'!M23</f>
        <v>0</v>
      </c>
      <c r="G21">
        <f>'Points calculator'!O23</f>
        <v>0</v>
      </c>
      <c r="H21">
        <f>'Points calculator'!Q23</f>
        <v>0</v>
      </c>
      <c r="I21">
        <f>'Points calculator'!R23</f>
        <v>0</v>
      </c>
      <c r="J21">
        <f t="shared" ref="J21:J32" si="2">SUM(B21:I21) - MIN(B21:I21)</f>
        <v>0</v>
      </c>
      <c r="M21" t="str">
        <f>CONCATENATE(Roster!M4, " ", Roster!N4)</f>
        <v xml:space="preserve"> </v>
      </c>
      <c r="N21">
        <f>'Points calculator'!F59</f>
        <v>0</v>
      </c>
      <c r="O21">
        <f>'Points calculator'!H59</f>
        <v>0</v>
      </c>
      <c r="P21">
        <f>'Points calculator'!J59</f>
        <v>0</v>
      </c>
      <c r="Q21">
        <f>'Points calculator'!K59</f>
        <v>0</v>
      </c>
      <c r="R21">
        <f>'Points calculator'!M59</f>
        <v>0</v>
      </c>
      <c r="S21">
        <f>'Points calculator'!O59</f>
        <v>0</v>
      </c>
      <c r="T21">
        <f>'Points calculator'!Q59</f>
        <v>0</v>
      </c>
      <c r="U21">
        <f>'Points calculator'!R59</f>
        <v>0</v>
      </c>
      <c r="V21">
        <f t="shared" ref="V21:V32" si="3">SUM(N21:U21) - MIN(N21:U21)</f>
        <v>0</v>
      </c>
    </row>
    <row r="22" spans="1:22">
      <c r="A22" t="str">
        <f>CONCATENATE(Roster!E5, " ", Roster!F5)</f>
        <v xml:space="preserve"> </v>
      </c>
      <c r="B22">
        <f>'Points calculator'!F24</f>
        <v>0</v>
      </c>
      <c r="C22">
        <f>'Points calculator'!H24</f>
        <v>0</v>
      </c>
      <c r="D22">
        <f>'Points calculator'!J24</f>
        <v>0</v>
      </c>
      <c r="E22">
        <f>'Points calculator'!K24</f>
        <v>0</v>
      </c>
      <c r="F22">
        <f>'Points calculator'!M24</f>
        <v>0</v>
      </c>
      <c r="G22">
        <f>'Points calculator'!O24</f>
        <v>0</v>
      </c>
      <c r="H22">
        <f>'Points calculator'!Q24</f>
        <v>0</v>
      </c>
      <c r="I22">
        <f>'Points calculator'!R24</f>
        <v>0</v>
      </c>
      <c r="J22">
        <f t="shared" si="2"/>
        <v>0</v>
      </c>
      <c r="M22" t="str">
        <f>CONCATENATE(Roster!M5, " ", Roster!N5)</f>
        <v xml:space="preserve"> </v>
      </c>
      <c r="N22">
        <f>'Points calculator'!F60</f>
        <v>0</v>
      </c>
      <c r="O22">
        <f>'Points calculator'!H60</f>
        <v>0</v>
      </c>
      <c r="P22">
        <f>'Points calculator'!J60</f>
        <v>0</v>
      </c>
      <c r="Q22">
        <f>'Points calculator'!K60</f>
        <v>0</v>
      </c>
      <c r="R22">
        <f>'Points calculator'!M60</f>
        <v>0</v>
      </c>
      <c r="S22">
        <f>'Points calculator'!O60</f>
        <v>0</v>
      </c>
      <c r="T22">
        <f>'Points calculator'!Q60</f>
        <v>0</v>
      </c>
      <c r="U22">
        <f>'Points calculator'!R60</f>
        <v>0</v>
      </c>
      <c r="V22">
        <f t="shared" si="3"/>
        <v>0</v>
      </c>
    </row>
    <row r="23" spans="1:22">
      <c r="A23" t="str">
        <f>CONCATENATE(Roster!E6, " ", Roster!F6)</f>
        <v xml:space="preserve"> </v>
      </c>
      <c r="B23">
        <f>'Points calculator'!F25</f>
        <v>0</v>
      </c>
      <c r="C23">
        <f>'Points calculator'!H25</f>
        <v>0</v>
      </c>
      <c r="D23">
        <f>'Points calculator'!J25</f>
        <v>0</v>
      </c>
      <c r="E23">
        <f>'Points calculator'!K25</f>
        <v>0</v>
      </c>
      <c r="F23">
        <f>'Points calculator'!M25</f>
        <v>0</v>
      </c>
      <c r="G23">
        <f>'Points calculator'!O25</f>
        <v>0</v>
      </c>
      <c r="H23">
        <f>'Points calculator'!Q25</f>
        <v>0</v>
      </c>
      <c r="I23">
        <f>'Points calculator'!R25</f>
        <v>0</v>
      </c>
      <c r="J23">
        <f t="shared" si="2"/>
        <v>0</v>
      </c>
      <c r="M23" t="str">
        <f>CONCATENATE(Roster!M6, " ", Roster!N6)</f>
        <v xml:space="preserve"> </v>
      </c>
      <c r="N23">
        <f>'Points calculator'!F61</f>
        <v>0</v>
      </c>
      <c r="O23">
        <f>'Points calculator'!H61</f>
        <v>0</v>
      </c>
      <c r="P23">
        <f>'Points calculator'!J61</f>
        <v>0</v>
      </c>
      <c r="Q23">
        <f>'Points calculator'!K61</f>
        <v>0</v>
      </c>
      <c r="R23">
        <f>'Points calculator'!M61</f>
        <v>0</v>
      </c>
      <c r="S23">
        <f>'Points calculator'!O61</f>
        <v>0</v>
      </c>
      <c r="T23">
        <f>'Points calculator'!Q61</f>
        <v>0</v>
      </c>
      <c r="U23">
        <f>'Points calculator'!R61</f>
        <v>0</v>
      </c>
      <c r="V23">
        <f t="shared" si="3"/>
        <v>0</v>
      </c>
    </row>
    <row r="24" spans="1:22">
      <c r="A24" t="str">
        <f>CONCATENATE(Roster!E7, " ", Roster!F7)</f>
        <v xml:space="preserve"> </v>
      </c>
      <c r="B24">
        <f>'Points calculator'!F26</f>
        <v>0</v>
      </c>
      <c r="C24">
        <f>'Points calculator'!H26</f>
        <v>0</v>
      </c>
      <c r="D24">
        <f>'Points calculator'!J26</f>
        <v>0</v>
      </c>
      <c r="E24">
        <f>'Points calculator'!K26</f>
        <v>0</v>
      </c>
      <c r="F24">
        <f>'Points calculator'!M26</f>
        <v>0</v>
      </c>
      <c r="G24">
        <f>'Points calculator'!O26</f>
        <v>0</v>
      </c>
      <c r="H24">
        <f>'Points calculator'!Q26</f>
        <v>0</v>
      </c>
      <c r="I24">
        <f>'Points calculator'!R26</f>
        <v>0</v>
      </c>
      <c r="J24">
        <f t="shared" si="2"/>
        <v>0</v>
      </c>
      <c r="M24" t="str">
        <f>CONCATENATE(Roster!M7, " ", Roster!N7)</f>
        <v xml:space="preserve"> </v>
      </c>
      <c r="N24">
        <f>'Points calculator'!F62</f>
        <v>0</v>
      </c>
      <c r="O24">
        <f>'Points calculator'!H62</f>
        <v>0</v>
      </c>
      <c r="P24">
        <f>'Points calculator'!J62</f>
        <v>0</v>
      </c>
      <c r="Q24">
        <f>'Points calculator'!K62</f>
        <v>0</v>
      </c>
      <c r="R24">
        <f>'Points calculator'!M62</f>
        <v>0</v>
      </c>
      <c r="S24">
        <f>'Points calculator'!O62</f>
        <v>0</v>
      </c>
      <c r="T24">
        <f>'Points calculator'!Q62</f>
        <v>0</v>
      </c>
      <c r="U24">
        <f>'Points calculator'!R62</f>
        <v>0</v>
      </c>
      <c r="V24">
        <f t="shared" si="3"/>
        <v>0</v>
      </c>
    </row>
    <row r="25" spans="1:22">
      <c r="A25" t="str">
        <f>CONCATENATE(Roster!E8, " ", Roster!F8)</f>
        <v xml:space="preserve"> </v>
      </c>
      <c r="B25">
        <f>'Points calculator'!F27</f>
        <v>0</v>
      </c>
      <c r="C25">
        <f>'Points calculator'!H27</f>
        <v>0</v>
      </c>
      <c r="D25">
        <f>'Points calculator'!J27</f>
        <v>0</v>
      </c>
      <c r="E25">
        <f>'Points calculator'!K27</f>
        <v>0</v>
      </c>
      <c r="F25">
        <f>'Points calculator'!M27</f>
        <v>0</v>
      </c>
      <c r="G25">
        <f>'Points calculator'!O27</f>
        <v>0</v>
      </c>
      <c r="H25">
        <f>'Points calculator'!Q27</f>
        <v>0</v>
      </c>
      <c r="I25">
        <f>'Points calculator'!R27</f>
        <v>0</v>
      </c>
      <c r="J25">
        <f t="shared" si="2"/>
        <v>0</v>
      </c>
      <c r="M25" t="str">
        <f>CONCATENATE(Roster!M8, " ", Roster!N8)</f>
        <v xml:space="preserve"> </v>
      </c>
      <c r="N25">
        <f>'Points calculator'!F63</f>
        <v>0</v>
      </c>
      <c r="O25">
        <f>'Points calculator'!H63</f>
        <v>0</v>
      </c>
      <c r="P25">
        <f>'Points calculator'!J63</f>
        <v>0</v>
      </c>
      <c r="Q25">
        <f>'Points calculator'!K63</f>
        <v>0</v>
      </c>
      <c r="R25">
        <f>'Points calculator'!M63</f>
        <v>0</v>
      </c>
      <c r="S25">
        <f>'Points calculator'!O63</f>
        <v>0</v>
      </c>
      <c r="T25">
        <f>'Points calculator'!Q63</f>
        <v>0</v>
      </c>
      <c r="U25">
        <f>'Points calculator'!R63</f>
        <v>0</v>
      </c>
      <c r="V25">
        <f t="shared" si="3"/>
        <v>0</v>
      </c>
    </row>
    <row r="26" spans="1:22">
      <c r="A26" t="str">
        <f>CONCATENATE(Roster!E9, " ", Roster!F9)</f>
        <v xml:space="preserve"> </v>
      </c>
      <c r="B26">
        <f>'Points calculator'!F28</f>
        <v>0</v>
      </c>
      <c r="C26">
        <f>'Points calculator'!H28</f>
        <v>0</v>
      </c>
      <c r="D26">
        <f>'Points calculator'!J28</f>
        <v>0</v>
      </c>
      <c r="E26">
        <f>'Points calculator'!K28</f>
        <v>0</v>
      </c>
      <c r="F26">
        <f>'Points calculator'!M28</f>
        <v>0</v>
      </c>
      <c r="G26">
        <f>'Points calculator'!O28</f>
        <v>0</v>
      </c>
      <c r="H26">
        <f>'Points calculator'!Q28</f>
        <v>0</v>
      </c>
      <c r="I26">
        <f>'Points calculator'!R28</f>
        <v>0</v>
      </c>
      <c r="J26">
        <f t="shared" si="2"/>
        <v>0</v>
      </c>
      <c r="M26" t="str">
        <f>CONCATENATE(Roster!M9, " ", Roster!N9)</f>
        <v xml:space="preserve"> </v>
      </c>
      <c r="N26">
        <f>'Points calculator'!F64</f>
        <v>0</v>
      </c>
      <c r="O26">
        <f>'Points calculator'!H64</f>
        <v>0</v>
      </c>
      <c r="P26">
        <f>'Points calculator'!J64</f>
        <v>0</v>
      </c>
      <c r="Q26">
        <f>'Points calculator'!K64</f>
        <v>0</v>
      </c>
      <c r="R26">
        <f>'Points calculator'!M64</f>
        <v>0</v>
      </c>
      <c r="S26">
        <f>'Points calculator'!O64</f>
        <v>0</v>
      </c>
      <c r="T26">
        <f>'Points calculator'!Q64</f>
        <v>0</v>
      </c>
      <c r="U26">
        <f>'Points calculator'!R64</f>
        <v>0</v>
      </c>
      <c r="V26">
        <f t="shared" si="3"/>
        <v>0</v>
      </c>
    </row>
    <row r="27" spans="1:22">
      <c r="A27" t="str">
        <f>CONCATENATE(Roster!E10, " ", Roster!F10)</f>
        <v xml:space="preserve"> </v>
      </c>
      <c r="B27">
        <f>'Points calculator'!F29</f>
        <v>0</v>
      </c>
      <c r="C27">
        <f>'Points calculator'!H29</f>
        <v>0</v>
      </c>
      <c r="D27">
        <f>'Points calculator'!J29</f>
        <v>0</v>
      </c>
      <c r="E27">
        <f>'Points calculator'!K29</f>
        <v>0</v>
      </c>
      <c r="F27">
        <f>'Points calculator'!M29</f>
        <v>0</v>
      </c>
      <c r="G27">
        <f>'Points calculator'!O29</f>
        <v>0</v>
      </c>
      <c r="H27">
        <f>'Points calculator'!Q29</f>
        <v>0</v>
      </c>
      <c r="I27">
        <f>'Points calculator'!R29</f>
        <v>0</v>
      </c>
      <c r="J27">
        <f t="shared" si="2"/>
        <v>0</v>
      </c>
      <c r="M27" t="str">
        <f>CONCATENATE(Roster!M10, " ", Roster!N10)</f>
        <v xml:space="preserve"> </v>
      </c>
      <c r="N27">
        <f>'Points calculator'!F65</f>
        <v>0</v>
      </c>
      <c r="O27">
        <f>'Points calculator'!H65</f>
        <v>0</v>
      </c>
      <c r="P27">
        <f>'Points calculator'!J65</f>
        <v>0</v>
      </c>
      <c r="Q27">
        <f>'Points calculator'!K65</f>
        <v>0</v>
      </c>
      <c r="R27">
        <f>'Points calculator'!M65</f>
        <v>0</v>
      </c>
      <c r="S27">
        <f>'Points calculator'!O65</f>
        <v>0</v>
      </c>
      <c r="T27">
        <f>'Points calculator'!Q65</f>
        <v>0</v>
      </c>
      <c r="U27">
        <f>'Points calculator'!R65</f>
        <v>0</v>
      </c>
      <c r="V27">
        <f t="shared" si="3"/>
        <v>0</v>
      </c>
    </row>
    <row r="28" spans="1:22">
      <c r="A28" t="str">
        <f>CONCATENATE(Roster!E11, " ", Roster!F11)</f>
        <v xml:space="preserve"> </v>
      </c>
      <c r="B28">
        <f>'Points calculator'!F30</f>
        <v>0</v>
      </c>
      <c r="C28">
        <f>'Points calculator'!H30</f>
        <v>0</v>
      </c>
      <c r="D28">
        <f>'Points calculator'!J30</f>
        <v>0</v>
      </c>
      <c r="E28">
        <f>'Points calculator'!K30</f>
        <v>0</v>
      </c>
      <c r="F28">
        <f>'Points calculator'!M30</f>
        <v>0</v>
      </c>
      <c r="G28">
        <f>'Points calculator'!O30</f>
        <v>0</v>
      </c>
      <c r="H28">
        <f>'Points calculator'!Q30</f>
        <v>0</v>
      </c>
      <c r="I28">
        <f>'Points calculator'!R30</f>
        <v>0</v>
      </c>
      <c r="J28">
        <f t="shared" si="2"/>
        <v>0</v>
      </c>
      <c r="M28" t="str">
        <f>CONCATENATE(Roster!M11, " ", Roster!N11)</f>
        <v xml:space="preserve"> </v>
      </c>
      <c r="N28">
        <f>'Points calculator'!F66</f>
        <v>0</v>
      </c>
      <c r="O28">
        <f>'Points calculator'!H66</f>
        <v>0</v>
      </c>
      <c r="P28">
        <f>'Points calculator'!J66</f>
        <v>0</v>
      </c>
      <c r="Q28">
        <f>'Points calculator'!K66</f>
        <v>0</v>
      </c>
      <c r="R28">
        <f>'Points calculator'!M66</f>
        <v>0</v>
      </c>
      <c r="S28">
        <f>'Points calculator'!O66</f>
        <v>0</v>
      </c>
      <c r="T28">
        <f>'Points calculator'!Q66</f>
        <v>0</v>
      </c>
      <c r="U28">
        <f>'Points calculator'!R66</f>
        <v>0</v>
      </c>
      <c r="V28">
        <f t="shared" si="3"/>
        <v>0</v>
      </c>
    </row>
    <row r="29" spans="1:22">
      <c r="A29" t="str">
        <f>CONCATENATE(Roster!E12, " ", Roster!F12)</f>
        <v xml:space="preserve"> </v>
      </c>
      <c r="B29">
        <f>'Points calculator'!F31</f>
        <v>0</v>
      </c>
      <c r="C29">
        <f>'Points calculator'!H31</f>
        <v>0</v>
      </c>
      <c r="D29">
        <f>'Points calculator'!J31</f>
        <v>0</v>
      </c>
      <c r="E29">
        <f>'Points calculator'!K31</f>
        <v>0</v>
      </c>
      <c r="F29">
        <f>'Points calculator'!M31</f>
        <v>0</v>
      </c>
      <c r="G29">
        <f>'Points calculator'!O31</f>
        <v>0</v>
      </c>
      <c r="H29">
        <f>'Points calculator'!Q31</f>
        <v>0</v>
      </c>
      <c r="I29">
        <f>'Points calculator'!R31</f>
        <v>0</v>
      </c>
      <c r="J29">
        <f t="shared" si="2"/>
        <v>0</v>
      </c>
      <c r="M29" t="str">
        <f>CONCATENATE(Roster!M12, " ", Roster!N12)</f>
        <v xml:space="preserve"> </v>
      </c>
      <c r="N29">
        <f>'Points calculator'!F67</f>
        <v>0</v>
      </c>
      <c r="O29">
        <f>'Points calculator'!H67</f>
        <v>0</v>
      </c>
      <c r="P29">
        <f>'Points calculator'!J67</f>
        <v>0</v>
      </c>
      <c r="Q29">
        <f>'Points calculator'!K67</f>
        <v>0</v>
      </c>
      <c r="R29">
        <f>'Points calculator'!M67</f>
        <v>0</v>
      </c>
      <c r="S29">
        <f>'Points calculator'!O67</f>
        <v>0</v>
      </c>
      <c r="T29">
        <f>'Points calculator'!Q67</f>
        <v>0</v>
      </c>
      <c r="U29">
        <f>'Points calculator'!R67</f>
        <v>0</v>
      </c>
      <c r="V29">
        <f t="shared" si="3"/>
        <v>0</v>
      </c>
    </row>
    <row r="30" spans="1:22">
      <c r="A30" t="str">
        <f>CONCATENATE(Roster!E13, " ", Roster!F13)</f>
        <v xml:space="preserve"> </v>
      </c>
      <c r="B30">
        <f>'Points calculator'!F32</f>
        <v>0</v>
      </c>
      <c r="C30">
        <f>'Points calculator'!H32</f>
        <v>0</v>
      </c>
      <c r="D30">
        <f>'Points calculator'!J32</f>
        <v>0</v>
      </c>
      <c r="E30">
        <f>'Points calculator'!K32</f>
        <v>0</v>
      </c>
      <c r="F30">
        <f>'Points calculator'!M32</f>
        <v>0</v>
      </c>
      <c r="G30">
        <f>'Points calculator'!O32</f>
        <v>0</v>
      </c>
      <c r="H30">
        <f>'Points calculator'!Q32</f>
        <v>0</v>
      </c>
      <c r="I30">
        <f>'Points calculator'!R32</f>
        <v>0</v>
      </c>
      <c r="J30">
        <f t="shared" si="2"/>
        <v>0</v>
      </c>
      <c r="M30" t="str">
        <f>CONCATENATE(Roster!M13, " ", Roster!N13)</f>
        <v xml:space="preserve"> </v>
      </c>
      <c r="N30">
        <f>'Points calculator'!F68</f>
        <v>0</v>
      </c>
      <c r="O30">
        <f>'Points calculator'!H68</f>
        <v>0</v>
      </c>
      <c r="P30">
        <f>'Points calculator'!J68</f>
        <v>0</v>
      </c>
      <c r="Q30">
        <f>'Points calculator'!K68</f>
        <v>0</v>
      </c>
      <c r="R30">
        <f>'Points calculator'!M68</f>
        <v>0</v>
      </c>
      <c r="S30">
        <f>'Points calculator'!O68</f>
        <v>0</v>
      </c>
      <c r="T30">
        <f>'Points calculator'!Q68</f>
        <v>0</v>
      </c>
      <c r="U30">
        <f>'Points calculator'!R68</f>
        <v>0</v>
      </c>
      <c r="V30">
        <f t="shared" si="3"/>
        <v>0</v>
      </c>
    </row>
    <row r="31" spans="1:22">
      <c r="A31" t="str">
        <f>CONCATENATE(Roster!E14, " ", Roster!F14)</f>
        <v xml:space="preserve"> </v>
      </c>
      <c r="B31">
        <f>'Points calculator'!F33</f>
        <v>0</v>
      </c>
      <c r="C31">
        <f>'Points calculator'!H33</f>
        <v>0</v>
      </c>
      <c r="D31">
        <f>'Points calculator'!J33</f>
        <v>0</v>
      </c>
      <c r="E31">
        <f>'Points calculator'!K33</f>
        <v>0</v>
      </c>
      <c r="F31">
        <f>'Points calculator'!M33</f>
        <v>0</v>
      </c>
      <c r="G31">
        <f>'Points calculator'!O33</f>
        <v>0</v>
      </c>
      <c r="H31">
        <f>'Points calculator'!Q33</f>
        <v>0</v>
      </c>
      <c r="I31">
        <f>'Points calculator'!R33</f>
        <v>0</v>
      </c>
      <c r="J31">
        <f t="shared" si="2"/>
        <v>0</v>
      </c>
      <c r="M31" t="str">
        <f>CONCATENATE(Roster!M14, " ", Roster!N14)</f>
        <v xml:space="preserve"> </v>
      </c>
      <c r="N31">
        <f>'Points calculator'!F69</f>
        <v>0</v>
      </c>
      <c r="O31">
        <f>'Points calculator'!H69</f>
        <v>0</v>
      </c>
      <c r="P31">
        <f>'Points calculator'!J69</f>
        <v>0</v>
      </c>
      <c r="Q31">
        <f>'Points calculator'!K69</f>
        <v>0</v>
      </c>
      <c r="R31">
        <f>'Points calculator'!M69</f>
        <v>0</v>
      </c>
      <c r="S31">
        <f>'Points calculator'!O69</f>
        <v>0</v>
      </c>
      <c r="T31">
        <f>'Points calculator'!Q69</f>
        <v>0</v>
      </c>
      <c r="U31">
        <f>'Points calculator'!R69</f>
        <v>0</v>
      </c>
      <c r="V31">
        <f t="shared" si="3"/>
        <v>0</v>
      </c>
    </row>
    <row r="32" spans="1:22">
      <c r="A32" t="str">
        <f>CONCATENATE(Roster!E15, " ", Roster!F15)</f>
        <v xml:space="preserve"> </v>
      </c>
      <c r="B32">
        <f>'Points calculator'!F34</f>
        <v>0</v>
      </c>
      <c r="C32">
        <f>'Points calculator'!H34</f>
        <v>0</v>
      </c>
      <c r="D32">
        <f>'Points calculator'!J34</f>
        <v>0</v>
      </c>
      <c r="E32">
        <f>'Points calculator'!K34</f>
        <v>0</v>
      </c>
      <c r="F32">
        <f>'Points calculator'!M34</f>
        <v>0</v>
      </c>
      <c r="G32">
        <f>'Points calculator'!O34</f>
        <v>0</v>
      </c>
      <c r="H32">
        <f>'Points calculator'!Q34</f>
        <v>0</v>
      </c>
      <c r="I32">
        <f>'Points calculator'!R34</f>
        <v>0</v>
      </c>
      <c r="J32">
        <f t="shared" si="2"/>
        <v>0</v>
      </c>
      <c r="M32" t="str">
        <f>CONCATENATE(Roster!M15, " ", Roster!N15)</f>
        <v xml:space="preserve"> </v>
      </c>
      <c r="N32">
        <f>'Points calculator'!F70</f>
        <v>0</v>
      </c>
      <c r="O32">
        <f>'Points calculator'!H70</f>
        <v>0</v>
      </c>
      <c r="P32">
        <f>'Points calculator'!J70</f>
        <v>0</v>
      </c>
      <c r="Q32">
        <f>'Points calculator'!K70</f>
        <v>0</v>
      </c>
      <c r="R32">
        <f>'Points calculator'!M70</f>
        <v>0</v>
      </c>
      <c r="S32">
        <f>'Points calculator'!O70</f>
        <v>0</v>
      </c>
      <c r="T32">
        <f>'Points calculator'!Q70</f>
        <v>0</v>
      </c>
      <c r="U32">
        <f>'Points calculator'!R70</f>
        <v>0</v>
      </c>
      <c r="V32">
        <f t="shared" si="3"/>
        <v>0</v>
      </c>
    </row>
  </sheetData>
  <sheetProtection algorithmName="SHA-512" hashValue="2ZlPNzdv9/FOfufX/BQkDfTY7y1cHQLD676bl+mOgDCxqPs+rIwovvrWp8mZY11xonvZJX8pkwHFOEOdmAIwVg==" saltValue="Lls+mKvTD7ZyjUHPyNW6Kw==" spinCount="100000" sheet="1" objects="1" scenarios="1" selectLockedCells="1" autoFilter="0"/>
  <mergeCells count="5">
    <mergeCell ref="A1:J2"/>
    <mergeCell ref="A18:J19"/>
    <mergeCell ref="M1:V2"/>
    <mergeCell ref="M18:V19"/>
    <mergeCell ref="I16:M17"/>
  </mergeCells>
  <phoneticPr fontId="1" type="noConversion"/>
  <conditionalFormatting sqref="J4:J15">
    <cfRule type="duplicateValues" dxfId="242" priority="4"/>
  </conditionalFormatting>
  <conditionalFormatting sqref="J21:J32">
    <cfRule type="duplicateValues" dxfId="241" priority="3"/>
  </conditionalFormatting>
  <conditionalFormatting sqref="V4:V15">
    <cfRule type="duplicateValues" dxfId="240" priority="2"/>
  </conditionalFormatting>
  <conditionalFormatting sqref="V21:V32">
    <cfRule type="duplicateValues" dxfId="239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F154-DFE9-4093-8FE4-8E2499D8F4EC}">
  <sheetPr>
    <tabColor rgb="FF7030A0"/>
  </sheetPr>
  <dimension ref="A1:T70"/>
  <sheetViews>
    <sheetView topLeftCell="D1" workbookViewId="0">
      <selection activeCell="O17" sqref="O17"/>
    </sheetView>
  </sheetViews>
  <sheetFormatPr defaultRowHeight="14.25"/>
  <cols>
    <col min="4" max="4" width="9.5703125" customWidth="1"/>
    <col min="5" max="5" width="9.5703125" style="1" customWidth="1"/>
    <col min="6" max="6" width="9.5703125" customWidth="1"/>
    <col min="7" max="7" width="9.5703125" style="1" customWidth="1"/>
    <col min="8" max="8" width="9.5703125" customWidth="1"/>
    <col min="9" max="9" width="9.5703125" style="1" customWidth="1"/>
    <col min="10" max="10" width="9.5703125" customWidth="1"/>
    <col min="11" max="11" width="9.5703125" style="1" customWidth="1"/>
    <col min="12" max="12" width="9.5703125" customWidth="1"/>
    <col min="13" max="13" width="10.5703125" style="1" customWidth="1"/>
    <col min="14" max="14" width="10.5703125" customWidth="1"/>
    <col min="15" max="15" width="10.5703125" style="1" customWidth="1"/>
    <col min="16" max="16" width="10.5703125" customWidth="1"/>
    <col min="17" max="17" width="10.5703125" style="1" customWidth="1"/>
    <col min="18" max="18" width="10.5703125" customWidth="1"/>
    <col min="19" max="19" width="10.5703125" style="1" customWidth="1"/>
    <col min="20" max="20" width="10.5703125" customWidth="1"/>
  </cols>
  <sheetData>
    <row r="1" spans="1:20" ht="14.25" customHeight="1">
      <c r="A1" s="15" t="s">
        <v>18</v>
      </c>
      <c r="B1" s="16" t="s">
        <v>19</v>
      </c>
      <c r="D1" s="34" t="s">
        <v>20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4.65" customHeight="1" thickBot="1">
      <c r="A2" s="17">
        <v>1</v>
      </c>
      <c r="B2" s="18">
        <v>14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14.65" thickBot="1">
      <c r="A3" s="17">
        <v>2</v>
      </c>
      <c r="B3" s="18">
        <v>12</v>
      </c>
      <c r="E3" s="2" t="s">
        <v>8</v>
      </c>
      <c r="F3" s="19"/>
      <c r="G3" s="3" t="s">
        <v>9</v>
      </c>
      <c r="H3" s="20"/>
      <c r="I3" s="4" t="s">
        <v>10</v>
      </c>
      <c r="J3" s="21"/>
      <c r="K3" s="5" t="s">
        <v>11</v>
      </c>
      <c r="L3" s="22"/>
      <c r="M3" s="6" t="s">
        <v>12</v>
      </c>
      <c r="N3" s="23"/>
      <c r="O3" s="2" t="s">
        <v>13</v>
      </c>
      <c r="P3" s="19"/>
      <c r="Q3" s="3" t="s">
        <v>14</v>
      </c>
      <c r="R3" s="20"/>
      <c r="S3" s="4" t="s">
        <v>15</v>
      </c>
      <c r="T3" s="21"/>
    </row>
    <row r="4" spans="1:20" ht="14.65" thickBot="1">
      <c r="A4" s="17">
        <v>3</v>
      </c>
      <c r="B4" s="18">
        <v>11</v>
      </c>
      <c r="D4" s="24" t="s">
        <v>7</v>
      </c>
      <c r="E4" s="7" t="s">
        <v>18</v>
      </c>
      <c r="F4" s="25" t="s">
        <v>19</v>
      </c>
      <c r="G4" s="8" t="s">
        <v>18</v>
      </c>
      <c r="H4" s="25" t="s">
        <v>19</v>
      </c>
      <c r="I4" s="8" t="s">
        <v>18</v>
      </c>
      <c r="J4" s="25" t="s">
        <v>19</v>
      </c>
      <c r="K4" s="8" t="s">
        <v>18</v>
      </c>
      <c r="L4" s="25" t="s">
        <v>19</v>
      </c>
      <c r="M4" s="8" t="s">
        <v>18</v>
      </c>
      <c r="N4" s="25" t="s">
        <v>19</v>
      </c>
      <c r="O4" s="8" t="s">
        <v>18</v>
      </c>
      <c r="P4" s="25" t="s">
        <v>19</v>
      </c>
      <c r="Q4" s="8" t="s">
        <v>18</v>
      </c>
      <c r="R4" s="25" t="s">
        <v>19</v>
      </c>
      <c r="S4" s="8" t="s">
        <v>18</v>
      </c>
      <c r="T4" s="25" t="s">
        <v>19</v>
      </c>
    </row>
    <row r="5" spans="1:20">
      <c r="A5" s="17">
        <v>4</v>
      </c>
      <c r="B5" s="18">
        <v>10</v>
      </c>
      <c r="D5" s="26" t="str">
        <f>Leaderboards!A4</f>
        <v xml:space="preserve"> </v>
      </c>
      <c r="E5" s="9"/>
      <c r="F5" s="27">
        <f>VLOOKUP(pointscalculator_division1[[#This Row],[Column2]], pointstable1[], 2, FALSE)</f>
        <v>0</v>
      </c>
      <c r="G5" s="10"/>
      <c r="H5" s="27">
        <f>VLOOKUP(pointscalculator_division1[[#This Row],[Column4]], pointstable1[], 2, FALSE)</f>
        <v>0</v>
      </c>
      <c r="I5" s="10"/>
      <c r="J5" s="27">
        <f>VLOOKUP(pointscalculator_division1[[#This Row],[Column6]], pointstable1[], 2, FALSE)</f>
        <v>0</v>
      </c>
      <c r="K5" s="10"/>
      <c r="L5" s="27">
        <f>VLOOKUP(pointscalculator_division1[[#This Row],[Column8]], pointstable1[], 2, FALSE)</f>
        <v>0</v>
      </c>
      <c r="M5" s="10"/>
      <c r="N5" s="27">
        <f>VLOOKUP(pointscalculator_division1[[#This Row],[Column10]], pointstable1[], 2, FALSE)</f>
        <v>0</v>
      </c>
      <c r="O5" s="10"/>
      <c r="P5" s="27">
        <f>VLOOKUP(pointscalculator_division1[[#This Row],[Column12]], pointstable1[], 2, FALSE)</f>
        <v>0</v>
      </c>
      <c r="Q5" s="10"/>
      <c r="R5" s="27">
        <f>VLOOKUP(pointscalculator_division1[[#This Row],[Column14]], pointstable1[], 2, FALSE)</f>
        <v>0</v>
      </c>
      <c r="S5" s="10"/>
      <c r="T5" s="27">
        <f>VLOOKUP(pointscalculator_division1[[#This Row],[Column16]], pointstable1[], 2, FALSE)</f>
        <v>0</v>
      </c>
    </row>
    <row r="6" spans="1:20">
      <c r="A6" s="17">
        <v>5</v>
      </c>
      <c r="B6" s="18">
        <v>9</v>
      </c>
      <c r="D6" s="26" t="str">
        <f>Leaderboards!A5</f>
        <v xml:space="preserve"> </v>
      </c>
      <c r="E6" s="9"/>
      <c r="F6" s="27">
        <f>VLOOKUP(pointscalculator_division1[[#This Row],[Column2]], pointstable1[], 2, FALSE)</f>
        <v>0</v>
      </c>
      <c r="G6" s="10"/>
      <c r="H6" s="27">
        <f>VLOOKUP(pointscalculator_division1[[#This Row],[Column4]], pointstable1[], 2, FALSE)</f>
        <v>0</v>
      </c>
      <c r="I6" s="10"/>
      <c r="J6" s="27">
        <f>VLOOKUP(pointscalculator_division1[[#This Row],[Column6]], pointstable1[], 2, FALSE)</f>
        <v>0</v>
      </c>
      <c r="K6" s="10"/>
      <c r="L6" s="27">
        <f>VLOOKUP(pointscalculator_division1[[#This Row],[Column8]], pointstable1[], 2, FALSE)</f>
        <v>0</v>
      </c>
      <c r="M6" s="10"/>
      <c r="N6" s="27">
        <f>VLOOKUP(pointscalculator_division1[[#This Row],[Column10]], pointstable1[], 2, FALSE)</f>
        <v>0</v>
      </c>
      <c r="O6" s="10"/>
      <c r="P6" s="27">
        <f>VLOOKUP(pointscalculator_division1[[#This Row],[Column12]], pointstable1[], 2, FALSE)</f>
        <v>0</v>
      </c>
      <c r="Q6" s="10"/>
      <c r="R6" s="27">
        <f>VLOOKUP(pointscalculator_division1[[#This Row],[Column14]], pointstable1[], 2, FALSE)</f>
        <v>0</v>
      </c>
      <c r="S6" s="10"/>
      <c r="T6" s="27">
        <f>VLOOKUP(pointscalculator_division1[[#This Row],[Column16]], pointstable1[], 2, FALSE)</f>
        <v>0</v>
      </c>
    </row>
    <row r="7" spans="1:20">
      <c r="A7" s="17">
        <v>6</v>
      </c>
      <c r="B7" s="18">
        <v>8</v>
      </c>
      <c r="D7" s="26" t="str">
        <f>Leaderboards!A6</f>
        <v xml:space="preserve"> </v>
      </c>
      <c r="E7" s="9"/>
      <c r="F7" s="27">
        <f>VLOOKUP(pointscalculator_division1[[#This Row],[Column2]], pointstable1[], 2, FALSE)</f>
        <v>0</v>
      </c>
      <c r="G7" s="10"/>
      <c r="H7" s="27">
        <f>VLOOKUP(pointscalculator_division1[[#This Row],[Column4]], pointstable1[], 2, FALSE)</f>
        <v>0</v>
      </c>
      <c r="I7" s="10"/>
      <c r="J7" s="27">
        <f>VLOOKUP(pointscalculator_division1[[#This Row],[Column6]], pointstable1[], 2, FALSE)</f>
        <v>0</v>
      </c>
      <c r="K7" s="10"/>
      <c r="L7" s="27">
        <f>VLOOKUP(pointscalculator_division1[[#This Row],[Column8]], pointstable1[], 2, FALSE)</f>
        <v>0</v>
      </c>
      <c r="M7" s="10"/>
      <c r="N7" s="27">
        <f>VLOOKUP(pointscalculator_division1[[#This Row],[Column10]], pointstable1[], 2, FALSE)</f>
        <v>0</v>
      </c>
      <c r="O7" s="10"/>
      <c r="P7" s="27">
        <f>VLOOKUP(pointscalculator_division1[[#This Row],[Column12]], pointstable1[], 2, FALSE)</f>
        <v>0</v>
      </c>
      <c r="Q7" s="10"/>
      <c r="R7" s="27">
        <f>VLOOKUP(pointscalculator_division1[[#This Row],[Column14]], pointstable1[], 2, FALSE)</f>
        <v>0</v>
      </c>
      <c r="S7" s="10"/>
      <c r="T7" s="27">
        <f>VLOOKUP(pointscalculator_division1[[#This Row],[Column16]], pointstable1[], 2, FALSE)</f>
        <v>0</v>
      </c>
    </row>
    <row r="8" spans="1:20">
      <c r="A8" s="17">
        <v>7</v>
      </c>
      <c r="B8" s="18">
        <v>7</v>
      </c>
      <c r="D8" s="26" t="str">
        <f>Leaderboards!A7</f>
        <v xml:space="preserve"> </v>
      </c>
      <c r="E8" s="9"/>
      <c r="F8" s="27">
        <f>VLOOKUP(pointscalculator_division1[[#This Row],[Column2]], pointstable1[], 2, FALSE)</f>
        <v>0</v>
      </c>
      <c r="G8" s="10"/>
      <c r="H8" s="27">
        <f>VLOOKUP(pointscalculator_division1[[#This Row],[Column4]], pointstable1[], 2, FALSE)</f>
        <v>0</v>
      </c>
      <c r="I8" s="10"/>
      <c r="J8" s="27">
        <f>VLOOKUP(pointscalculator_division1[[#This Row],[Column6]], pointstable1[], 2, FALSE)</f>
        <v>0</v>
      </c>
      <c r="K8" s="10"/>
      <c r="L8" s="27">
        <f>VLOOKUP(pointscalculator_division1[[#This Row],[Column8]], pointstable1[], 2, FALSE)</f>
        <v>0</v>
      </c>
      <c r="M8" s="10"/>
      <c r="N8" s="27">
        <f>VLOOKUP(pointscalculator_division1[[#This Row],[Column10]], pointstable1[], 2, FALSE)</f>
        <v>0</v>
      </c>
      <c r="O8" s="10"/>
      <c r="P8" s="27">
        <f>VLOOKUP(pointscalculator_division1[[#This Row],[Column12]], pointstable1[], 2, FALSE)</f>
        <v>0</v>
      </c>
      <c r="Q8" s="10"/>
      <c r="R8" s="27">
        <f>VLOOKUP(pointscalculator_division1[[#This Row],[Column14]], pointstable1[], 2, FALSE)</f>
        <v>0</v>
      </c>
      <c r="S8" s="10"/>
      <c r="T8" s="27">
        <f>VLOOKUP(pointscalculator_division1[[#This Row],[Column16]], pointstable1[], 2, FALSE)</f>
        <v>0</v>
      </c>
    </row>
    <row r="9" spans="1:20">
      <c r="A9" s="17">
        <v>8</v>
      </c>
      <c r="B9" s="18">
        <v>6</v>
      </c>
      <c r="D9" s="26" t="str">
        <f>Leaderboards!A8</f>
        <v xml:space="preserve"> </v>
      </c>
      <c r="E9" s="9"/>
      <c r="F9" s="27">
        <f>VLOOKUP(pointscalculator_division1[[#This Row],[Column2]], pointstable1[], 2, FALSE)</f>
        <v>0</v>
      </c>
      <c r="G9" s="10"/>
      <c r="H9" s="27">
        <f>VLOOKUP(pointscalculator_division1[[#This Row],[Column4]], pointstable1[], 2, FALSE)</f>
        <v>0</v>
      </c>
      <c r="I9" s="10"/>
      <c r="J9" s="27">
        <f>VLOOKUP(pointscalculator_division1[[#This Row],[Column6]], pointstable1[], 2, FALSE)</f>
        <v>0</v>
      </c>
      <c r="K9" s="10"/>
      <c r="L9" s="27">
        <f>VLOOKUP(pointscalculator_division1[[#This Row],[Column8]], pointstable1[], 2, FALSE)</f>
        <v>0</v>
      </c>
      <c r="M9" s="10"/>
      <c r="N9" s="27">
        <f>VLOOKUP(pointscalculator_division1[[#This Row],[Column10]], pointstable1[], 2, FALSE)</f>
        <v>0</v>
      </c>
      <c r="O9" s="10"/>
      <c r="P9" s="27">
        <f>VLOOKUP(pointscalculator_division1[[#This Row],[Column12]], pointstable1[], 2, FALSE)</f>
        <v>0</v>
      </c>
      <c r="Q9" s="10"/>
      <c r="R9" s="27">
        <f>VLOOKUP(pointscalculator_division1[[#This Row],[Column14]], pointstable1[], 2, FALSE)</f>
        <v>0</v>
      </c>
      <c r="S9" s="10"/>
      <c r="T9" s="27">
        <f>VLOOKUP(pointscalculator_division1[[#This Row],[Column16]], pointstable1[], 2, FALSE)</f>
        <v>0</v>
      </c>
    </row>
    <row r="10" spans="1:20">
      <c r="A10" s="17">
        <v>9</v>
      </c>
      <c r="B10" s="18">
        <v>5</v>
      </c>
      <c r="D10" s="26" t="str">
        <f>Leaderboards!A9</f>
        <v xml:space="preserve"> </v>
      </c>
      <c r="E10" s="9"/>
      <c r="F10" s="27">
        <f>VLOOKUP(pointscalculator_division1[[#This Row],[Column2]], pointstable1[], 2, FALSE)</f>
        <v>0</v>
      </c>
      <c r="G10" s="10"/>
      <c r="H10" s="27">
        <f>VLOOKUP(pointscalculator_division1[[#This Row],[Column4]], pointstable1[], 2, FALSE)</f>
        <v>0</v>
      </c>
      <c r="I10" s="10"/>
      <c r="J10" s="27">
        <f>VLOOKUP(pointscalculator_division1[[#This Row],[Column6]], pointstable1[], 2, FALSE)</f>
        <v>0</v>
      </c>
      <c r="K10" s="10"/>
      <c r="L10" s="27">
        <f>VLOOKUP(pointscalculator_division1[[#This Row],[Column8]], pointstable1[], 2, FALSE)</f>
        <v>0</v>
      </c>
      <c r="M10" s="10"/>
      <c r="N10" s="27">
        <f>VLOOKUP(pointscalculator_division1[[#This Row],[Column10]], pointstable1[], 2, FALSE)</f>
        <v>0</v>
      </c>
      <c r="O10" s="10"/>
      <c r="P10" s="27">
        <f>VLOOKUP(pointscalculator_division1[[#This Row],[Column12]], pointstable1[], 2, FALSE)</f>
        <v>0</v>
      </c>
      <c r="Q10" s="10"/>
      <c r="R10" s="27">
        <f>VLOOKUP(pointscalculator_division1[[#This Row],[Column14]], pointstable1[], 2, FALSE)</f>
        <v>0</v>
      </c>
      <c r="S10" s="10"/>
      <c r="T10" s="27">
        <f>VLOOKUP(pointscalculator_division1[[#This Row],[Column16]], pointstable1[], 2, FALSE)</f>
        <v>0</v>
      </c>
    </row>
    <row r="11" spans="1:20">
      <c r="A11" s="17">
        <v>10</v>
      </c>
      <c r="B11" s="18">
        <v>4</v>
      </c>
      <c r="D11" s="26" t="str">
        <f>Leaderboards!A10</f>
        <v xml:space="preserve"> </v>
      </c>
      <c r="E11" s="9"/>
      <c r="F11" s="27">
        <f>VLOOKUP(pointscalculator_division1[[#This Row],[Column2]], pointstable1[], 2, FALSE)</f>
        <v>0</v>
      </c>
      <c r="G11" s="10"/>
      <c r="H11" s="27">
        <f>VLOOKUP(pointscalculator_division1[[#This Row],[Column4]], pointstable1[], 2, FALSE)</f>
        <v>0</v>
      </c>
      <c r="I11" s="10"/>
      <c r="J11" s="27">
        <f>VLOOKUP(pointscalculator_division1[[#This Row],[Column6]], pointstable1[], 2, FALSE)</f>
        <v>0</v>
      </c>
      <c r="K11" s="10"/>
      <c r="L11" s="27">
        <f>VLOOKUP(pointscalculator_division1[[#This Row],[Column8]], pointstable1[], 2, FALSE)</f>
        <v>0</v>
      </c>
      <c r="M11" s="10"/>
      <c r="N11" s="27">
        <f>VLOOKUP(pointscalculator_division1[[#This Row],[Column10]], pointstable1[], 2, FALSE)</f>
        <v>0</v>
      </c>
      <c r="O11" s="10"/>
      <c r="P11" s="27">
        <f>VLOOKUP(pointscalculator_division1[[#This Row],[Column12]], pointstable1[], 2, FALSE)</f>
        <v>0</v>
      </c>
      <c r="Q11" s="10"/>
      <c r="R11" s="27">
        <f>VLOOKUP(pointscalculator_division1[[#This Row],[Column14]], pointstable1[], 2, FALSE)</f>
        <v>0</v>
      </c>
      <c r="S11" s="10"/>
      <c r="T11" s="27">
        <f>VLOOKUP(pointscalculator_division1[[#This Row],[Column16]], pointstable1[], 2, FALSE)</f>
        <v>0</v>
      </c>
    </row>
    <row r="12" spans="1:20">
      <c r="A12" s="17">
        <v>11</v>
      </c>
      <c r="B12" s="18">
        <v>3</v>
      </c>
      <c r="D12" s="26" t="str">
        <f>Leaderboards!A11</f>
        <v xml:space="preserve"> </v>
      </c>
      <c r="E12" s="9"/>
      <c r="F12" s="27">
        <f>VLOOKUP(pointscalculator_division1[[#This Row],[Column2]], pointstable1[], 2, FALSE)</f>
        <v>0</v>
      </c>
      <c r="G12" s="10"/>
      <c r="H12" s="27">
        <f>VLOOKUP(pointscalculator_division1[[#This Row],[Column4]], pointstable1[], 2, FALSE)</f>
        <v>0</v>
      </c>
      <c r="I12" s="10"/>
      <c r="J12" s="27">
        <f>VLOOKUP(pointscalculator_division1[[#This Row],[Column6]], pointstable1[], 2, FALSE)</f>
        <v>0</v>
      </c>
      <c r="K12" s="10"/>
      <c r="L12" s="27">
        <f>VLOOKUP(pointscalculator_division1[[#This Row],[Column8]], pointstable1[], 2, FALSE)</f>
        <v>0</v>
      </c>
      <c r="M12" s="10"/>
      <c r="N12" s="27">
        <f>VLOOKUP(pointscalculator_division1[[#This Row],[Column10]], pointstable1[], 2, FALSE)</f>
        <v>0</v>
      </c>
      <c r="O12" s="10"/>
      <c r="P12" s="27">
        <f>VLOOKUP(pointscalculator_division1[[#This Row],[Column12]], pointstable1[], 2, FALSE)</f>
        <v>0</v>
      </c>
      <c r="Q12" s="10"/>
      <c r="R12" s="27">
        <f>VLOOKUP(pointscalculator_division1[[#This Row],[Column14]], pointstable1[], 2, FALSE)</f>
        <v>0</v>
      </c>
      <c r="S12" s="10"/>
      <c r="T12" s="27">
        <f>VLOOKUP(pointscalculator_division1[[#This Row],[Column16]], pointstable1[], 2, FALSE)</f>
        <v>0</v>
      </c>
    </row>
    <row r="13" spans="1:20">
      <c r="A13" s="17">
        <v>12</v>
      </c>
      <c r="B13" s="18">
        <v>2</v>
      </c>
      <c r="D13" s="26" t="str">
        <f>Leaderboards!A12</f>
        <v xml:space="preserve"> </v>
      </c>
      <c r="E13" s="9"/>
      <c r="F13" s="27">
        <f>VLOOKUP(pointscalculator_division1[[#This Row],[Column2]], pointstable1[], 2, FALSE)</f>
        <v>0</v>
      </c>
      <c r="G13" s="10"/>
      <c r="H13" s="27">
        <f>VLOOKUP(pointscalculator_division1[[#This Row],[Column4]], pointstable1[], 2, FALSE)</f>
        <v>0</v>
      </c>
      <c r="I13" s="10"/>
      <c r="J13" s="27">
        <f>VLOOKUP(pointscalculator_division1[[#This Row],[Column6]], pointstable1[], 2, FALSE)</f>
        <v>0</v>
      </c>
      <c r="K13" s="10"/>
      <c r="L13" s="27">
        <f>VLOOKUP(pointscalculator_division1[[#This Row],[Column8]], pointstable1[], 2, FALSE)</f>
        <v>0</v>
      </c>
      <c r="M13" s="10"/>
      <c r="N13" s="27">
        <f>VLOOKUP(pointscalculator_division1[[#This Row],[Column10]], pointstable1[], 2, FALSE)</f>
        <v>0</v>
      </c>
      <c r="O13" s="10"/>
      <c r="P13" s="27">
        <f>VLOOKUP(pointscalculator_division1[[#This Row],[Column12]], pointstable1[], 2, FALSE)</f>
        <v>0</v>
      </c>
      <c r="Q13" s="10"/>
      <c r="R13" s="27">
        <f>VLOOKUP(pointscalculator_division1[[#This Row],[Column14]], pointstable1[], 2, FALSE)</f>
        <v>0</v>
      </c>
      <c r="S13" s="10"/>
      <c r="T13" s="27">
        <f>VLOOKUP(pointscalculator_division1[[#This Row],[Column16]], pointstable1[], 2, FALSE)</f>
        <v>0</v>
      </c>
    </row>
    <row r="14" spans="1:20">
      <c r="A14" s="28">
        <v>13</v>
      </c>
      <c r="B14" s="29">
        <v>1</v>
      </c>
      <c r="D14" s="26" t="str">
        <f>Leaderboards!A13</f>
        <v xml:space="preserve"> </v>
      </c>
      <c r="E14" s="9"/>
      <c r="F14" s="27">
        <f>VLOOKUP(pointscalculator_division1[[#This Row],[Column2]], pointstable1[], 2, FALSE)</f>
        <v>0</v>
      </c>
      <c r="G14" s="10"/>
      <c r="H14" s="27">
        <f>VLOOKUP(pointscalculator_division1[[#This Row],[Column4]], pointstable1[], 2, FALSE)</f>
        <v>0</v>
      </c>
      <c r="I14" s="10"/>
      <c r="J14" s="27">
        <f>VLOOKUP(pointscalculator_division1[[#This Row],[Column6]], pointstable1[], 2, FALSE)</f>
        <v>0</v>
      </c>
      <c r="K14" s="10"/>
      <c r="L14" s="27">
        <f>VLOOKUP(pointscalculator_division1[[#This Row],[Column8]], pointstable1[], 2, FALSE)</f>
        <v>0</v>
      </c>
      <c r="M14" s="10"/>
      <c r="N14" s="27">
        <f>VLOOKUP(pointscalculator_division1[[#This Row],[Column10]], pointstable1[], 2, FALSE)</f>
        <v>0</v>
      </c>
      <c r="O14" s="10"/>
      <c r="P14" s="27">
        <f>VLOOKUP(pointscalculator_division1[[#This Row],[Column12]], pointstable1[], 2, FALSE)</f>
        <v>0</v>
      </c>
      <c r="Q14" s="10"/>
      <c r="R14" s="27">
        <f>VLOOKUP(pointscalculator_division1[[#This Row],[Column14]], pointstable1[], 2, FALSE)</f>
        <v>0</v>
      </c>
      <c r="S14" s="10"/>
      <c r="T14" s="27">
        <f>VLOOKUP(pointscalculator_division1[[#This Row],[Column16]], pointstable1[], 2, FALSE)</f>
        <v>0</v>
      </c>
    </row>
    <row r="15" spans="1:20">
      <c r="A15">
        <v>0</v>
      </c>
      <c r="B15">
        <v>0</v>
      </c>
      <c r="D15" s="26" t="str">
        <f>Leaderboards!A14</f>
        <v xml:space="preserve"> </v>
      </c>
      <c r="E15" s="9"/>
      <c r="F15" s="27">
        <f>VLOOKUP(pointscalculator_division1[[#This Row],[Column2]], pointstable1[], 2, FALSE)</f>
        <v>0</v>
      </c>
      <c r="G15" s="10"/>
      <c r="H15" s="27">
        <f>VLOOKUP(pointscalculator_division1[[#This Row],[Column4]], pointstable1[], 2, FALSE)</f>
        <v>0</v>
      </c>
      <c r="I15" s="10"/>
      <c r="J15" s="27">
        <f>VLOOKUP(pointscalculator_division1[[#This Row],[Column6]], pointstable1[], 2, FALSE)</f>
        <v>0</v>
      </c>
      <c r="K15" s="10"/>
      <c r="L15" s="27">
        <f>VLOOKUP(pointscalculator_division1[[#This Row],[Column8]], pointstable1[], 2, FALSE)</f>
        <v>0</v>
      </c>
      <c r="M15" s="10"/>
      <c r="N15" s="27">
        <f>VLOOKUP(pointscalculator_division1[[#This Row],[Column10]], pointstable1[], 2, FALSE)</f>
        <v>0</v>
      </c>
      <c r="O15" s="10"/>
      <c r="P15" s="27">
        <f>VLOOKUP(pointscalculator_division1[[#This Row],[Column12]], pointstable1[], 2, FALSE)</f>
        <v>0</v>
      </c>
      <c r="Q15" s="10"/>
      <c r="R15" s="27">
        <f>VLOOKUP(pointscalculator_division1[[#This Row],[Column14]], pointstable1[], 2, FALSE)</f>
        <v>0</v>
      </c>
      <c r="S15" s="10"/>
      <c r="T15" s="27">
        <f>VLOOKUP(pointscalculator_division1[[#This Row],[Column16]], pointstable1[], 2, FALSE)</f>
        <v>0</v>
      </c>
    </row>
    <row r="16" spans="1:20" ht="14.65" thickBot="1">
      <c r="D16" s="26" t="str">
        <f>Leaderboards!A15</f>
        <v xml:space="preserve"> </v>
      </c>
      <c r="E16" s="11"/>
      <c r="F16" s="27">
        <f>VLOOKUP(pointscalculator_division1[[#This Row],[Column2]], pointstable1[], 2, FALSE)</f>
        <v>0</v>
      </c>
      <c r="G16" s="12"/>
      <c r="H16" s="27">
        <f>VLOOKUP(pointscalculator_division1[[#This Row],[Column4]], pointstable1[], 2, FALSE)</f>
        <v>0</v>
      </c>
      <c r="I16" s="12"/>
      <c r="J16" s="27">
        <f>VLOOKUP(pointscalculator_division1[[#This Row],[Column6]], pointstable1[], 2, FALSE)</f>
        <v>0</v>
      </c>
      <c r="K16" s="12"/>
      <c r="L16" s="27">
        <f>VLOOKUP(pointscalculator_division1[[#This Row],[Column8]], pointstable1[], 2, FALSE)</f>
        <v>0</v>
      </c>
      <c r="M16" s="12"/>
      <c r="N16" s="27">
        <f>VLOOKUP(pointscalculator_division1[[#This Row],[Column10]], pointstable1[], 2, FALSE)</f>
        <v>0</v>
      </c>
      <c r="O16" s="12"/>
      <c r="P16" s="27">
        <f>VLOOKUP(pointscalculator_division1[[#This Row],[Column12]], pointstable1[], 2, FALSE)</f>
        <v>0</v>
      </c>
      <c r="Q16" s="12"/>
      <c r="R16" s="27">
        <f>VLOOKUP(pointscalculator_division1[[#This Row],[Column14]], pointstable1[], 2, FALSE)</f>
        <v>0</v>
      </c>
      <c r="S16" s="12"/>
      <c r="T16" s="27">
        <f>VLOOKUP(pointscalculator_division1[[#This Row],[Column16]], pointstable1[], 2, FALSE)</f>
        <v>0</v>
      </c>
    </row>
    <row r="19" spans="4:20" ht="14.25" customHeight="1">
      <c r="D19" s="35" t="s">
        <v>21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4:20" ht="14.65" customHeight="1" thickBot="1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4:20" ht="14.65" thickBot="1">
      <c r="E21" s="2" t="s">
        <v>8</v>
      </c>
      <c r="F21" s="19"/>
      <c r="G21" s="3" t="s">
        <v>9</v>
      </c>
      <c r="H21" s="20"/>
      <c r="I21" s="4" t="s">
        <v>10</v>
      </c>
      <c r="J21" s="21"/>
      <c r="K21" s="5" t="s">
        <v>11</v>
      </c>
      <c r="L21" s="22"/>
      <c r="M21" s="6" t="s">
        <v>12</v>
      </c>
      <c r="N21" s="23"/>
      <c r="O21" s="2" t="s">
        <v>13</v>
      </c>
      <c r="P21" s="19"/>
      <c r="Q21" s="3" t="s">
        <v>14</v>
      </c>
      <c r="R21" s="20"/>
      <c r="S21" s="4" t="s">
        <v>15</v>
      </c>
      <c r="T21" s="21"/>
    </row>
    <row r="22" spans="4:20" ht="14.65" thickBot="1">
      <c r="D22" s="24" t="s">
        <v>7</v>
      </c>
      <c r="E22" s="7" t="s">
        <v>18</v>
      </c>
      <c r="F22" s="25" t="s">
        <v>19</v>
      </c>
      <c r="G22" s="8" t="s">
        <v>18</v>
      </c>
      <c r="H22" s="25" t="s">
        <v>19</v>
      </c>
      <c r="I22" s="8" t="s">
        <v>18</v>
      </c>
      <c r="J22" s="25" t="s">
        <v>19</v>
      </c>
      <c r="K22" s="8" t="s">
        <v>18</v>
      </c>
      <c r="L22" s="25" t="s">
        <v>19</v>
      </c>
      <c r="M22" s="8" t="s">
        <v>18</v>
      </c>
      <c r="N22" s="25" t="s">
        <v>19</v>
      </c>
      <c r="O22" s="8" t="s">
        <v>18</v>
      </c>
      <c r="P22" s="25" t="s">
        <v>19</v>
      </c>
      <c r="Q22" s="8" t="s">
        <v>18</v>
      </c>
      <c r="R22" s="25" t="s">
        <v>19</v>
      </c>
      <c r="S22" s="8" t="s">
        <v>18</v>
      </c>
      <c r="T22" s="25" t="s">
        <v>19</v>
      </c>
    </row>
    <row r="23" spans="4:20">
      <c r="D23" s="26" t="str">
        <f>Leaderboards!A22</f>
        <v xml:space="preserve"> </v>
      </c>
      <c r="E23" s="9"/>
      <c r="F23" s="27">
        <f>VLOOKUP(pointscalculator_division2[[#This Row],[Column2]], pointstable1[], 2, FALSE)</f>
        <v>0</v>
      </c>
      <c r="G23" s="10"/>
      <c r="H23" s="27">
        <f>VLOOKUP(pointscalculator_division2[[#This Row],[Column4]], pointstable1[], 2, FALSE)</f>
        <v>0</v>
      </c>
      <c r="I23" s="10"/>
      <c r="J23" s="27">
        <f>VLOOKUP(pointscalculator_division2[[#This Row],[Column6]], pointstable1[], 2, FALSE)</f>
        <v>0</v>
      </c>
      <c r="K23" s="10"/>
      <c r="L23" s="27">
        <f>VLOOKUP(pointscalculator_division2[[#This Row],[Column8]], pointstable1[], 2, FALSE)</f>
        <v>0</v>
      </c>
      <c r="M23" s="10"/>
      <c r="N23" s="27">
        <f>VLOOKUP(pointscalculator_division2[[#This Row],[Column10]], pointstable1[], 2, FALSE)</f>
        <v>0</v>
      </c>
      <c r="O23" s="10"/>
      <c r="P23" s="27">
        <f>VLOOKUP(pointscalculator_division2[[#This Row],[Column12]], pointstable1[], 2, FALSE)</f>
        <v>0</v>
      </c>
      <c r="Q23" s="10"/>
      <c r="R23" s="27">
        <f>VLOOKUP(pointscalculator_division2[[#This Row],[Column14]], pointstable1[], 2, FALSE)</f>
        <v>0</v>
      </c>
      <c r="S23" s="10"/>
      <c r="T23" s="27">
        <f>VLOOKUP(pointscalculator_division2[[#This Row],[Column16]], pointstable1[], 2, FALSE)</f>
        <v>0</v>
      </c>
    </row>
    <row r="24" spans="4:20">
      <c r="D24" s="26" t="str">
        <f>Leaderboards!A23</f>
        <v xml:space="preserve"> </v>
      </c>
      <c r="E24" s="9"/>
      <c r="F24" s="27">
        <f>VLOOKUP(pointscalculator_division2[[#This Row],[Column2]], pointstable1[], 2, FALSE)</f>
        <v>0</v>
      </c>
      <c r="G24" s="10"/>
      <c r="H24" s="27">
        <f>VLOOKUP(pointscalculator_division2[[#This Row],[Column4]], pointstable1[], 2, FALSE)</f>
        <v>0</v>
      </c>
      <c r="I24" s="10"/>
      <c r="J24" s="27">
        <f>VLOOKUP(pointscalculator_division2[[#This Row],[Column6]], pointstable1[], 2, FALSE)</f>
        <v>0</v>
      </c>
      <c r="K24" s="10"/>
      <c r="L24" s="27">
        <f>VLOOKUP(pointscalculator_division2[[#This Row],[Column8]], pointstable1[], 2, FALSE)</f>
        <v>0</v>
      </c>
      <c r="M24" s="10"/>
      <c r="N24" s="27">
        <f>VLOOKUP(pointscalculator_division2[[#This Row],[Column10]], pointstable1[], 2, FALSE)</f>
        <v>0</v>
      </c>
      <c r="O24" s="10"/>
      <c r="P24" s="27">
        <f>VLOOKUP(pointscalculator_division2[[#This Row],[Column12]], pointstable1[], 2, FALSE)</f>
        <v>0</v>
      </c>
      <c r="Q24" s="10"/>
      <c r="R24" s="27">
        <f>VLOOKUP(pointscalculator_division2[[#This Row],[Column14]], pointstable1[], 2, FALSE)</f>
        <v>0</v>
      </c>
      <c r="S24" s="10"/>
      <c r="T24" s="27">
        <f>VLOOKUP(pointscalculator_division2[[#This Row],[Column16]], pointstable1[], 2, FALSE)</f>
        <v>0</v>
      </c>
    </row>
    <row r="25" spans="4:20">
      <c r="D25" s="26" t="str">
        <f>Leaderboards!A24</f>
        <v xml:space="preserve"> </v>
      </c>
      <c r="E25" s="9"/>
      <c r="F25" s="27">
        <f>VLOOKUP(pointscalculator_division2[[#This Row],[Column2]], pointstable1[], 2, FALSE)</f>
        <v>0</v>
      </c>
      <c r="G25" s="10"/>
      <c r="H25" s="27">
        <f>VLOOKUP(pointscalculator_division2[[#This Row],[Column4]], pointstable1[], 2, FALSE)</f>
        <v>0</v>
      </c>
      <c r="I25" s="10"/>
      <c r="J25" s="27">
        <f>VLOOKUP(pointscalculator_division2[[#This Row],[Column6]], pointstable1[], 2, FALSE)</f>
        <v>0</v>
      </c>
      <c r="K25" s="10"/>
      <c r="L25" s="27">
        <f>VLOOKUP(pointscalculator_division2[[#This Row],[Column8]], pointstable1[], 2, FALSE)</f>
        <v>0</v>
      </c>
      <c r="M25" s="10"/>
      <c r="N25" s="27">
        <f>VLOOKUP(pointscalculator_division2[[#This Row],[Column10]], pointstable1[], 2, FALSE)</f>
        <v>0</v>
      </c>
      <c r="O25" s="10"/>
      <c r="P25" s="27">
        <f>VLOOKUP(pointscalculator_division2[[#This Row],[Column12]], pointstable1[], 2, FALSE)</f>
        <v>0</v>
      </c>
      <c r="Q25" s="10"/>
      <c r="R25" s="27">
        <f>VLOOKUP(pointscalculator_division2[[#This Row],[Column14]], pointstable1[], 2, FALSE)</f>
        <v>0</v>
      </c>
      <c r="S25" s="10"/>
      <c r="T25" s="27">
        <f>VLOOKUP(pointscalculator_division2[[#This Row],[Column16]], pointstable1[], 2, FALSE)</f>
        <v>0</v>
      </c>
    </row>
    <row r="26" spans="4:20">
      <c r="D26" s="26" t="str">
        <f>Leaderboards!A25</f>
        <v xml:space="preserve"> </v>
      </c>
      <c r="E26" s="9"/>
      <c r="F26" s="27">
        <f>VLOOKUP(pointscalculator_division2[[#This Row],[Column2]], pointstable1[], 2, FALSE)</f>
        <v>0</v>
      </c>
      <c r="G26" s="10"/>
      <c r="H26" s="27">
        <f>VLOOKUP(pointscalculator_division2[[#This Row],[Column4]], pointstable1[], 2, FALSE)</f>
        <v>0</v>
      </c>
      <c r="I26" s="10"/>
      <c r="J26" s="27">
        <f>VLOOKUP(pointscalculator_division2[[#This Row],[Column6]], pointstable1[], 2, FALSE)</f>
        <v>0</v>
      </c>
      <c r="K26" s="10"/>
      <c r="L26" s="27">
        <f>VLOOKUP(pointscalculator_division2[[#This Row],[Column8]], pointstable1[], 2, FALSE)</f>
        <v>0</v>
      </c>
      <c r="M26" s="10"/>
      <c r="N26" s="27">
        <f>VLOOKUP(pointscalculator_division2[[#This Row],[Column10]], pointstable1[], 2, FALSE)</f>
        <v>0</v>
      </c>
      <c r="O26" s="10"/>
      <c r="P26" s="27">
        <f>VLOOKUP(pointscalculator_division2[[#This Row],[Column12]], pointstable1[], 2, FALSE)</f>
        <v>0</v>
      </c>
      <c r="Q26" s="10"/>
      <c r="R26" s="27">
        <f>VLOOKUP(pointscalculator_division2[[#This Row],[Column14]], pointstable1[], 2, FALSE)</f>
        <v>0</v>
      </c>
      <c r="S26" s="10"/>
      <c r="T26" s="27">
        <f>VLOOKUP(pointscalculator_division2[[#This Row],[Column16]], pointstable1[], 2, FALSE)</f>
        <v>0</v>
      </c>
    </row>
    <row r="27" spans="4:20">
      <c r="D27" s="26" t="str">
        <f>Leaderboards!A26</f>
        <v xml:space="preserve"> </v>
      </c>
      <c r="E27" s="9"/>
      <c r="F27" s="27">
        <f>VLOOKUP(pointscalculator_division2[[#This Row],[Column2]], pointstable1[], 2, FALSE)</f>
        <v>0</v>
      </c>
      <c r="G27" s="10"/>
      <c r="H27" s="27">
        <f>VLOOKUP(pointscalculator_division2[[#This Row],[Column4]], pointstable1[], 2, FALSE)</f>
        <v>0</v>
      </c>
      <c r="I27" s="10"/>
      <c r="J27" s="27">
        <f>VLOOKUP(pointscalculator_division2[[#This Row],[Column6]], pointstable1[], 2, FALSE)</f>
        <v>0</v>
      </c>
      <c r="K27" s="10"/>
      <c r="L27" s="27">
        <f>VLOOKUP(pointscalculator_division2[[#This Row],[Column8]], pointstable1[], 2, FALSE)</f>
        <v>0</v>
      </c>
      <c r="M27" s="10"/>
      <c r="N27" s="27">
        <f>VLOOKUP(pointscalculator_division2[[#This Row],[Column10]], pointstable1[], 2, FALSE)</f>
        <v>0</v>
      </c>
      <c r="O27" s="10"/>
      <c r="P27" s="27">
        <f>VLOOKUP(pointscalculator_division2[[#This Row],[Column12]], pointstable1[], 2, FALSE)</f>
        <v>0</v>
      </c>
      <c r="Q27" s="10"/>
      <c r="R27" s="27">
        <f>VLOOKUP(pointscalculator_division2[[#This Row],[Column14]], pointstable1[], 2, FALSE)</f>
        <v>0</v>
      </c>
      <c r="S27" s="10"/>
      <c r="T27" s="27">
        <f>VLOOKUP(pointscalculator_division2[[#This Row],[Column16]], pointstable1[], 2, FALSE)</f>
        <v>0</v>
      </c>
    </row>
    <row r="28" spans="4:20">
      <c r="D28" s="26" t="str">
        <f>Leaderboards!A27</f>
        <v xml:space="preserve"> </v>
      </c>
      <c r="E28" s="9"/>
      <c r="F28" s="27">
        <f>VLOOKUP(pointscalculator_division2[[#This Row],[Column2]], pointstable1[], 2, FALSE)</f>
        <v>0</v>
      </c>
      <c r="G28" s="10"/>
      <c r="H28" s="27">
        <f>VLOOKUP(pointscalculator_division2[[#This Row],[Column4]], pointstable1[], 2, FALSE)</f>
        <v>0</v>
      </c>
      <c r="I28" s="10"/>
      <c r="J28" s="27">
        <f>VLOOKUP(pointscalculator_division2[[#This Row],[Column6]], pointstable1[], 2, FALSE)</f>
        <v>0</v>
      </c>
      <c r="K28" s="10"/>
      <c r="L28" s="27">
        <f>VLOOKUP(pointscalculator_division2[[#This Row],[Column8]], pointstable1[], 2, FALSE)</f>
        <v>0</v>
      </c>
      <c r="M28" s="10"/>
      <c r="N28" s="27">
        <f>VLOOKUP(pointscalculator_division2[[#This Row],[Column10]], pointstable1[], 2, FALSE)</f>
        <v>0</v>
      </c>
      <c r="O28" s="10"/>
      <c r="P28" s="27">
        <f>VLOOKUP(pointscalculator_division2[[#This Row],[Column12]], pointstable1[], 2, FALSE)</f>
        <v>0</v>
      </c>
      <c r="Q28" s="10"/>
      <c r="R28" s="27">
        <f>VLOOKUP(pointscalculator_division2[[#This Row],[Column14]], pointstable1[], 2, FALSE)</f>
        <v>0</v>
      </c>
      <c r="S28" s="10"/>
      <c r="T28" s="27">
        <f>VLOOKUP(pointscalculator_division2[[#This Row],[Column16]], pointstable1[], 2, FALSE)</f>
        <v>0</v>
      </c>
    </row>
    <row r="29" spans="4:20">
      <c r="D29" s="26" t="str">
        <f>Leaderboards!A28</f>
        <v xml:space="preserve"> </v>
      </c>
      <c r="E29" s="9"/>
      <c r="F29" s="27">
        <f>VLOOKUP(pointscalculator_division2[[#This Row],[Column2]], pointstable1[], 2, FALSE)</f>
        <v>0</v>
      </c>
      <c r="G29" s="10"/>
      <c r="H29" s="27">
        <f>VLOOKUP(pointscalculator_division2[[#This Row],[Column4]], pointstable1[], 2, FALSE)</f>
        <v>0</v>
      </c>
      <c r="I29" s="10"/>
      <c r="J29" s="27">
        <f>VLOOKUP(pointscalculator_division2[[#This Row],[Column6]], pointstable1[], 2, FALSE)</f>
        <v>0</v>
      </c>
      <c r="K29" s="10"/>
      <c r="L29" s="27">
        <f>VLOOKUP(pointscalculator_division2[[#This Row],[Column8]], pointstable1[], 2, FALSE)</f>
        <v>0</v>
      </c>
      <c r="M29" s="10"/>
      <c r="N29" s="27">
        <f>VLOOKUP(pointscalculator_division2[[#This Row],[Column10]], pointstable1[], 2, FALSE)</f>
        <v>0</v>
      </c>
      <c r="O29" s="10"/>
      <c r="P29" s="27">
        <f>VLOOKUP(pointscalculator_division2[[#This Row],[Column12]], pointstable1[], 2, FALSE)</f>
        <v>0</v>
      </c>
      <c r="Q29" s="10"/>
      <c r="R29" s="27">
        <f>VLOOKUP(pointscalculator_division2[[#This Row],[Column14]], pointstable1[], 2, FALSE)</f>
        <v>0</v>
      </c>
      <c r="S29" s="10"/>
      <c r="T29" s="27">
        <f>VLOOKUP(pointscalculator_division2[[#This Row],[Column16]], pointstable1[], 2, FALSE)</f>
        <v>0</v>
      </c>
    </row>
    <row r="30" spans="4:20">
      <c r="D30" s="26" t="str">
        <f>Leaderboards!A29</f>
        <v xml:space="preserve"> </v>
      </c>
      <c r="E30" s="9"/>
      <c r="F30" s="27">
        <f>VLOOKUP(pointscalculator_division2[[#This Row],[Column2]], pointstable1[], 2, FALSE)</f>
        <v>0</v>
      </c>
      <c r="G30" s="10"/>
      <c r="H30" s="27">
        <f>VLOOKUP(pointscalculator_division2[[#This Row],[Column4]], pointstable1[], 2, FALSE)</f>
        <v>0</v>
      </c>
      <c r="I30" s="10"/>
      <c r="J30" s="27">
        <f>VLOOKUP(pointscalculator_division2[[#This Row],[Column6]], pointstable1[], 2, FALSE)</f>
        <v>0</v>
      </c>
      <c r="K30" s="10"/>
      <c r="L30" s="27">
        <f>VLOOKUP(pointscalculator_division2[[#This Row],[Column8]], pointstable1[], 2, FALSE)</f>
        <v>0</v>
      </c>
      <c r="M30" s="10"/>
      <c r="N30" s="27">
        <f>VLOOKUP(pointscalculator_division2[[#This Row],[Column10]], pointstable1[], 2, FALSE)</f>
        <v>0</v>
      </c>
      <c r="O30" s="10"/>
      <c r="P30" s="27">
        <f>VLOOKUP(pointscalculator_division2[[#This Row],[Column12]], pointstable1[], 2, FALSE)</f>
        <v>0</v>
      </c>
      <c r="Q30" s="10"/>
      <c r="R30" s="27">
        <f>VLOOKUP(pointscalculator_division2[[#This Row],[Column14]], pointstable1[], 2, FALSE)</f>
        <v>0</v>
      </c>
      <c r="S30" s="10"/>
      <c r="T30" s="27">
        <f>VLOOKUP(pointscalculator_division2[[#This Row],[Column16]], pointstable1[], 2, FALSE)</f>
        <v>0</v>
      </c>
    </row>
    <row r="31" spans="4:20">
      <c r="D31" s="26" t="str">
        <f>Leaderboards!A30</f>
        <v xml:space="preserve"> </v>
      </c>
      <c r="E31" s="9"/>
      <c r="F31" s="27">
        <f>VLOOKUP(pointscalculator_division2[[#This Row],[Column2]], pointstable1[], 2, FALSE)</f>
        <v>0</v>
      </c>
      <c r="G31" s="10"/>
      <c r="H31" s="27">
        <f>VLOOKUP(pointscalculator_division2[[#This Row],[Column4]], pointstable1[], 2, FALSE)</f>
        <v>0</v>
      </c>
      <c r="I31" s="10"/>
      <c r="J31" s="27">
        <f>VLOOKUP(pointscalculator_division2[[#This Row],[Column6]], pointstable1[], 2, FALSE)</f>
        <v>0</v>
      </c>
      <c r="K31" s="10"/>
      <c r="L31" s="27">
        <f>VLOOKUP(pointscalculator_division2[[#This Row],[Column8]], pointstable1[], 2, FALSE)</f>
        <v>0</v>
      </c>
      <c r="M31" s="10"/>
      <c r="N31" s="27">
        <f>VLOOKUP(pointscalculator_division2[[#This Row],[Column10]], pointstable1[], 2, FALSE)</f>
        <v>0</v>
      </c>
      <c r="O31" s="10"/>
      <c r="P31" s="27">
        <f>VLOOKUP(pointscalculator_division2[[#This Row],[Column12]], pointstable1[], 2, FALSE)</f>
        <v>0</v>
      </c>
      <c r="Q31" s="10"/>
      <c r="R31" s="27">
        <f>VLOOKUP(pointscalculator_division2[[#This Row],[Column14]], pointstable1[], 2, FALSE)</f>
        <v>0</v>
      </c>
      <c r="S31" s="10"/>
      <c r="T31" s="27">
        <f>VLOOKUP(pointscalculator_division2[[#This Row],[Column16]], pointstable1[], 2, FALSE)</f>
        <v>0</v>
      </c>
    </row>
    <row r="32" spans="4:20">
      <c r="D32" s="26" t="str">
        <f>Leaderboards!A31</f>
        <v xml:space="preserve"> </v>
      </c>
      <c r="E32" s="9"/>
      <c r="F32" s="27">
        <f>VLOOKUP(pointscalculator_division2[[#This Row],[Column2]], pointstable1[], 2, FALSE)</f>
        <v>0</v>
      </c>
      <c r="G32" s="10"/>
      <c r="H32" s="27">
        <f>VLOOKUP(pointscalculator_division2[[#This Row],[Column4]], pointstable1[], 2, FALSE)</f>
        <v>0</v>
      </c>
      <c r="I32" s="10"/>
      <c r="J32" s="27">
        <f>VLOOKUP(pointscalculator_division2[[#This Row],[Column6]], pointstable1[], 2, FALSE)</f>
        <v>0</v>
      </c>
      <c r="K32" s="10"/>
      <c r="L32" s="27">
        <f>VLOOKUP(pointscalculator_division2[[#This Row],[Column8]], pointstable1[], 2, FALSE)</f>
        <v>0</v>
      </c>
      <c r="M32" s="10"/>
      <c r="N32" s="27">
        <f>VLOOKUP(pointscalculator_division2[[#This Row],[Column10]], pointstable1[], 2, FALSE)</f>
        <v>0</v>
      </c>
      <c r="O32" s="10"/>
      <c r="P32" s="27">
        <f>VLOOKUP(pointscalculator_division2[[#This Row],[Column12]], pointstable1[], 2, FALSE)</f>
        <v>0</v>
      </c>
      <c r="Q32" s="10"/>
      <c r="R32" s="27">
        <f>VLOOKUP(pointscalculator_division2[[#This Row],[Column14]], pointstable1[], 2, FALSE)</f>
        <v>0</v>
      </c>
      <c r="S32" s="10"/>
      <c r="T32" s="27">
        <f>VLOOKUP(pointscalculator_division2[[#This Row],[Column16]], pointstable1[], 2, FALSE)</f>
        <v>0</v>
      </c>
    </row>
    <row r="33" spans="4:20">
      <c r="D33" s="26" t="str">
        <f>Leaderboards!A32</f>
        <v xml:space="preserve"> </v>
      </c>
      <c r="E33" s="9"/>
      <c r="F33" s="27">
        <f>VLOOKUP(pointscalculator_division2[[#This Row],[Column2]], pointstable1[], 2, FALSE)</f>
        <v>0</v>
      </c>
      <c r="G33" s="10"/>
      <c r="H33" s="27">
        <f>VLOOKUP(pointscalculator_division2[[#This Row],[Column4]], pointstable1[], 2, FALSE)</f>
        <v>0</v>
      </c>
      <c r="I33" s="10"/>
      <c r="J33" s="27">
        <f>VLOOKUP(pointscalculator_division2[[#This Row],[Column6]], pointstable1[], 2, FALSE)</f>
        <v>0</v>
      </c>
      <c r="K33" s="10"/>
      <c r="L33" s="27">
        <f>VLOOKUP(pointscalculator_division2[[#This Row],[Column8]], pointstable1[], 2, FALSE)</f>
        <v>0</v>
      </c>
      <c r="M33" s="10"/>
      <c r="N33" s="27">
        <f>VLOOKUP(pointscalculator_division2[[#This Row],[Column10]], pointstable1[], 2, FALSE)</f>
        <v>0</v>
      </c>
      <c r="O33" s="10"/>
      <c r="P33" s="27">
        <f>VLOOKUP(pointscalculator_division2[[#This Row],[Column12]], pointstable1[], 2, FALSE)</f>
        <v>0</v>
      </c>
      <c r="Q33" s="10"/>
      <c r="R33" s="27">
        <f>VLOOKUP(pointscalculator_division2[[#This Row],[Column14]], pointstable1[], 2, FALSE)</f>
        <v>0</v>
      </c>
      <c r="S33" s="10"/>
      <c r="T33" s="27">
        <f>VLOOKUP(pointscalculator_division2[[#This Row],[Column16]], pointstable1[], 2, FALSE)</f>
        <v>0</v>
      </c>
    </row>
    <row r="34" spans="4:20" ht="14.65" thickBot="1">
      <c r="D34" s="26">
        <f>Leaderboards!A33</f>
        <v>0</v>
      </c>
      <c r="E34" s="11"/>
      <c r="F34" s="27">
        <f>VLOOKUP(pointscalculator_division2[[#This Row],[Column2]], pointstable1[], 2, FALSE)</f>
        <v>0</v>
      </c>
      <c r="G34" s="12"/>
      <c r="H34" s="27">
        <f>VLOOKUP(pointscalculator_division2[[#This Row],[Column4]], pointstable1[], 2, FALSE)</f>
        <v>0</v>
      </c>
      <c r="I34" s="12"/>
      <c r="J34" s="27">
        <f>VLOOKUP(pointscalculator_division2[[#This Row],[Column6]], pointstable1[], 2, FALSE)</f>
        <v>0</v>
      </c>
      <c r="K34" s="12"/>
      <c r="L34" s="27">
        <f>VLOOKUP(pointscalculator_division2[[#This Row],[Column8]], pointstable1[], 2, FALSE)</f>
        <v>0</v>
      </c>
      <c r="M34" s="12"/>
      <c r="N34" s="27">
        <f>VLOOKUP(pointscalculator_division2[[#This Row],[Column10]], pointstable1[], 2, FALSE)</f>
        <v>0</v>
      </c>
      <c r="O34" s="12"/>
      <c r="P34" s="27">
        <f>VLOOKUP(pointscalculator_division2[[#This Row],[Column12]], pointstable1[], 2, FALSE)</f>
        <v>0</v>
      </c>
      <c r="Q34" s="12"/>
      <c r="R34" s="27">
        <f>VLOOKUP(pointscalculator_division2[[#This Row],[Column14]], pointstable1[], 2, FALSE)</f>
        <v>0</v>
      </c>
      <c r="S34" s="12"/>
      <c r="T34" s="27">
        <f>VLOOKUP(pointscalculator_division2[[#This Row],[Column16]], pointstable1[], 2, FALSE)</f>
        <v>0</v>
      </c>
    </row>
    <row r="37" spans="4:20" ht="14.25" customHeight="1">
      <c r="D37" s="36" t="s">
        <v>22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4:20" ht="14.65" customHeight="1" thickBot="1"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4:20" ht="14.65" thickBot="1">
      <c r="E39" s="2" t="s">
        <v>8</v>
      </c>
      <c r="F39" s="19"/>
      <c r="G39" s="3" t="s">
        <v>9</v>
      </c>
      <c r="H39" s="20"/>
      <c r="I39" s="4" t="s">
        <v>10</v>
      </c>
      <c r="J39" s="21"/>
      <c r="K39" s="5" t="s">
        <v>11</v>
      </c>
      <c r="L39" s="22"/>
      <c r="M39" s="6" t="s">
        <v>12</v>
      </c>
      <c r="N39" s="23"/>
      <c r="O39" s="2" t="s">
        <v>13</v>
      </c>
      <c r="P39" s="19"/>
      <c r="Q39" s="3" t="s">
        <v>14</v>
      </c>
      <c r="R39" s="20"/>
      <c r="S39" s="4" t="s">
        <v>15</v>
      </c>
      <c r="T39" s="21"/>
    </row>
    <row r="40" spans="4:20" ht="14.65" thickBot="1">
      <c r="D40" s="24" t="s">
        <v>7</v>
      </c>
      <c r="E40" s="7" t="s">
        <v>18</v>
      </c>
      <c r="F40" s="25" t="s">
        <v>19</v>
      </c>
      <c r="G40" s="8" t="s">
        <v>18</v>
      </c>
      <c r="H40" s="25" t="s">
        <v>19</v>
      </c>
      <c r="I40" s="8" t="s">
        <v>18</v>
      </c>
      <c r="J40" s="25" t="s">
        <v>19</v>
      </c>
      <c r="K40" s="8" t="s">
        <v>18</v>
      </c>
      <c r="L40" s="25" t="s">
        <v>19</v>
      </c>
      <c r="M40" s="8" t="s">
        <v>18</v>
      </c>
      <c r="N40" s="25" t="s">
        <v>19</v>
      </c>
      <c r="O40" s="8" t="s">
        <v>18</v>
      </c>
      <c r="P40" s="25" t="s">
        <v>19</v>
      </c>
      <c r="Q40" s="8" t="s">
        <v>18</v>
      </c>
      <c r="R40" s="25" t="s">
        <v>19</v>
      </c>
      <c r="S40" s="8" t="s">
        <v>18</v>
      </c>
      <c r="T40" s="25" t="s">
        <v>19</v>
      </c>
    </row>
    <row r="41" spans="4:20">
      <c r="D41" s="26" t="str">
        <f>Leaderboards!M4</f>
        <v xml:space="preserve"> </v>
      </c>
      <c r="E41" s="9"/>
      <c r="F41" s="27">
        <f>VLOOKUP(pointscalculator_division3[[#This Row],[Column2]], pointstable1[], 2, FALSE)</f>
        <v>0</v>
      </c>
      <c r="G41" s="10"/>
      <c r="H41" s="27">
        <f>VLOOKUP(pointscalculator_division3[[#This Row],[Column4]], pointstable1[], 2, FALSE)</f>
        <v>0</v>
      </c>
      <c r="I41" s="10"/>
      <c r="J41" s="27">
        <f>VLOOKUP(pointscalculator_division3[[#This Row],[Column6]], pointstable1[], 2, FALSE)</f>
        <v>0</v>
      </c>
      <c r="K41" s="10"/>
      <c r="L41" s="27">
        <f>VLOOKUP(pointscalculator_division3[[#This Row],[Column8]], pointstable1[], 2, FALSE)</f>
        <v>0</v>
      </c>
      <c r="M41" s="10"/>
      <c r="N41" s="27">
        <f>VLOOKUP(pointscalculator_division3[[#This Row],[Column10]], pointstable1[], 2, FALSE)</f>
        <v>0</v>
      </c>
      <c r="O41" s="10"/>
      <c r="P41" s="27">
        <f>VLOOKUP(pointscalculator_division3[[#This Row],[Column12]], pointstable1[], 2, FALSE)</f>
        <v>0</v>
      </c>
      <c r="Q41" s="10"/>
      <c r="R41" s="27">
        <f>VLOOKUP(pointscalculator_division3[[#This Row],[Column14]], pointstable1[], 2, FALSE)</f>
        <v>0</v>
      </c>
      <c r="S41" s="10"/>
      <c r="T41" s="27">
        <f>VLOOKUP(pointscalculator_division3[[#This Row],[Column16]], pointstable1[], 2, FALSE)</f>
        <v>0</v>
      </c>
    </row>
    <row r="42" spans="4:20">
      <c r="D42" s="26" t="str">
        <f>Leaderboards!M5</f>
        <v xml:space="preserve"> </v>
      </c>
      <c r="E42" s="9"/>
      <c r="F42" s="27">
        <f>VLOOKUP(pointscalculator_division3[[#This Row],[Column2]], pointstable1[], 2, FALSE)</f>
        <v>0</v>
      </c>
      <c r="G42" s="10"/>
      <c r="H42" s="27">
        <f>VLOOKUP(pointscalculator_division3[[#This Row],[Column4]], pointstable1[], 2, FALSE)</f>
        <v>0</v>
      </c>
      <c r="I42" s="10"/>
      <c r="J42" s="27">
        <f>VLOOKUP(pointscalculator_division3[[#This Row],[Column6]], pointstable1[], 2, FALSE)</f>
        <v>0</v>
      </c>
      <c r="K42" s="10"/>
      <c r="L42" s="27">
        <f>VLOOKUP(pointscalculator_division3[[#This Row],[Column8]], pointstable1[], 2, FALSE)</f>
        <v>0</v>
      </c>
      <c r="M42" s="10"/>
      <c r="N42" s="27">
        <f>VLOOKUP(pointscalculator_division3[[#This Row],[Column10]], pointstable1[], 2, FALSE)</f>
        <v>0</v>
      </c>
      <c r="O42" s="10"/>
      <c r="P42" s="27">
        <f>VLOOKUP(pointscalculator_division3[[#This Row],[Column12]], pointstable1[], 2, FALSE)</f>
        <v>0</v>
      </c>
      <c r="Q42" s="10"/>
      <c r="R42" s="27">
        <f>VLOOKUP(pointscalculator_division3[[#This Row],[Column14]], pointstable1[], 2, FALSE)</f>
        <v>0</v>
      </c>
      <c r="S42" s="10"/>
      <c r="T42" s="27">
        <f>VLOOKUP(pointscalculator_division3[[#This Row],[Column16]], pointstable1[], 2, FALSE)</f>
        <v>0</v>
      </c>
    </row>
    <row r="43" spans="4:20">
      <c r="D43" s="26" t="str">
        <f>Leaderboards!M6</f>
        <v xml:space="preserve"> </v>
      </c>
      <c r="E43" s="9"/>
      <c r="F43" s="27">
        <f>VLOOKUP(pointscalculator_division3[[#This Row],[Column2]], pointstable1[], 2, FALSE)</f>
        <v>0</v>
      </c>
      <c r="G43" s="10"/>
      <c r="H43" s="27">
        <f>VLOOKUP(pointscalculator_division3[[#This Row],[Column4]], pointstable1[], 2, FALSE)</f>
        <v>0</v>
      </c>
      <c r="I43" s="10"/>
      <c r="J43" s="27">
        <f>VLOOKUP(pointscalculator_division3[[#This Row],[Column6]], pointstable1[], 2, FALSE)</f>
        <v>0</v>
      </c>
      <c r="K43" s="10"/>
      <c r="L43" s="27">
        <f>VLOOKUP(pointscalculator_division3[[#This Row],[Column8]], pointstable1[], 2, FALSE)</f>
        <v>0</v>
      </c>
      <c r="M43" s="10"/>
      <c r="N43" s="27">
        <f>VLOOKUP(pointscalculator_division3[[#This Row],[Column10]], pointstable1[], 2, FALSE)</f>
        <v>0</v>
      </c>
      <c r="O43" s="10"/>
      <c r="P43" s="27">
        <f>VLOOKUP(pointscalculator_division3[[#This Row],[Column12]], pointstable1[], 2, FALSE)</f>
        <v>0</v>
      </c>
      <c r="Q43" s="10"/>
      <c r="R43" s="27">
        <f>VLOOKUP(pointscalculator_division3[[#This Row],[Column14]], pointstable1[], 2, FALSE)</f>
        <v>0</v>
      </c>
      <c r="S43" s="10"/>
      <c r="T43" s="27">
        <f>VLOOKUP(pointscalculator_division3[[#This Row],[Column16]], pointstable1[], 2, FALSE)</f>
        <v>0</v>
      </c>
    </row>
    <row r="44" spans="4:20">
      <c r="D44" s="26" t="str">
        <f>Leaderboards!M7</f>
        <v xml:space="preserve"> </v>
      </c>
      <c r="E44" s="9"/>
      <c r="F44" s="27">
        <f>VLOOKUP(pointscalculator_division3[[#This Row],[Column2]], pointstable1[], 2, FALSE)</f>
        <v>0</v>
      </c>
      <c r="G44" s="10"/>
      <c r="H44" s="27">
        <f>VLOOKUP(pointscalculator_division3[[#This Row],[Column4]], pointstable1[], 2, FALSE)</f>
        <v>0</v>
      </c>
      <c r="I44" s="10"/>
      <c r="J44" s="27">
        <f>VLOOKUP(pointscalculator_division3[[#This Row],[Column6]], pointstable1[], 2, FALSE)</f>
        <v>0</v>
      </c>
      <c r="K44" s="10"/>
      <c r="L44" s="27">
        <f>VLOOKUP(pointscalculator_division3[[#This Row],[Column8]], pointstable1[], 2, FALSE)</f>
        <v>0</v>
      </c>
      <c r="M44" s="10"/>
      <c r="N44" s="27">
        <f>VLOOKUP(pointscalculator_division3[[#This Row],[Column10]], pointstable1[], 2, FALSE)</f>
        <v>0</v>
      </c>
      <c r="O44" s="10"/>
      <c r="P44" s="27">
        <f>VLOOKUP(pointscalculator_division3[[#This Row],[Column12]], pointstable1[], 2, FALSE)</f>
        <v>0</v>
      </c>
      <c r="Q44" s="10"/>
      <c r="R44" s="27">
        <f>VLOOKUP(pointscalculator_division3[[#This Row],[Column14]], pointstable1[], 2, FALSE)</f>
        <v>0</v>
      </c>
      <c r="S44" s="10"/>
      <c r="T44" s="27">
        <f>VLOOKUP(pointscalculator_division3[[#This Row],[Column16]], pointstable1[], 2, FALSE)</f>
        <v>0</v>
      </c>
    </row>
    <row r="45" spans="4:20">
      <c r="D45" s="26" t="str">
        <f>Leaderboards!M8</f>
        <v xml:space="preserve"> </v>
      </c>
      <c r="E45" s="9"/>
      <c r="F45" s="27">
        <f>VLOOKUP(pointscalculator_division3[[#This Row],[Column2]], pointstable1[], 2, FALSE)</f>
        <v>0</v>
      </c>
      <c r="G45" s="10"/>
      <c r="H45" s="27">
        <f>VLOOKUP(pointscalculator_division3[[#This Row],[Column4]], pointstable1[], 2, FALSE)</f>
        <v>0</v>
      </c>
      <c r="I45" s="10"/>
      <c r="J45" s="27">
        <f>VLOOKUP(pointscalculator_division3[[#This Row],[Column6]], pointstable1[], 2, FALSE)</f>
        <v>0</v>
      </c>
      <c r="K45" s="10"/>
      <c r="L45" s="27">
        <f>VLOOKUP(pointscalculator_division3[[#This Row],[Column8]], pointstable1[], 2, FALSE)</f>
        <v>0</v>
      </c>
      <c r="M45" s="10"/>
      <c r="N45" s="27">
        <f>VLOOKUP(pointscalculator_division3[[#This Row],[Column10]], pointstable1[], 2, FALSE)</f>
        <v>0</v>
      </c>
      <c r="O45" s="10"/>
      <c r="P45" s="27">
        <f>VLOOKUP(pointscalculator_division3[[#This Row],[Column12]], pointstable1[], 2, FALSE)</f>
        <v>0</v>
      </c>
      <c r="Q45" s="10"/>
      <c r="R45" s="27">
        <f>VLOOKUP(pointscalculator_division3[[#This Row],[Column14]], pointstable1[], 2, FALSE)</f>
        <v>0</v>
      </c>
      <c r="S45" s="10"/>
      <c r="T45" s="27">
        <f>VLOOKUP(pointscalculator_division3[[#This Row],[Column16]], pointstable1[], 2, FALSE)</f>
        <v>0</v>
      </c>
    </row>
    <row r="46" spans="4:20">
      <c r="D46" s="26" t="str">
        <f>Leaderboards!M9</f>
        <v xml:space="preserve"> </v>
      </c>
      <c r="E46" s="9"/>
      <c r="F46" s="27">
        <f>VLOOKUP(pointscalculator_division3[[#This Row],[Column2]], pointstable1[], 2, FALSE)</f>
        <v>0</v>
      </c>
      <c r="G46" s="10"/>
      <c r="H46" s="27">
        <f>VLOOKUP(pointscalculator_division3[[#This Row],[Column4]], pointstable1[], 2, FALSE)</f>
        <v>0</v>
      </c>
      <c r="I46" s="10"/>
      <c r="J46" s="27">
        <f>VLOOKUP(pointscalculator_division3[[#This Row],[Column6]], pointstable1[], 2, FALSE)</f>
        <v>0</v>
      </c>
      <c r="K46" s="10"/>
      <c r="L46" s="27">
        <f>VLOOKUP(pointscalculator_division3[[#This Row],[Column8]], pointstable1[], 2, FALSE)</f>
        <v>0</v>
      </c>
      <c r="M46" s="10"/>
      <c r="N46" s="27">
        <f>VLOOKUP(pointscalculator_division3[[#This Row],[Column10]], pointstable1[], 2, FALSE)</f>
        <v>0</v>
      </c>
      <c r="O46" s="10"/>
      <c r="P46" s="27">
        <f>VLOOKUP(pointscalculator_division3[[#This Row],[Column12]], pointstable1[], 2, FALSE)</f>
        <v>0</v>
      </c>
      <c r="Q46" s="10"/>
      <c r="R46" s="27">
        <f>VLOOKUP(pointscalculator_division3[[#This Row],[Column14]], pointstable1[], 2, FALSE)</f>
        <v>0</v>
      </c>
      <c r="S46" s="10"/>
      <c r="T46" s="27">
        <f>VLOOKUP(pointscalculator_division3[[#This Row],[Column16]], pointstable1[], 2, FALSE)</f>
        <v>0</v>
      </c>
    </row>
    <row r="47" spans="4:20">
      <c r="D47" s="26" t="str">
        <f>Leaderboards!M10</f>
        <v xml:space="preserve"> </v>
      </c>
      <c r="E47" s="9"/>
      <c r="F47" s="27">
        <f>VLOOKUP(pointscalculator_division3[[#This Row],[Column2]], pointstable1[], 2, FALSE)</f>
        <v>0</v>
      </c>
      <c r="G47" s="10"/>
      <c r="H47" s="27">
        <f>VLOOKUP(pointscalculator_division3[[#This Row],[Column4]], pointstable1[], 2, FALSE)</f>
        <v>0</v>
      </c>
      <c r="I47" s="10"/>
      <c r="J47" s="27">
        <f>VLOOKUP(pointscalculator_division3[[#This Row],[Column6]], pointstable1[], 2, FALSE)</f>
        <v>0</v>
      </c>
      <c r="K47" s="10"/>
      <c r="L47" s="27">
        <f>VLOOKUP(pointscalculator_division3[[#This Row],[Column8]], pointstable1[], 2, FALSE)</f>
        <v>0</v>
      </c>
      <c r="M47" s="10"/>
      <c r="N47" s="27">
        <f>VLOOKUP(pointscalculator_division3[[#This Row],[Column10]], pointstable1[], 2, FALSE)</f>
        <v>0</v>
      </c>
      <c r="O47" s="10"/>
      <c r="P47" s="27">
        <f>VLOOKUP(pointscalculator_division3[[#This Row],[Column12]], pointstable1[], 2, FALSE)</f>
        <v>0</v>
      </c>
      <c r="Q47" s="10"/>
      <c r="R47" s="27">
        <f>VLOOKUP(pointscalculator_division3[[#This Row],[Column14]], pointstable1[], 2, FALSE)</f>
        <v>0</v>
      </c>
      <c r="S47" s="10"/>
      <c r="T47" s="27">
        <f>VLOOKUP(pointscalculator_division3[[#This Row],[Column16]], pointstable1[], 2, FALSE)</f>
        <v>0</v>
      </c>
    </row>
    <row r="48" spans="4:20">
      <c r="D48" s="26" t="str">
        <f>Leaderboards!M11</f>
        <v xml:space="preserve"> </v>
      </c>
      <c r="E48" s="9"/>
      <c r="F48" s="27">
        <f>VLOOKUP(pointscalculator_division3[[#This Row],[Column2]], pointstable1[], 2, FALSE)</f>
        <v>0</v>
      </c>
      <c r="G48" s="10"/>
      <c r="H48" s="27">
        <f>VLOOKUP(pointscalculator_division3[[#This Row],[Column4]], pointstable1[], 2, FALSE)</f>
        <v>0</v>
      </c>
      <c r="I48" s="10"/>
      <c r="J48" s="27">
        <f>VLOOKUP(pointscalculator_division3[[#This Row],[Column6]], pointstable1[], 2, FALSE)</f>
        <v>0</v>
      </c>
      <c r="K48" s="10"/>
      <c r="L48" s="27">
        <f>VLOOKUP(pointscalculator_division3[[#This Row],[Column8]], pointstable1[], 2, FALSE)</f>
        <v>0</v>
      </c>
      <c r="M48" s="10"/>
      <c r="N48" s="27">
        <f>VLOOKUP(pointscalculator_division3[[#This Row],[Column10]], pointstable1[], 2, FALSE)</f>
        <v>0</v>
      </c>
      <c r="O48" s="10"/>
      <c r="P48" s="27">
        <f>VLOOKUP(pointscalculator_division3[[#This Row],[Column12]], pointstable1[], 2, FALSE)</f>
        <v>0</v>
      </c>
      <c r="Q48" s="10"/>
      <c r="R48" s="27">
        <f>VLOOKUP(pointscalculator_division3[[#This Row],[Column14]], pointstable1[], 2, FALSE)</f>
        <v>0</v>
      </c>
      <c r="S48" s="10"/>
      <c r="T48" s="27">
        <f>VLOOKUP(pointscalculator_division3[[#This Row],[Column16]], pointstable1[], 2, FALSE)</f>
        <v>0</v>
      </c>
    </row>
    <row r="49" spans="4:20">
      <c r="D49" s="26" t="str">
        <f>Leaderboards!M12</f>
        <v xml:space="preserve"> </v>
      </c>
      <c r="E49" s="9"/>
      <c r="F49" s="27">
        <f>VLOOKUP(pointscalculator_division3[[#This Row],[Column2]], pointstable1[], 2, FALSE)</f>
        <v>0</v>
      </c>
      <c r="G49" s="10"/>
      <c r="H49" s="27">
        <f>VLOOKUP(pointscalculator_division3[[#This Row],[Column4]], pointstable1[], 2, FALSE)</f>
        <v>0</v>
      </c>
      <c r="I49" s="10"/>
      <c r="J49" s="27">
        <f>VLOOKUP(pointscalculator_division3[[#This Row],[Column6]], pointstable1[], 2, FALSE)</f>
        <v>0</v>
      </c>
      <c r="K49" s="10"/>
      <c r="L49" s="27">
        <f>VLOOKUP(pointscalculator_division3[[#This Row],[Column8]], pointstable1[], 2, FALSE)</f>
        <v>0</v>
      </c>
      <c r="M49" s="10"/>
      <c r="N49" s="27">
        <f>VLOOKUP(pointscalculator_division3[[#This Row],[Column10]], pointstable1[], 2, FALSE)</f>
        <v>0</v>
      </c>
      <c r="O49" s="10"/>
      <c r="P49" s="27">
        <f>VLOOKUP(pointscalculator_division3[[#This Row],[Column12]], pointstable1[], 2, FALSE)</f>
        <v>0</v>
      </c>
      <c r="Q49" s="10"/>
      <c r="R49" s="27">
        <f>VLOOKUP(pointscalculator_division3[[#This Row],[Column14]], pointstable1[], 2, FALSE)</f>
        <v>0</v>
      </c>
      <c r="S49" s="10"/>
      <c r="T49" s="27">
        <f>VLOOKUP(pointscalculator_division3[[#This Row],[Column16]], pointstable1[], 2, FALSE)</f>
        <v>0</v>
      </c>
    </row>
    <row r="50" spans="4:20">
      <c r="D50" s="26" t="str">
        <f>Leaderboards!M13</f>
        <v xml:space="preserve"> </v>
      </c>
      <c r="E50" s="9"/>
      <c r="F50" s="27">
        <f>VLOOKUP(pointscalculator_division3[[#This Row],[Column2]], pointstable1[], 2, FALSE)</f>
        <v>0</v>
      </c>
      <c r="G50" s="10"/>
      <c r="H50" s="27">
        <f>VLOOKUP(pointscalculator_division3[[#This Row],[Column4]], pointstable1[], 2, FALSE)</f>
        <v>0</v>
      </c>
      <c r="I50" s="10"/>
      <c r="J50" s="27">
        <f>VLOOKUP(pointscalculator_division3[[#This Row],[Column6]], pointstable1[], 2, FALSE)</f>
        <v>0</v>
      </c>
      <c r="K50" s="10"/>
      <c r="L50" s="27">
        <f>VLOOKUP(pointscalculator_division3[[#This Row],[Column8]], pointstable1[], 2, FALSE)</f>
        <v>0</v>
      </c>
      <c r="M50" s="10"/>
      <c r="N50" s="27">
        <f>VLOOKUP(pointscalculator_division3[[#This Row],[Column10]], pointstable1[], 2, FALSE)</f>
        <v>0</v>
      </c>
      <c r="O50" s="10"/>
      <c r="P50" s="27">
        <f>VLOOKUP(pointscalculator_division3[[#This Row],[Column12]], pointstable1[], 2, FALSE)</f>
        <v>0</v>
      </c>
      <c r="Q50" s="10"/>
      <c r="R50" s="27">
        <f>VLOOKUP(pointscalculator_division3[[#This Row],[Column14]], pointstable1[], 2, FALSE)</f>
        <v>0</v>
      </c>
      <c r="S50" s="10"/>
      <c r="T50" s="27">
        <f>VLOOKUP(pointscalculator_division3[[#This Row],[Column16]], pointstable1[], 2, FALSE)</f>
        <v>0</v>
      </c>
    </row>
    <row r="51" spans="4:20">
      <c r="D51" s="26" t="str">
        <f>Leaderboards!M14</f>
        <v xml:space="preserve"> </v>
      </c>
      <c r="E51" s="9"/>
      <c r="F51" s="27">
        <f>VLOOKUP(pointscalculator_division3[[#This Row],[Column2]], pointstable1[], 2, FALSE)</f>
        <v>0</v>
      </c>
      <c r="G51" s="10"/>
      <c r="H51" s="27">
        <f>VLOOKUP(pointscalculator_division3[[#This Row],[Column4]], pointstable1[], 2, FALSE)</f>
        <v>0</v>
      </c>
      <c r="I51" s="10"/>
      <c r="J51" s="27">
        <f>VLOOKUP(pointscalculator_division3[[#This Row],[Column6]], pointstable1[], 2, FALSE)</f>
        <v>0</v>
      </c>
      <c r="K51" s="10"/>
      <c r="L51" s="27">
        <f>VLOOKUP(pointscalculator_division3[[#This Row],[Column8]], pointstable1[], 2, FALSE)</f>
        <v>0</v>
      </c>
      <c r="M51" s="10"/>
      <c r="N51" s="27">
        <f>VLOOKUP(pointscalculator_division3[[#This Row],[Column10]], pointstable1[], 2, FALSE)</f>
        <v>0</v>
      </c>
      <c r="O51" s="10"/>
      <c r="P51" s="27">
        <f>VLOOKUP(pointscalculator_division3[[#This Row],[Column12]], pointstable1[], 2, FALSE)</f>
        <v>0</v>
      </c>
      <c r="Q51" s="10"/>
      <c r="R51" s="27">
        <f>VLOOKUP(pointscalculator_division3[[#This Row],[Column14]], pointstable1[], 2, FALSE)</f>
        <v>0</v>
      </c>
      <c r="S51" s="10"/>
      <c r="T51" s="27">
        <f>VLOOKUP(pointscalculator_division3[[#This Row],[Column16]], pointstable1[], 2, FALSE)</f>
        <v>0</v>
      </c>
    </row>
    <row r="52" spans="4:20" ht="14.65" thickBot="1">
      <c r="D52" s="26" t="str">
        <f>Leaderboards!M15</f>
        <v xml:space="preserve"> </v>
      </c>
      <c r="E52" s="11"/>
      <c r="F52" s="27">
        <f>VLOOKUP(pointscalculator_division3[[#This Row],[Column2]], pointstable1[], 2, FALSE)</f>
        <v>0</v>
      </c>
      <c r="G52" s="12"/>
      <c r="H52" s="27">
        <f>VLOOKUP(pointscalculator_division3[[#This Row],[Column4]], pointstable1[], 2, FALSE)</f>
        <v>0</v>
      </c>
      <c r="I52" s="12"/>
      <c r="J52" s="27">
        <f>VLOOKUP(pointscalculator_division3[[#This Row],[Column6]], pointstable1[], 2, FALSE)</f>
        <v>0</v>
      </c>
      <c r="K52" s="12"/>
      <c r="L52" s="27">
        <f>VLOOKUP(pointscalculator_division3[[#This Row],[Column8]], pointstable1[], 2, FALSE)</f>
        <v>0</v>
      </c>
      <c r="M52" s="12"/>
      <c r="N52" s="27">
        <f>VLOOKUP(pointscalculator_division3[[#This Row],[Column10]], pointstable1[], 2, FALSE)</f>
        <v>0</v>
      </c>
      <c r="O52" s="12"/>
      <c r="P52" s="27">
        <f>VLOOKUP(pointscalculator_division3[[#This Row],[Column12]], pointstable1[], 2, FALSE)</f>
        <v>0</v>
      </c>
      <c r="Q52" s="12"/>
      <c r="R52" s="27">
        <f>VLOOKUP(pointscalculator_division3[[#This Row],[Column14]], pointstable1[], 2, FALSE)</f>
        <v>0</v>
      </c>
      <c r="S52" s="12"/>
      <c r="T52" s="27">
        <f>VLOOKUP(pointscalculator_division3[[#This Row],[Column16]], pointstable1[], 2, FALSE)</f>
        <v>0</v>
      </c>
    </row>
    <row r="55" spans="4:20" ht="14.25" customHeight="1">
      <c r="D55" s="37" t="s">
        <v>23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4:20" ht="14.65" customHeight="1" thickBot="1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4:20" ht="14.65" thickBot="1">
      <c r="E57" s="2" t="s">
        <v>8</v>
      </c>
      <c r="F57" s="19"/>
      <c r="G57" s="3" t="s">
        <v>9</v>
      </c>
      <c r="H57" s="20"/>
      <c r="I57" s="4" t="s">
        <v>10</v>
      </c>
      <c r="J57" s="21"/>
      <c r="K57" s="5" t="s">
        <v>11</v>
      </c>
      <c r="L57" s="22"/>
      <c r="M57" s="6" t="s">
        <v>12</v>
      </c>
      <c r="N57" s="23"/>
      <c r="O57" s="2" t="s">
        <v>13</v>
      </c>
      <c r="P57" s="19"/>
      <c r="Q57" s="3" t="s">
        <v>14</v>
      </c>
      <c r="R57" s="20"/>
      <c r="S57" s="4" t="s">
        <v>15</v>
      </c>
      <c r="T57" s="21"/>
    </row>
    <row r="58" spans="4:20" ht="14.65" thickBot="1">
      <c r="D58" s="24" t="s">
        <v>7</v>
      </c>
      <c r="E58" s="7" t="s">
        <v>18</v>
      </c>
      <c r="F58" s="25" t="s">
        <v>19</v>
      </c>
      <c r="G58" s="8" t="s">
        <v>18</v>
      </c>
      <c r="H58" s="25" t="s">
        <v>19</v>
      </c>
      <c r="I58" s="8" t="s">
        <v>18</v>
      </c>
      <c r="J58" s="25" t="s">
        <v>19</v>
      </c>
      <c r="K58" s="8" t="s">
        <v>18</v>
      </c>
      <c r="L58" s="25" t="s">
        <v>19</v>
      </c>
      <c r="M58" s="8" t="s">
        <v>18</v>
      </c>
      <c r="N58" s="25" t="s">
        <v>19</v>
      </c>
      <c r="O58" s="8" t="s">
        <v>18</v>
      </c>
      <c r="P58" s="25" t="s">
        <v>19</v>
      </c>
      <c r="Q58" s="8" t="s">
        <v>18</v>
      </c>
      <c r="R58" s="25" t="s">
        <v>19</v>
      </c>
      <c r="S58" s="8" t="s">
        <v>18</v>
      </c>
      <c r="T58" s="25" t="s">
        <v>19</v>
      </c>
    </row>
    <row r="59" spans="4:20">
      <c r="D59" s="26" t="str">
        <f>Leaderboards!M21</f>
        <v xml:space="preserve"> </v>
      </c>
      <c r="E59" s="9"/>
      <c r="F59" s="27">
        <f>VLOOKUP(pointscalculator_division0[[#This Row],[Column2]], pointstable1[], 2, FALSE)</f>
        <v>0</v>
      </c>
      <c r="G59" s="10"/>
      <c r="H59" s="27">
        <f>VLOOKUP(pointscalculator_division0[[#This Row],[Column4]], pointstable1[], 2, FALSE)</f>
        <v>0</v>
      </c>
      <c r="I59" s="10"/>
      <c r="J59" s="27">
        <f>VLOOKUP(pointscalculator_division0[[#This Row],[Column6]], pointstable1[], 2, FALSE)</f>
        <v>0</v>
      </c>
      <c r="K59" s="10"/>
      <c r="L59" s="27">
        <f>VLOOKUP(pointscalculator_division0[[#This Row],[Column8]], pointstable1[], 2, FALSE)</f>
        <v>0</v>
      </c>
      <c r="M59" s="10"/>
      <c r="N59" s="27">
        <f>VLOOKUP(pointscalculator_division0[[#This Row],[Column10]], pointstable1[], 2, FALSE)</f>
        <v>0</v>
      </c>
      <c r="O59" s="10"/>
      <c r="P59" s="27">
        <f>VLOOKUP(pointscalculator_division0[[#This Row],[Column12]], pointstable1[], 2, FALSE)</f>
        <v>0</v>
      </c>
      <c r="Q59" s="10"/>
      <c r="R59" s="27">
        <f>VLOOKUP(pointscalculator_division0[[#This Row],[Column14]], pointstable1[], 2, FALSE)</f>
        <v>0</v>
      </c>
      <c r="S59" s="10"/>
      <c r="T59" s="27">
        <f>VLOOKUP(pointscalculator_division0[[#This Row],[Column16]], pointstable1[], 2, FALSE)</f>
        <v>0</v>
      </c>
    </row>
    <row r="60" spans="4:20">
      <c r="D60" s="26" t="str">
        <f>Leaderboards!M22</f>
        <v xml:space="preserve"> </v>
      </c>
      <c r="E60" s="9"/>
      <c r="F60" s="27">
        <f>VLOOKUP(pointscalculator_division0[[#This Row],[Column2]], pointstable1[], 2, FALSE)</f>
        <v>0</v>
      </c>
      <c r="G60" s="10"/>
      <c r="H60" s="27">
        <f>VLOOKUP(pointscalculator_division0[[#This Row],[Column4]], pointstable1[], 2, FALSE)</f>
        <v>0</v>
      </c>
      <c r="I60" s="10"/>
      <c r="J60" s="27">
        <f>VLOOKUP(pointscalculator_division0[[#This Row],[Column6]], pointstable1[], 2, FALSE)</f>
        <v>0</v>
      </c>
      <c r="K60" s="10"/>
      <c r="L60" s="27">
        <f>VLOOKUP(pointscalculator_division0[[#This Row],[Column8]], pointstable1[], 2, FALSE)</f>
        <v>0</v>
      </c>
      <c r="M60" s="10"/>
      <c r="N60" s="27">
        <f>VLOOKUP(pointscalculator_division0[[#This Row],[Column10]], pointstable1[], 2, FALSE)</f>
        <v>0</v>
      </c>
      <c r="O60" s="10"/>
      <c r="P60" s="27">
        <f>VLOOKUP(pointscalculator_division0[[#This Row],[Column12]], pointstable1[], 2, FALSE)</f>
        <v>0</v>
      </c>
      <c r="Q60" s="10"/>
      <c r="R60" s="27">
        <f>VLOOKUP(pointscalculator_division0[[#This Row],[Column14]], pointstable1[], 2, FALSE)</f>
        <v>0</v>
      </c>
      <c r="S60" s="10"/>
      <c r="T60" s="27">
        <f>VLOOKUP(pointscalculator_division0[[#This Row],[Column16]], pointstable1[], 2, FALSE)</f>
        <v>0</v>
      </c>
    </row>
    <row r="61" spans="4:20">
      <c r="D61" s="26" t="str">
        <f>Leaderboards!M23</f>
        <v xml:space="preserve"> </v>
      </c>
      <c r="E61" s="9"/>
      <c r="F61" s="27">
        <f>VLOOKUP(pointscalculator_division0[[#This Row],[Column2]], pointstable1[], 2, FALSE)</f>
        <v>0</v>
      </c>
      <c r="G61" s="10"/>
      <c r="H61" s="27">
        <f>VLOOKUP(pointscalculator_division0[[#This Row],[Column4]], pointstable1[], 2, FALSE)</f>
        <v>0</v>
      </c>
      <c r="I61" s="10"/>
      <c r="J61" s="27">
        <f>VLOOKUP(pointscalculator_division0[[#This Row],[Column6]], pointstable1[], 2, FALSE)</f>
        <v>0</v>
      </c>
      <c r="K61" s="10"/>
      <c r="L61" s="27">
        <f>VLOOKUP(pointscalculator_division0[[#This Row],[Column8]], pointstable1[], 2, FALSE)</f>
        <v>0</v>
      </c>
      <c r="M61" s="10"/>
      <c r="N61" s="27">
        <f>VLOOKUP(pointscalculator_division0[[#This Row],[Column10]], pointstable1[], 2, FALSE)</f>
        <v>0</v>
      </c>
      <c r="O61" s="10"/>
      <c r="P61" s="27">
        <f>VLOOKUP(pointscalculator_division0[[#This Row],[Column12]], pointstable1[], 2, FALSE)</f>
        <v>0</v>
      </c>
      <c r="Q61" s="10"/>
      <c r="R61" s="27">
        <f>VLOOKUP(pointscalculator_division0[[#This Row],[Column14]], pointstable1[], 2, FALSE)</f>
        <v>0</v>
      </c>
      <c r="S61" s="10"/>
      <c r="T61" s="27">
        <f>VLOOKUP(pointscalculator_division0[[#This Row],[Column16]], pointstable1[], 2, FALSE)</f>
        <v>0</v>
      </c>
    </row>
    <row r="62" spans="4:20">
      <c r="D62" s="26" t="str">
        <f>Leaderboards!M24</f>
        <v xml:space="preserve"> </v>
      </c>
      <c r="E62" s="9"/>
      <c r="F62" s="27">
        <f>VLOOKUP(pointscalculator_division0[[#This Row],[Column2]], pointstable1[], 2, FALSE)</f>
        <v>0</v>
      </c>
      <c r="G62" s="10"/>
      <c r="H62" s="27">
        <f>VLOOKUP(pointscalculator_division0[[#This Row],[Column4]], pointstable1[], 2, FALSE)</f>
        <v>0</v>
      </c>
      <c r="I62" s="10"/>
      <c r="J62" s="27">
        <f>VLOOKUP(pointscalculator_division0[[#This Row],[Column6]], pointstable1[], 2, FALSE)</f>
        <v>0</v>
      </c>
      <c r="K62" s="10"/>
      <c r="L62" s="27">
        <f>VLOOKUP(pointscalculator_division0[[#This Row],[Column8]], pointstable1[], 2, FALSE)</f>
        <v>0</v>
      </c>
      <c r="M62" s="10"/>
      <c r="N62" s="27">
        <f>VLOOKUP(pointscalculator_division0[[#This Row],[Column10]], pointstable1[], 2, FALSE)</f>
        <v>0</v>
      </c>
      <c r="O62" s="10"/>
      <c r="P62" s="27">
        <f>VLOOKUP(pointscalculator_division0[[#This Row],[Column12]], pointstable1[], 2, FALSE)</f>
        <v>0</v>
      </c>
      <c r="Q62" s="10"/>
      <c r="R62" s="27">
        <f>VLOOKUP(pointscalculator_division0[[#This Row],[Column14]], pointstable1[], 2, FALSE)</f>
        <v>0</v>
      </c>
      <c r="S62" s="10"/>
      <c r="T62" s="27">
        <f>VLOOKUP(pointscalculator_division0[[#This Row],[Column16]], pointstable1[], 2, FALSE)</f>
        <v>0</v>
      </c>
    </row>
    <row r="63" spans="4:20">
      <c r="D63" s="26" t="str">
        <f>Leaderboards!M25</f>
        <v xml:space="preserve"> </v>
      </c>
      <c r="E63" s="9"/>
      <c r="F63" s="27">
        <f>VLOOKUP(pointscalculator_division0[[#This Row],[Column2]], pointstable1[], 2, FALSE)</f>
        <v>0</v>
      </c>
      <c r="G63" s="10"/>
      <c r="H63" s="27">
        <f>VLOOKUP(pointscalculator_division0[[#This Row],[Column4]], pointstable1[], 2, FALSE)</f>
        <v>0</v>
      </c>
      <c r="I63" s="10"/>
      <c r="J63" s="27">
        <f>VLOOKUP(pointscalculator_division0[[#This Row],[Column6]], pointstable1[], 2, FALSE)</f>
        <v>0</v>
      </c>
      <c r="K63" s="10"/>
      <c r="L63" s="27">
        <f>VLOOKUP(pointscalculator_division0[[#This Row],[Column8]], pointstable1[], 2, FALSE)</f>
        <v>0</v>
      </c>
      <c r="M63" s="10"/>
      <c r="N63" s="27">
        <f>VLOOKUP(pointscalculator_division0[[#This Row],[Column10]], pointstable1[], 2, FALSE)</f>
        <v>0</v>
      </c>
      <c r="O63" s="10"/>
      <c r="P63" s="27">
        <f>VLOOKUP(pointscalculator_division0[[#This Row],[Column12]], pointstable1[], 2, FALSE)</f>
        <v>0</v>
      </c>
      <c r="Q63" s="10"/>
      <c r="R63" s="27">
        <f>VLOOKUP(pointscalculator_division0[[#This Row],[Column14]], pointstable1[], 2, FALSE)</f>
        <v>0</v>
      </c>
      <c r="S63" s="10"/>
      <c r="T63" s="27">
        <f>VLOOKUP(pointscalculator_division0[[#This Row],[Column16]], pointstable1[], 2, FALSE)</f>
        <v>0</v>
      </c>
    </row>
    <row r="64" spans="4:20">
      <c r="D64" s="26" t="str">
        <f>Leaderboards!M26</f>
        <v xml:space="preserve"> </v>
      </c>
      <c r="E64" s="9"/>
      <c r="F64" s="27">
        <f>VLOOKUP(pointscalculator_division0[[#This Row],[Column2]], pointstable1[], 2, FALSE)</f>
        <v>0</v>
      </c>
      <c r="G64" s="10"/>
      <c r="H64" s="27">
        <f>VLOOKUP(pointscalculator_division0[[#This Row],[Column4]], pointstable1[], 2, FALSE)</f>
        <v>0</v>
      </c>
      <c r="I64" s="10"/>
      <c r="J64" s="27">
        <f>VLOOKUP(pointscalculator_division0[[#This Row],[Column6]], pointstable1[], 2, FALSE)</f>
        <v>0</v>
      </c>
      <c r="K64" s="10"/>
      <c r="L64" s="27">
        <f>VLOOKUP(pointscalculator_division0[[#This Row],[Column8]], pointstable1[], 2, FALSE)</f>
        <v>0</v>
      </c>
      <c r="M64" s="10"/>
      <c r="N64" s="27">
        <f>VLOOKUP(pointscalculator_division0[[#This Row],[Column10]], pointstable1[], 2, FALSE)</f>
        <v>0</v>
      </c>
      <c r="O64" s="10"/>
      <c r="P64" s="27">
        <f>VLOOKUP(pointscalculator_division0[[#This Row],[Column12]], pointstable1[], 2, FALSE)</f>
        <v>0</v>
      </c>
      <c r="Q64" s="10"/>
      <c r="R64" s="27">
        <f>VLOOKUP(pointscalculator_division0[[#This Row],[Column14]], pointstable1[], 2, FALSE)</f>
        <v>0</v>
      </c>
      <c r="S64" s="10"/>
      <c r="T64" s="27">
        <f>VLOOKUP(pointscalculator_division0[[#This Row],[Column16]], pointstable1[], 2, FALSE)</f>
        <v>0</v>
      </c>
    </row>
    <row r="65" spans="4:20">
      <c r="D65" s="26" t="str">
        <f>Leaderboards!M27</f>
        <v xml:space="preserve"> </v>
      </c>
      <c r="E65" s="9"/>
      <c r="F65" s="27">
        <f>VLOOKUP(pointscalculator_division0[[#This Row],[Column2]], pointstable1[], 2, FALSE)</f>
        <v>0</v>
      </c>
      <c r="G65" s="10"/>
      <c r="H65" s="27">
        <f>VLOOKUP(pointscalculator_division0[[#This Row],[Column4]], pointstable1[], 2, FALSE)</f>
        <v>0</v>
      </c>
      <c r="I65" s="10"/>
      <c r="J65" s="27">
        <f>VLOOKUP(pointscalculator_division0[[#This Row],[Column6]], pointstable1[], 2, FALSE)</f>
        <v>0</v>
      </c>
      <c r="K65" s="10"/>
      <c r="L65" s="27">
        <f>VLOOKUP(pointscalculator_division0[[#This Row],[Column8]], pointstable1[], 2, FALSE)</f>
        <v>0</v>
      </c>
      <c r="M65" s="10"/>
      <c r="N65" s="27">
        <f>VLOOKUP(pointscalculator_division0[[#This Row],[Column10]], pointstable1[], 2, FALSE)</f>
        <v>0</v>
      </c>
      <c r="O65" s="10"/>
      <c r="P65" s="27">
        <f>VLOOKUP(pointscalculator_division0[[#This Row],[Column12]], pointstable1[], 2, FALSE)</f>
        <v>0</v>
      </c>
      <c r="Q65" s="10"/>
      <c r="R65" s="27">
        <f>VLOOKUP(pointscalculator_division0[[#This Row],[Column14]], pointstable1[], 2, FALSE)</f>
        <v>0</v>
      </c>
      <c r="S65" s="10"/>
      <c r="T65" s="27">
        <f>VLOOKUP(pointscalculator_division0[[#This Row],[Column16]], pointstable1[], 2, FALSE)</f>
        <v>0</v>
      </c>
    </row>
    <row r="66" spans="4:20">
      <c r="D66" s="26" t="str">
        <f>Leaderboards!M28</f>
        <v xml:space="preserve"> </v>
      </c>
      <c r="E66" s="9"/>
      <c r="F66" s="27">
        <f>VLOOKUP(pointscalculator_division0[[#This Row],[Column2]], pointstable1[], 2, FALSE)</f>
        <v>0</v>
      </c>
      <c r="G66" s="10"/>
      <c r="H66" s="27">
        <f>VLOOKUP(pointscalculator_division0[[#This Row],[Column4]], pointstable1[], 2, FALSE)</f>
        <v>0</v>
      </c>
      <c r="I66" s="10"/>
      <c r="J66" s="27">
        <f>VLOOKUP(pointscalculator_division0[[#This Row],[Column6]], pointstable1[], 2, FALSE)</f>
        <v>0</v>
      </c>
      <c r="K66" s="10"/>
      <c r="L66" s="27">
        <f>VLOOKUP(pointscalculator_division0[[#This Row],[Column8]], pointstable1[], 2, FALSE)</f>
        <v>0</v>
      </c>
      <c r="M66" s="10"/>
      <c r="N66" s="27">
        <f>VLOOKUP(pointscalculator_division0[[#This Row],[Column10]], pointstable1[], 2, FALSE)</f>
        <v>0</v>
      </c>
      <c r="O66" s="10"/>
      <c r="P66" s="27">
        <f>VLOOKUP(pointscalculator_division0[[#This Row],[Column12]], pointstable1[], 2, FALSE)</f>
        <v>0</v>
      </c>
      <c r="Q66" s="10"/>
      <c r="R66" s="27">
        <f>VLOOKUP(pointscalculator_division0[[#This Row],[Column14]], pointstable1[], 2, FALSE)</f>
        <v>0</v>
      </c>
      <c r="S66" s="10"/>
      <c r="T66" s="27">
        <f>VLOOKUP(pointscalculator_division0[[#This Row],[Column16]], pointstable1[], 2, FALSE)</f>
        <v>0</v>
      </c>
    </row>
    <row r="67" spans="4:20">
      <c r="D67" s="26" t="str">
        <f>Leaderboards!M29</f>
        <v xml:space="preserve"> </v>
      </c>
      <c r="E67" s="9"/>
      <c r="F67" s="27">
        <f>VLOOKUP(pointscalculator_division0[[#This Row],[Column2]], pointstable1[], 2, FALSE)</f>
        <v>0</v>
      </c>
      <c r="G67" s="10"/>
      <c r="H67" s="27">
        <f>VLOOKUP(pointscalculator_division0[[#This Row],[Column4]], pointstable1[], 2, FALSE)</f>
        <v>0</v>
      </c>
      <c r="I67" s="10"/>
      <c r="J67" s="27">
        <f>VLOOKUP(pointscalculator_division0[[#This Row],[Column6]], pointstable1[], 2, FALSE)</f>
        <v>0</v>
      </c>
      <c r="K67" s="10"/>
      <c r="L67" s="27">
        <f>VLOOKUP(pointscalculator_division0[[#This Row],[Column8]], pointstable1[], 2, FALSE)</f>
        <v>0</v>
      </c>
      <c r="M67" s="10"/>
      <c r="N67" s="27">
        <f>VLOOKUP(pointscalculator_division0[[#This Row],[Column10]], pointstable1[], 2, FALSE)</f>
        <v>0</v>
      </c>
      <c r="O67" s="10"/>
      <c r="P67" s="27">
        <f>VLOOKUP(pointscalculator_division0[[#This Row],[Column12]], pointstable1[], 2, FALSE)</f>
        <v>0</v>
      </c>
      <c r="Q67" s="10"/>
      <c r="R67" s="27">
        <f>VLOOKUP(pointscalculator_division0[[#This Row],[Column14]], pointstable1[], 2, FALSE)</f>
        <v>0</v>
      </c>
      <c r="S67" s="10"/>
      <c r="T67" s="27">
        <f>VLOOKUP(pointscalculator_division0[[#This Row],[Column16]], pointstable1[], 2, FALSE)</f>
        <v>0</v>
      </c>
    </row>
    <row r="68" spans="4:20">
      <c r="D68" s="26" t="str">
        <f>Leaderboards!M30</f>
        <v xml:space="preserve"> </v>
      </c>
      <c r="E68" s="9"/>
      <c r="F68" s="27">
        <f>VLOOKUP(pointscalculator_division0[[#This Row],[Column2]], pointstable1[], 2, FALSE)</f>
        <v>0</v>
      </c>
      <c r="G68" s="10"/>
      <c r="H68" s="27">
        <f>VLOOKUP(pointscalculator_division0[[#This Row],[Column4]], pointstable1[], 2, FALSE)</f>
        <v>0</v>
      </c>
      <c r="I68" s="10"/>
      <c r="J68" s="27">
        <f>VLOOKUP(pointscalculator_division0[[#This Row],[Column6]], pointstable1[], 2, FALSE)</f>
        <v>0</v>
      </c>
      <c r="K68" s="10"/>
      <c r="L68" s="27">
        <f>VLOOKUP(pointscalculator_division0[[#This Row],[Column8]], pointstable1[], 2, FALSE)</f>
        <v>0</v>
      </c>
      <c r="M68" s="10"/>
      <c r="N68" s="27">
        <f>VLOOKUP(pointscalculator_division0[[#This Row],[Column10]], pointstable1[], 2, FALSE)</f>
        <v>0</v>
      </c>
      <c r="O68" s="10"/>
      <c r="P68" s="27">
        <f>VLOOKUP(pointscalculator_division0[[#This Row],[Column12]], pointstable1[], 2, FALSE)</f>
        <v>0</v>
      </c>
      <c r="Q68" s="10"/>
      <c r="R68" s="27">
        <f>VLOOKUP(pointscalculator_division0[[#This Row],[Column14]], pointstable1[], 2, FALSE)</f>
        <v>0</v>
      </c>
      <c r="S68" s="10"/>
      <c r="T68" s="27">
        <f>VLOOKUP(pointscalculator_division0[[#This Row],[Column16]], pointstable1[], 2, FALSE)</f>
        <v>0</v>
      </c>
    </row>
    <row r="69" spans="4:20">
      <c r="D69" s="26" t="str">
        <f>Leaderboards!M31</f>
        <v xml:space="preserve"> </v>
      </c>
      <c r="E69" s="9"/>
      <c r="F69" s="27">
        <f>VLOOKUP(pointscalculator_division0[[#This Row],[Column2]], pointstable1[], 2, FALSE)</f>
        <v>0</v>
      </c>
      <c r="G69" s="10"/>
      <c r="H69" s="27">
        <f>VLOOKUP(pointscalculator_division0[[#This Row],[Column4]], pointstable1[], 2, FALSE)</f>
        <v>0</v>
      </c>
      <c r="I69" s="10"/>
      <c r="J69" s="27">
        <f>VLOOKUP(pointscalculator_division0[[#This Row],[Column6]], pointstable1[], 2, FALSE)</f>
        <v>0</v>
      </c>
      <c r="K69" s="10"/>
      <c r="L69" s="27">
        <f>VLOOKUP(pointscalculator_division0[[#This Row],[Column8]], pointstable1[], 2, FALSE)</f>
        <v>0</v>
      </c>
      <c r="M69" s="10"/>
      <c r="N69" s="27">
        <f>VLOOKUP(pointscalculator_division0[[#This Row],[Column10]], pointstable1[], 2, FALSE)</f>
        <v>0</v>
      </c>
      <c r="O69" s="10"/>
      <c r="P69" s="27">
        <f>VLOOKUP(pointscalculator_division0[[#This Row],[Column12]], pointstable1[], 2, FALSE)</f>
        <v>0</v>
      </c>
      <c r="Q69" s="10"/>
      <c r="R69" s="27">
        <f>VLOOKUP(pointscalculator_division0[[#This Row],[Column14]], pointstable1[], 2, FALSE)</f>
        <v>0</v>
      </c>
      <c r="S69" s="10"/>
      <c r="T69" s="27">
        <f>VLOOKUP(pointscalculator_division0[[#This Row],[Column16]], pointstable1[], 2, FALSE)</f>
        <v>0</v>
      </c>
    </row>
    <row r="70" spans="4:20" ht="14.65" thickBot="1">
      <c r="D70" s="26" t="str">
        <f>Leaderboards!M32</f>
        <v xml:space="preserve"> </v>
      </c>
      <c r="E70" s="11"/>
      <c r="F70" s="27">
        <f>VLOOKUP(pointscalculator_division0[[#This Row],[Column2]], pointstable1[], 2, FALSE)</f>
        <v>0</v>
      </c>
      <c r="G70" s="12"/>
      <c r="H70" s="27">
        <f>VLOOKUP(pointscalculator_division0[[#This Row],[Column4]], pointstable1[], 2, FALSE)</f>
        <v>0</v>
      </c>
      <c r="I70" s="12"/>
      <c r="J70" s="27">
        <f>VLOOKUP(pointscalculator_division0[[#This Row],[Column6]], pointstable1[], 2, FALSE)</f>
        <v>0</v>
      </c>
      <c r="K70" s="12"/>
      <c r="L70" s="27">
        <f>VLOOKUP(pointscalculator_division0[[#This Row],[Column8]], pointstable1[], 2, FALSE)</f>
        <v>0</v>
      </c>
      <c r="M70" s="12"/>
      <c r="N70" s="27">
        <f>VLOOKUP(pointscalculator_division0[[#This Row],[Column10]], pointstable1[], 2, FALSE)</f>
        <v>0</v>
      </c>
      <c r="O70" s="12"/>
      <c r="P70" s="27">
        <f>VLOOKUP(pointscalculator_division0[[#This Row],[Column12]], pointstable1[], 2, FALSE)</f>
        <v>0</v>
      </c>
      <c r="Q70" s="12"/>
      <c r="R70" s="27">
        <f>VLOOKUP(pointscalculator_division0[[#This Row],[Column14]], pointstable1[], 2, FALSE)</f>
        <v>0</v>
      </c>
      <c r="S70" s="12"/>
      <c r="T70" s="27">
        <f>VLOOKUP(pointscalculator_division0[[#This Row],[Column16]], pointstable1[], 2, FALSE)</f>
        <v>0</v>
      </c>
    </row>
  </sheetData>
  <sheetProtection algorithmName="SHA-512" hashValue="UUVzwOr03iC1CXaA7022WNWqOUqHRvP6EKmWNNwrgKvEkuwPuazmpcJ7i2iPYjSRMcmKAeH9dFLa8IXqdEeWKg==" saltValue="EnSA5Uudj0fyHR5H6cnSLg==" spinCount="100000" sheet="1" selectLockedCells="1"/>
  <mergeCells count="4">
    <mergeCell ref="D1:T2"/>
    <mergeCell ref="D19:T20"/>
    <mergeCell ref="D37:T38"/>
    <mergeCell ref="D55:T56"/>
  </mergeCells>
  <phoneticPr fontId="1" type="noConversion"/>
  <conditionalFormatting sqref="A2:A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7DE-C0F2-4BCC-BC66-9742994C5E1E}">
  <sheetPr>
    <tabColor rgb="FFFFC000"/>
  </sheetPr>
  <dimension ref="A1:J19"/>
  <sheetViews>
    <sheetView workbookViewId="0">
      <selection activeCell="B2" sqref="B2"/>
    </sheetView>
  </sheetViews>
  <sheetFormatPr defaultRowHeight="14.25"/>
  <cols>
    <col min="1" max="1" width="7.7109375" bestFit="1" customWidth="1"/>
    <col min="2" max="2" width="14" bestFit="1" customWidth="1"/>
    <col min="3" max="3" width="11" bestFit="1" customWidth="1"/>
    <col min="4" max="4" width="14.85546875" customWidth="1"/>
    <col min="8" max="8" width="3.28515625" customWidth="1"/>
    <col min="9" max="9" width="11.7109375" customWidth="1"/>
  </cols>
  <sheetData>
    <row r="1" spans="1:10">
      <c r="A1" t="s">
        <v>24</v>
      </c>
      <c r="B1" t="s">
        <v>25</v>
      </c>
      <c r="C1" s="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>
      <c r="A2" s="1"/>
      <c r="B2" s="1"/>
      <c r="C2" s="1"/>
      <c r="I2">
        <f>Roster!I4</f>
        <v>0</v>
      </c>
      <c r="J2" s="14">
        <f>Roster!K4</f>
        <v>40</v>
      </c>
    </row>
    <row r="3" spans="1:10">
      <c r="A3" s="1"/>
      <c r="B3" s="1"/>
      <c r="C3" s="1"/>
      <c r="I3">
        <f>Roster!I5</f>
        <v>0</v>
      </c>
      <c r="J3" s="14">
        <f>Roster!K5</f>
        <v>0</v>
      </c>
    </row>
    <row r="4" spans="1:10">
      <c r="A4" s="1"/>
      <c r="B4" s="1"/>
      <c r="C4" s="1"/>
      <c r="I4">
        <f>Roster!I6</f>
        <v>0</v>
      </c>
      <c r="J4" s="14">
        <f>Roster!K6</f>
        <v>0</v>
      </c>
    </row>
    <row r="5" spans="1:10">
      <c r="A5" s="1"/>
      <c r="B5" s="1"/>
      <c r="C5" s="1"/>
      <c r="I5">
        <f>Roster!I7</f>
        <v>0</v>
      </c>
      <c r="J5" s="14">
        <f>Roster!K7</f>
        <v>0</v>
      </c>
    </row>
    <row r="6" spans="1:10">
      <c r="A6" s="1"/>
      <c r="B6" s="1"/>
      <c r="C6" s="1"/>
      <c r="I6">
        <f>Roster!I8</f>
        <v>0</v>
      </c>
      <c r="J6" s="14">
        <f>Roster!K8</f>
        <v>0</v>
      </c>
    </row>
    <row r="7" spans="1:10">
      <c r="A7" s="1"/>
      <c r="B7" s="1"/>
      <c r="C7" s="1"/>
      <c r="I7">
        <f>Roster!I9</f>
        <v>0</v>
      </c>
      <c r="J7" s="14">
        <f>Roster!K9</f>
        <v>0</v>
      </c>
    </row>
    <row r="8" spans="1:10">
      <c r="A8" s="1"/>
      <c r="B8" s="1"/>
      <c r="C8" s="1"/>
      <c r="I8">
        <f>Roster!I10</f>
        <v>0</v>
      </c>
      <c r="J8" s="14">
        <f>Roster!K10</f>
        <v>0</v>
      </c>
    </row>
    <row r="9" spans="1:10">
      <c r="A9" s="1"/>
      <c r="B9" s="1"/>
      <c r="C9" s="1"/>
      <c r="I9">
        <f>Roster!I11</f>
        <v>0</v>
      </c>
      <c r="J9" s="14">
        <f>Roster!K11</f>
        <v>0</v>
      </c>
    </row>
    <row r="10" spans="1:10">
      <c r="A10" s="1"/>
      <c r="B10" s="1"/>
      <c r="C10" s="1"/>
      <c r="I10">
        <f>Roster!I12</f>
        <v>0</v>
      </c>
      <c r="J10" s="14">
        <f>Roster!K12</f>
        <v>0</v>
      </c>
    </row>
    <row r="11" spans="1:10">
      <c r="A11" s="1"/>
      <c r="B11" s="1"/>
      <c r="C11" s="1"/>
      <c r="I11">
        <f>Roster!I13</f>
        <v>0</v>
      </c>
      <c r="J11" s="14">
        <f>Roster!K13</f>
        <v>0</v>
      </c>
    </row>
    <row r="12" spans="1:10">
      <c r="A12" s="1"/>
      <c r="B12" s="1"/>
      <c r="C12" s="1"/>
      <c r="I12">
        <f>Roster!I14</f>
        <v>0</v>
      </c>
      <c r="J12" s="14">
        <f>Roster!K14</f>
        <v>0</v>
      </c>
    </row>
    <row r="13" spans="1:10">
      <c r="A13" s="1"/>
      <c r="B13" s="1"/>
      <c r="C13" s="1"/>
      <c r="I13">
        <f>Roster!I15</f>
        <v>0</v>
      </c>
      <c r="J13" s="14">
        <f>Roster!K15</f>
        <v>0</v>
      </c>
    </row>
    <row r="14" spans="1:10">
      <c r="A14" s="1"/>
      <c r="B14" s="1"/>
      <c r="C14" s="1"/>
      <c r="I14">
        <f>Roster!I16</f>
        <v>0</v>
      </c>
      <c r="J14" s="14">
        <f>Roster!K16</f>
        <v>0</v>
      </c>
    </row>
    <row r="15" spans="1:10">
      <c r="A15" s="1"/>
      <c r="B15" s="1"/>
      <c r="C15" s="1"/>
      <c r="I15">
        <f>Roster!I17</f>
        <v>0</v>
      </c>
      <c r="J15" s="14">
        <f>Roster!K17</f>
        <v>0</v>
      </c>
    </row>
    <row r="16" spans="1:10">
      <c r="A16" s="38" t="s">
        <v>28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0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sheetProtection algorithmName="SHA-512" hashValue="xk0TH0+9CjiknuxCvlsCuyHMMn9LZjSWL9/+c5SHRCXs/B9kvgzCmyud85jkbuTesAd1/TcNvjpJlDTuxdujow==" saltValue="R81yi+lkIo+lXC4cnAiSpQ==" spinCount="100000" sheet="1" objects="1" scenarios="1" selectLockedCells="1"/>
  <mergeCells count="1">
    <mergeCell ref="A16:J1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6D7D-9C25-4EF3-8D93-EEBD5B48309E}">
  <sheetPr>
    <tabColor theme="1" tint="0.499984740745262"/>
  </sheetPr>
  <dimension ref="A1:J19"/>
  <sheetViews>
    <sheetView tabSelected="1" workbookViewId="0">
      <selection activeCell="B10" sqref="B10"/>
    </sheetView>
  </sheetViews>
  <sheetFormatPr defaultRowHeight="14.25"/>
  <cols>
    <col min="1" max="1" width="7.7109375" bestFit="1" customWidth="1"/>
    <col min="2" max="2" width="14" bestFit="1" customWidth="1"/>
    <col min="3" max="3" width="11" bestFit="1" customWidth="1"/>
    <col min="4" max="4" width="14.5703125" customWidth="1"/>
  </cols>
  <sheetData>
    <row r="1" spans="1:10">
      <c r="A1" t="s">
        <v>24</v>
      </c>
      <c r="B1" t="s">
        <v>25</v>
      </c>
      <c r="C1" s="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>
      <c r="A2" s="1">
        <v>0</v>
      </c>
      <c r="B2" s="1">
        <v>0</v>
      </c>
      <c r="C2" s="1"/>
      <c r="I2">
        <f>Roster!A4</f>
        <v>0</v>
      </c>
      <c r="J2" s="14">
        <f>Roster!C4</f>
        <v>40</v>
      </c>
    </row>
    <row r="3" spans="1:10">
      <c r="A3" s="1"/>
      <c r="B3" s="1"/>
      <c r="C3" s="1"/>
      <c r="I3">
        <f>Roster!A5</f>
        <v>0</v>
      </c>
      <c r="J3" s="14">
        <f>Roster!C5</f>
        <v>0</v>
      </c>
    </row>
    <row r="4" spans="1:10">
      <c r="A4" s="1"/>
      <c r="B4" s="1"/>
      <c r="C4" s="1"/>
      <c r="I4">
        <f>Roster!A6</f>
        <v>0</v>
      </c>
      <c r="J4" s="14">
        <f>Roster!C6</f>
        <v>0</v>
      </c>
    </row>
    <row r="5" spans="1:10">
      <c r="A5" s="1"/>
      <c r="B5" s="1"/>
      <c r="C5" s="1"/>
      <c r="I5">
        <f>Roster!A7</f>
        <v>0</v>
      </c>
      <c r="J5" s="14">
        <f>Roster!C7</f>
        <v>0</v>
      </c>
    </row>
    <row r="6" spans="1:10">
      <c r="A6" s="1"/>
      <c r="B6" s="1"/>
      <c r="C6" s="1"/>
      <c r="I6">
        <f>Roster!A8</f>
        <v>0</v>
      </c>
      <c r="J6" s="14">
        <f>Roster!C8</f>
        <v>0</v>
      </c>
    </row>
    <row r="7" spans="1:10">
      <c r="A7" s="1"/>
      <c r="B7" s="1"/>
      <c r="C7" s="1"/>
      <c r="I7">
        <f>Roster!A9</f>
        <v>0</v>
      </c>
      <c r="J7" s="14">
        <f>Roster!C9</f>
        <v>0</v>
      </c>
    </row>
    <row r="8" spans="1:10">
      <c r="A8" s="1"/>
      <c r="B8" s="1"/>
      <c r="C8" s="1"/>
      <c r="I8">
        <f>Roster!A10</f>
        <v>0</v>
      </c>
      <c r="J8" s="14">
        <f>Roster!C10</f>
        <v>0</v>
      </c>
    </row>
    <row r="9" spans="1:10">
      <c r="A9" s="1"/>
      <c r="B9" s="1"/>
      <c r="C9" s="1"/>
      <c r="I9">
        <f>Roster!A11</f>
        <v>0</v>
      </c>
      <c r="J9" s="14">
        <f>Roster!C11</f>
        <v>0</v>
      </c>
    </row>
    <row r="10" spans="1:10">
      <c r="A10" s="1"/>
      <c r="B10" s="1"/>
      <c r="C10" s="1"/>
      <c r="I10">
        <f>Roster!A12</f>
        <v>0</v>
      </c>
      <c r="J10" s="14">
        <f>Roster!C12</f>
        <v>0</v>
      </c>
    </row>
    <row r="11" spans="1:10">
      <c r="A11" s="1"/>
      <c r="B11" s="1"/>
      <c r="C11" s="1"/>
      <c r="I11">
        <f>Roster!A13</f>
        <v>0</v>
      </c>
      <c r="J11" s="14">
        <f>Roster!C13</f>
        <v>0</v>
      </c>
    </row>
    <row r="12" spans="1:10">
      <c r="A12" s="1"/>
      <c r="B12" s="1"/>
      <c r="C12" s="1"/>
      <c r="I12">
        <f>Roster!A14</f>
        <v>0</v>
      </c>
      <c r="J12" s="14">
        <f>Roster!C14</f>
        <v>0</v>
      </c>
    </row>
    <row r="13" spans="1:10">
      <c r="A13" s="1"/>
      <c r="B13" s="1"/>
      <c r="C13" s="1"/>
      <c r="I13">
        <f>Roster!A15</f>
        <v>0</v>
      </c>
      <c r="J13" s="14">
        <f>Roster!C15</f>
        <v>0</v>
      </c>
    </row>
    <row r="14" spans="1:10">
      <c r="A14" s="1"/>
      <c r="B14" s="1"/>
      <c r="C14" s="1"/>
      <c r="I14">
        <f>Roster!A16</f>
        <v>0</v>
      </c>
      <c r="J14" s="14">
        <f>Roster!C16</f>
        <v>0</v>
      </c>
    </row>
    <row r="15" spans="1:10">
      <c r="A15" s="1"/>
      <c r="B15" s="1"/>
      <c r="C15" s="1"/>
      <c r="I15">
        <f>Roster!A17</f>
        <v>0</v>
      </c>
      <c r="J15" s="14">
        <f>Roster!C17</f>
        <v>0</v>
      </c>
    </row>
    <row r="16" spans="1:10">
      <c r="A16" s="39" t="str">
        <f>Juniors!A16</f>
        <v>Kart times pulled from: 8/18 - 8/25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pXUta5w8iO6R1HGJUF0NaPhHuQTeltnrgB3P6F07R2emfp2fqUONdbo4g82ks8VSiNPii94x9VmkjqBRuMOrLA==" saltValue="lnisq2GiSSpATJKrdxinug==" spinCount="100000" sheet="1" objects="1" scenarios="1" selectLockedCells="1"/>
  <mergeCells count="1">
    <mergeCell ref="A16:J19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55F2-73E7-4F40-B64E-48DEC1AAE639}">
  <sheetPr>
    <tabColor rgb="FF92D050"/>
  </sheetPr>
  <dimension ref="A1:J19"/>
  <sheetViews>
    <sheetView workbookViewId="0">
      <selection activeCell="H23" sqref="H23"/>
    </sheetView>
  </sheetViews>
  <sheetFormatPr defaultColWidth="9" defaultRowHeight="14.25"/>
  <cols>
    <col min="1" max="1" width="7.7109375" bestFit="1" customWidth="1"/>
    <col min="2" max="2" width="14" bestFit="1" customWidth="1"/>
    <col min="3" max="3" width="11" bestFit="1" customWidth="1"/>
    <col min="4" max="4" width="14.5703125" customWidth="1"/>
  </cols>
  <sheetData>
    <row r="1" spans="1:10">
      <c r="A1" t="s">
        <v>24</v>
      </c>
      <c r="B1" t="s">
        <v>25</v>
      </c>
      <c r="C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>
        <f>Roster!E4</f>
        <v>0</v>
      </c>
      <c r="J2" s="14">
        <f>Roster!G4</f>
        <v>40</v>
      </c>
    </row>
    <row r="3" spans="1:10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>
        <f>Roster!E5</f>
        <v>0</v>
      </c>
      <c r="J3" s="14">
        <f>Roster!G5</f>
        <v>0</v>
      </c>
    </row>
    <row r="4" spans="1:10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>
        <f>Roster!E6</f>
        <v>0</v>
      </c>
      <c r="J4" s="14">
        <f>Roster!G6</f>
        <v>0</v>
      </c>
    </row>
    <row r="5" spans="1:10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>
        <f>Roster!E7</f>
        <v>0</v>
      </c>
      <c r="J5" s="14">
        <f>Roster!G7</f>
        <v>0</v>
      </c>
    </row>
    <row r="6" spans="1:10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>
        <f>Roster!E8</f>
        <v>0</v>
      </c>
      <c r="J6" s="14">
        <f>Roster!G8</f>
        <v>0</v>
      </c>
    </row>
    <row r="7" spans="1:10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>
        <f>Roster!E9</f>
        <v>0</v>
      </c>
      <c r="J7" s="14">
        <f>Roster!G9</f>
        <v>0</v>
      </c>
    </row>
    <row r="8" spans="1:10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>
        <f>Roster!E10</f>
        <v>0</v>
      </c>
      <c r="J8" s="14">
        <f>Roster!G10</f>
        <v>0</v>
      </c>
    </row>
    <row r="9" spans="1:10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>
        <f>Roster!E11</f>
        <v>0</v>
      </c>
      <c r="J9" s="14">
        <f>Roster!G11</f>
        <v>0</v>
      </c>
    </row>
    <row r="10" spans="1:10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>
        <f>Roster!E12</f>
        <v>0</v>
      </c>
      <c r="J10" s="14">
        <f>Roster!G12</f>
        <v>0</v>
      </c>
    </row>
    <row r="11" spans="1:10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>
        <f>Roster!E13</f>
        <v>0</v>
      </c>
      <c r="J11" s="14">
        <f>Roster!G13</f>
        <v>0</v>
      </c>
    </row>
    <row r="12" spans="1:10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>
        <f>Roster!E14</f>
        <v>0</v>
      </c>
      <c r="J12" s="14">
        <f>Roster!G14</f>
        <v>0</v>
      </c>
    </row>
    <row r="13" spans="1:10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>
        <f>Roster!E15</f>
        <v>0</v>
      </c>
      <c r="J13" s="14">
        <f>Roster!G15</f>
        <v>0</v>
      </c>
    </row>
    <row r="14" spans="1:10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Roster!E16</f>
        <v>0</v>
      </c>
      <c r="J14" s="14">
        <f>Roster!G16</f>
        <v>0</v>
      </c>
    </row>
    <row r="15" spans="1:10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Roster!E17</f>
        <v>0</v>
      </c>
      <c r="J15" s="14">
        <f>Roster!G17</f>
        <v>0</v>
      </c>
    </row>
    <row r="16" spans="1:10">
      <c r="A16" s="39" t="str">
        <f>Juniors!A16</f>
        <v>Kart times pulled from: 8/18 - 8/25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UZ7XZcoN7EbZz6YpHvj1MbhPTkbBLRSfw+wJTTxv3/Rpf3kxofPPuJsbpGXk+lO+7jfLltlJiCkvNmBYGaWY/A==" saltValue="s3/aBD59QWNS7VHV4XLXPQ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34F-69B7-4B20-BA56-56BE85C2E149}">
  <sheetPr>
    <tabColor rgb="FF00B0F0"/>
  </sheetPr>
  <dimension ref="A1:J19"/>
  <sheetViews>
    <sheetView workbookViewId="0">
      <selection activeCell="H24" sqref="H24"/>
    </sheetView>
  </sheetViews>
  <sheetFormatPr defaultColWidth="9" defaultRowHeight="14.25"/>
  <cols>
    <col min="1" max="1" width="7.7109375" bestFit="1" customWidth="1"/>
    <col min="2" max="2" width="14" bestFit="1" customWidth="1"/>
    <col min="3" max="3" width="11" bestFit="1" customWidth="1"/>
    <col min="4" max="4" width="14.85546875" customWidth="1"/>
    <col min="8" max="8" width="3.28515625" customWidth="1"/>
    <col min="9" max="9" width="11.7109375" customWidth="1"/>
  </cols>
  <sheetData>
    <row r="1" spans="1:10">
      <c r="A1" t="s">
        <v>24</v>
      </c>
      <c r="B1" t="s">
        <v>25</v>
      </c>
      <c r="C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>
        <f>Roster!I4</f>
        <v>0</v>
      </c>
      <c r="J2" s="14">
        <f>Roster!K4</f>
        <v>40</v>
      </c>
    </row>
    <row r="3" spans="1:10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>
        <f>Roster!I5</f>
        <v>0</v>
      </c>
      <c r="J3" s="14">
        <f>Roster!K5</f>
        <v>0</v>
      </c>
    </row>
    <row r="4" spans="1:10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>
        <f>Roster!I6</f>
        <v>0</v>
      </c>
      <c r="J4" s="14">
        <f>Roster!K6</f>
        <v>0</v>
      </c>
    </row>
    <row r="5" spans="1:10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>
        <f>Roster!I7</f>
        <v>0</v>
      </c>
      <c r="J5" s="14">
        <f>Roster!K7</f>
        <v>0</v>
      </c>
    </row>
    <row r="6" spans="1:10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>
        <f>Roster!I8</f>
        <v>0</v>
      </c>
      <c r="J6" s="14">
        <f>Roster!K8</f>
        <v>0</v>
      </c>
    </row>
    <row r="7" spans="1:10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>
        <f>Roster!I9</f>
        <v>0</v>
      </c>
      <c r="J7" s="14">
        <f>Roster!K9</f>
        <v>0</v>
      </c>
    </row>
    <row r="8" spans="1:10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>
        <f>Roster!I10</f>
        <v>0</v>
      </c>
      <c r="J8" s="14">
        <f>Roster!K10</f>
        <v>0</v>
      </c>
    </row>
    <row r="9" spans="1:10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>
        <f>Roster!I11</f>
        <v>0</v>
      </c>
      <c r="J9" s="14">
        <f>Roster!K11</f>
        <v>0</v>
      </c>
    </row>
    <row r="10" spans="1:10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>
        <f>Roster!I12</f>
        <v>0</v>
      </c>
      <c r="J10" s="14">
        <f>Roster!K12</f>
        <v>0</v>
      </c>
    </row>
    <row r="11" spans="1:10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>
        <f>Roster!I13</f>
        <v>0</v>
      </c>
      <c r="J11" s="14">
        <f>Roster!K13</f>
        <v>0</v>
      </c>
    </row>
    <row r="12" spans="1:10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>
        <f>Roster!I14</f>
        <v>0</v>
      </c>
      <c r="J12" s="14">
        <f>Roster!K14</f>
        <v>0</v>
      </c>
    </row>
    <row r="13" spans="1:10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>
        <f>Roster!I15</f>
        <v>0</v>
      </c>
      <c r="J13" s="14">
        <f>Roster!K15</f>
        <v>0</v>
      </c>
    </row>
    <row r="14" spans="1:10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Roster!I16</f>
        <v>0</v>
      </c>
      <c r="J14" s="14">
        <f>Roster!K16</f>
        <v>0</v>
      </c>
    </row>
    <row r="15" spans="1:10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Roster!I17</f>
        <v>0</v>
      </c>
      <c r="J15" s="14">
        <f>Roster!K17</f>
        <v>0</v>
      </c>
    </row>
    <row r="16" spans="1:10">
      <c r="A16" s="39" t="str">
        <f>Juniors!A16</f>
        <v>Kart times pulled from: 8/18 - 8/25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w/dGAgG1ynr07thMnLfy2mKKvfIzNEnGhLMC0FXhY693TyhwDA60mc1BKRpodWkLaQ7KA+5Or/2QWmRbMNDR9Q==" saltValue="RCI2D2GU/4sU/b8AKbFwBw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Staley</dc:creator>
  <cp:keywords/>
  <dc:description/>
  <cp:lastModifiedBy>Sean Staley</cp:lastModifiedBy>
  <cp:revision/>
  <dcterms:created xsi:type="dcterms:W3CDTF">2015-06-05T18:17:20Z</dcterms:created>
  <dcterms:modified xsi:type="dcterms:W3CDTF">2025-08-21T23:38:31Z</dcterms:modified>
  <cp:category/>
  <cp:contentStatus/>
</cp:coreProperties>
</file>