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1075" windowHeight="10005" activeTab="1"/>
  </bookViews>
  <sheets>
    <sheet name="Downlink" sheetId="1" r:id="rId1"/>
    <sheet name="Uplink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22" i="1"/>
  <c r="I5"/>
  <c r="D27" i="2"/>
  <c r="F22"/>
  <c r="D23" s="1"/>
  <c r="D13"/>
  <c r="D32" s="1"/>
  <c r="G12"/>
  <c r="I4" s="1"/>
  <c r="I5" s="1"/>
  <c r="F3"/>
  <c r="D8" s="1"/>
  <c r="G12" i="1"/>
  <c r="D17"/>
  <c r="I21"/>
  <c r="I20"/>
  <c r="I4"/>
  <c r="D26"/>
  <c r="F21"/>
  <c r="D22" s="1"/>
  <c r="D13"/>
  <c r="D31" s="1"/>
  <c r="F3"/>
  <c r="D8" s="1"/>
  <c r="D30" s="1"/>
  <c r="D32" s="1"/>
  <c r="I21" i="2" l="1"/>
  <c r="I22" s="1"/>
  <c r="D31"/>
  <c r="D17"/>
  <c r="D33"/>
</calcChain>
</file>

<file path=xl/comments1.xml><?xml version="1.0" encoding="utf-8"?>
<comments xmlns="http://schemas.openxmlformats.org/spreadsheetml/2006/main">
  <authors>
    <author>Ivica Kostanic</author>
  </authors>
  <commentList>
    <comment ref="H5" authorId="0">
      <text>
        <r>
          <rPr>
            <b/>
            <sz val="9"/>
            <color indexed="81"/>
            <rFont val="Tahoma"/>
            <family val="2"/>
          </rPr>
          <t>Ivica Kostanic:</t>
        </r>
        <r>
          <rPr>
            <sz val="9"/>
            <color indexed="81"/>
            <rFont val="Tahoma"/>
            <family val="2"/>
          </rPr>
          <t xml:space="preserve">
Assuming circular profile</t>
        </r>
      </text>
    </comment>
    <comment ref="H22" authorId="0">
      <text>
        <r>
          <rPr>
            <b/>
            <sz val="9"/>
            <color indexed="81"/>
            <rFont val="Tahoma"/>
            <family val="2"/>
          </rPr>
          <t>Ivica Kostanic:</t>
        </r>
        <r>
          <rPr>
            <sz val="9"/>
            <color indexed="81"/>
            <rFont val="Tahoma"/>
            <family val="2"/>
          </rPr>
          <t xml:space="preserve">
Assuming circular profile</t>
        </r>
      </text>
    </comment>
    <comment ref="D32" authorId="0">
      <text>
        <r>
          <rPr>
            <b/>
            <sz val="9"/>
            <color indexed="81"/>
            <rFont val="Tahoma"/>
            <family val="2"/>
          </rPr>
          <t>Ivica Kostanic:</t>
        </r>
        <r>
          <rPr>
            <sz val="9"/>
            <color indexed="81"/>
            <rFont val="Tahoma"/>
            <family val="2"/>
          </rPr>
          <t xml:space="preserve">
If positive, the link is closed within the design specs.  If negative, the link does not meet the specifications.</t>
        </r>
      </text>
    </comment>
  </commentList>
</comments>
</file>

<file path=xl/comments2.xml><?xml version="1.0" encoding="utf-8"?>
<comments xmlns="http://schemas.openxmlformats.org/spreadsheetml/2006/main">
  <authors>
    <author>Ivica Kostanic</author>
  </authors>
  <commentList>
    <comment ref="H5" authorId="0">
      <text>
        <r>
          <rPr>
            <b/>
            <sz val="9"/>
            <color indexed="81"/>
            <rFont val="Tahoma"/>
            <family val="2"/>
          </rPr>
          <t>Ivica Kostanic:</t>
        </r>
        <r>
          <rPr>
            <sz val="9"/>
            <color indexed="81"/>
            <rFont val="Tahoma"/>
            <family val="2"/>
          </rPr>
          <t xml:space="preserve">
Assuming circular profile</t>
        </r>
      </text>
    </comment>
    <comment ref="H22" authorId="0">
      <text>
        <r>
          <rPr>
            <b/>
            <sz val="9"/>
            <color indexed="81"/>
            <rFont val="Tahoma"/>
            <family val="2"/>
          </rPr>
          <t>Ivica Kostanic:</t>
        </r>
        <r>
          <rPr>
            <sz val="9"/>
            <color indexed="81"/>
            <rFont val="Tahoma"/>
            <family val="2"/>
          </rPr>
          <t xml:space="preserve">
Assuming circular profile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>Ivica Kostanic:</t>
        </r>
        <r>
          <rPr>
            <sz val="9"/>
            <color indexed="81"/>
            <rFont val="Tahoma"/>
            <family val="2"/>
          </rPr>
          <t xml:space="preserve">
If positive, the link is closed within the design specs.  If negative, the link does not meet the specifications.</t>
        </r>
      </text>
    </comment>
  </commentList>
</comments>
</file>

<file path=xl/sharedStrings.xml><?xml version="1.0" encoding="utf-8"?>
<sst xmlns="http://schemas.openxmlformats.org/spreadsheetml/2006/main" count="118" uniqueCount="40">
  <si>
    <t>Transponder TX</t>
  </si>
  <si>
    <t>Pt</t>
  </si>
  <si>
    <t>W</t>
  </si>
  <si>
    <t>dBm</t>
  </si>
  <si>
    <t>Bo</t>
  </si>
  <si>
    <t>dB</t>
  </si>
  <si>
    <t>Lant</t>
  </si>
  <si>
    <t>Gt</t>
  </si>
  <si>
    <t>EiRP</t>
  </si>
  <si>
    <t>Path length</t>
  </si>
  <si>
    <t>km</t>
  </si>
  <si>
    <t>f</t>
  </si>
  <si>
    <t>MHz</t>
  </si>
  <si>
    <t>FSPL</t>
  </si>
  <si>
    <t>Atmospheric losses</t>
  </si>
  <si>
    <t>Design margin</t>
  </si>
  <si>
    <t>Earth station</t>
  </si>
  <si>
    <t>Antenna gain</t>
  </si>
  <si>
    <t>System noise temperature</t>
  </si>
  <si>
    <t>K</t>
  </si>
  <si>
    <t>dBK</t>
  </si>
  <si>
    <t>G/T</t>
  </si>
  <si>
    <t>dB/K</t>
  </si>
  <si>
    <t>Noise bandwidth</t>
  </si>
  <si>
    <t>C/N required</t>
  </si>
  <si>
    <t>Rx Sensitivity</t>
  </si>
  <si>
    <t>Budget results</t>
  </si>
  <si>
    <t>Budgeted path loss</t>
  </si>
  <si>
    <t>Excess path loss</t>
  </si>
  <si>
    <t xml:space="preserve">Max allowed path loss </t>
  </si>
  <si>
    <t>Antenna size</t>
  </si>
  <si>
    <t>lambda</t>
  </si>
  <si>
    <t>m</t>
  </si>
  <si>
    <t>Antenna efficiency</t>
  </si>
  <si>
    <t>m^2</t>
  </si>
  <si>
    <t>Propagation losses</t>
  </si>
  <si>
    <t>Total environmental losses</t>
  </si>
  <si>
    <t>Earth Station TX</t>
  </si>
  <si>
    <t>Transponder RX</t>
  </si>
  <si>
    <t>Antenna diamater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</si>
</sst>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1" xfId="0" applyFont="1" applyFill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2" fontId="4" fillId="0" borderId="2" xfId="0" applyNumberFormat="1" applyFont="1" applyBorder="1"/>
    <xf numFmtId="2" fontId="4" fillId="0" borderId="0" xfId="0" applyNumberFormat="1" applyFont="1"/>
    <xf numFmtId="0" fontId="3" fillId="3" borderId="1" xfId="0" applyFont="1" applyFill="1" applyBorder="1"/>
    <xf numFmtId="0" fontId="3" fillId="4" borderId="1" xfId="0" applyFont="1" applyFill="1" applyBorder="1"/>
    <xf numFmtId="0" fontId="4" fillId="0" borderId="2" xfId="0" applyFont="1" applyBorder="1"/>
    <xf numFmtId="0" fontId="3" fillId="5" borderId="1" xfId="0" applyFont="1" applyFill="1" applyBorder="1"/>
    <xf numFmtId="0" fontId="3" fillId="6" borderId="1" xfId="0" applyFont="1" applyFill="1" applyBorder="1"/>
    <xf numFmtId="164" fontId="4" fillId="0" borderId="0" xfId="0" applyNumberFormat="1" applyFont="1"/>
    <xf numFmtId="2" fontId="3" fillId="0" borderId="0" xfId="0" applyNumberFormat="1" applyFont="1"/>
    <xf numFmtId="2" fontId="3" fillId="0" borderId="2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32"/>
  <sheetViews>
    <sheetView zoomScaleNormal="100" workbookViewId="0">
      <selection activeCell="M35" sqref="M35"/>
    </sheetView>
  </sheetViews>
  <sheetFormatPr defaultRowHeight="12.75"/>
  <cols>
    <col min="1" max="1" width="9.140625" style="1"/>
    <col min="2" max="2" width="19.7109375" style="1" bestFit="1" customWidth="1"/>
    <col min="3" max="3" width="24.85546875" style="1" bestFit="1" customWidth="1"/>
    <col min="4" max="4" width="9.140625" style="1"/>
    <col min="5" max="5" width="9.7109375" style="2" customWidth="1"/>
    <col min="6" max="6" width="7.85546875" style="1" customWidth="1"/>
    <col min="7" max="7" width="8.85546875" style="1" customWidth="1"/>
    <col min="8" max="8" width="19.7109375" style="1" bestFit="1" customWidth="1"/>
    <col min="9" max="16384" width="9.140625" style="1"/>
  </cols>
  <sheetData>
    <row r="1" spans="2:10" ht="13.5" thickBot="1"/>
    <row r="2" spans="2:10" ht="13.5" thickBot="1">
      <c r="B2" s="3" t="s">
        <v>0</v>
      </c>
    </row>
    <row r="3" spans="2:10">
      <c r="C3" s="4" t="s">
        <v>1</v>
      </c>
      <c r="D3" s="4">
        <v>20</v>
      </c>
      <c r="E3" s="5" t="s">
        <v>2</v>
      </c>
      <c r="F3" s="6">
        <f>10*LOG10(D3/0.001)</f>
        <v>43.010299956639813</v>
      </c>
      <c r="G3" s="5" t="s">
        <v>3</v>
      </c>
      <c r="H3" s="1" t="s">
        <v>33</v>
      </c>
      <c r="I3" s="1">
        <v>0.65</v>
      </c>
    </row>
    <row r="4" spans="2:10">
      <c r="C4" s="4" t="s">
        <v>4</v>
      </c>
      <c r="D4" s="4">
        <v>-5</v>
      </c>
      <c r="E4" s="5" t="s">
        <v>5</v>
      </c>
      <c r="F4" s="4"/>
      <c r="G4" s="5"/>
      <c r="H4" s="1" t="s">
        <v>30</v>
      </c>
      <c r="I4" s="7">
        <f>10^(D6/10)/(4*PI()*I3)*G12^2</f>
        <v>6.8865119607070091E-2</v>
      </c>
      <c r="J4" s="1" t="s">
        <v>34</v>
      </c>
    </row>
    <row r="5" spans="2:10">
      <c r="C5" s="4" t="s">
        <v>6</v>
      </c>
      <c r="D5" s="4">
        <v>-3</v>
      </c>
      <c r="E5" s="5" t="s">
        <v>5</v>
      </c>
      <c r="F5" s="4"/>
      <c r="G5" s="5"/>
      <c r="H5" s="1" t="s">
        <v>39</v>
      </c>
      <c r="I5" s="7">
        <f>SQRT(4*I4/PI())</f>
        <v>0.29611111687445718</v>
      </c>
      <c r="J5" s="1" t="s">
        <v>32</v>
      </c>
    </row>
    <row r="6" spans="2:10">
      <c r="C6" s="4" t="s">
        <v>7</v>
      </c>
      <c r="D6" s="4">
        <v>20</v>
      </c>
      <c r="E6" s="5" t="s">
        <v>5</v>
      </c>
      <c r="F6" s="4"/>
      <c r="G6" s="5"/>
    </row>
    <row r="7" spans="2:10">
      <c r="C7" s="4"/>
      <c r="D7" s="4"/>
      <c r="E7" s="5"/>
      <c r="F7" s="4"/>
      <c r="G7" s="5"/>
    </row>
    <row r="8" spans="2:10">
      <c r="C8" s="4" t="s">
        <v>8</v>
      </c>
      <c r="D8" s="6">
        <f>F3+D4+D5+D6</f>
        <v>55.010299956639813</v>
      </c>
      <c r="E8" s="5" t="s">
        <v>3</v>
      </c>
      <c r="F8" s="4"/>
      <c r="G8" s="5"/>
    </row>
    <row r="9" spans="2:10" ht="13.5" thickBot="1"/>
    <row r="10" spans="2:10" ht="13.5" thickBot="1">
      <c r="B10" s="8" t="s">
        <v>35</v>
      </c>
    </row>
    <row r="11" spans="2:10">
      <c r="C11" s="4" t="s">
        <v>9</v>
      </c>
      <c r="D11" s="4">
        <v>36000</v>
      </c>
      <c r="E11" s="5" t="s">
        <v>10</v>
      </c>
      <c r="F11" s="4"/>
      <c r="G11" s="4"/>
      <c r="H11" s="5"/>
    </row>
    <row r="12" spans="2:10">
      <c r="C12" s="4" t="s">
        <v>11</v>
      </c>
      <c r="D12" s="4">
        <v>4000</v>
      </c>
      <c r="E12" s="5" t="s">
        <v>12</v>
      </c>
      <c r="F12" s="4" t="s">
        <v>31</v>
      </c>
      <c r="G12" s="4">
        <f>300000000/D12/1000000</f>
        <v>7.4999999999999997E-2</v>
      </c>
      <c r="H12" s="5" t="s">
        <v>32</v>
      </c>
    </row>
    <row r="13" spans="2:10">
      <c r="C13" s="4" t="s">
        <v>13</v>
      </c>
      <c r="D13" s="6">
        <f>-(32.44+20*LOG10(D11)+20*LOG10(D12))</f>
        <v>-195.607249841905</v>
      </c>
      <c r="E13" s="5" t="s">
        <v>5</v>
      </c>
      <c r="F13" s="4"/>
      <c r="G13" s="4"/>
      <c r="H13" s="5"/>
    </row>
    <row r="14" spans="2:10">
      <c r="C14" s="4"/>
      <c r="D14" s="4"/>
      <c r="E14" s="5"/>
      <c r="F14" s="4"/>
      <c r="G14" s="4"/>
      <c r="H14" s="5"/>
    </row>
    <row r="15" spans="2:10">
      <c r="C15" s="4" t="s">
        <v>14</v>
      </c>
      <c r="D15" s="4">
        <v>-2</v>
      </c>
      <c r="E15" s="5" t="s">
        <v>5</v>
      </c>
      <c r="F15" s="4"/>
      <c r="G15" s="4"/>
      <c r="H15" s="5"/>
    </row>
    <row r="16" spans="2:10">
      <c r="C16" s="4" t="s">
        <v>15</v>
      </c>
      <c r="D16" s="4">
        <v>-3</v>
      </c>
      <c r="E16" s="5" t="s">
        <v>5</v>
      </c>
      <c r="F16" s="4"/>
      <c r="G16" s="4"/>
      <c r="H16" s="5"/>
    </row>
    <row r="17" spans="2:10">
      <c r="C17" s="4" t="s">
        <v>36</v>
      </c>
      <c r="D17" s="6">
        <f>D13+D15+D16</f>
        <v>-200.607249841905</v>
      </c>
      <c r="E17" s="5" t="s">
        <v>5</v>
      </c>
      <c r="F17" s="4"/>
      <c r="G17" s="4"/>
      <c r="H17" s="5"/>
    </row>
    <row r="18" spans="2:10" ht="13.5" thickBot="1"/>
    <row r="19" spans="2:10" ht="13.5" thickBot="1">
      <c r="B19" s="9" t="s">
        <v>16</v>
      </c>
    </row>
    <row r="20" spans="2:10">
      <c r="C20" s="4" t="s">
        <v>17</v>
      </c>
      <c r="D20" s="4">
        <v>49.7</v>
      </c>
      <c r="E20" s="5" t="s">
        <v>5</v>
      </c>
      <c r="F20" s="4"/>
      <c r="G20" s="5"/>
      <c r="H20" s="1" t="s">
        <v>33</v>
      </c>
      <c r="I20" s="1">
        <f>0.7</f>
        <v>0.7</v>
      </c>
    </row>
    <row r="21" spans="2:10">
      <c r="C21" s="4" t="s">
        <v>18</v>
      </c>
      <c r="D21" s="4">
        <v>75</v>
      </c>
      <c r="E21" s="5" t="s">
        <v>19</v>
      </c>
      <c r="F21" s="10">
        <f>10*LOG10(D21)</f>
        <v>18.750612633917001</v>
      </c>
      <c r="G21" s="5" t="s">
        <v>20</v>
      </c>
      <c r="H21" s="1" t="s">
        <v>30</v>
      </c>
      <c r="I21" s="7">
        <f>10^(D20/10)/(4*PI()*I20)*G12^2</f>
        <v>59.678049830469121</v>
      </c>
      <c r="J21" s="1" t="s">
        <v>34</v>
      </c>
    </row>
    <row r="22" spans="2:10">
      <c r="C22" s="4" t="s">
        <v>21</v>
      </c>
      <c r="D22" s="6">
        <f>D20-F21</f>
        <v>30.949387366083002</v>
      </c>
      <c r="E22" s="5" t="s">
        <v>22</v>
      </c>
      <c r="F22" s="4"/>
      <c r="G22" s="5"/>
      <c r="H22" s="1" t="s">
        <v>39</v>
      </c>
      <c r="I22" s="7">
        <f>SQRT(4*I21/PI())</f>
        <v>8.7169061596892767</v>
      </c>
      <c r="J22" s="1" t="s">
        <v>32</v>
      </c>
    </row>
    <row r="23" spans="2:10">
      <c r="C23" s="4" t="s">
        <v>23</v>
      </c>
      <c r="D23" s="4">
        <v>27</v>
      </c>
      <c r="E23" s="5" t="s">
        <v>12</v>
      </c>
      <c r="F23" s="4"/>
      <c r="G23" s="5"/>
    </row>
    <row r="24" spans="2:10">
      <c r="C24" s="4" t="s">
        <v>24</v>
      </c>
      <c r="D24" s="4">
        <v>10</v>
      </c>
      <c r="E24" s="5" t="s">
        <v>5</v>
      </c>
      <c r="F24" s="4"/>
      <c r="G24" s="5"/>
    </row>
    <row r="25" spans="2:10">
      <c r="C25" s="4"/>
      <c r="D25" s="4"/>
      <c r="E25" s="5"/>
      <c r="F25" s="4"/>
      <c r="G25" s="5"/>
    </row>
    <row r="26" spans="2:10">
      <c r="C26" s="4" t="s">
        <v>25</v>
      </c>
      <c r="D26" s="10">
        <f>10*LOG10(1.38E-20*D21*D23*1000000)+D24</f>
        <v>-95.536958860480766</v>
      </c>
      <c r="E26" s="5" t="s">
        <v>3</v>
      </c>
      <c r="F26" s="4"/>
      <c r="G26" s="5"/>
    </row>
    <row r="28" spans="2:10" ht="13.5" thickBot="1"/>
    <row r="29" spans="2:10" ht="13.5" thickBot="1">
      <c r="B29" s="11" t="s">
        <v>26</v>
      </c>
    </row>
    <row r="30" spans="2:10">
      <c r="C30" s="4" t="s">
        <v>29</v>
      </c>
      <c r="D30" s="6">
        <f>D8+D20-D26</f>
        <v>200.24725881712058</v>
      </c>
      <c r="E30" s="5" t="s">
        <v>5</v>
      </c>
    </row>
    <row r="31" spans="2:10">
      <c r="C31" s="4" t="s">
        <v>27</v>
      </c>
      <c r="D31" s="6">
        <f>-(D13+D15+D16)</f>
        <v>200.607249841905</v>
      </c>
      <c r="E31" s="5" t="s">
        <v>5</v>
      </c>
    </row>
    <row r="32" spans="2:10">
      <c r="C32" s="4" t="s">
        <v>28</v>
      </c>
      <c r="D32" s="6">
        <f>D30-D31</f>
        <v>-0.35999102478442069</v>
      </c>
      <c r="E32" s="5" t="s">
        <v>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J33"/>
  <sheetViews>
    <sheetView tabSelected="1" workbookViewId="0">
      <selection activeCell="D17" sqref="D17"/>
    </sheetView>
  </sheetViews>
  <sheetFormatPr defaultRowHeight="12.75"/>
  <cols>
    <col min="1" max="1" width="9.140625" style="1"/>
    <col min="2" max="2" width="19.7109375" style="1" bestFit="1" customWidth="1"/>
    <col min="3" max="3" width="24.85546875" style="1" bestFit="1" customWidth="1"/>
    <col min="4" max="4" width="12.5703125" style="14" bestFit="1" customWidth="1"/>
    <col min="5" max="5" width="9.7109375" style="2" customWidth="1"/>
    <col min="6" max="6" width="7.85546875" style="14" customWidth="1"/>
    <col min="7" max="7" width="8.85546875" style="1" customWidth="1"/>
    <col min="8" max="8" width="19.7109375" style="1" bestFit="1" customWidth="1"/>
    <col min="9" max="16384" width="9.140625" style="1"/>
  </cols>
  <sheetData>
    <row r="1" spans="2:10" ht="13.5" thickBot="1"/>
    <row r="2" spans="2:10" ht="13.5" thickBot="1">
      <c r="B2" s="9" t="s">
        <v>37</v>
      </c>
    </row>
    <row r="3" spans="2:10">
      <c r="C3" s="4" t="s">
        <v>1</v>
      </c>
      <c r="D3" s="15">
        <v>26</v>
      </c>
      <c r="E3" s="5" t="s">
        <v>2</v>
      </c>
      <c r="F3" s="6">
        <f>10*LOG10(D3/0.001)</f>
        <v>44.149733479708182</v>
      </c>
      <c r="G3" s="5" t="s">
        <v>3</v>
      </c>
      <c r="H3" s="1" t="s">
        <v>33</v>
      </c>
      <c r="I3" s="1">
        <v>0.65</v>
      </c>
    </row>
    <row r="4" spans="2:10">
      <c r="C4" s="4" t="s">
        <v>4</v>
      </c>
      <c r="D4" s="15">
        <v>0</v>
      </c>
      <c r="E4" s="5" t="s">
        <v>5</v>
      </c>
      <c r="F4" s="15"/>
      <c r="G4" s="5"/>
      <c r="H4" s="1" t="s">
        <v>30</v>
      </c>
      <c r="I4" s="7">
        <f>10^(D6/10)/(4*PI()*I3)*G12^2</f>
        <v>5.2769574775834656</v>
      </c>
      <c r="J4" s="1" t="s">
        <v>34</v>
      </c>
    </row>
    <row r="5" spans="2:10">
      <c r="C5" s="4" t="s">
        <v>6</v>
      </c>
      <c r="D5" s="15">
        <v>-1.5</v>
      </c>
      <c r="E5" s="5" t="s">
        <v>5</v>
      </c>
      <c r="F5" s="15"/>
      <c r="G5" s="5"/>
      <c r="H5" s="1" t="s">
        <v>39</v>
      </c>
      <c r="I5" s="7">
        <f>SQRT(4*I4/PI())</f>
        <v>2.5920707815075543</v>
      </c>
      <c r="J5" s="1" t="s">
        <v>32</v>
      </c>
    </row>
    <row r="6" spans="2:10">
      <c r="C6" s="4" t="s">
        <v>7</v>
      </c>
      <c r="D6" s="15">
        <v>50</v>
      </c>
      <c r="E6" s="5" t="s">
        <v>5</v>
      </c>
      <c r="F6" s="15"/>
      <c r="G6" s="5"/>
    </row>
    <row r="7" spans="2:10">
      <c r="C7" s="4"/>
      <c r="D7" s="15"/>
      <c r="E7" s="5"/>
      <c r="F7" s="15"/>
      <c r="G7" s="5"/>
    </row>
    <row r="8" spans="2:10">
      <c r="C8" s="4" t="s">
        <v>8</v>
      </c>
      <c r="D8" s="6">
        <f>F3+D4+D5+D6</f>
        <v>92.649733479708175</v>
      </c>
      <c r="E8" s="5" t="s">
        <v>3</v>
      </c>
      <c r="F8" s="15"/>
      <c r="G8" s="5"/>
    </row>
    <row r="9" spans="2:10" ht="13.5" thickBot="1"/>
    <row r="10" spans="2:10" ht="13.5" thickBot="1">
      <c r="B10" s="8" t="s">
        <v>35</v>
      </c>
    </row>
    <row r="11" spans="2:10">
      <c r="C11" s="4" t="s">
        <v>9</v>
      </c>
      <c r="D11" s="15">
        <v>38500</v>
      </c>
      <c r="E11" s="5" t="s">
        <v>10</v>
      </c>
      <c r="F11" s="15"/>
      <c r="G11" s="4"/>
      <c r="H11" s="5"/>
    </row>
    <row r="12" spans="2:10">
      <c r="C12" s="4" t="s">
        <v>11</v>
      </c>
      <c r="D12" s="15">
        <v>14450</v>
      </c>
      <c r="E12" s="5" t="s">
        <v>12</v>
      </c>
      <c r="F12" s="15" t="s">
        <v>31</v>
      </c>
      <c r="G12" s="4">
        <f>300000000/D12/1000000</f>
        <v>2.0761245674740483E-2</v>
      </c>
      <c r="H12" s="5" t="s">
        <v>32</v>
      </c>
    </row>
    <row r="13" spans="2:10">
      <c r="C13" s="4" t="s">
        <v>13</v>
      </c>
      <c r="D13" s="6">
        <f>-(32.44+20*LOG10(D11)+20*LOG10(D12))</f>
        <v>-207.34657153202136</v>
      </c>
      <c r="E13" s="5" t="s">
        <v>5</v>
      </c>
      <c r="F13" s="15"/>
      <c r="G13" s="4"/>
      <c r="H13" s="5"/>
    </row>
    <row r="14" spans="2:10">
      <c r="C14" s="4"/>
      <c r="D14" s="15"/>
      <c r="E14" s="5"/>
      <c r="F14" s="15"/>
      <c r="G14" s="4"/>
      <c r="H14" s="5"/>
    </row>
    <row r="15" spans="2:10">
      <c r="C15" s="4" t="s">
        <v>14</v>
      </c>
      <c r="D15" s="15">
        <v>-0.5</v>
      </c>
      <c r="E15" s="5" t="s">
        <v>5</v>
      </c>
      <c r="F15" s="15"/>
      <c r="G15" s="4"/>
      <c r="H15" s="5"/>
    </row>
    <row r="16" spans="2:10">
      <c r="C16" s="4" t="s">
        <v>15</v>
      </c>
      <c r="D16" s="15">
        <v>-7</v>
      </c>
      <c r="E16" s="5" t="s">
        <v>5</v>
      </c>
      <c r="F16" s="15"/>
      <c r="G16" s="4"/>
      <c r="H16" s="5"/>
    </row>
    <row r="17" spans="2:10">
      <c r="C17" s="4" t="s">
        <v>36</v>
      </c>
      <c r="D17" s="6">
        <f>D13+D15+D16</f>
        <v>-214.84657153202136</v>
      </c>
      <c r="E17" s="5" t="s">
        <v>5</v>
      </c>
      <c r="F17" s="15"/>
      <c r="G17" s="4"/>
      <c r="H17" s="5"/>
    </row>
    <row r="18" spans="2:10" ht="13.5" thickBot="1"/>
    <row r="19" spans="2:10" ht="13.5" thickBot="1">
      <c r="B19" s="12" t="s">
        <v>38</v>
      </c>
    </row>
    <row r="20" spans="2:10">
      <c r="C20" s="4" t="s">
        <v>17</v>
      </c>
      <c r="D20" s="15">
        <v>26</v>
      </c>
      <c r="E20" s="5" t="s">
        <v>5</v>
      </c>
      <c r="F20" s="15"/>
      <c r="G20" s="5"/>
      <c r="H20" s="1" t="s">
        <v>33</v>
      </c>
      <c r="I20" s="1">
        <v>0.65</v>
      </c>
    </row>
    <row r="21" spans="2:10">
      <c r="C21" s="4" t="s">
        <v>6</v>
      </c>
      <c r="D21" s="15">
        <v>-2</v>
      </c>
      <c r="E21" s="5" t="s">
        <v>5</v>
      </c>
      <c r="F21" s="15"/>
      <c r="G21" s="5"/>
      <c r="H21" s="1" t="s">
        <v>30</v>
      </c>
      <c r="I21" s="13">
        <f>10^(D20/10)/(4*PI()*I20)*G12^2</f>
        <v>2.1007946105318753E-2</v>
      </c>
      <c r="J21" s="1" t="s">
        <v>34</v>
      </c>
    </row>
    <row r="22" spans="2:10">
      <c r="C22" s="4" t="s">
        <v>18</v>
      </c>
      <c r="D22" s="15">
        <v>300</v>
      </c>
      <c r="E22" s="5" t="s">
        <v>19</v>
      </c>
      <c r="F22" s="6">
        <f>10*LOG10(D22)</f>
        <v>24.771212547196626</v>
      </c>
      <c r="G22" s="5" t="s">
        <v>20</v>
      </c>
      <c r="H22" s="1" t="s">
        <v>39</v>
      </c>
      <c r="I22" s="7">
        <f>SQRT(4*I21/PI())</f>
        <v>0.16354860970047067</v>
      </c>
      <c r="J22" s="1" t="s">
        <v>32</v>
      </c>
    </row>
    <row r="23" spans="2:10">
      <c r="C23" s="4" t="s">
        <v>21</v>
      </c>
      <c r="D23" s="6">
        <f>D20-F22</f>
        <v>1.228787452803374</v>
      </c>
      <c r="E23" s="5" t="s">
        <v>22</v>
      </c>
      <c r="F23" s="15"/>
      <c r="G23" s="5"/>
    </row>
    <row r="24" spans="2:10">
      <c r="C24" s="4" t="s">
        <v>23</v>
      </c>
      <c r="D24" s="15">
        <v>27</v>
      </c>
      <c r="E24" s="5" t="s">
        <v>12</v>
      </c>
      <c r="F24" s="15"/>
      <c r="G24" s="5"/>
    </row>
    <row r="25" spans="2:10">
      <c r="C25" s="4" t="s">
        <v>24</v>
      </c>
      <c r="D25" s="15">
        <v>2.5</v>
      </c>
      <c r="E25" s="5" t="s">
        <v>5</v>
      </c>
      <c r="F25" s="15"/>
      <c r="G25" s="5"/>
    </row>
    <row r="26" spans="2:10">
      <c r="C26" s="4"/>
      <c r="D26" s="15"/>
      <c r="E26" s="5"/>
      <c r="F26" s="15"/>
      <c r="G26" s="5"/>
    </row>
    <row r="27" spans="2:10">
      <c r="C27" s="4" t="s">
        <v>25</v>
      </c>
      <c r="D27" s="6">
        <f>10*LOG10(1.38E-20*D22*D24*1000000)+D25</f>
        <v>-97.016358947201141</v>
      </c>
      <c r="E27" s="5" t="s">
        <v>3</v>
      </c>
      <c r="F27" s="15"/>
      <c r="G27" s="5"/>
    </row>
    <row r="28" spans="2:10" ht="13.5" thickBot="1"/>
    <row r="29" spans="2:10" ht="13.5" thickBot="1">
      <c r="B29" s="11" t="s">
        <v>26</v>
      </c>
    </row>
    <row r="31" spans="2:10">
      <c r="C31" s="4" t="s">
        <v>29</v>
      </c>
      <c r="D31" s="6">
        <f>D8+D20-D27</f>
        <v>215.6660924269093</v>
      </c>
      <c r="E31" s="5" t="s">
        <v>5</v>
      </c>
    </row>
    <row r="32" spans="2:10">
      <c r="C32" s="4" t="s">
        <v>27</v>
      </c>
      <c r="D32" s="6">
        <f>-(D13+D15+D16)</f>
        <v>214.84657153202136</v>
      </c>
      <c r="E32" s="5" t="s">
        <v>5</v>
      </c>
    </row>
    <row r="33" spans="3:5">
      <c r="C33" s="4" t="s">
        <v>28</v>
      </c>
      <c r="D33" s="6">
        <f>D31-D32</f>
        <v>0.819520894887944</v>
      </c>
      <c r="E33" s="5" t="s">
        <v>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Downlink</vt:lpstr>
      <vt:lpstr>Uplink</vt:lpstr>
      <vt:lpstr>Sheet3</vt:lpstr>
    </vt:vector>
  </TitlesOfParts>
  <Company>Florida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Ivica Kostanic</dc:creator>
  <cp:lastModifiedBy>Ivica Kostanic</cp:lastModifiedBy>
  <dcterms:created xsi:type="dcterms:W3CDTF">2011-02-14T04:58:42Z</dcterms:created>
  <dcterms:modified xsi:type="dcterms:W3CDTF">2011-02-22T14:39:45Z</dcterms:modified>
</cp:coreProperties>
</file>