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FIT\ECE 5233 Satellite Communications\"/>
    </mc:Choice>
  </mc:AlternateContent>
  <bookViews>
    <workbookView xWindow="0" yWindow="0" windowWidth="16515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H12" i="1"/>
  <c r="H11" i="1"/>
  <c r="C6" i="1"/>
  <c r="J8" i="1"/>
  <c r="M8" i="1" s="1"/>
  <c r="J7" i="1"/>
  <c r="M7" i="1" s="1"/>
  <c r="I16" i="1" s="1"/>
  <c r="J16" i="1" s="1"/>
  <c r="H23" i="1"/>
  <c r="H22" i="1"/>
  <c r="H21" i="1"/>
  <c r="H20" i="1"/>
  <c r="H19" i="1"/>
  <c r="H18" i="1"/>
  <c r="H17" i="1"/>
  <c r="H16" i="1"/>
  <c r="I17" i="1" l="1"/>
  <c r="J17" i="1" s="1"/>
  <c r="K17" i="1" s="1"/>
  <c r="I22" i="1"/>
  <c r="J22" i="1" s="1"/>
  <c r="K22" i="1" s="1"/>
  <c r="I18" i="1"/>
  <c r="I19" i="1"/>
  <c r="K16" i="1"/>
  <c r="L16" i="1" l="1"/>
  <c r="L17" i="1"/>
  <c r="N17" i="1"/>
  <c r="J19" i="1"/>
  <c r="K19" i="1" s="1"/>
  <c r="N19" i="1" s="1"/>
  <c r="I21" i="1"/>
  <c r="J21" i="1" s="1"/>
  <c r="K21" i="1" s="1"/>
  <c r="J18" i="1"/>
  <c r="K18" i="1" s="1"/>
  <c r="N18" i="1" s="1"/>
  <c r="I20" i="1"/>
  <c r="J20" i="1" s="1"/>
  <c r="K20" i="1" s="1"/>
  <c r="N16" i="1"/>
  <c r="H26" i="1" l="1"/>
  <c r="H27" i="1"/>
</calcChain>
</file>

<file path=xl/sharedStrings.xml><?xml version="1.0" encoding="utf-8"?>
<sst xmlns="http://schemas.openxmlformats.org/spreadsheetml/2006/main" count="47" uniqueCount="37">
  <si>
    <t>Two tone test</t>
  </si>
  <si>
    <t>f1</t>
  </si>
  <si>
    <t>MHz</t>
  </si>
  <si>
    <t>f2</t>
  </si>
  <si>
    <t>R</t>
  </si>
  <si>
    <t>ohm</t>
  </si>
  <si>
    <t>P1</t>
  </si>
  <si>
    <t>dBW</t>
  </si>
  <si>
    <t>P2</t>
  </si>
  <si>
    <t>A</t>
  </si>
  <si>
    <t>dB</t>
  </si>
  <si>
    <t>b</t>
  </si>
  <si>
    <t>Outputs</t>
  </si>
  <si>
    <t>2f1-f2</t>
  </si>
  <si>
    <t>2f2-f1</t>
  </si>
  <si>
    <t>2f1+f2</t>
  </si>
  <si>
    <t>2f2+f1</t>
  </si>
  <si>
    <t>3f1</t>
  </si>
  <si>
    <t>3f2</t>
  </si>
  <si>
    <t>Terms</t>
  </si>
  <si>
    <t>Power (Watts)</t>
  </si>
  <si>
    <t>W</t>
  </si>
  <si>
    <t xml:space="preserve">V1 </t>
  </si>
  <si>
    <t>V</t>
  </si>
  <si>
    <t>V2</t>
  </si>
  <si>
    <t>Power (dBW)</t>
  </si>
  <si>
    <t>Freq. (MHz)</t>
  </si>
  <si>
    <t>Amplit. (V)</t>
  </si>
  <si>
    <t>Amplifier</t>
  </si>
  <si>
    <t>Antenna gain (dB)</t>
  </si>
  <si>
    <t>EiRP (dBW)</t>
  </si>
  <si>
    <t>Power gain</t>
  </si>
  <si>
    <t>Pin3</t>
  </si>
  <si>
    <t>Vip</t>
  </si>
  <si>
    <t>Gain</t>
  </si>
  <si>
    <t>CtoI2</t>
  </si>
  <si>
    <t>CtoI1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</si>
</sst>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tabSelected="1" topLeftCell="B1" workbookViewId="0">
      <selection activeCell="C25" sqref="C25"/>
    </sheetView>
  </sheetViews>
  <sheetFormatPr defaultRowHeight="15" x14ac:dyDescent="0.25"/>
  <cols>
    <col min="3" max="3" width="8.7109375" customWidth="1"/>
    <col min="6" max="6" width="13" customWidth="1"/>
    <col min="7" max="7" width="10.5703125" customWidth="1"/>
    <col min="8" max="8" width="16.140625" bestFit="1" customWidth="1"/>
    <col min="9" max="9" width="14.140625" bestFit="1" customWidth="1"/>
    <col min="10" max="10" width="13.85546875" bestFit="1" customWidth="1"/>
    <col min="11" max="11" width="12.7109375" bestFit="1" customWidth="1"/>
    <col min="12" max="13" width="17" bestFit="1" customWidth="1"/>
    <col min="14" max="14" width="14.42578125" customWidth="1"/>
    <col min="16" max="16" width="12" bestFit="1" customWidth="1"/>
  </cols>
  <sheetData>
    <row r="3" spans="2:15" ht="15.75" thickBot="1" x14ac:dyDescent="0.3">
      <c r="F3" s="1"/>
      <c r="G3" s="1"/>
      <c r="H3" s="1"/>
      <c r="I3" s="1"/>
      <c r="J3" s="1"/>
      <c r="K3" s="1"/>
      <c r="L3" s="1"/>
      <c r="M3" s="1"/>
      <c r="N3" s="1"/>
    </row>
    <row r="4" spans="2:15" x14ac:dyDescent="0.25">
      <c r="B4" t="s">
        <v>4</v>
      </c>
      <c r="C4">
        <v>50</v>
      </c>
      <c r="D4" t="s">
        <v>5</v>
      </c>
      <c r="F4" s="2" t="s">
        <v>0</v>
      </c>
      <c r="G4" s="3"/>
      <c r="H4" s="3"/>
      <c r="I4" s="3"/>
      <c r="J4" s="3"/>
      <c r="K4" s="3"/>
      <c r="L4" s="3"/>
      <c r="M4" s="3"/>
      <c r="N4" s="3"/>
    </row>
    <row r="5" spans="2:15" x14ac:dyDescent="0.25">
      <c r="B5" t="s">
        <v>32</v>
      </c>
      <c r="C5">
        <v>-80</v>
      </c>
      <c r="D5" t="s">
        <v>7</v>
      </c>
      <c r="F5" s="4"/>
      <c r="G5" s="4" t="s">
        <v>1</v>
      </c>
      <c r="H5" s="4">
        <v>3718</v>
      </c>
      <c r="I5" s="4" t="s">
        <v>2</v>
      </c>
      <c r="J5" s="4"/>
      <c r="K5" s="4"/>
      <c r="L5" s="4"/>
      <c r="M5" s="4"/>
      <c r="N5" s="4"/>
    </row>
    <row r="6" spans="2:15" x14ac:dyDescent="0.25">
      <c r="B6" t="s">
        <v>33</v>
      </c>
      <c r="C6" s="13">
        <f>SQRT(C4*10^(C5/10))</f>
        <v>7.0710678118654751E-4</v>
      </c>
      <c r="D6" t="s">
        <v>23</v>
      </c>
      <c r="F6" s="4"/>
      <c r="G6" s="4" t="s">
        <v>3</v>
      </c>
      <c r="H6" s="4">
        <v>3728</v>
      </c>
      <c r="I6" s="4" t="s">
        <v>2</v>
      </c>
      <c r="J6" s="4"/>
      <c r="K6" s="4"/>
      <c r="L6" s="4"/>
      <c r="M6" s="4"/>
      <c r="N6" s="4"/>
    </row>
    <row r="7" spans="2:15" x14ac:dyDescent="0.25">
      <c r="B7" t="s">
        <v>34</v>
      </c>
      <c r="C7">
        <v>80</v>
      </c>
      <c r="D7" t="s">
        <v>10</v>
      </c>
      <c r="F7" s="4"/>
      <c r="G7" s="4" t="s">
        <v>6</v>
      </c>
      <c r="H7" s="4">
        <v>-100</v>
      </c>
      <c r="I7" s="4" t="s">
        <v>7</v>
      </c>
      <c r="J7" s="9">
        <f>10^(H7/10)</f>
        <v>1E-10</v>
      </c>
      <c r="K7" s="4" t="s">
        <v>21</v>
      </c>
      <c r="L7" s="4" t="s">
        <v>22</v>
      </c>
      <c r="M7" s="9">
        <f>SQRT(C4*J7)</f>
        <v>7.0710678118654754E-5</v>
      </c>
      <c r="N7" s="4" t="s">
        <v>23</v>
      </c>
    </row>
    <row r="8" spans="2:15" x14ac:dyDescent="0.25">
      <c r="F8" s="4"/>
      <c r="G8" s="4" t="s">
        <v>8</v>
      </c>
      <c r="H8" s="4">
        <v>-100</v>
      </c>
      <c r="I8" s="4" t="s">
        <v>7</v>
      </c>
      <c r="J8" s="9">
        <f>10^(H8/10)</f>
        <v>1E-10</v>
      </c>
      <c r="K8" s="4" t="s">
        <v>21</v>
      </c>
      <c r="L8" s="4" t="s">
        <v>24</v>
      </c>
      <c r="M8" s="9">
        <f>SQRT(C4*J8)</f>
        <v>7.0710678118654754E-5</v>
      </c>
      <c r="N8" s="4" t="s">
        <v>23</v>
      </c>
    </row>
    <row r="9" spans="2:15" ht="15.75" thickBot="1" x14ac:dyDescent="0.3">
      <c r="F9" s="4"/>
      <c r="G9" s="4"/>
      <c r="H9" s="4"/>
      <c r="I9" s="4"/>
      <c r="J9" s="4"/>
      <c r="K9" s="4"/>
      <c r="L9" s="4"/>
      <c r="M9" s="4"/>
      <c r="N9" s="4"/>
    </row>
    <row r="10" spans="2:15" x14ac:dyDescent="0.25">
      <c r="F10" s="5" t="s">
        <v>28</v>
      </c>
      <c r="G10" s="3"/>
      <c r="H10" s="3"/>
      <c r="I10" s="3"/>
      <c r="J10" s="3"/>
      <c r="K10" s="3"/>
      <c r="L10" s="3"/>
      <c r="M10" s="3"/>
      <c r="N10" s="3"/>
    </row>
    <row r="11" spans="2:15" x14ac:dyDescent="0.25">
      <c r="F11" s="4"/>
      <c r="G11" s="4" t="s">
        <v>9</v>
      </c>
      <c r="H11" s="6">
        <f>10^(C7/20)</f>
        <v>10000</v>
      </c>
      <c r="I11" s="4"/>
      <c r="J11" s="4"/>
      <c r="K11" s="4"/>
      <c r="L11" s="4"/>
      <c r="M11" s="4"/>
      <c r="N11" s="4"/>
    </row>
    <row r="12" spans="2:15" x14ac:dyDescent="0.25">
      <c r="F12" s="4"/>
      <c r="G12" s="4" t="s">
        <v>11</v>
      </c>
      <c r="H12" s="6">
        <f>-4*H11/(3*C6^2)</f>
        <v>-26666666666.666664</v>
      </c>
      <c r="I12" s="4"/>
      <c r="J12" s="4"/>
      <c r="K12" s="4"/>
      <c r="L12" s="4"/>
      <c r="M12" s="4"/>
      <c r="N12" s="4"/>
    </row>
    <row r="13" spans="2:15" ht="15.75" thickBot="1" x14ac:dyDescent="0.3">
      <c r="F13" s="7"/>
      <c r="G13" s="7"/>
      <c r="H13" s="7"/>
      <c r="I13" s="7"/>
      <c r="J13" s="7"/>
      <c r="K13" s="7"/>
      <c r="L13" s="7"/>
      <c r="M13" s="7"/>
      <c r="N13" s="7"/>
    </row>
    <row r="14" spans="2:15" x14ac:dyDescent="0.25">
      <c r="F14" s="8" t="s">
        <v>12</v>
      </c>
      <c r="G14" s="3"/>
      <c r="H14" s="3"/>
      <c r="I14" s="3"/>
      <c r="J14" s="3"/>
      <c r="K14" s="3"/>
      <c r="L14" s="3"/>
      <c r="M14" s="3"/>
      <c r="N14" s="3"/>
    </row>
    <row r="15" spans="2:15" x14ac:dyDescent="0.25">
      <c r="F15" s="4"/>
      <c r="G15" s="4" t="s">
        <v>19</v>
      </c>
      <c r="H15" s="4" t="s">
        <v>26</v>
      </c>
      <c r="I15" s="4" t="s">
        <v>27</v>
      </c>
      <c r="J15" s="4" t="s">
        <v>20</v>
      </c>
      <c r="K15" s="4" t="s">
        <v>25</v>
      </c>
      <c r="L15" s="4" t="s">
        <v>31</v>
      </c>
      <c r="M15" s="4" t="s">
        <v>29</v>
      </c>
      <c r="N15" s="4" t="s">
        <v>30</v>
      </c>
      <c r="O15" s="4"/>
    </row>
    <row r="16" spans="2:15" x14ac:dyDescent="0.25">
      <c r="F16" s="4"/>
      <c r="G16" s="4" t="s">
        <v>1</v>
      </c>
      <c r="H16" s="9">
        <f>H5</f>
        <v>3718</v>
      </c>
      <c r="I16" s="10">
        <f>IF(H11*M7+H12*(3*M7^3/4+M7*M8^2/2)&gt;0,H11*M7+H12*(3*M7^3/4+M7*M8^2/2),"Amp saturated")</f>
        <v>0.69532166816677177</v>
      </c>
      <c r="J16" s="11">
        <f>I16^2/$C$4</f>
        <v>9.6694444444444458E-3</v>
      </c>
      <c r="K16" s="10">
        <f>10*LOG10(J16)</f>
        <v>-20.145984774829987</v>
      </c>
      <c r="L16" s="10">
        <f>K16-H7</f>
        <v>79.854015225170016</v>
      </c>
      <c r="M16" s="10">
        <v>30</v>
      </c>
      <c r="N16" s="10">
        <f>K16+M16</f>
        <v>9.8540152251700128</v>
      </c>
      <c r="O16" s="4"/>
    </row>
    <row r="17" spans="6:15" x14ac:dyDescent="0.25">
      <c r="F17" s="4"/>
      <c r="G17" s="4" t="s">
        <v>3</v>
      </c>
      <c r="H17" s="9">
        <f>H6</f>
        <v>3728</v>
      </c>
      <c r="I17" s="10">
        <f>IF(H11*M8+H12*(3*M8^3/4+M8*M7^2/2)&gt;0,H11*M8+H12*(3*M8^3/4+M8*M7^2/2),"Amp saturated")</f>
        <v>0.69532166816677177</v>
      </c>
      <c r="J17" s="11">
        <f>I17^2/$C$4</f>
        <v>9.6694444444444458E-3</v>
      </c>
      <c r="K17" s="10">
        <f>10*LOG10(J17)</f>
        <v>-20.145984774829987</v>
      </c>
      <c r="L17" s="10">
        <f>K17-H8</f>
        <v>79.854015225170016</v>
      </c>
      <c r="M17" s="10">
        <v>30</v>
      </c>
      <c r="N17" s="10">
        <f>K17+M17</f>
        <v>9.8540152251700128</v>
      </c>
      <c r="O17" s="4"/>
    </row>
    <row r="18" spans="6:15" x14ac:dyDescent="0.25">
      <c r="F18" s="4"/>
      <c r="G18" s="4" t="s">
        <v>13</v>
      </c>
      <c r="H18" s="9">
        <f>2*H5-H6</f>
        <v>3708</v>
      </c>
      <c r="I18" s="11">
        <f>H12*M7^2*M8/4</f>
        <v>-2.3570226039551583E-3</v>
      </c>
      <c r="J18" s="11">
        <f t="shared" ref="J18:J23" si="0">I18^2/$C$4</f>
        <v>1.111111111111111E-7</v>
      </c>
      <c r="K18" s="10">
        <f t="shared" ref="K18:K23" si="1">10*LOG10(J18)</f>
        <v>-69.542425094393252</v>
      </c>
      <c r="L18" s="9"/>
      <c r="M18" s="10">
        <v>30</v>
      </c>
      <c r="N18" s="10">
        <f>K18+M18</f>
        <v>-39.542425094393252</v>
      </c>
      <c r="O18" s="4"/>
    </row>
    <row r="19" spans="6:15" x14ac:dyDescent="0.25">
      <c r="F19" s="4"/>
      <c r="G19" s="4" t="s">
        <v>14</v>
      </c>
      <c r="H19" s="9">
        <f>2*H6-H5</f>
        <v>3738</v>
      </c>
      <c r="I19" s="11">
        <f>H12*M8^2*M7/4</f>
        <v>-2.3570226039551583E-3</v>
      </c>
      <c r="J19" s="11">
        <f t="shared" si="0"/>
        <v>1.111111111111111E-7</v>
      </c>
      <c r="K19" s="10">
        <f t="shared" si="1"/>
        <v>-69.542425094393252</v>
      </c>
      <c r="L19" s="9"/>
      <c r="M19" s="10">
        <v>30</v>
      </c>
      <c r="N19" s="10">
        <f>K19+M19</f>
        <v>-39.542425094393252</v>
      </c>
      <c r="O19" s="4"/>
    </row>
    <row r="20" spans="6:15" x14ac:dyDescent="0.25">
      <c r="F20" s="4"/>
      <c r="G20" s="4" t="s">
        <v>15</v>
      </c>
      <c r="H20" s="9">
        <f>2*H5+H6</f>
        <v>11164</v>
      </c>
      <c r="I20" s="11">
        <f>I18</f>
        <v>-2.3570226039551583E-3</v>
      </c>
      <c r="J20" s="11">
        <f t="shared" si="0"/>
        <v>1.111111111111111E-7</v>
      </c>
      <c r="K20" s="10">
        <f t="shared" si="1"/>
        <v>-69.542425094393252</v>
      </c>
      <c r="L20" s="9"/>
      <c r="M20" s="10"/>
      <c r="N20" s="9"/>
      <c r="O20" s="4"/>
    </row>
    <row r="21" spans="6:15" x14ac:dyDescent="0.25">
      <c r="F21" s="4"/>
      <c r="G21" s="4" t="s">
        <v>16</v>
      </c>
      <c r="H21" s="9">
        <f>2*H6+H5</f>
        <v>11174</v>
      </c>
      <c r="I21" s="11">
        <f>I19</f>
        <v>-2.3570226039551583E-3</v>
      </c>
      <c r="J21" s="11">
        <f t="shared" si="0"/>
        <v>1.111111111111111E-7</v>
      </c>
      <c r="K21" s="10">
        <f t="shared" si="1"/>
        <v>-69.542425094393252</v>
      </c>
      <c r="L21" s="9"/>
      <c r="M21" s="10"/>
      <c r="N21" s="9"/>
      <c r="O21" s="4"/>
    </row>
    <row r="22" spans="6:15" x14ac:dyDescent="0.25">
      <c r="F22" s="4"/>
      <c r="G22" s="4" t="s">
        <v>17</v>
      </c>
      <c r="H22" s="9">
        <f>3*H5</f>
        <v>11154</v>
      </c>
      <c r="I22" s="11">
        <f>H12*M7^3/4</f>
        <v>-2.3570226039551583E-3</v>
      </c>
      <c r="J22" s="11">
        <f t="shared" si="0"/>
        <v>1.111111111111111E-7</v>
      </c>
      <c r="K22" s="10">
        <f t="shared" si="1"/>
        <v>-69.542425094393252</v>
      </c>
      <c r="L22" s="9"/>
      <c r="M22" s="10"/>
      <c r="N22" s="9"/>
      <c r="O22" s="4"/>
    </row>
    <row r="23" spans="6:15" x14ac:dyDescent="0.25">
      <c r="F23" s="4"/>
      <c r="G23" s="4" t="s">
        <v>18</v>
      </c>
      <c r="H23" s="9">
        <f>3*H6</f>
        <v>11184</v>
      </c>
      <c r="I23" s="11">
        <f>H12*M8^3/4</f>
        <v>-2.3570226039551583E-3</v>
      </c>
      <c r="J23" s="11">
        <f t="shared" si="0"/>
        <v>1.111111111111111E-7</v>
      </c>
      <c r="K23" s="10">
        <f t="shared" si="1"/>
        <v>-69.542425094393252</v>
      </c>
      <c r="L23" s="9"/>
      <c r="M23" s="10"/>
      <c r="N23" s="9"/>
    </row>
    <row r="26" spans="6:15" x14ac:dyDescent="0.25">
      <c r="G26" s="4" t="s">
        <v>36</v>
      </c>
      <c r="H26" s="12">
        <f>K16-K18</f>
        <v>49.396440319563268</v>
      </c>
      <c r="I26" t="s">
        <v>10</v>
      </c>
    </row>
    <row r="27" spans="6:15" x14ac:dyDescent="0.25">
      <c r="G27" s="4" t="s">
        <v>35</v>
      </c>
      <c r="H27" s="12">
        <f>K17-K19</f>
        <v>49.396440319563268</v>
      </c>
      <c r="I27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Ivica  Kostanic</dc:creator>
  <cp:lastModifiedBy>Ivica  Kostanic</cp:lastModifiedBy>
  <dcterms:created xsi:type="dcterms:W3CDTF">2014-04-06T15:47:30Z</dcterms:created>
  <dcterms:modified xsi:type="dcterms:W3CDTF">2014-04-07T01:54:46Z</dcterms:modified>
</cp:coreProperties>
</file>