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0" i="1" l="1"/>
  <c r="F20" i="1"/>
  <c r="G20" i="1"/>
  <c r="D20" i="1"/>
  <c r="G17" i="1"/>
  <c r="G7" i="1"/>
  <c r="G9" i="1"/>
  <c r="G12" i="1"/>
  <c r="G2" i="1"/>
  <c r="G6" i="1"/>
  <c r="G19" i="1"/>
  <c r="G11" i="1"/>
  <c r="F35" i="1"/>
  <c r="G15" i="1"/>
  <c r="F14" i="1"/>
  <c r="G14" i="1"/>
  <c r="G10" i="1"/>
  <c r="G16" i="1"/>
  <c r="G18" i="1"/>
  <c r="E2" i="1"/>
  <c r="B29" i="1"/>
  <c r="F2" i="1"/>
  <c r="E19" i="1"/>
  <c r="F13" i="1"/>
  <c r="F8" i="1"/>
  <c r="E13" i="1"/>
  <c r="D5" i="1"/>
  <c r="E3" i="1"/>
  <c r="F3" i="1"/>
  <c r="G8" i="1"/>
  <c r="F9" i="1"/>
  <c r="G4" i="1"/>
  <c r="G29" i="1"/>
  <c r="F29" i="1"/>
  <c r="E29" i="1"/>
  <c r="F11" i="1"/>
  <c r="F10" i="1"/>
  <c r="F12" i="1"/>
  <c r="D29" i="1"/>
  <c r="C29" i="1"/>
  <c r="F19" i="1"/>
  <c r="F4" i="1"/>
  <c r="F17" i="1"/>
  <c r="F16" i="1"/>
  <c r="F15" i="1"/>
  <c r="E17" i="1"/>
  <c r="D17" i="1"/>
  <c r="F18" i="1"/>
  <c r="F7" i="1"/>
  <c r="F6" i="1"/>
  <c r="E9" i="1"/>
  <c r="E10" i="1"/>
  <c r="E18" i="1"/>
  <c r="E11" i="1"/>
  <c r="E4" i="1"/>
  <c r="E7" i="1"/>
  <c r="E15" i="1"/>
  <c r="E16" i="1"/>
  <c r="E14" i="1"/>
  <c r="E12" i="1"/>
  <c r="E6" i="1"/>
  <c r="E8" i="1"/>
  <c r="D10" i="1"/>
  <c r="D19" i="1"/>
  <c r="D11" i="1"/>
  <c r="D18" i="1"/>
  <c r="D4" i="1"/>
  <c r="D9" i="1"/>
  <c r="D13" i="1"/>
  <c r="D16" i="1"/>
  <c r="D15" i="1"/>
  <c r="D14" i="1"/>
  <c r="D12" i="1"/>
  <c r="D7" i="1"/>
  <c r="D8" i="1"/>
  <c r="D6" i="1"/>
  <c r="D3" i="1"/>
  <c r="D2" i="1"/>
</calcChain>
</file>

<file path=xl/sharedStrings.xml><?xml version="1.0" encoding="utf-8"?>
<sst xmlns="http://schemas.openxmlformats.org/spreadsheetml/2006/main" count="78" uniqueCount="78">
  <si>
    <t>大一</t>
    <phoneticPr fontId="19" type="noConversion"/>
  </si>
  <si>
    <t>大二</t>
    <phoneticPr fontId="19" type="noConversion"/>
  </si>
  <si>
    <t>大三</t>
    <phoneticPr fontId="19" type="noConversion"/>
  </si>
  <si>
    <t>大四</t>
    <phoneticPr fontId="19" type="noConversion"/>
  </si>
  <si>
    <t>收入</t>
    <phoneticPr fontId="19" type="noConversion"/>
  </si>
  <si>
    <t>支出</t>
    <phoneticPr fontId="19" type="noConversion"/>
  </si>
  <si>
    <t>学费</t>
    <phoneticPr fontId="19" type="noConversion"/>
  </si>
  <si>
    <t>贷款</t>
    <phoneticPr fontId="19" type="noConversion"/>
  </si>
  <si>
    <t>交通</t>
    <phoneticPr fontId="19" type="noConversion"/>
  </si>
  <si>
    <t>公交</t>
    <phoneticPr fontId="19" type="noConversion"/>
  </si>
  <si>
    <t>出租</t>
    <phoneticPr fontId="19" type="noConversion"/>
  </si>
  <si>
    <t>火车/地铁</t>
    <phoneticPr fontId="19" type="noConversion"/>
  </si>
  <si>
    <t>打印</t>
    <phoneticPr fontId="19" type="noConversion"/>
  </si>
  <si>
    <t>学杂费</t>
    <phoneticPr fontId="19" type="noConversion"/>
  </si>
  <si>
    <t>话费</t>
    <phoneticPr fontId="19" type="noConversion"/>
  </si>
  <si>
    <t>集体费用</t>
    <phoneticPr fontId="19" type="noConversion"/>
  </si>
  <si>
    <t>娱乐</t>
    <phoneticPr fontId="19" type="noConversion"/>
  </si>
  <si>
    <t>同学聚餐</t>
    <phoneticPr fontId="19" type="noConversion"/>
  </si>
  <si>
    <t>饮食</t>
    <phoneticPr fontId="19" type="noConversion"/>
  </si>
  <si>
    <t>其它</t>
    <phoneticPr fontId="19" type="noConversion"/>
  </si>
  <si>
    <t>打印、复印、彩印</t>
    <phoneticPr fontId="19" type="noConversion"/>
  </si>
  <si>
    <t>备注</t>
    <phoneticPr fontId="19" type="noConversion"/>
  </si>
  <si>
    <t>生源地贷款：六年期限</t>
    <phoneticPr fontId="19" type="noConversion"/>
  </si>
  <si>
    <t>生活需要</t>
    <phoneticPr fontId="19" type="noConversion"/>
  </si>
  <si>
    <t>食品</t>
    <phoneticPr fontId="19" type="noConversion"/>
  </si>
  <si>
    <t>外餐</t>
    <phoneticPr fontId="19" type="noConversion"/>
  </si>
  <si>
    <t>聚餐</t>
    <phoneticPr fontId="19" type="noConversion"/>
  </si>
  <si>
    <t>河北石家庄移动</t>
    <phoneticPr fontId="19" type="noConversion"/>
  </si>
  <si>
    <t>校园日常</t>
    <phoneticPr fontId="19" type="noConversion"/>
  </si>
  <si>
    <t>宿舍费：水费、开网费，班费</t>
    <phoneticPr fontId="19" type="noConversion"/>
  </si>
  <si>
    <t>零钱现金、公交卡</t>
    <phoneticPr fontId="19" type="noConversion"/>
  </si>
  <si>
    <t>商店零食，水果蔬菜，烟酒类</t>
    <phoneticPr fontId="19" type="noConversion"/>
  </si>
  <si>
    <t>学习工具</t>
    <phoneticPr fontId="19" type="noConversion"/>
  </si>
  <si>
    <t>考驾照</t>
    <phoneticPr fontId="19" type="noConversion"/>
  </si>
  <si>
    <t>全一驾校</t>
    <phoneticPr fontId="19" type="noConversion"/>
  </si>
  <si>
    <t>报名费</t>
    <phoneticPr fontId="19" type="noConversion"/>
  </si>
  <si>
    <t>体检</t>
    <phoneticPr fontId="19" type="noConversion"/>
  </si>
  <si>
    <t>学员证</t>
    <phoneticPr fontId="19" type="noConversion"/>
  </si>
  <si>
    <t>科二模拟</t>
    <phoneticPr fontId="19" type="noConversion"/>
  </si>
  <si>
    <t>加班练</t>
    <phoneticPr fontId="19" type="noConversion"/>
  </si>
  <si>
    <t>科三模拟</t>
    <phoneticPr fontId="19" type="noConversion"/>
  </si>
  <si>
    <t>自模拟</t>
    <phoneticPr fontId="19" type="noConversion"/>
  </si>
  <si>
    <t>考研</t>
    <phoneticPr fontId="19" type="noConversion"/>
  </si>
  <si>
    <t>报名费</t>
    <phoneticPr fontId="19" type="noConversion"/>
  </si>
  <si>
    <t>小硕士住宿</t>
    <phoneticPr fontId="19" type="noConversion"/>
  </si>
  <si>
    <t>政治</t>
    <phoneticPr fontId="19" type="noConversion"/>
  </si>
  <si>
    <t>英二</t>
    <phoneticPr fontId="19" type="noConversion"/>
  </si>
  <si>
    <t>数二</t>
    <phoneticPr fontId="19" type="noConversion"/>
  </si>
  <si>
    <t>专业</t>
    <phoneticPr fontId="19" type="noConversion"/>
  </si>
  <si>
    <t>一卡通</t>
    <phoneticPr fontId="19" type="noConversion"/>
  </si>
  <si>
    <t>打的</t>
    <phoneticPr fontId="19" type="noConversion"/>
  </si>
  <si>
    <t>洛阳-石家庄居多，学生证半价</t>
    <phoneticPr fontId="19" type="noConversion"/>
  </si>
  <si>
    <r>
      <rPr>
        <b/>
        <sz val="12"/>
        <color theme="1"/>
        <rFont val="宋体"/>
        <family val="3"/>
        <charset val="134"/>
        <scheme val="minor"/>
      </rPr>
      <t>专业费4500+住宿费800</t>
    </r>
    <r>
      <rPr>
        <sz val="12"/>
        <color theme="1"/>
        <rFont val="宋体"/>
        <family val="2"/>
        <charset val="134"/>
        <scheme val="minor"/>
      </rPr>
      <t>、教材、体检</t>
    </r>
    <phoneticPr fontId="19" type="noConversion"/>
  </si>
  <si>
    <t>初试</t>
    <phoneticPr fontId="19" type="noConversion"/>
  </si>
  <si>
    <t>复试</t>
    <phoneticPr fontId="19" type="noConversion"/>
  </si>
  <si>
    <t>报名费</t>
    <phoneticPr fontId="19" type="noConversion"/>
  </si>
  <si>
    <t>收音机、制图仪、练习册、照相、医保、金工实习、普通话考试、研究生体检</t>
    <phoneticPr fontId="19" type="noConversion"/>
  </si>
  <si>
    <t>体检</t>
    <phoneticPr fontId="19" type="noConversion"/>
  </si>
  <si>
    <t>如家住宿</t>
    <phoneticPr fontId="19" type="noConversion"/>
  </si>
  <si>
    <t>火车</t>
    <phoneticPr fontId="19" type="noConversion"/>
  </si>
  <si>
    <t>校外就餐、买饭、路边摊小吃、叫外卖、吃自助</t>
    <phoneticPr fontId="19" type="noConversion"/>
  </si>
  <si>
    <t>中介费、募捐、手续费、寄快递</t>
    <phoneticPr fontId="19" type="noConversion"/>
  </si>
  <si>
    <t>冲饭卡：学校餐厅就餐、打水、洗澡</t>
    <phoneticPr fontId="19" type="noConversion"/>
  </si>
  <si>
    <r>
      <t>笔、笔芯，参考书、等级考试与竞赛报名费，</t>
    </r>
    <r>
      <rPr>
        <b/>
        <sz val="12"/>
        <color theme="1"/>
        <rFont val="宋体"/>
        <family val="3"/>
        <charset val="134"/>
        <scheme val="minor"/>
      </rPr>
      <t>考驾照、考研</t>
    </r>
    <r>
      <rPr>
        <sz val="12"/>
        <color theme="1"/>
        <rFont val="宋体"/>
        <family val="3"/>
        <charset val="134"/>
        <scheme val="minor"/>
      </rPr>
      <t>，运动器材：乒乓球/拍、轮滑鞋、电子模块</t>
    </r>
    <phoneticPr fontId="19" type="noConversion"/>
  </si>
  <si>
    <t>毕业设计</t>
    <phoneticPr fontId="19" type="noConversion"/>
  </si>
  <si>
    <t>基于GPS的网络授时系统的设计</t>
    <phoneticPr fontId="19" type="noConversion"/>
  </si>
  <si>
    <t>模块</t>
    <phoneticPr fontId="19" type="noConversion"/>
  </si>
  <si>
    <t>GPS</t>
    <phoneticPr fontId="19" type="noConversion"/>
  </si>
  <si>
    <t>WiFi</t>
    <phoneticPr fontId="19" type="noConversion"/>
  </si>
  <si>
    <r>
      <t>L</t>
    </r>
    <r>
      <rPr>
        <sz val="12"/>
        <color theme="1"/>
        <rFont val="宋体"/>
        <family val="2"/>
        <charset val="134"/>
        <scheme val="minor"/>
      </rPr>
      <t>CD1602</t>
    </r>
    <phoneticPr fontId="19" type="noConversion"/>
  </si>
  <si>
    <t>排针</t>
    <phoneticPr fontId="19" type="noConversion"/>
  </si>
  <si>
    <t>打印</t>
    <phoneticPr fontId="19" type="noConversion"/>
  </si>
  <si>
    <r>
      <t>入轮滑社、滑旱冰、旅游：驼梁山、封龙山、银滩、动物园、蝴蝶谷、抱犊寨、赵州桥、辛玛王国，住宿、包宿、K</t>
    </r>
    <r>
      <rPr>
        <sz val="12"/>
        <color theme="1"/>
        <rFont val="宋体"/>
        <family val="2"/>
        <charset val="134"/>
        <scheme val="minor"/>
      </rPr>
      <t>TV、植物园游乐场、网吧</t>
    </r>
    <phoneticPr fontId="19" type="noConversion"/>
  </si>
  <si>
    <t>查重</t>
    <phoneticPr fontId="19" type="noConversion"/>
  </si>
  <si>
    <r>
      <t>兵兵退热贴、发展票、打包试卷，发传单、保安、助学金，</t>
    </r>
    <r>
      <rPr>
        <b/>
        <sz val="12"/>
        <color theme="1"/>
        <rFont val="宋体"/>
        <family val="3"/>
        <charset val="134"/>
        <scheme val="minor"/>
      </rPr>
      <t>东莞电子厂</t>
    </r>
    <r>
      <rPr>
        <sz val="12"/>
        <color theme="1"/>
        <rFont val="宋体"/>
        <family val="3"/>
        <charset val="134"/>
        <scheme val="minor"/>
      </rPr>
      <t>，卖自行车、书本、轮滑鞋，退饭卡、公交卡</t>
    </r>
    <phoneticPr fontId="19" type="noConversion"/>
  </si>
  <si>
    <r>
      <t>衣服、鞋子、背包、礼物、洗漱用具、床上物品、数码电器：</t>
    </r>
    <r>
      <rPr>
        <b/>
        <sz val="12"/>
        <color theme="1"/>
        <rFont val="宋体"/>
        <family val="3"/>
        <charset val="134"/>
        <scheme val="minor"/>
      </rPr>
      <t>笔记本3870</t>
    </r>
    <r>
      <rPr>
        <sz val="12"/>
        <color theme="1"/>
        <rFont val="宋体"/>
        <family val="3"/>
        <charset val="134"/>
        <scheme val="minor"/>
      </rPr>
      <t>、电脑除尘</t>
    </r>
    <r>
      <rPr>
        <sz val="12"/>
        <color theme="1"/>
        <rFont val="宋体"/>
        <family val="2"/>
        <charset val="134"/>
        <scheme val="minor"/>
      </rPr>
      <t>、手机、光盘，</t>
    </r>
    <r>
      <rPr>
        <b/>
        <sz val="12"/>
        <color theme="1"/>
        <rFont val="宋体"/>
        <family val="3"/>
        <charset val="134"/>
        <scheme val="minor"/>
      </rPr>
      <t>自行车245</t>
    </r>
    <r>
      <rPr>
        <sz val="12"/>
        <color theme="1"/>
        <rFont val="宋体"/>
        <family val="2"/>
        <charset val="134"/>
        <scheme val="minor"/>
      </rPr>
      <t>，理发、配眼镜，看病等</t>
    </r>
    <phoneticPr fontId="19" type="noConversion"/>
  </si>
  <si>
    <r>
      <t>起止时间：2</t>
    </r>
    <r>
      <rPr>
        <sz val="12"/>
        <color theme="1"/>
        <rFont val="宋体"/>
        <family val="2"/>
        <charset val="134"/>
        <scheme val="minor"/>
      </rPr>
      <t>013.9.1-2017.6.25</t>
    </r>
    <phoneticPr fontId="19" type="noConversion"/>
  </si>
  <si>
    <t>-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</si>
</sst>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20" zoomScaleNormal="120" workbookViewId="0">
      <selection activeCell="A21" sqref="A21:G21"/>
    </sheetView>
  </sheetViews>
  <sheetFormatPr defaultRowHeight="14.25" x14ac:dyDescent="0.15"/>
  <cols>
    <col min="1" max="2" width="9" style="2"/>
    <col min="3" max="3" width="10" style="2" customWidth="1"/>
    <col min="4" max="6" width="9" style="1"/>
    <col min="7" max="7" width="9.125" style="1" customWidth="1"/>
    <col min="8" max="8" width="129" style="1" bestFit="1" customWidth="1"/>
    <col min="9" max="16384" width="9" style="1"/>
  </cols>
  <sheetData>
    <row r="1" spans="1:8" x14ac:dyDescent="0.15">
      <c r="D1" s="10" t="s">
        <v>0</v>
      </c>
      <c r="E1" s="1" t="s">
        <v>1</v>
      </c>
      <c r="F1" s="1" t="s">
        <v>2</v>
      </c>
      <c r="G1" s="1" t="s">
        <v>3</v>
      </c>
      <c r="H1" s="1" t="s">
        <v>21</v>
      </c>
    </row>
    <row r="2" spans="1:8" x14ac:dyDescent="0.15">
      <c r="A2" s="2" t="s">
        <v>4</v>
      </c>
      <c r="D2" s="1">
        <f>35+60+100</f>
        <v>195</v>
      </c>
      <c r="E2" s="1">
        <f>50+550+1200</f>
        <v>1800</v>
      </c>
      <c r="F2" s="1">
        <f>480+3307.86</f>
        <v>3787.86</v>
      </c>
      <c r="G2" s="1">
        <f>50+24+40+37.4</f>
        <v>151.4</v>
      </c>
      <c r="H2" s="22" t="s">
        <v>74</v>
      </c>
    </row>
    <row r="3" spans="1:8" x14ac:dyDescent="0.15">
      <c r="A3" s="28" t="s">
        <v>5</v>
      </c>
      <c r="B3" s="28" t="s">
        <v>6</v>
      </c>
      <c r="C3" s="28"/>
      <c r="D3" s="1">
        <f>4500+800+1000+55</f>
        <v>6355</v>
      </c>
      <c r="E3" s="1">
        <f>0</f>
        <v>0</v>
      </c>
      <c r="F3" s="1">
        <f>0</f>
        <v>0</v>
      </c>
      <c r="G3" s="1">
        <v>5300</v>
      </c>
      <c r="H3" s="6" t="s">
        <v>52</v>
      </c>
    </row>
    <row r="4" spans="1:8" x14ac:dyDescent="0.15">
      <c r="A4" s="28"/>
      <c r="B4" s="28" t="s">
        <v>13</v>
      </c>
      <c r="C4" s="28"/>
      <c r="D4" s="1">
        <f>55+12+15+5+18+4+8+8+100+3+65+35+69</f>
        <v>397</v>
      </c>
      <c r="E4" s="1">
        <f>10+15</f>
        <v>25</v>
      </c>
      <c r="F4" s="1">
        <f>15</f>
        <v>15</v>
      </c>
      <c r="G4" s="1">
        <f>25+60</f>
        <v>85</v>
      </c>
      <c r="H4" s="8" t="s">
        <v>56</v>
      </c>
    </row>
    <row r="5" spans="1:8" x14ac:dyDescent="0.15">
      <c r="A5" s="28"/>
      <c r="B5" s="28" t="s">
        <v>7</v>
      </c>
      <c r="C5" s="28"/>
      <c r="D5" s="1">
        <f>0</f>
        <v>0</v>
      </c>
      <c r="E5" s="1">
        <v>6000</v>
      </c>
      <c r="F5" s="1">
        <v>6000</v>
      </c>
      <c r="G5" s="1">
        <v>0</v>
      </c>
      <c r="H5" s="7" t="s">
        <v>22</v>
      </c>
    </row>
    <row r="6" spans="1:8" x14ac:dyDescent="0.15">
      <c r="A6" s="28"/>
      <c r="B6" s="30" t="s">
        <v>8</v>
      </c>
      <c r="C6" s="2" t="s">
        <v>11</v>
      </c>
      <c r="D6" s="1">
        <f>37.5+75+75+75+54.5+128.5+9</f>
        <v>454.5</v>
      </c>
      <c r="E6" s="1">
        <f>37.5*4</f>
        <v>150</v>
      </c>
      <c r="F6" s="1">
        <f>37.5+62.5+4+412+37.5+75+8</f>
        <v>636.5</v>
      </c>
      <c r="G6" s="1">
        <f>37.5+7.5+37.5+9+93+112+37.5</f>
        <v>334</v>
      </c>
      <c r="H6" s="4" t="s">
        <v>51</v>
      </c>
    </row>
    <row r="7" spans="1:8" x14ac:dyDescent="0.15">
      <c r="A7" s="28"/>
      <c r="B7" s="30"/>
      <c r="C7" s="2" t="s">
        <v>9</v>
      </c>
      <c r="D7" s="1">
        <f>2*4+2+6+5+4+2+2+1+5+4+4+4+2+9.5+2+4+2+4+3+3+3+2+8</f>
        <v>89.5</v>
      </c>
      <c r="E7" s="1">
        <f>2+1+6+2+3+7+2+4+50</f>
        <v>77</v>
      </c>
      <c r="F7" s="1">
        <f>14+5+1+16+2+2.5+50+50</f>
        <v>140.5</v>
      </c>
      <c r="G7" s="1">
        <f>1+2+2+2+2+3+1+20+2+3</f>
        <v>38</v>
      </c>
      <c r="H7" s="3" t="s">
        <v>30</v>
      </c>
    </row>
    <row r="8" spans="1:8" x14ac:dyDescent="0.15">
      <c r="A8" s="28"/>
      <c r="B8" s="30"/>
      <c r="C8" s="2" t="s">
        <v>10</v>
      </c>
      <c r="D8" s="1">
        <f>10+20+4+1+2+2</f>
        <v>39</v>
      </c>
      <c r="E8" s="1">
        <f>35</f>
        <v>35</v>
      </c>
      <c r="F8" s="1">
        <f>0</f>
        <v>0</v>
      </c>
      <c r="G8" s="1">
        <f>20</f>
        <v>20</v>
      </c>
      <c r="H8" s="4" t="s">
        <v>50</v>
      </c>
    </row>
    <row r="9" spans="1:8" x14ac:dyDescent="0.15">
      <c r="A9" s="28"/>
      <c r="B9" s="28" t="s">
        <v>23</v>
      </c>
      <c r="C9" s="28"/>
      <c r="D9" s="1">
        <f>238.5+28.5+10+380+8.5+2+2+3+5+70+1.5+10+27.5+49+52</f>
        <v>887.5</v>
      </c>
      <c r="E9" s="1">
        <f>34+10+18+12+20+18+1.5+1+2+2+2+2+4.5+6.8+3.5+15+4+2+20.8+16.8+2+9+2+3870+245+180+20+30</f>
        <v>4553.8999999999996</v>
      </c>
      <c r="F9" s="1">
        <f>6.7+10+3+10+10+38.58+10+4.5+19.5+16+32+9.9+25+39+5+8+2.5+11.8+23+5.5+31.4+35+9+52.8+13.5+9+5+12.5+6+4+28+18+5+44+33+10</f>
        <v>606.18000000000006</v>
      </c>
      <c r="G9" s="1">
        <f>51.5+6+29.7+10+5+1+2+24+33+2+10+15+1+100+7.5+2+30</f>
        <v>329.7</v>
      </c>
      <c r="H9" s="23" t="s">
        <v>75</v>
      </c>
    </row>
    <row r="10" spans="1:8" x14ac:dyDescent="0.15">
      <c r="A10" s="28"/>
      <c r="B10" s="31" t="s">
        <v>32</v>
      </c>
      <c r="C10" s="31"/>
      <c r="D10" s="1">
        <f>1*2+1.5*3+5+5+20+35+20+30+1</f>
        <v>122.5</v>
      </c>
      <c r="E10" s="1">
        <f>30+30+41+25+20+2905+20+50+280</f>
        <v>3401</v>
      </c>
      <c r="F10" s="1">
        <f>2+2+3+4+41.17+1+2+13+11+80+40+30+1+3+12</f>
        <v>245.17000000000002</v>
      </c>
      <c r="G10" s="1">
        <f>33.44+15+42.73+6.5+30+12.94+15+100+160+270+30+2+3+6+4+2+180+89.2+1+2+30+63+5.5</f>
        <v>1103.31</v>
      </c>
      <c r="H10" s="13" t="s">
        <v>63</v>
      </c>
    </row>
    <row r="11" spans="1:8" x14ac:dyDescent="0.15">
      <c r="A11" s="28"/>
      <c r="B11" s="28" t="s">
        <v>18</v>
      </c>
      <c r="C11" s="2" t="s">
        <v>24</v>
      </c>
      <c r="D11" s="1">
        <f>7+1+1+2+2+2+12+5+11+2.5+3.5+3.5+2.5+1.5+48.5+4+8+1.5+1+2.5+11.5+8.5+2.5+7+25.5+4+9+4.5+5+49.2+5+3+6+1.5</f>
        <v>264.2</v>
      </c>
      <c r="E11" s="1">
        <f>5+2.5+7.5+2+2.5+2+10+12+2.5+6.5+2.5+5+2.5+2.5+5+5+2.5+5+8+8+31.5+7+6+7+7+4+8+2.5+6.5+3.5+5+8+2.5+3.5+2+6+7+5+4+1+3+4+7.5+5+2+2+12+4+5+34+7+4+2.5+7.5+22+7+26.2+6.5+3+5+3+7+10+3+6+2.5+7+11.5+9+5+25</f>
        <v>483.7</v>
      </c>
      <c r="F11" s="1">
        <f>3+3+3+5.5+3+5+5+11+7+3+2+1.5+3+4+10+5+9+3+3+4+1.5+9+3+3+5+3+4+2+3+1.5+3+5+3+3+5+8+9+3+5+5+6+6+3+5+7+3+1+7+1+4+27.5+6+4+5+5+10+20+6+39.5+66+12+14+13+5+11.5+14+3+16+10+14.5+5+5+4+4+9+6+6.5+9+6+5.5+4.5+3+9+20+17+3+7+6.5+6.5+4+5.5+10+16+3+3+3+10.5+3+2</f>
        <v>718.5</v>
      </c>
      <c r="G11" s="1">
        <f>2+4+7.5+5*3+3+2+5*3+3.5+5+4.5+5+9+6+4.5+4+6+4+9+5+5+2+8+3.5+6+2+4.5+4.5+3.5+1+15.4+3+6+6+8+5+5.5+5+3+5+3+3+3+6.5+5.5+4+2+6+2+5+6.5+5+4+3+6+2.5+5+7+7.5+3+2.5+3+3.5+4.5+4.5+4.5+5.5</f>
        <v>333.4</v>
      </c>
      <c r="H11" s="3" t="s">
        <v>31</v>
      </c>
    </row>
    <row r="12" spans="1:8" x14ac:dyDescent="0.15">
      <c r="A12" s="28"/>
      <c r="B12" s="28"/>
      <c r="C12" s="2" t="s">
        <v>25</v>
      </c>
      <c r="D12" s="1">
        <f>15+6.5+3.5+5.5+2+3+14+11+33+8+3.5+10+30+6+5.5</f>
        <v>156.5</v>
      </c>
      <c r="E12" s="1">
        <f>139+17+8+16+10+6+18+5+8+6+16+46+3+55+10+2+8+13+24+5+10+50+6+8+24+100</f>
        <v>613</v>
      </c>
      <c r="F12" s="1">
        <f>40+30+9+4+30.5+10+6.4+138+10+139+16+14+9+103.5+10+4+6+22+12+7+3+10+55+4+3+4+15+24+17+5+15+3+21+3+16+18</f>
        <v>836.4</v>
      </c>
      <c r="G12" s="1">
        <f>10+7+7+10+12+10+18+1+5+20+19+8+5+10+10+4+9+7+8+4.5+7+5+8+15+17.5+4+10+18+9+9+4+4+10+4+6+10+4+7+6+15</f>
        <v>357</v>
      </c>
      <c r="H12" s="11" t="s">
        <v>60</v>
      </c>
    </row>
    <row r="13" spans="1:8" x14ac:dyDescent="0.15">
      <c r="A13" s="28"/>
      <c r="B13" s="28"/>
      <c r="C13" s="2" t="s">
        <v>26</v>
      </c>
      <c r="D13" s="1">
        <f>30+20+10</f>
        <v>60</v>
      </c>
      <c r="E13" s="1">
        <f>0</f>
        <v>0</v>
      </c>
      <c r="F13" s="1">
        <f>0</f>
        <v>0</v>
      </c>
      <c r="H13" s="1" t="s">
        <v>17</v>
      </c>
    </row>
    <row r="14" spans="1:8" x14ac:dyDescent="0.15">
      <c r="A14" s="28"/>
      <c r="B14" s="30" t="s">
        <v>28</v>
      </c>
      <c r="C14" s="5" t="s">
        <v>49</v>
      </c>
      <c r="D14" s="1">
        <f>300+100+100+200+200+100+200+300</f>
        <v>1500</v>
      </c>
      <c r="E14" s="1">
        <f>200+300+300+300+200+300+300+300+100</f>
        <v>2300</v>
      </c>
      <c r="F14" s="1">
        <f>600+200*4+100+200*4+100*2+200+100+200+8+50+200</f>
        <v>3258</v>
      </c>
      <c r="G14" s="1">
        <f>200*5+100+200+100+200+200+200+200+200+200+200+100</f>
        <v>2900</v>
      </c>
      <c r="H14" s="12" t="s">
        <v>62</v>
      </c>
    </row>
    <row r="15" spans="1:8" x14ac:dyDescent="0.15">
      <c r="A15" s="28"/>
      <c r="B15" s="30"/>
      <c r="C15" s="2" t="s">
        <v>12</v>
      </c>
      <c r="D15" s="1">
        <f>2.4+0.6+2.8+0.2+0.8</f>
        <v>6.8</v>
      </c>
      <c r="E15" s="1">
        <f>2+0.3+0.5+1+0.6+1.5+4+1.5</f>
        <v>11.399999999999999</v>
      </c>
      <c r="F15" s="1">
        <f>0.9+6.2+3.4+2.4+7.8+2+3+3.9+0.5+7.3</f>
        <v>37.4</v>
      </c>
      <c r="G15" s="1">
        <f>0.1+10+6+4.8+5.9+1+1.6+0.2+8+1.8+5+11.7+4.9+0.2</f>
        <v>61.20000000000001</v>
      </c>
      <c r="H15" s="1" t="s">
        <v>20</v>
      </c>
    </row>
    <row r="16" spans="1:8" x14ac:dyDescent="0.15">
      <c r="A16" s="28"/>
      <c r="B16" s="30"/>
      <c r="C16" s="2" t="s">
        <v>14</v>
      </c>
      <c r="D16" s="1">
        <f>13+10+10+20+10+10+10+20+50+20+10+50</f>
        <v>233</v>
      </c>
      <c r="E16" s="1">
        <f>20+50+20+30+30+50</f>
        <v>200</v>
      </c>
      <c r="F16" s="1">
        <f>30+50+10+30+10+50</f>
        <v>180</v>
      </c>
      <c r="G16" s="1">
        <f>100+4.98+5+19.96+19.96+19.96+5+10+29.94+19.96+49.98</f>
        <v>284.74</v>
      </c>
      <c r="H16" s="1" t="s">
        <v>27</v>
      </c>
    </row>
    <row r="17" spans="1:8" x14ac:dyDescent="0.15">
      <c r="A17" s="28"/>
      <c r="B17" s="30"/>
      <c r="C17" s="2" t="s">
        <v>15</v>
      </c>
      <c r="D17" s="1">
        <f>30+20+50+2+50+2</f>
        <v>154</v>
      </c>
      <c r="E17" s="1">
        <f>70+30+30+60</f>
        <v>190</v>
      </c>
      <c r="F17" s="1">
        <f>25+20</f>
        <v>45</v>
      </c>
      <c r="G17" s="1">
        <f>25+7+200+7-20.4+100-30</f>
        <v>288.60000000000002</v>
      </c>
      <c r="H17" s="4" t="s">
        <v>29</v>
      </c>
    </row>
    <row r="18" spans="1:8" x14ac:dyDescent="0.15">
      <c r="A18" s="28"/>
      <c r="B18" s="31" t="s">
        <v>16</v>
      </c>
      <c r="C18" s="31"/>
      <c r="D18" s="1">
        <f>20+30</f>
        <v>50</v>
      </c>
      <c r="E18" s="1">
        <f>219+40+20+80</f>
        <v>359</v>
      </c>
      <c r="F18" s="1">
        <f>5+20+12.9+20+40+20+60+236</f>
        <v>413.9</v>
      </c>
      <c r="G18" s="1">
        <f>335+40+10</f>
        <v>385</v>
      </c>
      <c r="H18" s="19" t="s">
        <v>72</v>
      </c>
    </row>
    <row r="19" spans="1:8" x14ac:dyDescent="0.15">
      <c r="A19" s="28"/>
      <c r="B19" s="28" t="s">
        <v>19</v>
      </c>
      <c r="C19" s="28"/>
      <c r="D19" s="1">
        <f>310+5</f>
        <v>315</v>
      </c>
      <c r="E19" s="1">
        <f>0</f>
        <v>0</v>
      </c>
      <c r="F19" s="1">
        <f>7+8.8</f>
        <v>15.8</v>
      </c>
      <c r="G19" s="1">
        <f>20+20+4+42</f>
        <v>86</v>
      </c>
      <c r="H19" s="21" t="s">
        <v>61</v>
      </c>
    </row>
    <row r="20" spans="1:8" s="24" customFormat="1" x14ac:dyDescent="0.15">
      <c r="C20" s="35" t="s">
        <v>77</v>
      </c>
      <c r="D20" s="36">
        <f>SUM(D3:D19)</f>
        <v>11084.5</v>
      </c>
      <c r="E20" s="36">
        <f t="shared" ref="E20:G20" si="0">SUM(E3:E19)</f>
        <v>18399</v>
      </c>
      <c r="F20" s="36">
        <f t="shared" si="0"/>
        <v>13148.349999999999</v>
      </c>
      <c r="G20" s="36">
        <f t="shared" si="0"/>
        <v>11905.95</v>
      </c>
    </row>
    <row r="21" spans="1:8" x14ac:dyDescent="0.15">
      <c r="A21" s="27" t="s">
        <v>76</v>
      </c>
      <c r="B21" s="27"/>
      <c r="C21" s="27"/>
      <c r="D21" s="27"/>
      <c r="E21" s="27"/>
      <c r="F21" s="27"/>
      <c r="G21" s="27"/>
    </row>
    <row r="22" spans="1:8" x14ac:dyDescent="0.15">
      <c r="E22" s="34"/>
      <c r="F22" s="34"/>
    </row>
    <row r="23" spans="1:8" x14ac:dyDescent="0.15">
      <c r="A23" s="16" t="s">
        <v>33</v>
      </c>
      <c r="B23" s="25" t="s">
        <v>34</v>
      </c>
      <c r="C23" s="24"/>
      <c r="D23" s="24"/>
      <c r="E23" s="24"/>
      <c r="F23" s="24"/>
      <c r="G23" s="24"/>
    </row>
    <row r="24" spans="1:8" x14ac:dyDescent="0.15">
      <c r="A24" s="25" t="s">
        <v>35</v>
      </c>
      <c r="B24" s="25" t="s">
        <v>36</v>
      </c>
      <c r="C24" s="25" t="s">
        <v>37</v>
      </c>
      <c r="D24" s="25" t="s">
        <v>38</v>
      </c>
      <c r="E24" s="25" t="s">
        <v>39</v>
      </c>
      <c r="F24" s="25" t="s">
        <v>40</v>
      </c>
      <c r="G24" s="25" t="s">
        <v>41</v>
      </c>
    </row>
    <row r="25" spans="1:8" s="14" customFormat="1" x14ac:dyDescent="0.15">
      <c r="A25" s="24">
        <v>2460</v>
      </c>
      <c r="B25" s="24">
        <v>45</v>
      </c>
      <c r="C25" s="24">
        <v>10</v>
      </c>
      <c r="D25" s="24">
        <v>150</v>
      </c>
      <c r="E25" s="24">
        <v>40</v>
      </c>
      <c r="F25" s="24">
        <v>160</v>
      </c>
      <c r="G25" s="24">
        <v>40</v>
      </c>
    </row>
    <row r="26" spans="1:8" x14ac:dyDescent="0.15">
      <c r="A26" s="24"/>
      <c r="B26" s="24"/>
      <c r="C26" s="24"/>
      <c r="D26" s="24"/>
      <c r="E26" s="24"/>
      <c r="F26" s="24"/>
      <c r="G26" s="24"/>
    </row>
    <row r="27" spans="1:8" x14ac:dyDescent="0.15">
      <c r="A27" s="16" t="s">
        <v>42</v>
      </c>
      <c r="B27" s="24"/>
      <c r="C27" s="24"/>
      <c r="D27" s="24"/>
      <c r="E27" s="24"/>
      <c r="F27" s="24"/>
      <c r="G27" s="24"/>
    </row>
    <row r="28" spans="1:8" x14ac:dyDescent="0.15">
      <c r="A28" s="29" t="s">
        <v>53</v>
      </c>
      <c r="B28" s="5" t="s">
        <v>45</v>
      </c>
      <c r="C28" s="5" t="s">
        <v>46</v>
      </c>
      <c r="D28" s="5" t="s">
        <v>47</v>
      </c>
      <c r="E28" s="5" t="s">
        <v>48</v>
      </c>
      <c r="F28" s="5" t="s">
        <v>43</v>
      </c>
      <c r="G28" s="5" t="s">
        <v>44</v>
      </c>
    </row>
    <row r="29" spans="1:8" s="15" customFormat="1" x14ac:dyDescent="0.15">
      <c r="A29" s="28"/>
      <c r="B29" s="5">
        <f>33.44+15</f>
        <v>48.44</v>
      </c>
      <c r="C29" s="5">
        <f>42.73+6.5</f>
        <v>49.23</v>
      </c>
      <c r="D29" s="24">
        <f>30+12.94+15</f>
        <v>57.94</v>
      </c>
      <c r="E29" s="24">
        <f>100</f>
        <v>100</v>
      </c>
      <c r="F29" s="24">
        <f>160</f>
        <v>160</v>
      </c>
      <c r="G29" s="24">
        <f>10+260</f>
        <v>270</v>
      </c>
    </row>
    <row r="30" spans="1:8" x14ac:dyDescent="0.15">
      <c r="A30" s="29" t="s">
        <v>54</v>
      </c>
      <c r="B30" s="26" t="s">
        <v>55</v>
      </c>
      <c r="C30" s="9" t="s">
        <v>57</v>
      </c>
      <c r="D30" s="32" t="s">
        <v>59</v>
      </c>
      <c r="E30" s="24"/>
      <c r="F30" s="24"/>
      <c r="G30" s="32" t="s">
        <v>58</v>
      </c>
    </row>
    <row r="31" spans="1:8" s="14" customFormat="1" x14ac:dyDescent="0.15">
      <c r="A31" s="28"/>
      <c r="B31" s="24">
        <v>180</v>
      </c>
      <c r="C31" s="24">
        <v>60</v>
      </c>
      <c r="D31" s="24">
        <v>205</v>
      </c>
      <c r="E31" s="24"/>
      <c r="F31" s="24"/>
      <c r="G31" s="24">
        <v>335</v>
      </c>
    </row>
    <row r="32" spans="1:8" x14ac:dyDescent="0.15">
      <c r="A32" s="24"/>
      <c r="B32" s="24"/>
      <c r="C32" s="24"/>
      <c r="D32" s="24"/>
      <c r="E32" s="24"/>
      <c r="F32" s="24"/>
      <c r="G32" s="24"/>
    </row>
    <row r="33" spans="1:7" x14ac:dyDescent="0.15">
      <c r="A33" s="16" t="s">
        <v>64</v>
      </c>
      <c r="B33" s="33" t="s">
        <v>65</v>
      </c>
      <c r="C33" s="33"/>
      <c r="D33" s="33"/>
      <c r="E33" s="33"/>
      <c r="F33" s="33"/>
      <c r="G33" s="33"/>
    </row>
    <row r="34" spans="1:7" s="14" customFormat="1" x14ac:dyDescent="0.15">
      <c r="A34" s="17" t="s">
        <v>66</v>
      </c>
      <c r="B34" s="17" t="s">
        <v>67</v>
      </c>
      <c r="C34" s="17" t="s">
        <v>68</v>
      </c>
      <c r="D34" s="17" t="s">
        <v>69</v>
      </c>
      <c r="E34" s="17" t="s">
        <v>70</v>
      </c>
      <c r="F34" s="18" t="s">
        <v>71</v>
      </c>
      <c r="G34" s="20" t="s">
        <v>73</v>
      </c>
    </row>
    <row r="35" spans="1:7" x14ac:dyDescent="0.15">
      <c r="A35" s="24"/>
      <c r="B35" s="28">
        <v>89.2</v>
      </c>
      <c r="C35" s="28"/>
      <c r="D35" s="28"/>
      <c r="E35" s="24">
        <v>2</v>
      </c>
      <c r="F35" s="24">
        <f>1.6+5+11.7+0.3+0.2</f>
        <v>18.799999999999997</v>
      </c>
      <c r="G35" s="24">
        <v>63</v>
      </c>
    </row>
  </sheetData>
  <mergeCells count="16">
    <mergeCell ref="B6:B8"/>
    <mergeCell ref="B14:B17"/>
    <mergeCell ref="B11:B13"/>
    <mergeCell ref="A3:A19"/>
    <mergeCell ref="B3:C3"/>
    <mergeCell ref="B4:C4"/>
    <mergeCell ref="B5:C5"/>
    <mergeCell ref="B9:C9"/>
    <mergeCell ref="B10:C10"/>
    <mergeCell ref="B18:C18"/>
    <mergeCell ref="B19:C19"/>
    <mergeCell ref="A21:G21"/>
    <mergeCell ref="B33:G33"/>
    <mergeCell ref="B35:D35"/>
    <mergeCell ref="A28:A29"/>
    <mergeCell ref="A30:A31"/>
  </mergeCells>
  <phoneticPr fontId="19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2017-08-24T16:31:12Z</dcterms:modified>
</cp:coreProperties>
</file>