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OpenClassroom_projet\Projet_11\Solution\"/>
    </mc:Choice>
  </mc:AlternateContent>
  <xr:revisionPtr revIDLastSave="0" documentId="13_ncr:1_{66BE5785-819B-4FE7-AD33-9617B61CF5C7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Coût" sheetId="1" r:id="rId1"/>
    <sheet name="Bénéfi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3" i="1" l="1"/>
  <c r="D36" i="1"/>
  <c r="D5" i="2" s="1"/>
  <c r="H10" i="1"/>
  <c r="F10" i="1"/>
  <c r="G21" i="1"/>
  <c r="G22" i="1"/>
  <c r="G26" i="1"/>
  <c r="G20" i="1"/>
  <c r="E21" i="1"/>
  <c r="E22" i="1"/>
  <c r="E23" i="1"/>
  <c r="G23" i="1" s="1"/>
  <c r="E24" i="1"/>
  <c r="G24" i="1" s="1"/>
  <c r="E25" i="1"/>
  <c r="G25" i="1" s="1"/>
  <c r="E26" i="1"/>
  <c r="E20" i="1"/>
  <c r="H6" i="1"/>
  <c r="F7" i="1"/>
  <c r="H7" i="1" s="1"/>
  <c r="F8" i="1"/>
  <c r="H8" i="1" s="1"/>
  <c r="F9" i="1"/>
  <c r="H9" i="1" s="1"/>
  <c r="F11" i="1"/>
  <c r="H11" i="1" s="1"/>
  <c r="F12" i="1"/>
  <c r="H12" i="1" s="1"/>
  <c r="F13" i="1"/>
  <c r="H13" i="1" s="1"/>
  <c r="F14" i="1"/>
  <c r="H14" i="1" s="1"/>
  <c r="F6" i="1"/>
  <c r="H15" i="1" l="1"/>
  <c r="H16" i="1" s="1"/>
  <c r="G27" i="1"/>
  <c r="G28" i="1" s="1"/>
  <c r="B4" i="2"/>
  <c r="T4" i="2"/>
  <c r="R4" i="2"/>
  <c r="P4" i="2"/>
  <c r="M4" i="2"/>
  <c r="O5" i="2"/>
  <c r="C4" i="2"/>
  <c r="S4" i="2"/>
  <c r="O4" i="2"/>
  <c r="L4" i="2"/>
  <c r="J4" i="2"/>
  <c r="H4" i="2"/>
  <c r="F4" i="2"/>
  <c r="D4" i="2"/>
  <c r="D8" i="2" s="1"/>
  <c r="C5" i="2"/>
  <c r="T5" i="2"/>
  <c r="R5" i="2"/>
  <c r="P5" i="2"/>
  <c r="M5" i="2"/>
  <c r="K5" i="2"/>
  <c r="E5" i="2"/>
  <c r="U4" i="2"/>
  <c r="Q4" i="2"/>
  <c r="N4" i="2"/>
  <c r="K4" i="2"/>
  <c r="I4" i="2"/>
  <c r="G4" i="2"/>
  <c r="E4" i="2"/>
  <c r="B5" i="2"/>
  <c r="U5" i="2"/>
  <c r="S5" i="2"/>
  <c r="Q5" i="2"/>
  <c r="N5" i="2"/>
  <c r="L5" i="2"/>
  <c r="J5" i="2"/>
  <c r="I5" i="2"/>
  <c r="H5" i="2"/>
  <c r="G5" i="2"/>
  <c r="F5" i="2"/>
  <c r="D7" i="2" l="1"/>
  <c r="K7" i="2"/>
  <c r="F7" i="2"/>
  <c r="Q7" i="2"/>
  <c r="R7" i="2"/>
  <c r="U7" i="2"/>
  <c r="C7" i="2"/>
  <c r="E7" i="2"/>
  <c r="J7" i="2"/>
  <c r="H7" i="2"/>
  <c r="G7" i="2"/>
  <c r="I7" i="2"/>
  <c r="M7" i="2"/>
  <c r="L7" i="2"/>
  <c r="N7" i="2"/>
  <c r="P7" i="2"/>
  <c r="O7" i="2"/>
  <c r="T7" i="2"/>
  <c r="B7" i="2"/>
  <c r="S7" i="2"/>
  <c r="D30" i="1"/>
  <c r="B8" i="2"/>
  <c r="R8" i="2"/>
  <c r="P8" i="2"/>
  <c r="C8" i="2"/>
  <c r="F8" i="2"/>
  <c r="H8" i="2"/>
  <c r="L8" i="2"/>
  <c r="M8" i="2"/>
  <c r="T8" i="2"/>
  <c r="S8" i="2"/>
  <c r="G8" i="2"/>
  <c r="J8" i="2"/>
  <c r="I8" i="2"/>
  <c r="Q8" i="2"/>
  <c r="E8" i="2"/>
  <c r="N8" i="2"/>
  <c r="U8" i="2"/>
  <c r="K8" i="2"/>
  <c r="O8" i="2"/>
  <c r="G31" i="1" l="1"/>
  <c r="D31" i="1"/>
  <c r="L6" i="2" l="1"/>
  <c r="L9" i="2" s="1"/>
  <c r="C6" i="2"/>
  <c r="C9" i="2" s="1"/>
  <c r="E6" i="2"/>
  <c r="E9" i="2" s="1"/>
  <c r="F6" i="2"/>
  <c r="F9" i="2" s="1"/>
  <c r="H6" i="2"/>
  <c r="H9" i="2" s="1"/>
  <c r="T6" i="2"/>
  <c r="T9" i="2" s="1"/>
  <c r="M6" i="2"/>
  <c r="M9" i="2" s="1"/>
  <c r="U6" i="2"/>
  <c r="U9" i="2" s="1"/>
  <c r="R6" i="2"/>
  <c r="R9" i="2" s="1"/>
  <c r="Q6" i="2"/>
  <c r="Q9" i="2" s="1"/>
  <c r="O6" i="2"/>
  <c r="O9" i="2" s="1"/>
  <c r="D6" i="2"/>
  <c r="D9" i="2" s="1"/>
  <c r="G6" i="2"/>
  <c r="G9" i="2" s="1"/>
  <c r="I6" i="2"/>
  <c r="I9" i="2" s="1"/>
  <c r="N6" i="2"/>
  <c r="N9" i="2" s="1"/>
  <c r="K6" i="2"/>
  <c r="K9" i="2" s="1"/>
  <c r="J6" i="2"/>
  <c r="J9" i="2" s="1"/>
  <c r="S6" i="2"/>
  <c r="S9" i="2" s="1"/>
  <c r="B6" i="2"/>
  <c r="B9" i="2" s="1"/>
  <c r="P6" i="2"/>
  <c r="P9" i="2" s="1"/>
</calcChain>
</file>

<file path=xl/sharedStrings.xml><?xml version="1.0" encoding="utf-8"?>
<sst xmlns="http://schemas.openxmlformats.org/spreadsheetml/2006/main" count="64" uniqueCount="60">
  <si>
    <t>Architecture</t>
  </si>
  <si>
    <t>Azure bot service (optionnel)</t>
  </si>
  <si>
    <t>Insight</t>
  </si>
  <si>
    <t>Azure SQL Database</t>
  </si>
  <si>
    <t>Quantité</t>
  </si>
  <si>
    <t>Azure machine learning</t>
  </si>
  <si>
    <t>Commentaire</t>
  </si>
  <si>
    <t>Contient 1 To de stockage pour le stockage des photos (apprentissage via Azure ML)</t>
  </si>
  <si>
    <t>WebApp applicatif</t>
  </si>
  <si>
    <t>WebApp bot</t>
  </si>
  <si>
    <t>Niveau basic : 1 cœur 1,75 Go ram 10Go stockage</t>
  </si>
  <si>
    <t xml:space="preserve">Calcul : 2vCore, Niveau: Usage général </t>
  </si>
  <si>
    <t>N'engendre pas de frais supplémentaire</t>
  </si>
  <si>
    <t>UX/UI Designer</t>
  </si>
  <si>
    <t>Scrum master/ IA product manager</t>
  </si>
  <si>
    <t>Salaire</t>
  </si>
  <si>
    <t>Volume horaire</t>
  </si>
  <si>
    <t>Usage</t>
  </si>
  <si>
    <t>Testeur applicatif</t>
  </si>
  <si>
    <t>DPO (data protection officier)</t>
  </si>
  <si>
    <t>Azure function</t>
  </si>
  <si>
    <t>Compte de stockage</t>
  </si>
  <si>
    <t xml:space="preserve"> </t>
  </si>
  <si>
    <t>Mensuel :</t>
  </si>
  <si>
    <t>Objectif de gain</t>
  </si>
  <si>
    <t>Mois</t>
  </si>
  <si>
    <t>Années</t>
  </si>
  <si>
    <t>Prix total du projet</t>
  </si>
  <si>
    <t>Dépense projet</t>
  </si>
  <si>
    <t>Coût infrastructure</t>
  </si>
  <si>
    <t>Coût architecture (mensuel)</t>
  </si>
  <si>
    <t>Data scientist / ingénieur IA Sénior</t>
  </si>
  <si>
    <t>Bénéfice nouvelle application</t>
  </si>
  <si>
    <t>Bénéfice total cumulé</t>
  </si>
  <si>
    <t>Recrutement en freelance</t>
  </si>
  <si>
    <t>Niveau Basic : 4 cœurs 7 Go ram et 10 Go de stockage</t>
  </si>
  <si>
    <t>Utilisation classique 4 cœurs et 16go ram (prédiction après apprentissage/ test en condition réelle)</t>
  </si>
  <si>
    <t>Utilisation GPU pour l'entrainement du modèle</t>
  </si>
  <si>
    <t>Taille mémoire 1280, durée d'execution 250ms et 2M d'exécution</t>
  </si>
  <si>
    <t>Niveau S1 : 5000 messages canaux prenium</t>
  </si>
  <si>
    <t>Coût mensuel phase projet</t>
  </si>
  <si>
    <t>Coût pour 1 an</t>
  </si>
  <si>
    <t>Prix</t>
  </si>
  <si>
    <t>Prix total mensuel</t>
  </si>
  <si>
    <t>Coût estimé</t>
  </si>
  <si>
    <t>Ressources humaines</t>
  </si>
  <si>
    <t>Taux horaires</t>
  </si>
  <si>
    <t>Coût estimé annuel</t>
  </si>
  <si>
    <t>Développeur BackEnd</t>
  </si>
  <si>
    <t>Développeur application mobile/web</t>
  </si>
  <si>
    <t>Total annuel</t>
  </si>
  <si>
    <t>Total mensuel</t>
  </si>
  <si>
    <t>Total anuel</t>
  </si>
  <si>
    <t>Durée du projet estimé (mois)</t>
  </si>
  <si>
    <t>Chiffre d'affaires actuel sur les site e-commerce annuel</t>
  </si>
  <si>
    <t>Hausse du chiffre d'affaires de 10% tous les ans</t>
  </si>
  <si>
    <t>Transformation des clic -&gt; achat augmenté de 50%</t>
  </si>
  <si>
    <t>Satifaction moyenne supérieure à 4/5</t>
  </si>
  <si>
    <t>Chiffre affaires cumulé</t>
  </si>
  <si>
    <t>Chiffre affaires avec nouvelle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</si>
</sst>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8" formatCode="#,##0.00\ &quot;€&quot;;[Red]\-#,##0.00\ &quot;€&quot;"/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164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9" fontId="0" fillId="0" borderId="10" xfId="0" applyNumberFormat="1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2" xfId="0" applyFill="1" applyBorder="1" applyAlignment="1">
      <alignment horizontal="left" vertical="center" wrapText="1"/>
    </xf>
    <xf numFmtId="0" fontId="0" fillId="0" borderId="14" xfId="0" applyFill="1" applyBorder="1" applyAlignment="1">
      <alignment horizontal="left" vertic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0" fillId="0" borderId="1" xfId="0" applyFill="1" applyBorder="1" applyAlignment="1">
      <alignment horizontal="center" vertical="center" wrapText="1"/>
    </xf>
    <xf numFmtId="9" fontId="0" fillId="0" borderId="7" xfId="0" applyNumberFormat="1" applyBorder="1" applyAlignment="1">
      <alignment horizontal="center" vertical="center"/>
    </xf>
    <xf numFmtId="9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9" fontId="0" fillId="0" borderId="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4" fontId="0" fillId="0" borderId="3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3" xfId="0" applyBorder="1" applyAlignment="1">
      <alignment horizontal="right" vertical="center"/>
    </xf>
    <xf numFmtId="0" fontId="0" fillId="0" borderId="4" xfId="0" applyBorder="1"/>
    <xf numFmtId="164" fontId="0" fillId="3" borderId="3" xfId="0" applyNumberFormat="1" applyFill="1" applyBorder="1" applyAlignment="1">
      <alignment horizontal="center" vertical="center"/>
    </xf>
    <xf numFmtId="164" fontId="0" fillId="3" borderId="15" xfId="0" applyNumberFormat="1" applyFill="1" applyBorder="1" applyAlignment="1">
      <alignment horizontal="center" vertical="center"/>
    </xf>
    <xf numFmtId="0" fontId="0" fillId="3" borderId="5" xfId="0" applyFill="1" applyBorder="1"/>
    <xf numFmtId="164" fontId="0" fillId="3" borderId="14" xfId="0" applyNumberFormat="1" applyFill="1" applyBorder="1" applyAlignment="1">
      <alignment horizontal="right"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6" fontId="0" fillId="0" borderId="19" xfId="0" applyNumberFormat="1" applyBorder="1" applyAlignment="1">
      <alignment horizontal="center" vertical="center"/>
    </xf>
    <xf numFmtId="6" fontId="0" fillId="0" borderId="8" xfId="0" applyNumberFormat="1" applyBorder="1" applyAlignment="1">
      <alignment horizontal="center" vertical="center"/>
    </xf>
    <xf numFmtId="6" fontId="0" fillId="0" borderId="11" xfId="0" applyNumberFormat="1" applyBorder="1" applyAlignment="1">
      <alignment horizontal="center" vertical="center"/>
    </xf>
    <xf numFmtId="6" fontId="0" fillId="0" borderId="21" xfId="0" applyNumberFormat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8" fontId="0" fillId="3" borderId="12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right" wrapText="1"/>
    </xf>
    <xf numFmtId="0" fontId="0" fillId="0" borderId="13" xfId="0" applyBorder="1" applyAlignment="1">
      <alignment horizontal="right"/>
    </xf>
    <xf numFmtId="6" fontId="0" fillId="3" borderId="14" xfId="0" applyNumberFormat="1" applyFill="1" applyBorder="1"/>
    <xf numFmtId="6" fontId="0" fillId="3" borderId="3" xfId="0" applyNumberFormat="1" applyFill="1" applyBorder="1"/>
    <xf numFmtId="164" fontId="1" fillId="4" borderId="11" xfId="0" applyNumberFormat="1" applyFont="1" applyFill="1" applyBorder="1" applyAlignment="1">
      <alignment horizontal="center" vertical="center"/>
    </xf>
    <xf numFmtId="164" fontId="1" fillId="4" borderId="8" xfId="0" applyNumberFormat="1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9" fontId="0" fillId="3" borderId="14" xfId="0" applyNumberForma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9" fontId="0" fillId="0" borderId="3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0" fillId="0" borderId="4" xfId="0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164" fontId="2" fillId="3" borderId="5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164" fontId="0" fillId="3" borderId="5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8390467513037684"/>
          <c:y val="0.12664674232245057"/>
          <c:w val="0.7783357392825897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strRef>
              <c:f>Bénéfice!$A$9</c:f>
              <c:strCache>
                <c:ptCount val="1"/>
                <c:pt idx="0">
                  <c:v>Bénéfice total cumulé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Bénéfice!$B$3:$U$3</c:f>
              <c:numCache>
                <c:formatCode>General</c:formatCode>
                <c:ptCount val="20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78</c:v>
                </c:pt>
                <c:pt idx="13">
                  <c:v>84</c:v>
                </c:pt>
                <c:pt idx="14">
                  <c:v>90</c:v>
                </c:pt>
                <c:pt idx="15">
                  <c:v>96</c:v>
                </c:pt>
                <c:pt idx="16">
                  <c:v>102</c:v>
                </c:pt>
                <c:pt idx="17">
                  <c:v>108</c:v>
                </c:pt>
                <c:pt idx="18">
                  <c:v>114</c:v>
                </c:pt>
                <c:pt idx="19">
                  <c:v>120</c:v>
                </c:pt>
              </c:numCache>
            </c:numRef>
          </c:cat>
          <c:val>
            <c:numRef>
              <c:f>Bénéfice!$B$9:$U$9</c:f>
              <c:numCache>
                <c:formatCode>"€"#,##0.00_);[Red]\("€"#,##0.00\)</c:formatCode>
                <c:ptCount val="20"/>
                <c:pt idx="0">
                  <c:v>-163473.5</c:v>
                </c:pt>
                <c:pt idx="1">
                  <c:v>-148318.06</c:v>
                </c:pt>
                <c:pt idx="2">
                  <c:v>-80662.62</c:v>
                </c:pt>
                <c:pt idx="3">
                  <c:v>-48007.18</c:v>
                </c:pt>
                <c:pt idx="4">
                  <c:v>72148.259999999995</c:v>
                </c:pt>
                <c:pt idx="5">
                  <c:v>122303.7</c:v>
                </c:pt>
                <c:pt idx="6">
                  <c:v>294959.14</c:v>
                </c:pt>
                <c:pt idx="7">
                  <c:v>362614.58</c:v>
                </c:pt>
                <c:pt idx="8">
                  <c:v>587770.02</c:v>
                </c:pt>
                <c:pt idx="9">
                  <c:v>672925.46000000008</c:v>
                </c:pt>
                <c:pt idx="10">
                  <c:v>950580.9</c:v>
                </c:pt>
                <c:pt idx="11">
                  <c:v>1053236.3400000001</c:v>
                </c:pt>
                <c:pt idx="12">
                  <c:v>1383391.78</c:v>
                </c:pt>
                <c:pt idx="13">
                  <c:v>1503547.22</c:v>
                </c:pt>
                <c:pt idx="14">
                  <c:v>1886202.6600000001</c:v>
                </c:pt>
                <c:pt idx="15">
                  <c:v>2023858.1</c:v>
                </c:pt>
                <c:pt idx="16">
                  <c:v>2459013.54</c:v>
                </c:pt>
                <c:pt idx="17">
                  <c:v>2614168.98</c:v>
                </c:pt>
                <c:pt idx="18">
                  <c:v>3101824.42</c:v>
                </c:pt>
                <c:pt idx="19">
                  <c:v>3274479.86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0-4AA5-8319-FC4B3F44C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8464367"/>
        <c:axId val="1568468943"/>
      </c:lineChart>
      <c:catAx>
        <c:axId val="156846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8468943"/>
        <c:crosses val="autoZero"/>
        <c:auto val="1"/>
        <c:lblAlgn val="ctr"/>
        <c:lblOffset val="100"/>
        <c:noMultiLvlLbl val="0"/>
      </c:catAx>
      <c:valAx>
        <c:axId val="156846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€&quot;#,##0.00_);[Red]\(&quot;€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8464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ROI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764612022616114"/>
          <c:y val="0.10728340675477241"/>
          <c:w val="0.87941128724548201"/>
          <c:h val="0.74859504896689677"/>
        </c:manualLayout>
      </c:layout>
      <c:lineChart>
        <c:grouping val="standard"/>
        <c:varyColors val="0"/>
        <c:ser>
          <c:idx val="0"/>
          <c:order val="0"/>
          <c:tx>
            <c:strRef>
              <c:f>Bénéfice!$A$6</c:f>
              <c:strCache>
                <c:ptCount val="1"/>
                <c:pt idx="0">
                  <c:v>Dépense projet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Bénéfice!$B$3:$U$3</c:f>
              <c:numCache>
                <c:formatCode>General</c:formatCode>
                <c:ptCount val="20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78</c:v>
                </c:pt>
                <c:pt idx="13">
                  <c:v>84</c:v>
                </c:pt>
                <c:pt idx="14">
                  <c:v>90</c:v>
                </c:pt>
                <c:pt idx="15">
                  <c:v>96</c:v>
                </c:pt>
                <c:pt idx="16">
                  <c:v>102</c:v>
                </c:pt>
                <c:pt idx="17">
                  <c:v>108</c:v>
                </c:pt>
                <c:pt idx="18">
                  <c:v>114</c:v>
                </c:pt>
                <c:pt idx="19">
                  <c:v>120</c:v>
                </c:pt>
              </c:numCache>
            </c:numRef>
          </c:cat>
          <c:val>
            <c:numRef>
              <c:f>Bénéfice!$B$6:$U$6</c:f>
              <c:numCache>
                <c:formatCode>#\ ##0.00\ "€"</c:formatCode>
                <c:ptCount val="20"/>
                <c:pt idx="0">
                  <c:v>178628.94</c:v>
                </c:pt>
                <c:pt idx="1">
                  <c:v>178628.94</c:v>
                </c:pt>
                <c:pt idx="2">
                  <c:v>178628.94</c:v>
                </c:pt>
                <c:pt idx="3">
                  <c:v>178628.94</c:v>
                </c:pt>
                <c:pt idx="4">
                  <c:v>178628.94</c:v>
                </c:pt>
                <c:pt idx="5">
                  <c:v>178628.94</c:v>
                </c:pt>
                <c:pt idx="6">
                  <c:v>178628.94</c:v>
                </c:pt>
                <c:pt idx="7">
                  <c:v>178628.94</c:v>
                </c:pt>
                <c:pt idx="8">
                  <c:v>178628.94</c:v>
                </c:pt>
                <c:pt idx="9">
                  <c:v>178628.94</c:v>
                </c:pt>
                <c:pt idx="10">
                  <c:v>178628.94</c:v>
                </c:pt>
                <c:pt idx="11">
                  <c:v>178628.94</c:v>
                </c:pt>
                <c:pt idx="12">
                  <c:v>178628.94</c:v>
                </c:pt>
                <c:pt idx="13">
                  <c:v>178628.94</c:v>
                </c:pt>
                <c:pt idx="14">
                  <c:v>178628.94</c:v>
                </c:pt>
                <c:pt idx="15">
                  <c:v>178628.94</c:v>
                </c:pt>
                <c:pt idx="16">
                  <c:v>178628.94</c:v>
                </c:pt>
                <c:pt idx="17">
                  <c:v>178628.94</c:v>
                </c:pt>
                <c:pt idx="18">
                  <c:v>178628.94</c:v>
                </c:pt>
                <c:pt idx="19">
                  <c:v>178628.94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4C-4A2E-B4FD-1AA85F4B8387}"/>
            </c:ext>
          </c:extLst>
        </c:ser>
        <c:ser>
          <c:idx val="1"/>
          <c:order val="1"/>
          <c:tx>
            <c:strRef>
              <c:f>Bénéfice!$A$8</c:f>
              <c:strCache>
                <c:ptCount val="1"/>
                <c:pt idx="0">
                  <c:v>Bénéfice nouvelle application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Bénéfice!$B$3:$U$3</c:f>
              <c:numCache>
                <c:formatCode>General</c:formatCode>
                <c:ptCount val="20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78</c:v>
                </c:pt>
                <c:pt idx="13">
                  <c:v>84</c:v>
                </c:pt>
                <c:pt idx="14">
                  <c:v>90</c:v>
                </c:pt>
                <c:pt idx="15">
                  <c:v>96</c:v>
                </c:pt>
                <c:pt idx="16">
                  <c:v>102</c:v>
                </c:pt>
                <c:pt idx="17">
                  <c:v>108</c:v>
                </c:pt>
                <c:pt idx="18">
                  <c:v>114</c:v>
                </c:pt>
                <c:pt idx="19">
                  <c:v>120</c:v>
                </c:pt>
              </c:numCache>
            </c:numRef>
          </c:cat>
          <c:val>
            <c:numRef>
              <c:f>Bénéfice!$B$8:$U$8</c:f>
              <c:numCache>
                <c:formatCode>#\ ##0.00\ "€"</c:formatCode>
                <c:ptCount val="20"/>
                <c:pt idx="0">
                  <c:v>17500</c:v>
                </c:pt>
                <c:pt idx="1">
                  <c:v>35000</c:v>
                </c:pt>
                <c:pt idx="2">
                  <c:v>105000</c:v>
                </c:pt>
                <c:pt idx="3">
                  <c:v>140000</c:v>
                </c:pt>
                <c:pt idx="4">
                  <c:v>262500</c:v>
                </c:pt>
                <c:pt idx="5">
                  <c:v>315000</c:v>
                </c:pt>
                <c:pt idx="6">
                  <c:v>490000</c:v>
                </c:pt>
                <c:pt idx="7">
                  <c:v>560000</c:v>
                </c:pt>
                <c:pt idx="8">
                  <c:v>787500</c:v>
                </c:pt>
                <c:pt idx="9">
                  <c:v>875000</c:v>
                </c:pt>
                <c:pt idx="10">
                  <c:v>1155000</c:v>
                </c:pt>
                <c:pt idx="11">
                  <c:v>1260000</c:v>
                </c:pt>
                <c:pt idx="12">
                  <c:v>1592500</c:v>
                </c:pt>
                <c:pt idx="13">
                  <c:v>1715000</c:v>
                </c:pt>
                <c:pt idx="14">
                  <c:v>2100000</c:v>
                </c:pt>
                <c:pt idx="15">
                  <c:v>2240000</c:v>
                </c:pt>
                <c:pt idx="16">
                  <c:v>2677500</c:v>
                </c:pt>
                <c:pt idx="17">
                  <c:v>2835000</c:v>
                </c:pt>
                <c:pt idx="18">
                  <c:v>3325000</c:v>
                </c:pt>
                <c:pt idx="19">
                  <c:v>3500000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4C-4A2E-B4FD-1AA85F4B8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1789791"/>
        <c:axId val="1581796863"/>
      </c:lineChart>
      <c:catAx>
        <c:axId val="158178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1796863"/>
        <c:crosses val="autoZero"/>
        <c:auto val="1"/>
        <c:lblAlgn val="ctr"/>
        <c:lblOffset val="100"/>
        <c:noMultiLvlLbl val="0"/>
      </c:catAx>
      <c:valAx>
        <c:axId val="158179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\ 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178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14</xdr:row>
      <xdr:rowOff>88899</xdr:rowOff>
    </xdr:from>
    <xdr:to>
      <xdr:col>6</xdr:col>
      <xdr:colOff>412749</xdr:colOff>
      <xdr:row>37</xdr:row>
      <xdr:rowOff>84454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9874E49-1DAA-395D-22E4-363CF6E18B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14</xdr:row>
      <xdr:rowOff>38100</xdr:rowOff>
    </xdr:from>
    <xdr:to>
      <xdr:col>13</xdr:col>
      <xdr:colOff>809625</xdr:colOff>
      <xdr:row>37</xdr:row>
      <xdr:rowOff>127000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1268EE9-2CAE-4136-B588-39D9F71384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I41"/>
  <sheetViews>
    <sheetView tabSelected="1" zoomScale="130" zoomScaleNormal="130" workbookViewId="0">
      <selection activeCell="G39" sqref="G39"/>
    </sheetView>
  </sheetViews>
  <sheetFormatPr baseColWidth="10" defaultColWidth="8.7265625" defaultRowHeight="14.5" x14ac:dyDescent="0.35"/>
  <cols>
    <col min="3" max="3" width="32.08984375" bestFit="1" customWidth="1"/>
    <col min="4" max="5" width="15.90625" customWidth="1"/>
    <col min="6" max="6" width="17.26953125" bestFit="1" customWidth="1"/>
    <col min="7" max="7" width="20.81640625" bestFit="1" customWidth="1"/>
    <col min="8" max="8" width="17.26953125" customWidth="1"/>
    <col min="9" max="9" width="62" bestFit="1" customWidth="1"/>
  </cols>
  <sheetData>
    <row r="4" spans="3:9" ht="15" thickBot="1" x14ac:dyDescent="0.4"/>
    <row r="5" spans="3:9" ht="15" thickBot="1" x14ac:dyDescent="0.4">
      <c r="C5" s="72" t="s">
        <v>0</v>
      </c>
      <c r="D5" s="2" t="s">
        <v>4</v>
      </c>
      <c r="E5" s="11" t="s">
        <v>42</v>
      </c>
      <c r="F5" s="46" t="s">
        <v>43</v>
      </c>
      <c r="G5" s="11" t="s">
        <v>17</v>
      </c>
      <c r="H5" s="11" t="s">
        <v>44</v>
      </c>
      <c r="I5" s="11" t="s">
        <v>6</v>
      </c>
    </row>
    <row r="6" spans="3:9" ht="30" customHeight="1" x14ac:dyDescent="0.35">
      <c r="C6" s="8" t="s">
        <v>9</v>
      </c>
      <c r="D6" s="3">
        <v>1</v>
      </c>
      <c r="E6" s="12">
        <v>13.14</v>
      </c>
      <c r="F6" s="68">
        <f>E6*D6</f>
        <v>13.14</v>
      </c>
      <c r="G6" s="17">
        <v>1</v>
      </c>
      <c r="H6" s="12">
        <f>F6*G6</f>
        <v>13.14</v>
      </c>
      <c r="I6" s="14" t="s">
        <v>10</v>
      </c>
    </row>
    <row r="7" spans="3:9" ht="30" customHeight="1" x14ac:dyDescent="0.35">
      <c r="C7" s="9" t="s">
        <v>8</v>
      </c>
      <c r="D7" s="4">
        <v>1</v>
      </c>
      <c r="E7" s="13">
        <v>51.83</v>
      </c>
      <c r="F7" s="69">
        <f>E7*D7</f>
        <v>51.83</v>
      </c>
      <c r="G7" s="17">
        <v>1</v>
      </c>
      <c r="H7" s="12">
        <f t="shared" ref="H7:H14" si="0">F7*G7</f>
        <v>51.83</v>
      </c>
      <c r="I7" s="15" t="s">
        <v>35</v>
      </c>
    </row>
    <row r="8" spans="3:9" ht="30" customHeight="1" x14ac:dyDescent="0.35">
      <c r="C8" s="9" t="s">
        <v>5</v>
      </c>
      <c r="D8" s="4">
        <v>1</v>
      </c>
      <c r="E8" s="13">
        <v>164</v>
      </c>
      <c r="F8" s="69">
        <f>E8*D8</f>
        <v>164</v>
      </c>
      <c r="G8" s="17">
        <v>0.2</v>
      </c>
      <c r="H8" s="12">
        <f t="shared" si="0"/>
        <v>32.800000000000004</v>
      </c>
      <c r="I8" s="15" t="s">
        <v>36</v>
      </c>
    </row>
    <row r="9" spans="3:9" ht="30" customHeight="1" x14ac:dyDescent="0.35">
      <c r="C9" s="9" t="s">
        <v>5</v>
      </c>
      <c r="D9" s="4">
        <v>1</v>
      </c>
      <c r="E9" s="13">
        <v>657</v>
      </c>
      <c r="F9" s="69">
        <f t="shared" ref="F9:F14" si="1">E9*D9</f>
        <v>657</v>
      </c>
      <c r="G9" s="17">
        <v>0.8</v>
      </c>
      <c r="H9" s="12">
        <f t="shared" si="0"/>
        <v>525.6</v>
      </c>
      <c r="I9" s="15" t="s">
        <v>37</v>
      </c>
    </row>
    <row r="10" spans="3:9" ht="30" customHeight="1" x14ac:dyDescent="0.35">
      <c r="C10" s="9" t="s">
        <v>20</v>
      </c>
      <c r="D10" s="4">
        <v>1</v>
      </c>
      <c r="E10" s="13">
        <v>3.8</v>
      </c>
      <c r="F10" s="69">
        <f t="shared" si="1"/>
        <v>3.8</v>
      </c>
      <c r="G10" s="17">
        <v>1</v>
      </c>
      <c r="H10" s="12">
        <f t="shared" si="0"/>
        <v>3.8</v>
      </c>
      <c r="I10" s="15" t="s">
        <v>38</v>
      </c>
    </row>
    <row r="11" spans="3:9" ht="30" customHeight="1" x14ac:dyDescent="0.35">
      <c r="C11" s="9" t="s">
        <v>1</v>
      </c>
      <c r="D11" s="4">
        <v>1</v>
      </c>
      <c r="E11" s="13">
        <v>2.5</v>
      </c>
      <c r="F11" s="69">
        <f t="shared" si="1"/>
        <v>2.5</v>
      </c>
      <c r="G11" s="17">
        <v>1</v>
      </c>
      <c r="H11" s="12">
        <f t="shared" si="0"/>
        <v>2.5</v>
      </c>
      <c r="I11" s="15" t="s">
        <v>39</v>
      </c>
    </row>
    <row r="12" spans="3:9" ht="30" customHeight="1" x14ac:dyDescent="0.35">
      <c r="C12" s="9" t="s">
        <v>2</v>
      </c>
      <c r="D12" s="4">
        <v>1</v>
      </c>
      <c r="E12" s="13">
        <v>0</v>
      </c>
      <c r="F12" s="69">
        <f t="shared" si="1"/>
        <v>0</v>
      </c>
      <c r="G12" s="17">
        <v>1</v>
      </c>
      <c r="H12" s="12">
        <f t="shared" si="0"/>
        <v>0</v>
      </c>
      <c r="I12" s="15" t="s">
        <v>12</v>
      </c>
    </row>
    <row r="13" spans="3:9" ht="30" customHeight="1" x14ac:dyDescent="0.35">
      <c r="C13" s="9" t="s">
        <v>21</v>
      </c>
      <c r="D13" s="4">
        <v>1</v>
      </c>
      <c r="E13" s="13">
        <v>21.84</v>
      </c>
      <c r="F13" s="69">
        <f t="shared" si="1"/>
        <v>21.84</v>
      </c>
      <c r="G13" s="17">
        <v>1</v>
      </c>
      <c r="H13" s="12">
        <f t="shared" si="0"/>
        <v>21.84</v>
      </c>
      <c r="I13" s="15" t="s">
        <v>7</v>
      </c>
    </row>
    <row r="14" spans="3:9" ht="30" customHeight="1" thickBot="1" x14ac:dyDescent="0.4">
      <c r="C14" s="10" t="s">
        <v>3</v>
      </c>
      <c r="D14" s="5">
        <v>1</v>
      </c>
      <c r="E14" s="28">
        <v>133.65</v>
      </c>
      <c r="F14" s="70">
        <f t="shared" si="1"/>
        <v>133.65</v>
      </c>
      <c r="G14" s="18">
        <v>1</v>
      </c>
      <c r="H14" s="19">
        <f t="shared" si="0"/>
        <v>133.65</v>
      </c>
      <c r="I14" s="16" t="s">
        <v>11</v>
      </c>
    </row>
    <row r="15" spans="3:9" ht="48.5" customHeight="1" thickBot="1" x14ac:dyDescent="0.4">
      <c r="G15" s="1"/>
      <c r="H15" s="38">
        <f>SUM(H6:H14)</f>
        <v>785.16</v>
      </c>
      <c r="I15" s="20" t="s">
        <v>40</v>
      </c>
    </row>
    <row r="16" spans="3:9" ht="48.5" customHeight="1" thickBot="1" x14ac:dyDescent="0.4">
      <c r="G16" s="1"/>
      <c r="H16" s="22">
        <f>H15*12</f>
        <v>9421.92</v>
      </c>
      <c r="I16" s="21" t="s">
        <v>41</v>
      </c>
    </row>
    <row r="17" spans="3:8" ht="25.5" customHeight="1" x14ac:dyDescent="0.35"/>
    <row r="18" spans="3:8" ht="23" customHeight="1" thickBot="1" x14ac:dyDescent="0.4"/>
    <row r="19" spans="3:8" ht="15" thickBot="1" x14ac:dyDescent="0.4">
      <c r="C19" s="72" t="s">
        <v>45</v>
      </c>
      <c r="D19" s="2" t="s">
        <v>15</v>
      </c>
      <c r="E19" s="24" t="s">
        <v>46</v>
      </c>
      <c r="F19" s="2" t="s">
        <v>16</v>
      </c>
      <c r="G19" s="11" t="s">
        <v>47</v>
      </c>
    </row>
    <row r="20" spans="3:8" ht="30" customHeight="1" x14ac:dyDescent="0.35">
      <c r="C20" s="8" t="s">
        <v>31</v>
      </c>
      <c r="D20" s="6">
        <v>60000</v>
      </c>
      <c r="E20" s="12">
        <f>(D20/12)/35</f>
        <v>142.85714285714286</v>
      </c>
      <c r="F20" s="25">
        <v>1</v>
      </c>
      <c r="G20" s="12">
        <f>((E20*F20) *35 )* 12</f>
        <v>60000</v>
      </c>
    </row>
    <row r="21" spans="3:8" ht="30" customHeight="1" x14ac:dyDescent="0.35">
      <c r="C21" s="9" t="s">
        <v>19</v>
      </c>
      <c r="D21" s="7">
        <v>45000</v>
      </c>
      <c r="E21" s="13">
        <f t="shared" ref="E21:E26" si="2">(D21/12)/35</f>
        <v>107.14285714285714</v>
      </c>
      <c r="F21" s="26">
        <v>0.25</v>
      </c>
      <c r="G21" s="13">
        <f t="shared" ref="G21:G26" si="3">((E21*F21) *35 )* 12</f>
        <v>11250</v>
      </c>
      <c r="H21" s="75" t="s">
        <v>34</v>
      </c>
    </row>
    <row r="22" spans="3:8" ht="30" customHeight="1" x14ac:dyDescent="0.35">
      <c r="C22" s="9" t="s">
        <v>48</v>
      </c>
      <c r="D22" s="7">
        <v>45000</v>
      </c>
      <c r="E22" s="13">
        <f t="shared" si="2"/>
        <v>107.14285714285714</v>
      </c>
      <c r="F22" s="26">
        <v>1</v>
      </c>
      <c r="G22" s="13">
        <f t="shared" si="3"/>
        <v>45000</v>
      </c>
    </row>
    <row r="23" spans="3:8" ht="30" customHeight="1" x14ac:dyDescent="0.35">
      <c r="C23" s="9" t="s">
        <v>49</v>
      </c>
      <c r="D23" s="7">
        <v>45000</v>
      </c>
      <c r="E23" s="13">
        <f t="shared" si="2"/>
        <v>107.14285714285714</v>
      </c>
      <c r="F23" s="26">
        <v>1</v>
      </c>
      <c r="G23" s="13">
        <f t="shared" si="3"/>
        <v>45000</v>
      </c>
    </row>
    <row r="24" spans="3:8" ht="30" customHeight="1" x14ac:dyDescent="0.35">
      <c r="C24" s="9" t="s">
        <v>13</v>
      </c>
      <c r="D24" s="7">
        <v>40000</v>
      </c>
      <c r="E24" s="13">
        <f t="shared" si="2"/>
        <v>95.238095238095241</v>
      </c>
      <c r="F24" s="26">
        <v>0.25</v>
      </c>
      <c r="G24" s="13">
        <f t="shared" si="3"/>
        <v>10000</v>
      </c>
      <c r="H24" s="75" t="s">
        <v>34</v>
      </c>
    </row>
    <row r="25" spans="3:8" ht="30" customHeight="1" x14ac:dyDescent="0.35">
      <c r="C25" s="9" t="s">
        <v>18</v>
      </c>
      <c r="D25" s="7">
        <v>30000</v>
      </c>
      <c r="E25" s="13">
        <f t="shared" si="2"/>
        <v>71.428571428571431</v>
      </c>
      <c r="F25" s="26">
        <v>0.25</v>
      </c>
      <c r="G25" s="13">
        <f t="shared" si="3"/>
        <v>7500</v>
      </c>
      <c r="H25" s="75" t="s">
        <v>34</v>
      </c>
    </row>
    <row r="26" spans="3:8" ht="30" customHeight="1" thickBot="1" x14ac:dyDescent="0.4">
      <c r="C26" s="10" t="s">
        <v>14</v>
      </c>
      <c r="D26" s="27">
        <v>50000</v>
      </c>
      <c r="E26" s="28">
        <f t="shared" si="2"/>
        <v>119.04761904761905</v>
      </c>
      <c r="F26" s="29">
        <v>1</v>
      </c>
      <c r="G26" s="28">
        <f t="shared" si="3"/>
        <v>50000</v>
      </c>
    </row>
    <row r="27" spans="3:8" ht="30" customHeight="1" thickBot="1" x14ac:dyDescent="0.4">
      <c r="C27" s="30"/>
      <c r="D27" s="30"/>
      <c r="E27" s="30"/>
      <c r="F27" s="11" t="s">
        <v>50</v>
      </c>
      <c r="G27" s="31">
        <f>SUM(G20:G26)</f>
        <v>228750</v>
      </c>
    </row>
    <row r="28" spans="3:8" ht="30" customHeight="1" thickBot="1" x14ac:dyDescent="0.4">
      <c r="C28" s="30"/>
      <c r="D28" s="30"/>
      <c r="E28" s="30"/>
      <c r="F28" s="32" t="s">
        <v>51</v>
      </c>
      <c r="G28" s="37">
        <f>G27/12</f>
        <v>19062.5</v>
      </c>
      <c r="H28" s="23"/>
    </row>
    <row r="29" spans="3:8" ht="15" thickBot="1" x14ac:dyDescent="0.4"/>
    <row r="30" spans="3:8" ht="22.5" customHeight="1" thickBot="1" x14ac:dyDescent="0.4">
      <c r="C30" s="34" t="s">
        <v>51</v>
      </c>
      <c r="D30" s="40">
        <f>G28+H15</f>
        <v>19847.66</v>
      </c>
    </row>
    <row r="31" spans="3:8" ht="22.5" customHeight="1" thickBot="1" x14ac:dyDescent="0.4">
      <c r="C31" s="35" t="s">
        <v>52</v>
      </c>
      <c r="D31" s="33">
        <f>D30*12</f>
        <v>238171.91999999998</v>
      </c>
      <c r="F31" s="73" t="s">
        <v>27</v>
      </c>
      <c r="G31" s="74">
        <f>D30*D33</f>
        <v>178628.94</v>
      </c>
    </row>
    <row r="32" spans="3:8" ht="15" thickBot="1" x14ac:dyDescent="0.4"/>
    <row r="33" spans="2:7" ht="29.5" thickBot="1" x14ac:dyDescent="0.4">
      <c r="C33" s="36" t="s">
        <v>53</v>
      </c>
      <c r="D33" s="39">
        <v>9</v>
      </c>
      <c r="F33" s="71" t="s">
        <v>30</v>
      </c>
      <c r="G33" s="76">
        <f>F6+F7+F8+F10+F11+F12+F13+F14</f>
        <v>390.76</v>
      </c>
    </row>
    <row r="34" spans="2:7" ht="15" thickBot="1" x14ac:dyDescent="0.4"/>
    <row r="35" spans="2:7" ht="29.5" thickBot="1" x14ac:dyDescent="0.4">
      <c r="C35" s="54" t="s">
        <v>54</v>
      </c>
      <c r="D35" s="56">
        <v>350000</v>
      </c>
    </row>
    <row r="36" spans="2:7" ht="29" customHeight="1" thickBot="1" x14ac:dyDescent="0.4">
      <c r="B36" t="s">
        <v>22</v>
      </c>
      <c r="C36" s="55" t="s">
        <v>23</v>
      </c>
      <c r="D36" s="57">
        <f>D35/12</f>
        <v>29166.666666666668</v>
      </c>
    </row>
    <row r="38" spans="2:7" ht="15" thickBot="1" x14ac:dyDescent="0.4"/>
    <row r="39" spans="2:7" ht="44" thickBot="1" x14ac:dyDescent="0.4">
      <c r="C39" s="60" t="s">
        <v>24</v>
      </c>
      <c r="D39" s="61" t="s">
        <v>57</v>
      </c>
      <c r="E39" s="44">
        <v>4</v>
      </c>
    </row>
    <row r="40" spans="2:7" ht="44" thickBot="1" x14ac:dyDescent="0.4">
      <c r="C40" s="62"/>
      <c r="D40" s="63" t="s">
        <v>55</v>
      </c>
      <c r="E40" s="64">
        <v>0.1</v>
      </c>
    </row>
    <row r="41" spans="2:7" ht="44" thickBot="1" x14ac:dyDescent="0.4">
      <c r="C41" s="65"/>
      <c r="D41" s="66" t="s">
        <v>56</v>
      </c>
      <c r="E41" s="67">
        <v>0.5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0A836-AECD-472B-8462-A3693F653B5B}">
  <dimension ref="A1:U9"/>
  <sheetViews>
    <sheetView zoomScaleNormal="100" workbookViewId="0">
      <selection activeCell="P22" sqref="P22"/>
    </sheetView>
  </sheetViews>
  <sheetFormatPr baseColWidth="10" defaultRowHeight="14.5" x14ac:dyDescent="0.35"/>
  <cols>
    <col min="1" max="1" width="20" customWidth="1"/>
    <col min="2" max="21" width="15.6328125" customWidth="1"/>
  </cols>
  <sheetData>
    <row r="1" spans="1:21" ht="15" thickBot="1" x14ac:dyDescent="0.4"/>
    <row r="2" spans="1:21" ht="20" customHeight="1" thickBot="1" x14ac:dyDescent="0.4">
      <c r="A2" s="41" t="s">
        <v>26</v>
      </c>
      <c r="B2" s="42">
        <v>1</v>
      </c>
      <c r="C2" s="43">
        <v>1</v>
      </c>
      <c r="D2" s="42">
        <v>2</v>
      </c>
      <c r="E2" s="43">
        <v>2</v>
      </c>
      <c r="F2" s="42">
        <v>3</v>
      </c>
      <c r="G2" s="43">
        <v>3</v>
      </c>
      <c r="H2" s="42">
        <v>4</v>
      </c>
      <c r="I2" s="43">
        <v>4</v>
      </c>
      <c r="J2" s="42">
        <v>5</v>
      </c>
      <c r="K2" s="43">
        <v>5</v>
      </c>
      <c r="L2" s="42">
        <v>6</v>
      </c>
      <c r="M2" s="43">
        <v>6</v>
      </c>
      <c r="N2" s="42">
        <v>7</v>
      </c>
      <c r="O2" s="43">
        <v>7</v>
      </c>
      <c r="P2" s="42">
        <v>8</v>
      </c>
      <c r="Q2" s="43">
        <v>8</v>
      </c>
      <c r="R2" s="42">
        <v>9</v>
      </c>
      <c r="S2" s="43">
        <v>9</v>
      </c>
      <c r="T2" s="42">
        <v>10</v>
      </c>
      <c r="U2" s="44">
        <v>10</v>
      </c>
    </row>
    <row r="3" spans="1:21" ht="20" customHeight="1" thickBot="1" x14ac:dyDescent="0.4">
      <c r="A3" s="45" t="s">
        <v>25</v>
      </c>
      <c r="B3" s="11">
        <v>6</v>
      </c>
      <c r="C3" s="2">
        <v>12</v>
      </c>
      <c r="D3" s="11">
        <v>18</v>
      </c>
      <c r="E3" s="2">
        <v>24</v>
      </c>
      <c r="F3" s="11">
        <v>30</v>
      </c>
      <c r="G3" s="2">
        <v>36</v>
      </c>
      <c r="H3" s="11">
        <v>42</v>
      </c>
      <c r="I3" s="2">
        <v>48</v>
      </c>
      <c r="J3" s="11">
        <v>54</v>
      </c>
      <c r="K3" s="2">
        <v>60</v>
      </c>
      <c r="L3" s="11">
        <v>66</v>
      </c>
      <c r="M3" s="2">
        <v>72</v>
      </c>
      <c r="N3" s="11">
        <v>78</v>
      </c>
      <c r="O3" s="2">
        <v>84</v>
      </c>
      <c r="P3" s="11">
        <v>90</v>
      </c>
      <c r="Q3" s="2">
        <v>96</v>
      </c>
      <c r="R3" s="11">
        <v>102</v>
      </c>
      <c r="S3" s="2">
        <v>108</v>
      </c>
      <c r="T3" s="11">
        <v>114</v>
      </c>
      <c r="U3" s="46">
        <v>120</v>
      </c>
    </row>
    <row r="4" spans="1:21" ht="35" customHeight="1" x14ac:dyDescent="0.35">
      <c r="A4" s="9" t="s">
        <v>58</v>
      </c>
      <c r="B4" s="47">
        <f>Coût!$D$36*Bénéfice!B3</f>
        <v>175000</v>
      </c>
      <c r="C4" s="50">
        <f>Coût!$D$36*Bénéfice!C3</f>
        <v>350000</v>
      </c>
      <c r="D4" s="47">
        <f>Coût!$D$36*Bénéfice!D3</f>
        <v>525000</v>
      </c>
      <c r="E4" s="50">
        <f>Coût!$D$36*Bénéfice!E3</f>
        <v>700000</v>
      </c>
      <c r="F4" s="47">
        <f>Coût!$D$36*Bénéfice!F3</f>
        <v>875000</v>
      </c>
      <c r="G4" s="50">
        <f>Coût!$D$36*Bénéfice!G3</f>
        <v>1050000</v>
      </c>
      <c r="H4" s="47">
        <f>Coût!$D$36*Bénéfice!H3</f>
        <v>1225000</v>
      </c>
      <c r="I4" s="50">
        <f>Coût!$D$36*Bénéfice!I3</f>
        <v>1400000</v>
      </c>
      <c r="J4" s="47">
        <f>Coût!$D$36*Bénéfice!J3</f>
        <v>1575000</v>
      </c>
      <c r="K4" s="50">
        <f>Coût!$D$36*Bénéfice!K3</f>
        <v>1750000</v>
      </c>
      <c r="L4" s="47">
        <f>Coût!$D$36*Bénéfice!L3</f>
        <v>1925000</v>
      </c>
      <c r="M4" s="50">
        <f>Coût!$D$36*Bénéfice!M3</f>
        <v>2100000</v>
      </c>
      <c r="N4" s="47">
        <f>Coût!$D$36*Bénéfice!N3</f>
        <v>2275000</v>
      </c>
      <c r="O4" s="50">
        <f>Coût!$D$36*Bénéfice!O3</f>
        <v>2450000</v>
      </c>
      <c r="P4" s="47">
        <f>Coût!$D$36*Bénéfice!P3</f>
        <v>2625000</v>
      </c>
      <c r="Q4" s="50">
        <f>Coût!$D$36*Bénéfice!Q3</f>
        <v>2800000</v>
      </c>
      <c r="R4" s="47">
        <f>Coût!$D$36*Bénéfice!R3</f>
        <v>2975000</v>
      </c>
      <c r="S4" s="47">
        <f>Coût!$D$36*Bénéfice!S3</f>
        <v>3150000</v>
      </c>
      <c r="T4" s="47">
        <f>Coût!$D$36*Bénéfice!T3</f>
        <v>3325000</v>
      </c>
      <c r="U4" s="47">
        <f>Coût!$D$36*Bénéfice!U3</f>
        <v>3500000</v>
      </c>
    </row>
    <row r="5" spans="1:21" ht="35" customHeight="1" x14ac:dyDescent="0.35">
      <c r="A5" s="15" t="s">
        <v>59</v>
      </c>
      <c r="B5" s="49">
        <f>Coût!$D$36*Bénéfice!B3 + (Coût!$D$36*Bénéfice!B3 * (Coût!$E$40*B2))</f>
        <v>192500</v>
      </c>
      <c r="C5" s="48">
        <f>Coût!$D$36*Bénéfice!C3 + (Coût!$D$36*Bénéfice!C3 * (Coût!$E$40*C2))</f>
        <v>385000</v>
      </c>
      <c r="D5" s="49">
        <f>Coût!$D$36*Bénéfice!D3 + (Coût!$D$36*Bénéfice!D3 * (Coût!$E$40*D2))</f>
        <v>630000</v>
      </c>
      <c r="E5" s="48">
        <f>Coût!$D$36*Bénéfice!E3 + (Coût!$D$36*Bénéfice!E3 * (Coût!$E$40*E2))</f>
        <v>840000</v>
      </c>
      <c r="F5" s="49">
        <f>Coût!$D$36*Bénéfice!F3 + (Coût!$D$36*Bénéfice!F3 * (Coût!$E$40*F2))</f>
        <v>1137500</v>
      </c>
      <c r="G5" s="48">
        <f>Coût!$D$36*Bénéfice!G3 + (Coût!$D$36*Bénéfice!G3 * (Coût!$E$40*G2))</f>
        <v>1365000</v>
      </c>
      <c r="H5" s="49">
        <f>Coût!$D$36*Bénéfice!H3 + (Coût!$D$36*Bénéfice!H3 * (Coût!$E$40*H2))</f>
        <v>1715000</v>
      </c>
      <c r="I5" s="48">
        <f>Coût!$D$36*Bénéfice!I3 + (Coût!$D$36*Bénéfice!I3 * (Coût!$E$40*I2))</f>
        <v>1960000</v>
      </c>
      <c r="J5" s="49">
        <f>Coût!$D$36*Bénéfice!J3 + (Coût!$D$36*Bénéfice!J3 * (Coût!$E$40*J2))</f>
        <v>2362500</v>
      </c>
      <c r="K5" s="48">
        <f>Coût!$D$36*Bénéfice!K3 + (Coût!$D$36*Bénéfice!K3 * (Coût!$E$40*K2))</f>
        <v>2625000</v>
      </c>
      <c r="L5" s="49">
        <f>Coût!$D$36*Bénéfice!L3 + (Coût!$D$36*Bénéfice!L3 * (Coût!$E$40*L2))</f>
        <v>3080000</v>
      </c>
      <c r="M5" s="48">
        <f>Coût!$D$36*Bénéfice!M3 + (Coût!$D$36*Bénéfice!M3 * (Coût!$E$40*M2))</f>
        <v>3360000</v>
      </c>
      <c r="N5" s="49">
        <f>Coût!$D$36*Bénéfice!N3 + (Coût!$D$36*Bénéfice!N3 * (Coût!$E$40*N2))</f>
        <v>3867500</v>
      </c>
      <c r="O5" s="48">
        <f>Coût!$D$36*Bénéfice!O3 + (Coût!$D$36*Bénéfice!O3 * (Coût!$E$40*O2))</f>
        <v>4165000</v>
      </c>
      <c r="P5" s="49">
        <f>Coût!$D$36*Bénéfice!P3 + (Coût!$D$36*Bénéfice!P3 * (Coût!$E$40*P2))</f>
        <v>4725000</v>
      </c>
      <c r="Q5" s="48">
        <f>Coût!$D$36*Bénéfice!Q3 + (Coût!$D$36*Bénéfice!Q3 * (Coût!$E$40*Q2))</f>
        <v>5040000</v>
      </c>
      <c r="R5" s="49">
        <f>Coût!$D$36*Bénéfice!R3 + (Coût!$D$36*Bénéfice!R3 * (Coût!$E$40*R2))</f>
        <v>5652500</v>
      </c>
      <c r="S5" s="49">
        <f>Coût!$D$36*Bénéfice!S3 + (Coût!$D$36*Bénéfice!S3 * (Coût!$E$40*S2))</f>
        <v>5985000</v>
      </c>
      <c r="T5" s="49">
        <f>Coût!$D$36*Bénéfice!T3 + (Coût!$D$36*Bénéfice!T3 * (Coût!$E$40*T2))</f>
        <v>6650000</v>
      </c>
      <c r="U5" s="49">
        <f>Coût!$D$36*Bénéfice!U3 + (Coût!$D$36*Bénéfice!U3 * (Coût!$E$40*U2))</f>
        <v>7000000</v>
      </c>
    </row>
    <row r="6" spans="1:21" ht="35" customHeight="1" x14ac:dyDescent="0.35">
      <c r="A6" s="51" t="s">
        <v>28</v>
      </c>
      <c r="B6" s="58">
        <f>Coût!$G$31</f>
        <v>178628.94</v>
      </c>
      <c r="C6" s="59">
        <f>Coût!$G$31</f>
        <v>178628.94</v>
      </c>
      <c r="D6" s="58">
        <f>Coût!$G$31</f>
        <v>178628.94</v>
      </c>
      <c r="E6" s="59">
        <f>Coût!$G$31</f>
        <v>178628.94</v>
      </c>
      <c r="F6" s="58">
        <f>Coût!$G$31</f>
        <v>178628.94</v>
      </c>
      <c r="G6" s="59">
        <f>Coût!$G$31</f>
        <v>178628.94</v>
      </c>
      <c r="H6" s="58">
        <f>Coût!$G$31</f>
        <v>178628.94</v>
      </c>
      <c r="I6" s="59">
        <f>Coût!$G$31</f>
        <v>178628.94</v>
      </c>
      <c r="J6" s="58">
        <f>Coût!$G$31</f>
        <v>178628.94</v>
      </c>
      <c r="K6" s="59">
        <f>Coût!$G$31</f>
        <v>178628.94</v>
      </c>
      <c r="L6" s="58">
        <f>Coût!$G$31</f>
        <v>178628.94</v>
      </c>
      <c r="M6" s="59">
        <f>Coût!$G$31</f>
        <v>178628.94</v>
      </c>
      <c r="N6" s="58">
        <f>Coût!$G$31</f>
        <v>178628.94</v>
      </c>
      <c r="O6" s="59">
        <f>Coût!$G$31</f>
        <v>178628.94</v>
      </c>
      <c r="P6" s="58">
        <f>Coût!$G$31</f>
        <v>178628.94</v>
      </c>
      <c r="Q6" s="59">
        <f>Coût!$G$31</f>
        <v>178628.94</v>
      </c>
      <c r="R6" s="58">
        <f>Coût!$G$31</f>
        <v>178628.94</v>
      </c>
      <c r="S6" s="58">
        <f>Coût!$G$31</f>
        <v>178628.94</v>
      </c>
      <c r="T6" s="58">
        <f>Coût!$G$31</f>
        <v>178628.94</v>
      </c>
      <c r="U6" s="58">
        <f>Coût!$G$31</f>
        <v>178628.94</v>
      </c>
    </row>
    <row r="7" spans="1:21" ht="35" customHeight="1" x14ac:dyDescent="0.35">
      <c r="A7" s="51" t="s">
        <v>29</v>
      </c>
      <c r="B7" s="58">
        <f>Coût!$G$33*Bénéfice!B3</f>
        <v>2344.56</v>
      </c>
      <c r="C7" s="58">
        <f>Coût!$G$33*Bénéfice!C3</f>
        <v>4689.12</v>
      </c>
      <c r="D7" s="58">
        <f>Coût!$G$33*Bénéfice!D3</f>
        <v>7033.68</v>
      </c>
      <c r="E7" s="58">
        <f>Coût!$G$33*Bénéfice!E3</f>
        <v>9378.24</v>
      </c>
      <c r="F7" s="58">
        <f>Coût!$G$33*Bénéfice!F3</f>
        <v>11722.8</v>
      </c>
      <c r="G7" s="58">
        <f>Coût!$G$33*Bénéfice!G3</f>
        <v>14067.36</v>
      </c>
      <c r="H7" s="58">
        <f>Coût!$G$33*Bénéfice!H3</f>
        <v>16411.919999999998</v>
      </c>
      <c r="I7" s="58">
        <f>Coût!$G$33*Bénéfice!I3</f>
        <v>18756.48</v>
      </c>
      <c r="J7" s="58">
        <f>Coût!$G$33*Bénéfice!J3</f>
        <v>21101.040000000001</v>
      </c>
      <c r="K7" s="58">
        <f>Coût!$G$33*Bénéfice!K3</f>
        <v>23445.599999999999</v>
      </c>
      <c r="L7" s="58">
        <f>Coût!$G$33*Bénéfice!L3</f>
        <v>25790.16</v>
      </c>
      <c r="M7" s="58">
        <f>Coût!$G$33*Bénéfice!M3</f>
        <v>28134.720000000001</v>
      </c>
      <c r="N7" s="58">
        <f>Coût!$G$33*Bénéfice!N3</f>
        <v>30479.279999999999</v>
      </c>
      <c r="O7" s="58">
        <f>Coût!$G$33*Bénéfice!O3</f>
        <v>32823.839999999997</v>
      </c>
      <c r="P7" s="58">
        <f>Coût!$G$33*Bénéfice!P3</f>
        <v>35168.400000000001</v>
      </c>
      <c r="Q7" s="58">
        <f>Coût!$G$33*Bénéfice!Q3</f>
        <v>37512.959999999999</v>
      </c>
      <c r="R7" s="58">
        <f>Coût!$G$33*Bénéfice!R3</f>
        <v>39857.519999999997</v>
      </c>
      <c r="S7" s="58">
        <f>Coût!$G$33*Bénéfice!S3</f>
        <v>42202.080000000002</v>
      </c>
      <c r="T7" s="58">
        <f>Coût!$G$33*Bénéfice!T3</f>
        <v>44546.64</v>
      </c>
      <c r="U7" s="58">
        <f>Coût!$G$33*Bénéfice!U3</f>
        <v>46891.199999999997</v>
      </c>
    </row>
    <row r="8" spans="1:21" ht="35" customHeight="1" x14ac:dyDescent="0.35">
      <c r="A8" s="15" t="s">
        <v>32</v>
      </c>
      <c r="B8" s="13">
        <f>B5-B4</f>
        <v>17500</v>
      </c>
      <c r="C8" s="7">
        <f t="shared" ref="C8:U8" si="0">C5-C4</f>
        <v>35000</v>
      </c>
      <c r="D8" s="13">
        <f t="shared" si="0"/>
        <v>105000</v>
      </c>
      <c r="E8" s="7">
        <f t="shared" si="0"/>
        <v>140000</v>
      </c>
      <c r="F8" s="13">
        <f t="shared" si="0"/>
        <v>262500</v>
      </c>
      <c r="G8" s="7">
        <f t="shared" si="0"/>
        <v>315000</v>
      </c>
      <c r="H8" s="13">
        <f t="shared" si="0"/>
        <v>490000</v>
      </c>
      <c r="I8" s="7">
        <f t="shared" si="0"/>
        <v>560000</v>
      </c>
      <c r="J8" s="13">
        <f t="shared" si="0"/>
        <v>787500</v>
      </c>
      <c r="K8" s="7">
        <f t="shared" si="0"/>
        <v>875000</v>
      </c>
      <c r="L8" s="13">
        <f t="shared" si="0"/>
        <v>1155000</v>
      </c>
      <c r="M8" s="7">
        <f t="shared" si="0"/>
        <v>1260000</v>
      </c>
      <c r="N8" s="13">
        <f t="shared" si="0"/>
        <v>1592500</v>
      </c>
      <c r="O8" s="7">
        <f t="shared" si="0"/>
        <v>1715000</v>
      </c>
      <c r="P8" s="13">
        <f t="shared" si="0"/>
        <v>2100000</v>
      </c>
      <c r="Q8" s="7">
        <f t="shared" si="0"/>
        <v>2240000</v>
      </c>
      <c r="R8" s="13">
        <f t="shared" si="0"/>
        <v>2677500</v>
      </c>
      <c r="S8" s="13">
        <f t="shared" si="0"/>
        <v>2835000</v>
      </c>
      <c r="T8" s="13">
        <f t="shared" si="0"/>
        <v>3325000</v>
      </c>
      <c r="U8" s="13">
        <f t="shared" si="0"/>
        <v>3500000</v>
      </c>
    </row>
    <row r="9" spans="1:21" ht="35" customHeight="1" thickBot="1" x14ac:dyDescent="0.4">
      <c r="A9" s="52" t="s">
        <v>33</v>
      </c>
      <c r="B9" s="53">
        <f>(B5-B4)-B6-B7</f>
        <v>-163473.5</v>
      </c>
      <c r="C9" s="53">
        <f t="shared" ref="C9:U9" si="1">(C5-C4)-C6-C7</f>
        <v>-148318.06</v>
      </c>
      <c r="D9" s="53">
        <f t="shared" si="1"/>
        <v>-80662.62</v>
      </c>
      <c r="E9" s="53">
        <f t="shared" si="1"/>
        <v>-48007.18</v>
      </c>
      <c r="F9" s="53">
        <f t="shared" si="1"/>
        <v>72148.259999999995</v>
      </c>
      <c r="G9" s="53">
        <f t="shared" si="1"/>
        <v>122303.7</v>
      </c>
      <c r="H9" s="53">
        <f t="shared" si="1"/>
        <v>294959.14</v>
      </c>
      <c r="I9" s="53">
        <f t="shared" si="1"/>
        <v>362614.58</v>
      </c>
      <c r="J9" s="53">
        <f t="shared" si="1"/>
        <v>587770.02</v>
      </c>
      <c r="K9" s="53">
        <f t="shared" si="1"/>
        <v>672925.46000000008</v>
      </c>
      <c r="L9" s="53">
        <f t="shared" si="1"/>
        <v>950580.9</v>
      </c>
      <c r="M9" s="53">
        <f t="shared" si="1"/>
        <v>1053236.3400000001</v>
      </c>
      <c r="N9" s="53">
        <f t="shared" si="1"/>
        <v>1383391.78</v>
      </c>
      <c r="O9" s="53">
        <f t="shared" si="1"/>
        <v>1503547.22</v>
      </c>
      <c r="P9" s="53">
        <f t="shared" si="1"/>
        <v>1886202.6600000001</v>
      </c>
      <c r="Q9" s="53">
        <f t="shared" si="1"/>
        <v>2023858.1</v>
      </c>
      <c r="R9" s="53">
        <f t="shared" si="1"/>
        <v>2459013.54</v>
      </c>
      <c r="S9" s="53">
        <f t="shared" si="1"/>
        <v>2614168.98</v>
      </c>
      <c r="T9" s="53">
        <f t="shared" si="1"/>
        <v>3101824.42</v>
      </c>
      <c r="U9" s="53">
        <f t="shared" si="1"/>
        <v>3274479.86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Coût</vt:lpstr>
      <vt:lpstr>Bénéfice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 Tuc</dc:creator>
  <cp:lastModifiedBy>Sebastien Tuc</cp:lastModifiedBy>
  <dcterms:created xsi:type="dcterms:W3CDTF">2015-06-05T18:19:34Z</dcterms:created>
  <dcterms:modified xsi:type="dcterms:W3CDTF">2022-05-21T12:49:34Z</dcterms:modified>
</cp:coreProperties>
</file>