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earning\Trading\CryptoMaker\database\sql and reports\"/>
    </mc:Choice>
  </mc:AlternateContent>
  <xr:revisionPtr revIDLastSave="0" documentId="13_ncr:1_{97D72D14-800D-43EA-8F38-6A076460BFD5}" xr6:coauthVersionLast="47" xr6:coauthVersionMax="47" xr10:uidLastSave="{00000000-0000-0000-0000-000000000000}"/>
  <bookViews>
    <workbookView xWindow="-120" yWindow="-120" windowWidth="38640" windowHeight="21390" activeTab="3" xr2:uid="{13A71D65-38AC-40C2-8FA2-5074DEADD5AB}"/>
  </bookViews>
  <sheets>
    <sheet name="Laptop" sheetId="1" r:id="rId1"/>
    <sheet name="DO_Seb" sheetId="7" r:id="rId2"/>
    <sheet name="DO_Seb2" sheetId="6" r:id="rId3"/>
    <sheet name="DO_Seb3" sheetId="8" r:id="rId4"/>
  </sheets>
  <definedNames>
    <definedName name="ExternalData_1" localSheetId="3" hidden="1">DO_Seb3!$A$3:$H$22</definedName>
    <definedName name="ExternalData_1" localSheetId="0" hidden="1">Laptop!$A$3:$H$16</definedName>
    <definedName name="ExternalData_2" localSheetId="1" hidden="1">DO_Seb!$A$3:$H$22</definedName>
    <definedName name="ExternalData_2" localSheetId="2" hidden="1">DO_Seb2!$A$3:$H$13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C23" i="8"/>
  <c r="D23" i="8"/>
  <c r="E23" i="8"/>
  <c r="F23" i="8"/>
  <c r="G23" i="8"/>
  <c r="H23" i="8"/>
  <c r="C23" i="7"/>
  <c r="D23" i="7"/>
  <c r="E23" i="7"/>
  <c r="D24" i="7" s="1"/>
  <c r="F23" i="7"/>
  <c r="G23" i="7"/>
  <c r="H23" i="7"/>
  <c r="C14" i="6"/>
  <c r="D14" i="6"/>
  <c r="E14" i="6"/>
  <c r="F14" i="6"/>
  <c r="G14" i="6"/>
  <c r="H14" i="6"/>
  <c r="C17" i="1"/>
  <c r="D17" i="1"/>
  <c r="E17" i="1"/>
  <c r="F17" i="1"/>
  <c r="G17" i="1"/>
  <c r="H17" i="1"/>
  <c r="D15" i="6"/>
  <c r="C15" i="6"/>
  <c r="C24" i="7" l="1"/>
  <c r="D24" i="8"/>
  <c r="C2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</author>
  </authors>
  <commentList>
    <comment ref="J29" authorId="0" shapeId="0" xr:uid="{EC2537AC-404D-4821-B877-A56CE2F9A1FC}">
      <text>
        <r>
          <rPr>
            <b/>
            <sz val="9"/>
            <color indexed="81"/>
            <rFont val="Tahoma"/>
            <family val="2"/>
          </rPr>
          <t>Switched to DigitialOcean
Seb3 2022-03-05 16:00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C1E24A-64FF-4B25-9B44-BCF22DB621CB}" keepAlive="1" name="Query - DO_Seb1" description="Connection to the 'DO_Seb1' query in the workbook." type="5" refreshedVersion="7" background="1" saveData="1">
    <dbPr connection="Provider=Microsoft.Mashup.OleDb.1;Data Source=$Workbook$;Location=DO_Seb1;Extended Properties=&quot;&quot;" command="SELECT * FROM [DO_Seb1]"/>
  </connection>
  <connection id="2" xr16:uid="{57930E92-A45D-4976-9D26-0C0EFAA6DFBC}" keepAlive="1" name="Query - DO_Seb2" description="Connection to the 'DO_Seb2' query in the workbook." type="5" refreshedVersion="7" background="1" saveData="1">
    <dbPr connection="Provider=Microsoft.Mashup.OleDb.1;Data Source=$Workbook$;Location=DO_Seb2;Extended Properties=&quot;&quot;" command="SELECT * FROM [DO_Seb2]"/>
  </connection>
  <connection id="3" xr16:uid="{F02225BB-14E5-4D0C-A4DD-DFAAD7BD8FBD}" keepAlive="1" name="Query - DO_Seb3" description="Connection to the 'DO_Seb3' query in the workbook." type="5" refreshedVersion="7" background="1" saveData="1">
    <dbPr connection="Provider=Microsoft.Mashup.OleDb.1;Data Source=$Workbook$;Location=DO_Seb3;Extended Properties=&quot;&quot;" command="SELECT * FROM [DO_Seb3]"/>
  </connection>
  <connection id="4" xr16:uid="{C0544ACA-2662-42DF-B6F1-94DC8D913518}" keepAlive="1" name="Query - Local Laptop" description="Connection to the 'Local Laptop' query in the workbook." type="5" refreshedVersion="7" background="1" saveData="1">
    <dbPr connection="Provider=Microsoft.Mashup.OleDb.1;Data Source=$Workbook$;Location=&quot;Local Laptop&quot;;Extended Properties=&quot;&quot;" command="SELECT * FROM [Local Laptop]"/>
  </connection>
</connections>
</file>

<file path=xl/sharedStrings.xml><?xml version="1.0" encoding="utf-8"?>
<sst xmlns="http://schemas.openxmlformats.org/spreadsheetml/2006/main" count="209" uniqueCount="55">
  <si>
    <t>Pair</t>
  </si>
  <si>
    <t>P&amp;L</t>
  </si>
  <si>
    <t>BTCUSDT</t>
  </si>
  <si>
    <t>Date</t>
  </si>
  <si>
    <t>Nb Wins</t>
  </si>
  <si>
    <t>Nb Losses</t>
  </si>
  <si>
    <t>Nb Trades</t>
  </si>
  <si>
    <t>Loss $</t>
  </si>
  <si>
    <t>Win $</t>
  </si>
  <si>
    <r>
      <rPr>
        <b/>
        <sz val="11"/>
        <color theme="1"/>
        <rFont val="Calibri"/>
        <family val="2"/>
        <scheme val="minor"/>
      </rPr>
      <t xml:space="preserve">UltimateScalper: </t>
    </r>
    <r>
      <rPr>
        <sz val="11"/>
        <color theme="1"/>
        <rFont val="Calibri"/>
        <family val="2"/>
        <scheme val="minor"/>
      </rPr>
      <t>EMA(9, 55, 200), RSI(4, 19, 81), ADX(17, 24), MACD(12, 26, 9), BB(34, 1)</t>
    </r>
  </si>
  <si>
    <t>{</t>
  </si>
  <si>
    <t xml:space="preserve">   "bot": {</t>
  </si>
  <si>
    <t xml:space="preserve">     "instance_name": "B1",</t>
  </si>
  <si>
    <t xml:space="preserve">     "throttle_secs": 2,</t>
  </si>
  <si>
    <t xml:space="preserve">     "progress_bar": false,</t>
  </si>
  <si>
    <t xml:space="preserve">     "display_dataframe": true</t>
  </si>
  <si>
    <t xml:space="preserve">   },</t>
  </si>
  <si>
    <t xml:space="preserve">   "strategy": {</t>
  </si>
  <si>
    <t xml:space="preserve">     "name": "UltimateScalper",</t>
  </si>
  <si>
    <t xml:space="preserve">     "signal_mode": "interval",</t>
  </si>
  <si>
    <t xml:space="preserve">     "sub_interval_secs": 60,</t>
  </si>
  <si>
    <t xml:space="preserve">     "minimum_candles_to_start": 5000</t>
  </si>
  <si>
    <t xml:space="preserve">   "trading": {</t>
  </si>
  <si>
    <t xml:space="preserve">     "interval": "3m",</t>
  </si>
  <si>
    <t xml:space="preserve">     "leverage_long": 1,</t>
  </si>
  <si>
    <t xml:space="preserve">     "leverage_short": 1,</t>
  </si>
  <si>
    <t xml:space="preserve">     "take_profit_pct": 0.9,</t>
  </si>
  <si>
    <t xml:space="preserve">     "stop_loss_pct": 0.8,</t>
  </si>
  <si>
    <t xml:space="preserve">     "tradable_balance_ratio": 0.95,</t>
  </si>
  <si>
    <t xml:space="preserve">     "trade_entry_mode": "maker",</t>
  </si>
  <si>
    <t xml:space="preserve">     "constant_take_profit": true</t>
  </si>
  <si>
    <t xml:space="preserve">   "limit_entry": {</t>
  </si>
  <si>
    <t xml:space="preserve">     "abort_price_pct": 0.75,</t>
  </si>
  <si>
    <t xml:space="preserve">     "abort_time_candle_ratio": 1</t>
  </si>
  <si>
    <t>}</t>
  </si>
  <si>
    <r>
      <t xml:space="preserve">Digital Ocean (Seb): UltimateScalper: </t>
    </r>
    <r>
      <rPr>
        <sz val="11"/>
        <color theme="1"/>
        <rFont val="Calibri"/>
        <family val="2"/>
        <scheme val="minor"/>
      </rPr>
      <t>EMA(9, 55, 200), RSI(4, 19, 81), ADX(17, 24), MACD(12, 26, 9), BB(34, 1)</t>
    </r>
  </si>
  <si>
    <t>Digital Ocean (Seb2). MACD: EMA(200), MACD(fast=12, slow=26, signal=9)</t>
  </si>
  <si>
    <t xml:space="preserve">     "instance_name": "DO1",</t>
  </si>
  <si>
    <t xml:space="preserve">     "display_dataframe": false</t>
  </si>
  <si>
    <t xml:space="preserve">     "signal_mode": "sub_interval",</t>
  </si>
  <si>
    <t xml:space="preserve">     "take_profit_pct": 1.0,</t>
  </si>
  <si>
    <t xml:space="preserve">     "abort_price_pct": 0.9,</t>
  </si>
  <si>
    <t xml:space="preserve">   }</t>
  </si>
  <si>
    <t xml:space="preserve">     "instance_name": "DO2",</t>
  </si>
  <si>
    <t xml:space="preserve">     "name": "MACD",</t>
  </si>
  <si>
    <t xml:space="preserve">     "sub_interval_secs": 600,</t>
  </si>
  <si>
    <t xml:space="preserve">     "interval": "30m",</t>
  </si>
  <si>
    <t xml:space="preserve">     "take_profit_pct": 2.1,</t>
  </si>
  <si>
    <t xml:space="preserve">     "tradable_balance_ratio": 0.99,</t>
  </si>
  <si>
    <t xml:space="preserve">     "abort_price_pct": 1.7,</t>
  </si>
  <si>
    <t xml:space="preserve">     "abort_time_candle_ratio": 0.5</t>
  </si>
  <si>
    <t xml:space="preserve">     "stop_loss_pct": 1.5,</t>
  </si>
  <si>
    <t xml:space="preserve">     "tradable_balance_ratio": 0.18,</t>
  </si>
  <si>
    <t xml:space="preserve">     "instance_name": "DO3",</t>
  </si>
  <si>
    <r>
      <t xml:space="preserve">     "signal_mode": "sub_interval", </t>
    </r>
    <r>
      <rPr>
        <b/>
        <sz val="11"/>
        <color rgb="FFFF0000"/>
        <rFont val="Courier New"/>
        <family val="3"/>
      </rPr>
      <t>changed to "interval". 2022-03-05, 20:50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</si>
</sst>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9"/>
      <color indexed="81"/>
      <name val="Tahoma"/>
      <family val="2"/>
    </font>
    <font>
      <b/>
      <sz val="11"/>
      <color rgb="FFFF0000"/>
      <name val="Courier New"/>
      <family val="3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3" fontId="0" fillId="3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3" fillId="0" borderId="0" xfId="0" applyNumberFormat="1" applyFont="1"/>
    <xf numFmtId="14" fontId="3" fillId="0" borderId="0" xfId="0" applyNumberFormat="1" applyFont="1"/>
    <xf numFmtId="0" fontId="0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6" fillId="3" borderId="0" xfId="0" applyNumberFormat="1" applyFont="1" applyFill="1"/>
    <xf numFmtId="165" fontId="6" fillId="3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rgb="FFFFFFCC"/>
        </patternFill>
      </fill>
    </dxf>
    <dxf>
      <numFmt numFmtId="164" formatCode="&quot;$&quot;#,##0.00"/>
      <fill>
        <patternFill patternType="solid">
          <fgColor indexed="64"/>
          <bgColor rgb="FFFFFFCC"/>
        </patternFill>
      </fill>
    </dxf>
    <dxf>
      <numFmt numFmtId="164" formatCode="&quot;$&quot;#,##0.00"/>
      <fill>
        <patternFill patternType="solid">
          <fgColor indexed="64"/>
          <bgColor rgb="FFFFFFCC"/>
        </patternFill>
      </fill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numFmt numFmtId="164" formatCode="&quot;$&quot;#,##0.00"/>
      <fill>
        <patternFill patternType="solid">
          <fgColor indexed="64"/>
          <bgColor rgb="FFFFFFCC"/>
        </patternFill>
      </fill>
    </dxf>
    <dxf>
      <numFmt numFmtId="164" formatCode="&quot;$&quot;#,##0.00"/>
      <fill>
        <patternFill patternType="solid">
          <fgColor indexed="64"/>
          <bgColor rgb="FFFFFFCC"/>
        </patternFill>
      </fill>
    </dxf>
    <dxf>
      <numFmt numFmtId="164" formatCode="&quot;$&quot;#,##0.00"/>
      <fill>
        <patternFill patternType="solid">
          <fgColor indexed="64"/>
          <bgColor rgb="FFFFFFCC"/>
        </patternFill>
      </fill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3" formatCode="#,##0"/>
      <fill>
        <patternFill patternType="solid">
          <fgColor indexed="64"/>
          <bgColor rgb="FFFFFFCC"/>
        </patternFill>
      </fill>
    </dxf>
    <dxf>
      <numFmt numFmtId="3" formatCode="#,##0"/>
      <fill>
        <patternFill patternType="solid">
          <fgColor indexed="64"/>
          <bgColor rgb="FFFFFFCC"/>
        </patternFill>
      </fill>
    </dxf>
    <dxf>
      <numFmt numFmtId="3" formatCode="#,##0"/>
      <fill>
        <patternFill patternType="solid">
          <fgColor indexed="64"/>
          <bgColor rgb="FFFFFFCC"/>
        </patternFill>
      </fill>
    </dxf>
    <dxf>
      <numFmt numFmtId="164" formatCode="&quot;$&quot;#,##0.00"/>
      <fill>
        <patternFill patternType="solid">
          <fgColor indexed="64"/>
          <bgColor rgb="FFFFFFCC"/>
        </patternFill>
      </fill>
    </dxf>
    <dxf>
      <numFmt numFmtId="164" formatCode="&quot;$&quot;#,##0.00"/>
      <fill>
        <patternFill patternType="solid">
          <fgColor indexed="64"/>
          <bgColor rgb="FFFFFFCC"/>
        </patternFill>
      </fill>
    </dxf>
    <dxf>
      <numFmt numFmtId="164" formatCode="&quot;$&quot;#,##0.00"/>
      <fill>
        <patternFill patternType="solid">
          <fgColor indexed="64"/>
          <bgColor rgb="FFFFFFC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rgb="FFFFFFCC"/>
        </patternFill>
      </fill>
    </dxf>
    <dxf>
      <numFmt numFmtId="164" formatCode="&quot;$&quot;#,##0.00"/>
      <fill>
        <patternFill patternType="solid">
          <fgColor indexed="64"/>
          <bgColor rgb="FFFFFFCC"/>
        </patternFill>
      </fill>
    </dxf>
    <dxf>
      <numFmt numFmtId="164" formatCode="&quot;$&quot;#,##0.00"/>
      <fill>
        <patternFill patternType="solid">
          <fgColor indexed="64"/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FC8104A-99EF-4A52-AE57-1E326B92EFB7}" autoFormatId="16" applyNumberFormats="0" applyBorderFormats="0" applyFontFormats="0" applyPatternFormats="0" applyAlignmentFormats="0" applyWidthHeightFormats="0">
  <queryTableRefresh nextId="16">
    <queryTableFields count="8">
      <queryTableField id="2" name="date" tableColumnId="2"/>
      <queryTableField id="1" name="Pair" tableColumnId="1"/>
      <queryTableField id="4" name="Nb Wins" tableColumnId="4"/>
      <queryTableField id="5" name="Nb Losses" tableColumnId="5"/>
      <queryTableField id="6" name="Nb Trades" tableColumnId="6"/>
      <queryTableField id="8" name="Win $" tableColumnId="8"/>
      <queryTableField id="7" name="Loss $" tableColumnId="7"/>
      <queryTableField id="3" name="P&amp;L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9AD9CA0-3834-47D8-980C-E345B3727789}" autoFormatId="16" applyNumberFormats="0" applyBorderFormats="0" applyFontFormats="0" applyPatternFormats="0" applyAlignmentFormats="0" applyWidthHeightFormats="0">
  <queryTableRefresh nextId="16">
    <queryTableFields count="8">
      <queryTableField id="2" name="date" tableColumnId="2"/>
      <queryTableField id="1" name="Pair" tableColumnId="1"/>
      <queryTableField id="4" name="Nb Wins" tableColumnId="4"/>
      <queryTableField id="5" name="Nb Losses" tableColumnId="5"/>
      <queryTableField id="6" name="Nb Trades" tableColumnId="6"/>
      <queryTableField id="8" name="Win $" tableColumnId="8"/>
      <queryTableField id="7" name="Loss $" tableColumnId="7"/>
      <queryTableField id="3" name="P&amp;L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E1117DF-9737-420D-A440-A6FCA2768A04}" autoFormatId="16" applyNumberFormats="0" applyBorderFormats="0" applyFontFormats="0" applyPatternFormats="0" applyAlignmentFormats="0" applyWidthHeightFormats="0">
  <queryTableRefresh nextId="16">
    <queryTableFields count="8">
      <queryTableField id="2" name="date" tableColumnId="2"/>
      <queryTableField id="1" name="Pair" tableColumnId="1"/>
      <queryTableField id="4" name="Nb Wins" tableColumnId="4"/>
      <queryTableField id="5" name="Nb Losses" tableColumnId="5"/>
      <queryTableField id="6" name="Nb Trades" tableColumnId="6"/>
      <queryTableField id="8" name="Win $" tableColumnId="8"/>
      <queryTableField id="7" name="Loss $" tableColumnId="7"/>
      <queryTableField id="3" name="P&amp;L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6025767-F4E5-4486-82D8-F21AE691C707}" autoFormatId="16" applyNumberFormats="0" applyBorderFormats="0" applyFontFormats="0" applyPatternFormats="0" applyAlignmentFormats="0" applyWidthHeightFormats="0">
  <queryTableRefresh nextId="16">
    <queryTableFields count="8">
      <queryTableField id="2" name="date" tableColumnId="2"/>
      <queryTableField id="1" name="Pair" tableColumnId="1"/>
      <queryTableField id="4" name="Nb Wins" tableColumnId="4"/>
      <queryTableField id="5" name="Nb Losses" tableColumnId="5"/>
      <queryTableField id="6" name="Nb Trades" tableColumnId="6"/>
      <queryTableField id="8" name="Win $" tableColumnId="8"/>
      <queryTableField id="7" name="Loss $" tableColumnId="7"/>
      <queryTableField id="3" name="P&amp;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65AE3F-F8D9-4363-A20A-5D7D2E1B8F87}" name="Local_Laptop" displayName="Local_Laptop" ref="A3:H17" tableType="queryTable" totalsRowCount="1">
  <tableColumns count="8">
    <tableColumn id="2" xr3:uid="{FFC4971D-8633-4C05-B87A-EF16BF87C501}" uniqueName="2" name="Date" queryTableFieldId="2" dataDxfId="37" totalsRowDxfId="38"/>
    <tableColumn id="1" xr3:uid="{946113D9-859C-49AB-ADCF-8FE5825BB9AC}" uniqueName="1" name="Pair" queryTableFieldId="1" dataDxfId="36" totalsRowDxfId="39"/>
    <tableColumn id="4" xr3:uid="{AC6F4D91-6F83-4FA7-B7F8-F8C7E16DBFF5}" uniqueName="4" name="Nb Wins" totalsRowFunction="sum" queryTableFieldId="4" dataDxfId="35" totalsRowDxfId="40"/>
    <tableColumn id="5" xr3:uid="{BC374967-0DDC-4962-B881-8CA73AD67EAF}" uniqueName="5" name="Nb Losses" totalsRowFunction="sum" queryTableFieldId="5" dataDxfId="34" totalsRowDxfId="41"/>
    <tableColumn id="6" xr3:uid="{7348C978-6CF2-4007-BDC5-11B5221AE2D9}" uniqueName="6" name="Nb Trades" totalsRowFunction="sum" queryTableFieldId="6" dataDxfId="33" totalsRowDxfId="42"/>
    <tableColumn id="8" xr3:uid="{DD02763D-62A3-4050-B342-3D82689E142C}" uniqueName="8" name="Win $" totalsRowFunction="sum" queryTableFieldId="8" totalsRowDxfId="43"/>
    <tableColumn id="7" xr3:uid="{75DA4E20-F953-4966-878E-DD0FF118CBA8}" uniqueName="7" name="Loss $" totalsRowFunction="sum" queryTableFieldId="7" totalsRowDxfId="44"/>
    <tableColumn id="3" xr3:uid="{96571937-687D-401F-8AD8-96E8214A3F8A}" uniqueName="3" name="P&amp;L" totalsRowFunction="sum" queryTableFieldId="3" totalsRowDxfId="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FD0D87-5C5D-4BB2-8C5F-8D6DD7D3CB52}" name="DO_Seb1" displayName="DO_Seb1" ref="A3:H23" tableType="queryTable" totalsRowCount="1">
  <tableColumns count="8">
    <tableColumn id="2" xr3:uid="{649B84B7-00D0-418E-9889-303AC653F191}" uniqueName="2" name="Date" queryTableFieldId="2" dataDxfId="14" totalsRowDxfId="15"/>
    <tableColumn id="1" xr3:uid="{92E5B9F3-53D3-4023-9CAF-1497B1A3ED61}" uniqueName="1" name="Pair" queryTableFieldId="1" dataDxfId="13" totalsRowDxfId="16"/>
    <tableColumn id="4" xr3:uid="{3984385A-87DB-44B6-B7C2-406905DEDF12}" uniqueName="4" name="Nb Wins" totalsRowFunction="sum" queryTableFieldId="4" totalsRowDxfId="17"/>
    <tableColumn id="5" xr3:uid="{0D49700C-D8F7-41DD-83A6-1516E97B5005}" uniqueName="5" name="Nb Losses" totalsRowFunction="sum" queryTableFieldId="5" totalsRowDxfId="18"/>
    <tableColumn id="6" xr3:uid="{590CCE65-D920-4FCF-86EB-BEC5E5F9A226}" uniqueName="6" name="Nb Trades" totalsRowFunction="sum" queryTableFieldId="6" totalsRowDxfId="19"/>
    <tableColumn id="8" xr3:uid="{2817104F-A5ED-4DBA-83BF-F68452854587}" uniqueName="8" name="Win $" totalsRowFunction="sum" queryTableFieldId="8" totalsRowDxfId="20"/>
    <tableColumn id="7" xr3:uid="{E811DC33-5B30-4C73-BDAC-1DD19C695DAB}" uniqueName="7" name="Loss $" totalsRowFunction="sum" queryTableFieldId="7" totalsRowDxfId="21"/>
    <tableColumn id="3" xr3:uid="{7A7245B0-88D3-46A7-8AE0-99994472966F}" uniqueName="3" name="P&amp;L" totalsRowFunction="sum" queryTableFieldId="3" totalsRowDxfId="22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615C33-CB8D-4561-9701-0DC0E75A7AFE}" name="DO_Seb2" displayName="DO_Seb2" ref="A3:H14" tableType="queryTable" totalsRowCount="1">
  <tableColumns count="8">
    <tableColumn id="2" xr3:uid="{AF3ABBCE-BDF2-4E45-BE2C-818AE2E3D82B}" uniqueName="2" name="Date" queryTableFieldId="2" dataDxfId="24" totalsRowDxfId="25"/>
    <tableColumn id="1" xr3:uid="{1208E2B0-8B7E-48CB-8ACF-ED199411B9F3}" uniqueName="1" name="Pair" queryTableFieldId="1" dataDxfId="23" totalsRowDxfId="26"/>
    <tableColumn id="4" xr3:uid="{1CA47EC6-343A-44A4-A63A-F1B70F015E02}" uniqueName="4" name="Nb Wins" totalsRowFunction="sum" queryTableFieldId="4" totalsRowDxfId="27"/>
    <tableColumn id="5" xr3:uid="{02F2DD4C-2DCD-4195-ACFF-2735EDCEACF8}" uniqueName="5" name="Nb Losses" totalsRowFunction="sum" queryTableFieldId="5" totalsRowDxfId="28"/>
    <tableColumn id="6" xr3:uid="{C5B1EC0F-1D0F-43EC-BA1D-1FF9316673E1}" uniqueName="6" name="Nb Trades" totalsRowFunction="sum" queryTableFieldId="6" totalsRowDxfId="29"/>
    <tableColumn id="8" xr3:uid="{B2289461-C22A-4855-B61F-5F34F798AF15}" uniqueName="8" name="Win $" totalsRowFunction="sum" queryTableFieldId="8" totalsRowDxfId="30"/>
    <tableColumn id="7" xr3:uid="{1C4570AF-8496-4DF4-8FAB-A4B7F06F203B}" uniqueName="7" name="Loss $" totalsRowFunction="sum" queryTableFieldId="7" totalsRowDxfId="31"/>
    <tableColumn id="3" xr3:uid="{72BA869B-ACBD-45D1-8481-928C85794AA2}" uniqueName="3" name="P&amp;L" totalsRowFunction="sum" queryTableFieldId="3" totalsRowDxfId="3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1A1BA4-12F3-4655-8178-BBE7202A6B1D}" name="DO_Seb3" displayName="DO_Seb3" ref="A3:H23" tableType="queryTable" totalsRowCount="1">
  <tableColumns count="8">
    <tableColumn id="2" xr3:uid="{166A309A-7DF1-41C1-81F4-7FDE5CA42A92}" uniqueName="2" name="Date" queryTableFieldId="2" dataDxfId="4" totalsRowDxfId="5"/>
    <tableColumn id="1" xr3:uid="{18286728-9954-4B51-A394-2DA80409A8AF}" uniqueName="1" name="Pair" queryTableFieldId="1" dataDxfId="3" totalsRowDxfId="6"/>
    <tableColumn id="4" xr3:uid="{AB96822E-7D32-443A-866A-7A1FC671E098}" uniqueName="4" name="Nb Wins" totalsRowFunction="sum" queryTableFieldId="4" dataDxfId="2" totalsRowDxfId="7"/>
    <tableColumn id="5" xr3:uid="{8B58096C-4849-4943-A9DB-805146D27D0A}" uniqueName="5" name="Nb Losses" totalsRowFunction="sum" queryTableFieldId="5" dataDxfId="1" totalsRowDxfId="8"/>
    <tableColumn id="6" xr3:uid="{354743C7-8D29-4BDA-A141-B471BDB8D0F0}" uniqueName="6" name="Nb Trades" totalsRowFunction="sum" queryTableFieldId="6" dataDxfId="0" totalsRowDxfId="9"/>
    <tableColumn id="8" xr3:uid="{CCAECB7A-678E-4537-85B8-A888E1C2D2F5}" uniqueName="8" name="Win $" totalsRowFunction="sum" queryTableFieldId="8" totalsRowDxfId="10"/>
    <tableColumn id="7" xr3:uid="{E9FCA504-6197-4A7C-8B04-040D21C747B3}" uniqueName="7" name="Loss $" totalsRowFunction="sum" queryTableFieldId="7" totalsRowDxfId="11"/>
    <tableColumn id="3" xr3:uid="{8999D87B-4D16-4753-A710-3C65C8B83971}" uniqueName="3" name="P&amp;L" totalsRowFunction="sum" queryTableFieldId="3" totalsRowDxfId="1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F63D-5F89-48EF-A521-12D6A2C8F3E0}">
  <dimension ref="A1:N29"/>
  <sheetViews>
    <sheetView workbookViewId="0">
      <selection activeCell="E24" sqref="E24"/>
    </sheetView>
  </sheetViews>
  <sheetFormatPr defaultRowHeight="15" x14ac:dyDescent="0.25"/>
  <cols>
    <col min="1" max="1" width="10.42578125" bestFit="1" customWidth="1"/>
    <col min="2" max="2" width="8.85546875" bestFit="1" customWidth="1"/>
    <col min="3" max="3" width="8.5703125" style="8" bestFit="1" customWidth="1"/>
    <col min="4" max="4" width="9.7109375" style="8" bestFit="1" customWidth="1"/>
    <col min="5" max="5" width="9.85546875" style="8" bestFit="1" customWidth="1"/>
    <col min="6" max="6" width="9.140625" bestFit="1" customWidth="1"/>
    <col min="7" max="7" width="9.85546875" bestFit="1" customWidth="1"/>
    <col min="8" max="8" width="8.28515625" bestFit="1" customWidth="1"/>
    <col min="10" max="10" width="8.85546875" style="10" bestFit="1" customWidth="1"/>
    <col min="11" max="11" width="10.42578125" style="10" bestFit="1" customWidth="1"/>
    <col min="12" max="12" width="8.7109375" style="10" bestFit="1" customWidth="1"/>
    <col min="13" max="14" width="9.140625" style="10"/>
  </cols>
  <sheetData>
    <row r="1" spans="1:11" x14ac:dyDescent="0.25">
      <c r="A1" s="13" t="s">
        <v>9</v>
      </c>
      <c r="B1" s="13"/>
      <c r="C1" s="13"/>
      <c r="D1" s="13"/>
      <c r="E1" s="13"/>
      <c r="F1" s="13"/>
      <c r="G1" s="13"/>
      <c r="H1" s="13"/>
      <c r="J1" s="10" t="s">
        <v>10</v>
      </c>
    </row>
    <row r="2" spans="1:11" x14ac:dyDescent="0.25">
      <c r="A2" s="3"/>
      <c r="B2" s="3"/>
      <c r="C2" s="4"/>
      <c r="D2" s="4"/>
      <c r="E2" s="4"/>
      <c r="F2" s="3"/>
      <c r="G2" s="3"/>
      <c r="H2" s="3"/>
      <c r="J2" s="10" t="s">
        <v>11</v>
      </c>
    </row>
    <row r="3" spans="1:11" x14ac:dyDescent="0.25">
      <c r="A3" t="s">
        <v>3</v>
      </c>
      <c r="B3" t="s">
        <v>0</v>
      </c>
      <c r="C3" s="8" t="s">
        <v>4</v>
      </c>
      <c r="D3" s="8" t="s">
        <v>5</v>
      </c>
      <c r="E3" s="8" t="s">
        <v>6</v>
      </c>
      <c r="F3" t="s">
        <v>8</v>
      </c>
      <c r="G3" t="s">
        <v>7</v>
      </c>
      <c r="H3" t="s">
        <v>1</v>
      </c>
      <c r="J3" s="10" t="s">
        <v>12</v>
      </c>
    </row>
    <row r="4" spans="1:11" x14ac:dyDescent="0.25">
      <c r="A4" s="2">
        <v>44625</v>
      </c>
      <c r="B4" s="1" t="s">
        <v>2</v>
      </c>
      <c r="C4" s="8">
        <v>1</v>
      </c>
      <c r="D4" s="8">
        <v>0</v>
      </c>
      <c r="E4" s="8">
        <v>1</v>
      </c>
      <c r="F4">
        <v>380.15</v>
      </c>
      <c r="G4">
        <v>0</v>
      </c>
      <c r="H4">
        <v>380.15</v>
      </c>
      <c r="J4" s="11" t="s">
        <v>13</v>
      </c>
      <c r="K4" s="12"/>
    </row>
    <row r="5" spans="1:11" x14ac:dyDescent="0.25">
      <c r="A5" s="2">
        <v>44624</v>
      </c>
      <c r="B5" s="1" t="s">
        <v>2</v>
      </c>
      <c r="C5" s="8">
        <v>8</v>
      </c>
      <c r="D5" s="8">
        <v>2</v>
      </c>
      <c r="E5" s="8">
        <v>10</v>
      </c>
      <c r="F5">
        <v>537.6</v>
      </c>
      <c r="G5">
        <v>-217.13</v>
      </c>
      <c r="H5">
        <v>320.45999999999998</v>
      </c>
      <c r="J5" s="11" t="s">
        <v>14</v>
      </c>
      <c r="K5" s="12"/>
    </row>
    <row r="6" spans="1:11" x14ac:dyDescent="0.25">
      <c r="A6" s="2">
        <v>44623</v>
      </c>
      <c r="B6" s="1" t="s">
        <v>2</v>
      </c>
      <c r="C6" s="8">
        <v>5</v>
      </c>
      <c r="D6" s="8">
        <v>5</v>
      </c>
      <c r="E6" s="8">
        <v>10</v>
      </c>
      <c r="F6">
        <v>374.86</v>
      </c>
      <c r="G6">
        <v>-506.83</v>
      </c>
      <c r="H6">
        <v>-131.97999999999999</v>
      </c>
      <c r="J6" s="11" t="s">
        <v>15</v>
      </c>
      <c r="K6" s="12"/>
    </row>
    <row r="7" spans="1:11" x14ac:dyDescent="0.25">
      <c r="A7" s="2">
        <v>44622</v>
      </c>
      <c r="B7" s="1" t="s">
        <v>2</v>
      </c>
      <c r="C7" s="8">
        <v>0</v>
      </c>
      <c r="D7" s="8">
        <v>2</v>
      </c>
      <c r="E7" s="8">
        <v>2</v>
      </c>
      <c r="F7">
        <v>0</v>
      </c>
      <c r="G7">
        <v>-205.56</v>
      </c>
      <c r="H7">
        <v>-205.56</v>
      </c>
      <c r="J7" s="11" t="s">
        <v>16</v>
      </c>
      <c r="K7" s="12"/>
    </row>
    <row r="8" spans="1:11" x14ac:dyDescent="0.25">
      <c r="A8" s="2">
        <v>44621</v>
      </c>
      <c r="B8" s="1" t="s">
        <v>2</v>
      </c>
      <c r="C8" s="8">
        <v>7</v>
      </c>
      <c r="D8" s="8">
        <v>3</v>
      </c>
      <c r="E8" s="8">
        <v>10</v>
      </c>
      <c r="F8">
        <v>806.79</v>
      </c>
      <c r="G8">
        <v>-341.35</v>
      </c>
      <c r="H8">
        <v>465.45</v>
      </c>
      <c r="J8" s="11" t="s">
        <v>17</v>
      </c>
      <c r="K8" s="12"/>
    </row>
    <row r="9" spans="1:11" x14ac:dyDescent="0.25">
      <c r="A9" s="2">
        <v>44620</v>
      </c>
      <c r="B9" s="1" t="s">
        <v>2</v>
      </c>
      <c r="C9" s="8">
        <v>4</v>
      </c>
      <c r="D9" s="8">
        <v>4</v>
      </c>
      <c r="E9" s="8">
        <v>8</v>
      </c>
      <c r="F9">
        <v>394.32</v>
      </c>
      <c r="G9">
        <v>-415.72</v>
      </c>
      <c r="H9">
        <v>-21.39</v>
      </c>
      <c r="J9" s="11" t="s">
        <v>18</v>
      </c>
      <c r="K9" s="12"/>
    </row>
    <row r="10" spans="1:11" x14ac:dyDescent="0.25">
      <c r="A10" s="2">
        <v>44619</v>
      </c>
      <c r="B10" s="1" t="s">
        <v>2</v>
      </c>
      <c r="C10" s="8">
        <v>2</v>
      </c>
      <c r="D10" s="8">
        <v>4</v>
      </c>
      <c r="E10" s="8">
        <v>6</v>
      </c>
      <c r="F10">
        <v>190.27</v>
      </c>
      <c r="G10">
        <v>-416.12</v>
      </c>
      <c r="H10">
        <v>-225.84</v>
      </c>
      <c r="J10" s="11" t="s">
        <v>19</v>
      </c>
      <c r="K10" s="12"/>
    </row>
    <row r="11" spans="1:11" x14ac:dyDescent="0.25">
      <c r="A11" s="2">
        <v>44618</v>
      </c>
      <c r="B11" s="1" t="s">
        <v>2</v>
      </c>
      <c r="C11" s="8">
        <v>1</v>
      </c>
      <c r="D11" s="8">
        <v>4</v>
      </c>
      <c r="E11" s="8">
        <v>5</v>
      </c>
      <c r="F11">
        <v>113.12</v>
      </c>
      <c r="G11">
        <v>-402.97</v>
      </c>
      <c r="H11">
        <v>-289.83999999999997</v>
      </c>
      <c r="J11" s="11" t="s">
        <v>20</v>
      </c>
      <c r="K11" s="12"/>
    </row>
    <row r="12" spans="1:11" x14ac:dyDescent="0.25">
      <c r="A12" s="2">
        <v>44617</v>
      </c>
      <c r="B12" s="1" t="s">
        <v>2</v>
      </c>
      <c r="C12" s="8">
        <v>2</v>
      </c>
      <c r="D12" s="8">
        <v>1</v>
      </c>
      <c r="E12" s="8">
        <v>3</v>
      </c>
      <c r="F12">
        <v>193.36</v>
      </c>
      <c r="G12">
        <v>-102.61</v>
      </c>
      <c r="H12">
        <v>90.76</v>
      </c>
      <c r="J12" s="11" t="s">
        <v>21</v>
      </c>
      <c r="K12" s="12"/>
    </row>
    <row r="13" spans="1:11" x14ac:dyDescent="0.25">
      <c r="A13" s="2">
        <v>44616</v>
      </c>
      <c r="B13" s="1" t="s">
        <v>2</v>
      </c>
      <c r="C13" s="8">
        <v>3</v>
      </c>
      <c r="D13" s="8">
        <v>2</v>
      </c>
      <c r="E13" s="8">
        <v>5</v>
      </c>
      <c r="F13">
        <v>334.15</v>
      </c>
      <c r="G13">
        <v>-206.69</v>
      </c>
      <c r="H13">
        <v>127.46</v>
      </c>
      <c r="J13" s="11" t="s">
        <v>16</v>
      </c>
      <c r="K13" s="12"/>
    </row>
    <row r="14" spans="1:11" x14ac:dyDescent="0.25">
      <c r="A14" s="2">
        <v>44614</v>
      </c>
      <c r="B14" s="1" t="s">
        <v>2</v>
      </c>
      <c r="C14" s="8">
        <v>2</v>
      </c>
      <c r="D14" s="8">
        <v>5</v>
      </c>
      <c r="E14" s="8">
        <v>7</v>
      </c>
      <c r="F14">
        <v>148.6</v>
      </c>
      <c r="G14">
        <v>-539</v>
      </c>
      <c r="H14">
        <v>-390.4</v>
      </c>
      <c r="J14" s="11" t="s">
        <v>22</v>
      </c>
      <c r="K14" s="12"/>
    </row>
    <row r="15" spans="1:11" x14ac:dyDescent="0.25">
      <c r="A15" s="2">
        <v>44613</v>
      </c>
      <c r="B15" s="1" t="s">
        <v>2</v>
      </c>
      <c r="C15" s="8">
        <v>3</v>
      </c>
      <c r="D15" s="8">
        <v>4</v>
      </c>
      <c r="E15" s="8">
        <v>7</v>
      </c>
      <c r="F15">
        <v>318.60000000000002</v>
      </c>
      <c r="G15">
        <v>-444.61</v>
      </c>
      <c r="H15">
        <v>-126.01</v>
      </c>
      <c r="J15" s="11" t="s">
        <v>23</v>
      </c>
      <c r="K15" s="12"/>
    </row>
    <row r="16" spans="1:11" x14ac:dyDescent="0.25">
      <c r="A16" s="2">
        <v>44612</v>
      </c>
      <c r="B16" s="1" t="s">
        <v>2</v>
      </c>
      <c r="C16" s="8">
        <v>3</v>
      </c>
      <c r="D16" s="8">
        <v>4</v>
      </c>
      <c r="E16" s="8">
        <v>7</v>
      </c>
      <c r="F16">
        <v>348.06</v>
      </c>
      <c r="G16">
        <v>-450.34</v>
      </c>
      <c r="H16">
        <v>-102.28</v>
      </c>
      <c r="J16" s="11" t="s">
        <v>24</v>
      </c>
      <c r="K16" s="12"/>
    </row>
    <row r="17" spans="1:11" x14ac:dyDescent="0.25">
      <c r="A17" s="2"/>
      <c r="B17" s="1"/>
      <c r="C17" s="9">
        <f>SUBTOTAL(109,Local_Laptop[Nb Wins])</f>
        <v>41</v>
      </c>
      <c r="D17" s="9">
        <f>SUBTOTAL(109,Local_Laptop[Nb Losses])</f>
        <v>40</v>
      </c>
      <c r="E17" s="9">
        <f>SUBTOTAL(109,Local_Laptop[Nb Trades])</f>
        <v>81</v>
      </c>
      <c r="F17" s="6">
        <f>SUBTOTAL(109,Local_Laptop[Win $])</f>
        <v>4139.88</v>
      </c>
      <c r="G17" s="6">
        <f>SUBTOTAL(109,Local_Laptop[Loss $])</f>
        <v>-4248.93</v>
      </c>
      <c r="H17" s="6">
        <f>SUBTOTAL(109,Local_Laptop[P&amp;L])</f>
        <v>-109.02000000000014</v>
      </c>
      <c r="J17" s="11" t="s">
        <v>25</v>
      </c>
      <c r="K17" s="12"/>
    </row>
    <row r="18" spans="1:11" x14ac:dyDescent="0.25">
      <c r="C18" s="18">
        <f>Local_Laptop[[#Totals],[Nb Wins]]/Local_Laptop[[#Totals],[Nb Trades]]</f>
        <v>0.50617283950617287</v>
      </c>
      <c r="D18" s="18">
        <f>Local_Laptop[[#Totals],[Nb Losses]]/Local_Laptop[[#Totals],[Nb Trades]]</f>
        <v>0.49382716049382713</v>
      </c>
      <c r="J18" s="11" t="s">
        <v>26</v>
      </c>
      <c r="K18" s="12"/>
    </row>
    <row r="19" spans="1:11" x14ac:dyDescent="0.25">
      <c r="J19" s="11" t="s">
        <v>27</v>
      </c>
      <c r="K19" s="12"/>
    </row>
    <row r="20" spans="1:11" x14ac:dyDescent="0.25">
      <c r="J20" s="11" t="s">
        <v>28</v>
      </c>
      <c r="K20" s="12"/>
    </row>
    <row r="21" spans="1:11" x14ac:dyDescent="0.25">
      <c r="J21" s="11" t="s">
        <v>29</v>
      </c>
      <c r="K21" s="12"/>
    </row>
    <row r="22" spans="1:11" x14ac:dyDescent="0.25">
      <c r="J22" s="11" t="s">
        <v>30</v>
      </c>
      <c r="K22" s="12"/>
    </row>
    <row r="23" spans="1:11" x14ac:dyDescent="0.25">
      <c r="J23" s="11" t="s">
        <v>16</v>
      </c>
      <c r="K23" s="12"/>
    </row>
    <row r="24" spans="1:11" x14ac:dyDescent="0.25">
      <c r="J24" s="11" t="s">
        <v>31</v>
      </c>
      <c r="K24" s="12"/>
    </row>
    <row r="25" spans="1:11" x14ac:dyDescent="0.25">
      <c r="J25" s="11" t="s">
        <v>32</v>
      </c>
      <c r="K25" s="12"/>
    </row>
    <row r="26" spans="1:11" x14ac:dyDescent="0.25">
      <c r="J26" s="11" t="s">
        <v>33</v>
      </c>
      <c r="K26" s="12"/>
    </row>
    <row r="27" spans="1:11" x14ac:dyDescent="0.25">
      <c r="J27" s="11" t="s">
        <v>42</v>
      </c>
      <c r="K27" s="12"/>
    </row>
    <row r="28" spans="1:11" x14ac:dyDescent="0.25">
      <c r="J28" s="11" t="s">
        <v>34</v>
      </c>
      <c r="K28" s="12"/>
    </row>
    <row r="29" spans="1:11" x14ac:dyDescent="0.25">
      <c r="J29" s="11"/>
      <c r="K29" s="12"/>
    </row>
  </sheetData>
  <phoneticPr fontId="2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A3F6-7480-4672-A8D6-1A2ACE5F1F6A}">
  <dimension ref="A1:M30"/>
  <sheetViews>
    <sheetView workbookViewId="0">
      <selection activeCell="F28" sqref="F28"/>
    </sheetView>
  </sheetViews>
  <sheetFormatPr defaultRowHeight="15" x14ac:dyDescent="0.25"/>
  <cols>
    <col min="1" max="1" width="10.42578125" bestFit="1" customWidth="1"/>
    <col min="2" max="2" width="8.85546875" bestFit="1" customWidth="1"/>
    <col min="3" max="3" width="8.5703125" bestFit="1" customWidth="1"/>
    <col min="4" max="4" width="9.7109375" bestFit="1" customWidth="1"/>
    <col min="5" max="5" width="9.85546875" bestFit="1" customWidth="1"/>
    <col min="6" max="6" width="10.140625" bestFit="1" customWidth="1"/>
    <col min="7" max="7" width="10.85546875" bestFit="1" customWidth="1"/>
    <col min="8" max="8" width="9.85546875" bestFit="1" customWidth="1"/>
    <col min="10" max="13" width="9.140625" style="10"/>
  </cols>
  <sheetData>
    <row r="1" spans="1:10" x14ac:dyDescent="0.25">
      <c r="A1" s="19" t="s">
        <v>35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3"/>
      <c r="B2" s="3"/>
      <c r="C2" s="3"/>
      <c r="D2" s="3"/>
      <c r="E2" s="3"/>
      <c r="F2" s="3"/>
      <c r="G2" s="3"/>
      <c r="H2" s="3"/>
    </row>
    <row r="3" spans="1:10" x14ac:dyDescent="0.25">
      <c r="A3" t="s">
        <v>3</v>
      </c>
      <c r="B3" t="s">
        <v>0</v>
      </c>
      <c r="C3" t="s">
        <v>4</v>
      </c>
      <c r="D3" t="s">
        <v>5</v>
      </c>
      <c r="E3" t="s">
        <v>6</v>
      </c>
      <c r="F3" t="s">
        <v>8</v>
      </c>
      <c r="G3" t="s">
        <v>7</v>
      </c>
      <c r="H3" t="s">
        <v>1</v>
      </c>
      <c r="J3" s="10" t="s">
        <v>10</v>
      </c>
    </row>
    <row r="4" spans="1:10" x14ac:dyDescent="0.25">
      <c r="A4" s="2">
        <v>44630</v>
      </c>
      <c r="B4" s="1" t="s">
        <v>2</v>
      </c>
      <c r="C4">
        <v>5</v>
      </c>
      <c r="D4">
        <v>3</v>
      </c>
      <c r="E4">
        <v>8</v>
      </c>
      <c r="F4">
        <v>500.76</v>
      </c>
      <c r="G4">
        <v>-289.75</v>
      </c>
      <c r="H4">
        <v>211.01</v>
      </c>
      <c r="J4" s="10" t="s">
        <v>11</v>
      </c>
    </row>
    <row r="5" spans="1:10" x14ac:dyDescent="0.25">
      <c r="A5" s="2">
        <v>44629</v>
      </c>
      <c r="B5" s="1" t="s">
        <v>2</v>
      </c>
      <c r="C5">
        <v>5</v>
      </c>
      <c r="D5">
        <v>4</v>
      </c>
      <c r="E5">
        <v>9</v>
      </c>
      <c r="F5">
        <v>477.28</v>
      </c>
      <c r="G5">
        <v>-381.22</v>
      </c>
      <c r="H5">
        <v>96.07</v>
      </c>
      <c r="J5" s="10" t="s">
        <v>37</v>
      </c>
    </row>
    <row r="6" spans="1:10" x14ac:dyDescent="0.25">
      <c r="A6" s="2">
        <v>44628</v>
      </c>
      <c r="B6" s="1" t="s">
        <v>2</v>
      </c>
      <c r="C6">
        <v>2</v>
      </c>
      <c r="D6">
        <v>4</v>
      </c>
      <c r="E6">
        <v>6</v>
      </c>
      <c r="F6">
        <v>199.71</v>
      </c>
      <c r="G6">
        <v>-390.77</v>
      </c>
      <c r="H6">
        <v>-191.06</v>
      </c>
      <c r="J6" s="10" t="s">
        <v>13</v>
      </c>
    </row>
    <row r="7" spans="1:10" x14ac:dyDescent="0.25">
      <c r="A7" s="2">
        <v>44627</v>
      </c>
      <c r="B7" s="1" t="s">
        <v>2</v>
      </c>
      <c r="C7">
        <v>4</v>
      </c>
      <c r="D7">
        <v>5</v>
      </c>
      <c r="E7">
        <v>9</v>
      </c>
      <c r="F7">
        <v>384.45</v>
      </c>
      <c r="G7">
        <v>-471.48</v>
      </c>
      <c r="H7">
        <v>-87.04</v>
      </c>
      <c r="J7" s="10" t="s">
        <v>14</v>
      </c>
    </row>
    <row r="8" spans="1:10" x14ac:dyDescent="0.25">
      <c r="A8" s="2">
        <v>44626</v>
      </c>
      <c r="B8" s="1" t="s">
        <v>2</v>
      </c>
      <c r="C8">
        <v>2</v>
      </c>
      <c r="D8">
        <v>3</v>
      </c>
      <c r="E8">
        <v>5</v>
      </c>
      <c r="F8">
        <v>227</v>
      </c>
      <c r="G8">
        <v>-291.25</v>
      </c>
      <c r="H8">
        <v>-64.239999999999995</v>
      </c>
      <c r="J8" s="10" t="s">
        <v>38</v>
      </c>
    </row>
    <row r="9" spans="1:10" x14ac:dyDescent="0.25">
      <c r="A9" s="2">
        <v>44625</v>
      </c>
      <c r="B9" s="1" t="s">
        <v>2</v>
      </c>
      <c r="C9">
        <v>3</v>
      </c>
      <c r="D9">
        <v>2</v>
      </c>
      <c r="E9">
        <v>5</v>
      </c>
      <c r="F9">
        <v>321.22000000000003</v>
      </c>
      <c r="G9">
        <v>-153.31</v>
      </c>
      <c r="H9">
        <v>167.92</v>
      </c>
      <c r="J9" s="10" t="s">
        <v>16</v>
      </c>
    </row>
    <row r="10" spans="1:10" x14ac:dyDescent="0.25">
      <c r="A10" s="2">
        <v>44624</v>
      </c>
      <c r="B10" s="1" t="s">
        <v>2</v>
      </c>
      <c r="C10">
        <v>4</v>
      </c>
      <c r="D10">
        <v>2</v>
      </c>
      <c r="E10">
        <v>6</v>
      </c>
      <c r="F10">
        <v>447.5</v>
      </c>
      <c r="G10">
        <v>-199.57</v>
      </c>
      <c r="H10">
        <v>247.94</v>
      </c>
      <c r="J10" s="10" t="s">
        <v>17</v>
      </c>
    </row>
    <row r="11" spans="1:10" x14ac:dyDescent="0.25">
      <c r="A11" s="2">
        <v>44623</v>
      </c>
      <c r="B11" s="1" t="s">
        <v>2</v>
      </c>
      <c r="C11">
        <v>2</v>
      </c>
      <c r="D11">
        <v>5</v>
      </c>
      <c r="E11">
        <v>7</v>
      </c>
      <c r="F11">
        <v>220.38</v>
      </c>
      <c r="G11">
        <v>-485.92</v>
      </c>
      <c r="H11">
        <v>-265.54000000000002</v>
      </c>
      <c r="J11" s="10" t="s">
        <v>18</v>
      </c>
    </row>
    <row r="12" spans="1:10" x14ac:dyDescent="0.25">
      <c r="A12" s="2">
        <v>44622</v>
      </c>
      <c r="B12" s="1" t="s">
        <v>2</v>
      </c>
      <c r="C12">
        <v>2</v>
      </c>
      <c r="D12">
        <v>7</v>
      </c>
      <c r="E12">
        <v>9</v>
      </c>
      <c r="F12">
        <v>216.11</v>
      </c>
      <c r="G12">
        <v>-687.26</v>
      </c>
      <c r="H12">
        <v>-471.16</v>
      </c>
      <c r="J12" s="10" t="s">
        <v>39</v>
      </c>
    </row>
    <row r="13" spans="1:10" x14ac:dyDescent="0.25">
      <c r="A13" s="2">
        <v>44621</v>
      </c>
      <c r="B13" s="1" t="s">
        <v>2</v>
      </c>
      <c r="C13">
        <v>6</v>
      </c>
      <c r="D13">
        <v>7</v>
      </c>
      <c r="E13">
        <v>13</v>
      </c>
      <c r="F13">
        <v>660.77</v>
      </c>
      <c r="G13">
        <v>-676.46</v>
      </c>
      <c r="H13">
        <v>-15.69</v>
      </c>
      <c r="J13" s="10" t="s">
        <v>20</v>
      </c>
    </row>
    <row r="14" spans="1:10" x14ac:dyDescent="0.25">
      <c r="A14" s="2">
        <v>44620</v>
      </c>
      <c r="B14" s="1" t="s">
        <v>2</v>
      </c>
      <c r="C14">
        <v>3</v>
      </c>
      <c r="D14">
        <v>2</v>
      </c>
      <c r="E14">
        <v>5</v>
      </c>
      <c r="F14">
        <v>696.69</v>
      </c>
      <c r="G14">
        <v>-545.41999999999996</v>
      </c>
      <c r="H14">
        <v>151.28</v>
      </c>
      <c r="J14" s="10" t="s">
        <v>21</v>
      </c>
    </row>
    <row r="15" spans="1:10" x14ac:dyDescent="0.25">
      <c r="A15" s="2">
        <v>44619</v>
      </c>
      <c r="B15" s="1" t="s">
        <v>2</v>
      </c>
      <c r="C15">
        <v>2</v>
      </c>
      <c r="D15">
        <v>3</v>
      </c>
      <c r="E15">
        <v>5</v>
      </c>
      <c r="F15">
        <v>610.21</v>
      </c>
      <c r="G15">
        <v>-807.06</v>
      </c>
      <c r="H15">
        <v>-196.86</v>
      </c>
      <c r="J15" s="10" t="s">
        <v>16</v>
      </c>
    </row>
    <row r="16" spans="1:10" x14ac:dyDescent="0.25">
      <c r="A16" s="2">
        <v>44618</v>
      </c>
      <c r="B16" s="1" t="s">
        <v>2</v>
      </c>
      <c r="C16">
        <v>2</v>
      </c>
      <c r="D16">
        <v>5</v>
      </c>
      <c r="E16">
        <v>7</v>
      </c>
      <c r="F16">
        <v>334.91</v>
      </c>
      <c r="G16">
        <v>-1388.07</v>
      </c>
      <c r="H16">
        <v>-1053.1600000000001</v>
      </c>
      <c r="J16" s="10" t="s">
        <v>22</v>
      </c>
    </row>
    <row r="17" spans="1:10" x14ac:dyDescent="0.25">
      <c r="A17" s="2">
        <v>44617</v>
      </c>
      <c r="B17" s="1" t="s">
        <v>2</v>
      </c>
      <c r="C17">
        <v>7</v>
      </c>
      <c r="D17">
        <v>7</v>
      </c>
      <c r="E17">
        <v>14</v>
      </c>
      <c r="F17">
        <v>2053.88</v>
      </c>
      <c r="G17">
        <v>-1951.23</v>
      </c>
      <c r="H17">
        <v>102.64</v>
      </c>
      <c r="J17" s="10" t="s">
        <v>23</v>
      </c>
    </row>
    <row r="18" spans="1:10" x14ac:dyDescent="0.25">
      <c r="A18" s="2">
        <v>44616</v>
      </c>
      <c r="B18" s="1" t="s">
        <v>2</v>
      </c>
      <c r="C18">
        <v>6</v>
      </c>
      <c r="D18">
        <v>4</v>
      </c>
      <c r="E18">
        <v>10</v>
      </c>
      <c r="F18">
        <v>1784.23</v>
      </c>
      <c r="G18">
        <v>-1113.71</v>
      </c>
      <c r="H18">
        <v>670.51</v>
      </c>
      <c r="J18" s="10" t="s">
        <v>24</v>
      </c>
    </row>
    <row r="19" spans="1:10" x14ac:dyDescent="0.25">
      <c r="A19" s="2">
        <v>44615</v>
      </c>
      <c r="B19" s="1" t="s">
        <v>2</v>
      </c>
      <c r="C19">
        <v>2</v>
      </c>
      <c r="D19">
        <v>3</v>
      </c>
      <c r="E19">
        <v>5</v>
      </c>
      <c r="F19">
        <v>592.04999999999995</v>
      </c>
      <c r="G19">
        <v>-804.8</v>
      </c>
      <c r="H19">
        <v>-212.75</v>
      </c>
      <c r="J19" s="10" t="s">
        <v>25</v>
      </c>
    </row>
    <row r="20" spans="1:10" x14ac:dyDescent="0.25">
      <c r="A20" s="2">
        <v>44614</v>
      </c>
      <c r="B20" s="1" t="s">
        <v>2</v>
      </c>
      <c r="C20">
        <v>4</v>
      </c>
      <c r="D20">
        <v>8</v>
      </c>
      <c r="E20">
        <v>12</v>
      </c>
      <c r="F20">
        <v>1178.6600000000001</v>
      </c>
      <c r="G20">
        <v>-2258.54</v>
      </c>
      <c r="H20">
        <v>-1079.8699999999999</v>
      </c>
      <c r="J20" s="10" t="s">
        <v>40</v>
      </c>
    </row>
    <row r="21" spans="1:10" x14ac:dyDescent="0.25">
      <c r="A21" s="2">
        <v>44613</v>
      </c>
      <c r="B21" s="1" t="s">
        <v>2</v>
      </c>
      <c r="C21">
        <v>2</v>
      </c>
      <c r="D21">
        <v>4</v>
      </c>
      <c r="E21">
        <v>6</v>
      </c>
      <c r="F21">
        <v>545.61</v>
      </c>
      <c r="G21">
        <v>-1102.52</v>
      </c>
      <c r="H21">
        <v>-556.9</v>
      </c>
      <c r="J21" s="10" t="s">
        <v>27</v>
      </c>
    </row>
    <row r="22" spans="1:10" x14ac:dyDescent="0.25">
      <c r="A22" s="2">
        <v>44612</v>
      </c>
      <c r="B22" s="1" t="s">
        <v>2</v>
      </c>
      <c r="C22">
        <v>4</v>
      </c>
      <c r="D22">
        <v>4</v>
      </c>
      <c r="E22">
        <v>8</v>
      </c>
      <c r="F22">
        <v>1195.6600000000001</v>
      </c>
      <c r="G22">
        <v>-923.7</v>
      </c>
      <c r="H22">
        <v>271.98</v>
      </c>
      <c r="J22" s="10" t="s">
        <v>52</v>
      </c>
    </row>
    <row r="23" spans="1:10" x14ac:dyDescent="0.25">
      <c r="A23" s="2"/>
      <c r="B23" s="1"/>
      <c r="C23" s="5">
        <f>SUBTOTAL(109,DO_Seb1[Nb Wins])</f>
        <v>67</v>
      </c>
      <c r="D23" s="5">
        <f>SUBTOTAL(109,DO_Seb1[Nb Losses])</f>
        <v>82</v>
      </c>
      <c r="E23" s="5">
        <f>SUBTOTAL(109,DO_Seb1[Nb Trades])</f>
        <v>149</v>
      </c>
      <c r="F23" s="6">
        <f>SUBTOTAL(109,DO_Seb1[Win $])</f>
        <v>12647.08</v>
      </c>
      <c r="G23" s="6">
        <f>SUBTOTAL(109,DO_Seb1[Loss $])</f>
        <v>-14922.04</v>
      </c>
      <c r="H23" s="6">
        <f>SUBTOTAL(109,DO_Seb1[P&amp;L])</f>
        <v>-2274.92</v>
      </c>
      <c r="J23" s="10" t="s">
        <v>29</v>
      </c>
    </row>
    <row r="24" spans="1:10" x14ac:dyDescent="0.25">
      <c r="C24" s="17">
        <f>DO_Seb1[[#Totals],[Nb Wins]]/DO_Seb1[[#Totals],[Nb Trades]]</f>
        <v>0.44966442953020136</v>
      </c>
      <c r="D24" s="17">
        <f>DO_Seb1[[#Totals],[Nb Losses]]/DO_Seb1[[#Totals],[Nb Trades]]</f>
        <v>0.55033557046979864</v>
      </c>
      <c r="J24" s="10" t="s">
        <v>30</v>
      </c>
    </row>
    <row r="25" spans="1:10" x14ac:dyDescent="0.25">
      <c r="J25" s="10" t="s">
        <v>16</v>
      </c>
    </row>
    <row r="26" spans="1:10" x14ac:dyDescent="0.25">
      <c r="J26" s="10" t="s">
        <v>31</v>
      </c>
    </row>
    <row r="27" spans="1:10" x14ac:dyDescent="0.25">
      <c r="J27" s="10" t="s">
        <v>41</v>
      </c>
    </row>
    <row r="28" spans="1:10" x14ac:dyDescent="0.25">
      <c r="J28" s="10" t="s">
        <v>33</v>
      </c>
    </row>
    <row r="29" spans="1:10" x14ac:dyDescent="0.25">
      <c r="J29" s="10" t="s">
        <v>42</v>
      </c>
    </row>
    <row r="30" spans="1:10" x14ac:dyDescent="0.25">
      <c r="J30" s="10" t="s">
        <v>34</v>
      </c>
    </row>
  </sheetData>
  <mergeCells count="1">
    <mergeCell ref="A1:J1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8371-A907-409F-B379-433B9CA295B3}">
  <dimension ref="A1:M28"/>
  <sheetViews>
    <sheetView workbookViewId="0">
      <selection activeCell="F21" sqref="F21"/>
    </sheetView>
  </sheetViews>
  <sheetFormatPr defaultRowHeight="15" x14ac:dyDescent="0.25"/>
  <cols>
    <col min="1" max="1" width="10.42578125" bestFit="1" customWidth="1"/>
    <col min="2" max="2" width="8.85546875" bestFit="1" customWidth="1"/>
    <col min="3" max="3" width="8.5703125" bestFit="1" customWidth="1"/>
    <col min="4" max="4" width="9.7109375" bestFit="1" customWidth="1"/>
    <col min="5" max="5" width="9.85546875" bestFit="1" customWidth="1"/>
    <col min="6" max="6" width="7.5703125" bestFit="1" customWidth="1"/>
    <col min="7" max="8" width="9.85546875" bestFit="1" customWidth="1"/>
    <col min="10" max="13" width="9.140625" style="10"/>
  </cols>
  <sheetData>
    <row r="1" spans="1:10" x14ac:dyDescent="0.25">
      <c r="A1" s="19" t="s">
        <v>36</v>
      </c>
      <c r="B1" s="19"/>
      <c r="C1" s="19"/>
      <c r="D1" s="19"/>
      <c r="E1" s="19"/>
      <c r="F1" s="19"/>
      <c r="G1" s="19"/>
      <c r="H1" s="19"/>
      <c r="J1" s="10" t="s">
        <v>10</v>
      </c>
    </row>
    <row r="2" spans="1:10" x14ac:dyDescent="0.25">
      <c r="A2" s="3"/>
      <c r="B2" s="3"/>
      <c r="C2" s="3"/>
      <c r="D2" s="3"/>
      <c r="E2" s="3"/>
      <c r="F2" s="3"/>
      <c r="G2" s="3"/>
      <c r="H2" s="3"/>
      <c r="J2" s="10" t="s">
        <v>11</v>
      </c>
    </row>
    <row r="3" spans="1:10" x14ac:dyDescent="0.25">
      <c r="A3" t="s">
        <v>3</v>
      </c>
      <c r="B3" t="s">
        <v>0</v>
      </c>
      <c r="C3" t="s">
        <v>4</v>
      </c>
      <c r="D3" t="s">
        <v>5</v>
      </c>
      <c r="E3" t="s">
        <v>6</v>
      </c>
      <c r="F3" t="s">
        <v>8</v>
      </c>
      <c r="G3" t="s">
        <v>7</v>
      </c>
      <c r="H3" t="s">
        <v>1</v>
      </c>
      <c r="J3" s="10" t="s">
        <v>43</v>
      </c>
    </row>
    <row r="4" spans="1:10" x14ac:dyDescent="0.25">
      <c r="A4" s="2">
        <v>44629</v>
      </c>
      <c r="B4" s="1" t="s">
        <v>2</v>
      </c>
      <c r="C4">
        <v>0</v>
      </c>
      <c r="D4">
        <v>1</v>
      </c>
      <c r="E4">
        <v>1</v>
      </c>
      <c r="F4">
        <v>0</v>
      </c>
      <c r="G4">
        <v>-139.63</v>
      </c>
      <c r="H4">
        <v>-139.63</v>
      </c>
      <c r="J4" s="10" t="s">
        <v>13</v>
      </c>
    </row>
    <row r="5" spans="1:10" x14ac:dyDescent="0.25">
      <c r="A5" s="2">
        <v>44628</v>
      </c>
      <c r="B5" s="1" t="s">
        <v>2</v>
      </c>
      <c r="C5">
        <v>0</v>
      </c>
      <c r="D5">
        <v>1</v>
      </c>
      <c r="E5">
        <v>1</v>
      </c>
      <c r="F5">
        <v>0</v>
      </c>
      <c r="G5">
        <v>-146.82</v>
      </c>
      <c r="H5">
        <v>-146.82</v>
      </c>
      <c r="J5" s="10" t="s">
        <v>14</v>
      </c>
    </row>
    <row r="6" spans="1:10" x14ac:dyDescent="0.25">
      <c r="A6" s="2">
        <v>44626</v>
      </c>
      <c r="B6" s="1" t="s">
        <v>2</v>
      </c>
      <c r="C6">
        <v>1</v>
      </c>
      <c r="D6">
        <v>0</v>
      </c>
      <c r="E6">
        <v>1</v>
      </c>
      <c r="F6">
        <v>194.23</v>
      </c>
      <c r="G6">
        <v>0</v>
      </c>
      <c r="H6">
        <v>194.23</v>
      </c>
      <c r="J6" s="10" t="s">
        <v>15</v>
      </c>
    </row>
    <row r="7" spans="1:10" x14ac:dyDescent="0.25">
      <c r="A7" s="2">
        <v>44624</v>
      </c>
      <c r="B7" s="1" t="s">
        <v>2</v>
      </c>
      <c r="C7">
        <v>0</v>
      </c>
      <c r="D7">
        <v>1</v>
      </c>
      <c r="E7">
        <v>1</v>
      </c>
      <c r="F7">
        <v>0</v>
      </c>
      <c r="G7">
        <v>-148</v>
      </c>
      <c r="H7">
        <v>-148</v>
      </c>
      <c r="J7" s="10" t="s">
        <v>16</v>
      </c>
    </row>
    <row r="8" spans="1:10" x14ac:dyDescent="0.25">
      <c r="A8" s="2">
        <v>44623</v>
      </c>
      <c r="B8" s="1" t="s">
        <v>2</v>
      </c>
      <c r="C8">
        <v>0</v>
      </c>
      <c r="D8">
        <v>2</v>
      </c>
      <c r="E8">
        <v>2</v>
      </c>
      <c r="F8">
        <v>0</v>
      </c>
      <c r="G8">
        <v>-296.87</v>
      </c>
      <c r="H8">
        <v>-296.86</v>
      </c>
      <c r="J8" s="10" t="s">
        <v>17</v>
      </c>
    </row>
    <row r="9" spans="1:10" x14ac:dyDescent="0.25">
      <c r="A9" s="2">
        <v>44622</v>
      </c>
      <c r="B9" s="1" t="s">
        <v>2</v>
      </c>
      <c r="C9">
        <v>0</v>
      </c>
      <c r="D9">
        <v>1</v>
      </c>
      <c r="E9">
        <v>1</v>
      </c>
      <c r="F9">
        <v>0</v>
      </c>
      <c r="G9">
        <v>-170.19</v>
      </c>
      <c r="H9">
        <v>-170.19</v>
      </c>
      <c r="J9" s="10" t="s">
        <v>44</v>
      </c>
    </row>
    <row r="10" spans="1:10" ht="15.75" x14ac:dyDescent="0.3">
      <c r="A10" s="2">
        <v>44620</v>
      </c>
      <c r="B10" s="1" t="s">
        <v>2</v>
      </c>
      <c r="C10">
        <v>0</v>
      </c>
      <c r="D10">
        <v>1</v>
      </c>
      <c r="E10">
        <v>1</v>
      </c>
      <c r="F10">
        <v>0</v>
      </c>
      <c r="G10">
        <v>-161.22999999999999</v>
      </c>
      <c r="H10">
        <v>-161.22999999999999</v>
      </c>
      <c r="J10" s="10" t="s">
        <v>54</v>
      </c>
    </row>
    <row r="11" spans="1:10" x14ac:dyDescent="0.25">
      <c r="A11" s="2">
        <v>44619</v>
      </c>
      <c r="B11" s="1" t="s">
        <v>2</v>
      </c>
      <c r="C11">
        <v>1</v>
      </c>
      <c r="D11">
        <v>1</v>
      </c>
      <c r="E11">
        <v>2</v>
      </c>
      <c r="F11">
        <v>206.35</v>
      </c>
      <c r="G11">
        <v>-158.49</v>
      </c>
      <c r="H11">
        <v>47.86</v>
      </c>
      <c r="J11" s="10" t="s">
        <v>45</v>
      </c>
    </row>
    <row r="12" spans="1:10" x14ac:dyDescent="0.25">
      <c r="A12" s="2">
        <v>44615</v>
      </c>
      <c r="B12" s="1" t="s">
        <v>2</v>
      </c>
      <c r="C12">
        <v>0</v>
      </c>
      <c r="D12">
        <v>2</v>
      </c>
      <c r="E12">
        <v>2</v>
      </c>
      <c r="F12">
        <v>0</v>
      </c>
      <c r="G12">
        <v>-416.56</v>
      </c>
      <c r="H12">
        <v>-416.56</v>
      </c>
      <c r="J12" s="10" t="s">
        <v>21</v>
      </c>
    </row>
    <row r="13" spans="1:10" x14ac:dyDescent="0.25">
      <c r="A13" s="2">
        <v>44613</v>
      </c>
      <c r="B13" s="1" t="s">
        <v>2</v>
      </c>
      <c r="C13">
        <v>2</v>
      </c>
      <c r="D13">
        <v>0</v>
      </c>
      <c r="E13">
        <v>2</v>
      </c>
      <c r="F13">
        <v>195.55</v>
      </c>
      <c r="G13">
        <v>0</v>
      </c>
      <c r="H13">
        <v>195.55</v>
      </c>
      <c r="J13" s="10" t="s">
        <v>16</v>
      </c>
    </row>
    <row r="14" spans="1:10" x14ac:dyDescent="0.25">
      <c r="A14" s="2"/>
      <c r="B14" s="1"/>
      <c r="C14" s="7">
        <f>SUBTOTAL(109,DO_Seb2[Nb Wins])</f>
        <v>4</v>
      </c>
      <c r="D14" s="7">
        <f>SUBTOTAL(109,DO_Seb2[Nb Losses])</f>
        <v>10</v>
      </c>
      <c r="E14" s="7">
        <f>SUBTOTAL(109,DO_Seb2[Nb Trades])</f>
        <v>14</v>
      </c>
      <c r="F14" s="6">
        <f>SUBTOTAL(109,DO_Seb2[Win $])</f>
        <v>596.13</v>
      </c>
      <c r="G14" s="6">
        <f>SUBTOTAL(109,DO_Seb2[Loss $])</f>
        <v>-1637.79</v>
      </c>
      <c r="H14" s="6">
        <f>SUBTOTAL(109,DO_Seb2[P&amp;L])</f>
        <v>-1041.6500000000001</v>
      </c>
      <c r="J14" s="10" t="s">
        <v>22</v>
      </c>
    </row>
    <row r="15" spans="1:10" x14ac:dyDescent="0.25">
      <c r="C15" s="17">
        <f>DO_Seb2[[#Totals],[Nb Wins]]/DO_Seb2[[#Totals],[Nb Trades]]</f>
        <v>0.2857142857142857</v>
      </c>
      <c r="D15" s="17">
        <f>DO_Seb2[[#Totals],[Nb Losses]]/DO_Seb2[[#Totals],[Nb Trades]]</f>
        <v>0.7142857142857143</v>
      </c>
      <c r="J15" s="10" t="s">
        <v>46</v>
      </c>
    </row>
    <row r="16" spans="1:10" x14ac:dyDescent="0.25">
      <c r="J16" s="10" t="s">
        <v>24</v>
      </c>
    </row>
    <row r="17" spans="10:10" x14ac:dyDescent="0.25">
      <c r="J17" s="10" t="s">
        <v>25</v>
      </c>
    </row>
    <row r="18" spans="10:10" x14ac:dyDescent="0.25">
      <c r="J18" s="10" t="s">
        <v>47</v>
      </c>
    </row>
    <row r="19" spans="10:10" x14ac:dyDescent="0.25">
      <c r="J19" s="10" t="s">
        <v>51</v>
      </c>
    </row>
    <row r="20" spans="10:10" x14ac:dyDescent="0.25">
      <c r="J20" s="10" t="s">
        <v>48</v>
      </c>
    </row>
    <row r="21" spans="10:10" x14ac:dyDescent="0.25">
      <c r="J21" s="10" t="s">
        <v>29</v>
      </c>
    </row>
    <row r="22" spans="10:10" x14ac:dyDescent="0.25">
      <c r="J22" s="10" t="s">
        <v>30</v>
      </c>
    </row>
    <row r="23" spans="10:10" x14ac:dyDescent="0.25">
      <c r="J23" s="10" t="s">
        <v>16</v>
      </c>
    </row>
    <row r="24" spans="10:10" x14ac:dyDescent="0.25">
      <c r="J24" s="10" t="s">
        <v>31</v>
      </c>
    </row>
    <row r="25" spans="10:10" x14ac:dyDescent="0.25">
      <c r="J25" s="10" t="s">
        <v>49</v>
      </c>
    </row>
    <row r="26" spans="10:10" x14ac:dyDescent="0.25">
      <c r="J26" s="10" t="s">
        <v>50</v>
      </c>
    </row>
    <row r="27" spans="10:10" x14ac:dyDescent="0.25">
      <c r="J27" s="10" t="s">
        <v>42</v>
      </c>
    </row>
    <row r="28" spans="10:10" x14ac:dyDescent="0.25">
      <c r="J28" s="10" t="s">
        <v>34</v>
      </c>
    </row>
  </sheetData>
  <mergeCells count="1">
    <mergeCell ref="A1:H1"/>
  </mergeCells>
  <phoneticPr fontId="2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B6DB-D9AC-41FC-A9FF-DB8E7C935886}">
  <dimension ref="A1:N41"/>
  <sheetViews>
    <sheetView tabSelected="1" workbookViewId="0">
      <selection activeCell="H30" sqref="H30"/>
    </sheetView>
  </sheetViews>
  <sheetFormatPr defaultRowHeight="15" x14ac:dyDescent="0.25"/>
  <cols>
    <col min="1" max="1" width="10.42578125" bestFit="1" customWidth="1"/>
    <col min="2" max="2" width="8.85546875" bestFit="1" customWidth="1"/>
    <col min="3" max="3" width="8.5703125" style="8" bestFit="1" customWidth="1"/>
    <col min="4" max="4" width="9.7109375" style="8" bestFit="1" customWidth="1"/>
    <col min="5" max="5" width="9.85546875" style="8" bestFit="1" customWidth="1"/>
    <col min="6" max="6" width="9.140625" bestFit="1" customWidth="1"/>
    <col min="7" max="7" width="9.85546875" bestFit="1" customWidth="1"/>
    <col min="8" max="8" width="7.7109375" bestFit="1" customWidth="1"/>
    <col min="10" max="10" width="8.85546875" style="10" bestFit="1" customWidth="1"/>
    <col min="11" max="11" width="10.42578125" style="10" bestFit="1" customWidth="1"/>
    <col min="12" max="12" width="8.7109375" style="10" bestFit="1" customWidth="1"/>
    <col min="13" max="14" width="9.140625" style="10"/>
  </cols>
  <sheetData>
    <row r="1" spans="1:11" x14ac:dyDescent="0.25">
      <c r="A1" s="13" t="s">
        <v>9</v>
      </c>
      <c r="B1" s="13"/>
      <c r="C1" s="13"/>
      <c r="D1" s="13"/>
      <c r="E1" s="13"/>
      <c r="F1" s="13"/>
      <c r="G1" s="13"/>
      <c r="H1" s="13"/>
      <c r="J1" s="10" t="s">
        <v>10</v>
      </c>
    </row>
    <row r="2" spans="1:11" x14ac:dyDescent="0.25">
      <c r="A2" s="14"/>
      <c r="B2" s="14"/>
      <c r="C2" s="14"/>
      <c r="D2" s="14"/>
      <c r="E2" s="14"/>
      <c r="F2" s="14"/>
      <c r="G2" s="14"/>
      <c r="H2" s="14"/>
      <c r="J2" s="10" t="s">
        <v>11</v>
      </c>
    </row>
    <row r="3" spans="1:11" x14ac:dyDescent="0.25">
      <c r="A3" t="s">
        <v>3</v>
      </c>
      <c r="B3" t="s">
        <v>0</v>
      </c>
      <c r="C3" s="8" t="s">
        <v>4</v>
      </c>
      <c r="D3" s="8" t="s">
        <v>5</v>
      </c>
      <c r="E3" s="8" t="s">
        <v>6</v>
      </c>
      <c r="F3" t="s">
        <v>8</v>
      </c>
      <c r="G3" t="s">
        <v>7</v>
      </c>
      <c r="H3" t="s">
        <v>1</v>
      </c>
      <c r="J3" s="10" t="s">
        <v>53</v>
      </c>
    </row>
    <row r="4" spans="1:11" x14ac:dyDescent="0.25">
      <c r="A4" s="2">
        <v>44631</v>
      </c>
      <c r="B4" s="1" t="s">
        <v>2</v>
      </c>
      <c r="C4" s="8">
        <v>0</v>
      </c>
      <c r="D4" s="8">
        <v>1</v>
      </c>
      <c r="E4" s="8">
        <v>1</v>
      </c>
      <c r="F4">
        <v>0</v>
      </c>
      <c r="G4">
        <v>-118.62</v>
      </c>
      <c r="H4">
        <v>-118.62</v>
      </c>
      <c r="J4" s="11" t="s">
        <v>13</v>
      </c>
      <c r="K4" s="12"/>
    </row>
    <row r="5" spans="1:11" x14ac:dyDescent="0.25">
      <c r="A5" s="2">
        <v>44630</v>
      </c>
      <c r="B5" s="1" t="s">
        <v>2</v>
      </c>
      <c r="C5" s="8">
        <v>5</v>
      </c>
      <c r="D5" s="8">
        <v>2</v>
      </c>
      <c r="E5" s="8">
        <v>7</v>
      </c>
      <c r="F5">
        <v>515.91999999999996</v>
      </c>
      <c r="G5">
        <v>-225.08</v>
      </c>
      <c r="H5">
        <v>290.85000000000002</v>
      </c>
      <c r="J5" s="11" t="s">
        <v>14</v>
      </c>
      <c r="K5" s="12"/>
    </row>
    <row r="6" spans="1:11" x14ac:dyDescent="0.25">
      <c r="A6" s="2">
        <v>44629</v>
      </c>
      <c r="B6" s="1" t="s">
        <v>2</v>
      </c>
      <c r="C6" s="8">
        <v>7</v>
      </c>
      <c r="D6" s="8">
        <v>2</v>
      </c>
      <c r="E6" s="8">
        <v>9</v>
      </c>
      <c r="F6">
        <v>618</v>
      </c>
      <c r="G6">
        <v>-167.52</v>
      </c>
      <c r="H6">
        <v>450.47</v>
      </c>
      <c r="J6" s="11" t="s">
        <v>15</v>
      </c>
      <c r="K6" s="12"/>
    </row>
    <row r="7" spans="1:11" x14ac:dyDescent="0.25">
      <c r="A7" s="2">
        <v>44628</v>
      </c>
      <c r="B7" s="1" t="s">
        <v>2</v>
      </c>
      <c r="C7" s="8">
        <v>3</v>
      </c>
      <c r="D7" s="8">
        <v>2</v>
      </c>
      <c r="E7" s="8">
        <v>5</v>
      </c>
      <c r="F7">
        <v>310.41000000000003</v>
      </c>
      <c r="G7">
        <v>-154.71</v>
      </c>
      <c r="H7">
        <v>155.71</v>
      </c>
      <c r="J7" s="11" t="s">
        <v>16</v>
      </c>
      <c r="K7" s="12"/>
    </row>
    <row r="8" spans="1:11" x14ac:dyDescent="0.25">
      <c r="A8" s="2">
        <v>44627</v>
      </c>
      <c r="B8" s="1" t="s">
        <v>2</v>
      </c>
      <c r="C8" s="8">
        <v>4</v>
      </c>
      <c r="D8" s="8">
        <v>5</v>
      </c>
      <c r="E8" s="8">
        <v>9</v>
      </c>
      <c r="F8">
        <v>318.02</v>
      </c>
      <c r="G8">
        <v>-528.65</v>
      </c>
      <c r="H8">
        <v>-210.64</v>
      </c>
      <c r="J8" s="11" t="s">
        <v>17</v>
      </c>
      <c r="K8" s="12"/>
    </row>
    <row r="9" spans="1:11" x14ac:dyDescent="0.25">
      <c r="A9" s="2">
        <v>44626</v>
      </c>
      <c r="B9" s="1" t="s">
        <v>2</v>
      </c>
      <c r="C9" s="8">
        <v>2</v>
      </c>
      <c r="D9" s="8">
        <v>3</v>
      </c>
      <c r="E9" s="8">
        <v>5</v>
      </c>
      <c r="F9">
        <v>224.48</v>
      </c>
      <c r="G9">
        <v>-333.18</v>
      </c>
      <c r="H9">
        <v>-108.7</v>
      </c>
      <c r="J9" s="11" t="s">
        <v>18</v>
      </c>
      <c r="K9" s="12"/>
    </row>
    <row r="10" spans="1:11" x14ac:dyDescent="0.25">
      <c r="A10" s="2">
        <v>44625</v>
      </c>
      <c r="B10" s="1" t="s">
        <v>2</v>
      </c>
      <c r="C10" s="8">
        <v>1</v>
      </c>
      <c r="D10" s="8">
        <v>1</v>
      </c>
      <c r="E10" s="8">
        <v>2</v>
      </c>
      <c r="F10">
        <v>380.15</v>
      </c>
      <c r="G10">
        <v>-115.54</v>
      </c>
      <c r="H10">
        <v>264.61</v>
      </c>
      <c r="J10" s="11" t="s">
        <v>19</v>
      </c>
      <c r="K10" s="12"/>
    </row>
    <row r="11" spans="1:11" x14ac:dyDescent="0.25">
      <c r="A11" s="2">
        <v>44624</v>
      </c>
      <c r="B11" s="1" t="s">
        <v>2</v>
      </c>
      <c r="C11" s="8">
        <v>8</v>
      </c>
      <c r="D11" s="8">
        <v>2</v>
      </c>
      <c r="E11" s="8">
        <v>10</v>
      </c>
      <c r="F11">
        <v>537.6</v>
      </c>
      <c r="G11">
        <v>-217.13</v>
      </c>
      <c r="H11">
        <v>320.45999999999998</v>
      </c>
      <c r="J11" s="11" t="s">
        <v>20</v>
      </c>
      <c r="K11" s="12"/>
    </row>
    <row r="12" spans="1:11" x14ac:dyDescent="0.25">
      <c r="A12" s="2">
        <v>44623</v>
      </c>
      <c r="B12" s="1" t="s">
        <v>2</v>
      </c>
      <c r="C12" s="8">
        <v>5</v>
      </c>
      <c r="D12" s="8">
        <v>5</v>
      </c>
      <c r="E12" s="8">
        <v>10</v>
      </c>
      <c r="F12">
        <v>374.86</v>
      </c>
      <c r="G12">
        <v>-506.83</v>
      </c>
      <c r="H12">
        <v>-131.97999999999999</v>
      </c>
      <c r="J12" s="11" t="s">
        <v>21</v>
      </c>
      <c r="K12" s="12"/>
    </row>
    <row r="13" spans="1:11" x14ac:dyDescent="0.25">
      <c r="A13" s="2">
        <v>44622</v>
      </c>
      <c r="B13" s="1" t="s">
        <v>2</v>
      </c>
      <c r="C13" s="8">
        <v>0</v>
      </c>
      <c r="D13" s="8">
        <v>2</v>
      </c>
      <c r="E13" s="8">
        <v>2</v>
      </c>
      <c r="F13">
        <v>0</v>
      </c>
      <c r="G13">
        <v>-205.56</v>
      </c>
      <c r="H13">
        <v>-205.56</v>
      </c>
      <c r="J13" s="11" t="s">
        <v>16</v>
      </c>
      <c r="K13" s="12"/>
    </row>
    <row r="14" spans="1:11" x14ac:dyDescent="0.25">
      <c r="A14" s="2">
        <v>44621</v>
      </c>
      <c r="B14" s="1" t="s">
        <v>2</v>
      </c>
      <c r="C14" s="8">
        <v>7</v>
      </c>
      <c r="D14" s="8">
        <v>3</v>
      </c>
      <c r="E14" s="8">
        <v>10</v>
      </c>
      <c r="F14">
        <v>806.79</v>
      </c>
      <c r="G14">
        <v>-341.35</v>
      </c>
      <c r="H14">
        <v>465.45</v>
      </c>
      <c r="J14" s="11" t="s">
        <v>22</v>
      </c>
      <c r="K14" s="12"/>
    </row>
    <row r="15" spans="1:11" x14ac:dyDescent="0.25">
      <c r="A15" s="2">
        <v>44620</v>
      </c>
      <c r="B15" s="1" t="s">
        <v>2</v>
      </c>
      <c r="C15" s="8">
        <v>4</v>
      </c>
      <c r="D15" s="8">
        <v>4</v>
      </c>
      <c r="E15" s="8">
        <v>8</v>
      </c>
      <c r="F15">
        <v>394.32</v>
      </c>
      <c r="G15">
        <v>-415.72</v>
      </c>
      <c r="H15">
        <v>-21.39</v>
      </c>
      <c r="J15" s="11" t="s">
        <v>23</v>
      </c>
      <c r="K15" s="12"/>
    </row>
    <row r="16" spans="1:11" x14ac:dyDescent="0.25">
      <c r="A16" s="2">
        <v>44619</v>
      </c>
      <c r="B16" s="1" t="s">
        <v>2</v>
      </c>
      <c r="C16" s="8">
        <v>2</v>
      </c>
      <c r="D16" s="8">
        <v>4</v>
      </c>
      <c r="E16" s="8">
        <v>6</v>
      </c>
      <c r="F16">
        <v>190.27</v>
      </c>
      <c r="G16">
        <v>-416.12</v>
      </c>
      <c r="H16">
        <v>-225.84</v>
      </c>
      <c r="J16" s="11" t="s">
        <v>24</v>
      </c>
      <c r="K16" s="12"/>
    </row>
    <row r="17" spans="1:11" x14ac:dyDescent="0.25">
      <c r="A17" s="2">
        <v>44618</v>
      </c>
      <c r="B17" s="1" t="s">
        <v>2</v>
      </c>
      <c r="C17" s="8">
        <v>1</v>
      </c>
      <c r="D17" s="8">
        <v>4</v>
      </c>
      <c r="E17" s="8">
        <v>5</v>
      </c>
      <c r="F17">
        <v>113.12</v>
      </c>
      <c r="G17">
        <v>-402.97</v>
      </c>
      <c r="H17">
        <v>-289.83999999999997</v>
      </c>
      <c r="J17" s="11" t="s">
        <v>25</v>
      </c>
      <c r="K17" s="12"/>
    </row>
    <row r="18" spans="1:11" x14ac:dyDescent="0.25">
      <c r="A18" s="2">
        <v>44617</v>
      </c>
      <c r="B18" s="1" t="s">
        <v>2</v>
      </c>
      <c r="C18" s="8">
        <v>2</v>
      </c>
      <c r="D18" s="8">
        <v>1</v>
      </c>
      <c r="E18" s="8">
        <v>3</v>
      </c>
      <c r="F18">
        <v>193.36</v>
      </c>
      <c r="G18">
        <v>-102.61</v>
      </c>
      <c r="H18">
        <v>90.76</v>
      </c>
      <c r="J18" s="11" t="s">
        <v>26</v>
      </c>
      <c r="K18" s="12"/>
    </row>
    <row r="19" spans="1:11" x14ac:dyDescent="0.25">
      <c r="A19" s="2">
        <v>44616</v>
      </c>
      <c r="B19" s="1" t="s">
        <v>2</v>
      </c>
      <c r="C19" s="8">
        <v>3</v>
      </c>
      <c r="D19" s="8">
        <v>2</v>
      </c>
      <c r="E19" s="8">
        <v>5</v>
      </c>
      <c r="F19">
        <v>334.15</v>
      </c>
      <c r="G19">
        <v>-206.69</v>
      </c>
      <c r="H19">
        <v>127.46</v>
      </c>
      <c r="J19" s="11" t="s">
        <v>27</v>
      </c>
      <c r="K19" s="12"/>
    </row>
    <row r="20" spans="1:11" x14ac:dyDescent="0.25">
      <c r="A20" s="2">
        <v>44614</v>
      </c>
      <c r="B20" s="1" t="s">
        <v>2</v>
      </c>
      <c r="C20" s="8">
        <v>2</v>
      </c>
      <c r="D20" s="8">
        <v>5</v>
      </c>
      <c r="E20" s="8">
        <v>7</v>
      </c>
      <c r="F20">
        <v>148.6</v>
      </c>
      <c r="G20">
        <v>-539</v>
      </c>
      <c r="H20">
        <v>-390.4</v>
      </c>
      <c r="J20" s="11" t="s">
        <v>28</v>
      </c>
      <c r="K20" s="12"/>
    </row>
    <row r="21" spans="1:11" x14ac:dyDescent="0.25">
      <c r="A21" s="2">
        <v>44613</v>
      </c>
      <c r="B21" s="1" t="s">
        <v>2</v>
      </c>
      <c r="C21" s="8">
        <v>3</v>
      </c>
      <c r="D21" s="8">
        <v>4</v>
      </c>
      <c r="E21" s="8">
        <v>7</v>
      </c>
      <c r="F21">
        <v>318.60000000000002</v>
      </c>
      <c r="G21">
        <v>-444.61</v>
      </c>
      <c r="H21">
        <v>-126.01</v>
      </c>
      <c r="J21" s="11" t="s">
        <v>29</v>
      </c>
      <c r="K21" s="12"/>
    </row>
    <row r="22" spans="1:11" x14ac:dyDescent="0.25">
      <c r="A22" s="2">
        <v>44612</v>
      </c>
      <c r="B22" s="1" t="s">
        <v>2</v>
      </c>
      <c r="C22" s="8">
        <v>3</v>
      </c>
      <c r="D22" s="8">
        <v>4</v>
      </c>
      <c r="E22" s="8">
        <v>7</v>
      </c>
      <c r="F22">
        <v>348.06</v>
      </c>
      <c r="G22">
        <v>-450.34</v>
      </c>
      <c r="H22">
        <v>-102.28</v>
      </c>
      <c r="J22" s="11" t="s">
        <v>30</v>
      </c>
      <c r="K22" s="12"/>
    </row>
    <row r="23" spans="1:11" x14ac:dyDescent="0.25">
      <c r="A23" s="2"/>
      <c r="B23" s="1"/>
      <c r="C23" s="9">
        <f>SUBTOTAL(109,DO_Seb3[Nb Wins])</f>
        <v>62</v>
      </c>
      <c r="D23" s="9">
        <f>SUBTOTAL(109,DO_Seb3[Nb Losses])</f>
        <v>56</v>
      </c>
      <c r="E23" s="9">
        <f>SUBTOTAL(109,DO_Seb3[Nb Trades])</f>
        <v>118</v>
      </c>
      <c r="F23" s="6">
        <f>SUBTOTAL(109,DO_Seb3[Win $])</f>
        <v>6126.7100000000009</v>
      </c>
      <c r="G23" s="6">
        <f>SUBTOTAL(109,DO_Seb3[Loss $])</f>
        <v>-5892.2299999999987</v>
      </c>
      <c r="H23" s="6">
        <f>SUBTOTAL(109,DO_Seb3[P&amp;L])</f>
        <v>234.51000000000008</v>
      </c>
      <c r="J23" s="11" t="s">
        <v>16</v>
      </c>
      <c r="K23" s="12"/>
    </row>
    <row r="24" spans="1:11" x14ac:dyDescent="0.25">
      <c r="C24" s="18">
        <f>DO_Seb3[[#Totals],[Nb Wins]]/DO_Seb3[[#Totals],[Nb Trades]]</f>
        <v>0.52542372881355937</v>
      </c>
      <c r="D24" s="18">
        <f>DO_Seb3[[#Totals],[Nb Losses]]/DO_Seb3[[#Totals],[Nb Trades]]</f>
        <v>0.47457627118644069</v>
      </c>
      <c r="J24" s="11" t="s">
        <v>31</v>
      </c>
      <c r="K24" s="12"/>
    </row>
    <row r="25" spans="1:11" x14ac:dyDescent="0.25">
      <c r="J25" s="11" t="s">
        <v>32</v>
      </c>
      <c r="K25" s="12"/>
    </row>
    <row r="26" spans="1:11" x14ac:dyDescent="0.25">
      <c r="J26" s="11" t="s">
        <v>33</v>
      </c>
      <c r="K26" s="12"/>
    </row>
    <row r="27" spans="1:11" x14ac:dyDescent="0.25">
      <c r="J27" s="11" t="s">
        <v>42</v>
      </c>
      <c r="K27" s="12"/>
    </row>
    <row r="28" spans="1:11" x14ac:dyDescent="0.25">
      <c r="J28" s="11" t="s">
        <v>34</v>
      </c>
      <c r="K28" s="12"/>
    </row>
    <row r="29" spans="1:11" x14ac:dyDescent="0.25">
      <c r="J29" s="11"/>
      <c r="K29" s="12"/>
    </row>
    <row r="41" spans="1:5" x14ac:dyDescent="0.25">
      <c r="A41" s="15"/>
      <c r="B41" s="15"/>
      <c r="C41" s="16"/>
      <c r="D41" s="16"/>
      <c r="E41" s="16"/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f 8 3 e d f - e 2 3 8 - 4 d c 0 - b b a 9 - 3 e 4 0 2 6 f 8 d 1 6 9 "   x m l n s = " h t t p : / / s c h e m a s . m i c r o s o f t . c o m / D a t a M a s h u p " > A A A A A K I E A A B Q S w M E F A A C A A g A m k J r V N v L X u + j A A A A 9 g A A A B I A H A B D b 2 5 m a W c v U G F j a 2 F n Z S 5 4 b W w g o h g A K K A U A A A A A A A A A A A A A A A A A A A A A A A A A A A A h Y 9 B C s I w F E S v U r J v k s a N l N + I d G t B E M R t S G M b b H + l S U 3 v 5 s I j e Q U r W n X n c m b e w M z 9 e o P V 2 D b R x f T O d p i R h H I S G d R d a b H K y O C P 8 Z K s J G y V P q n K R B O M L h 2 d z U j t / T l l L I R A w 4 J 2 f c U E 5 w k 7 F J u d r k 2 r Y o v O K 9 S G f F r l / x a R s H + N k Y I m X F D B p 0 3 A Z h M K i 1 9 A T N k z / T E h H x o / 9 E Y a j P M 1 s F k C e 3 + Q D 1 B L A w Q U A A I A C A C a Q m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k J r V G e P n I u d A Q A A w g 0 A A B M A H A B G b 3 J t d W x h c y 9 T Z W N 0 a W 9 u M S 5 t I K I Y A C i g F A A A A A A A A A A A A A A A A A A A A A A A A A A A A O 2 W w W 6 C Q B C G 7 y a + w 2 R s K i R q E I + t X v R I 1 V a b H s 2 y j J U U W b O 7 t P H t u y g 0 R N S o v X i A A 5 D Z f / 7 Z g f m S V c R 1 K G K Y 7 Z / d p 3 q t X l M r J i m A B n q C s w g 8 t t F i g 9 C H i H S 9 B u a a i U R y M p F J 4 P P O a 0 J y a 2 G g 4 v 5 Q b o 3 4 h X 2 R n J P S P R d b g I o i Y w 8 N K 1 r a D U s z 3 x 4 x T R b i M B K K A k Q b E N M Q Y k F j E n H K Q n k Q V M n a 4 k w R / K w o B v O m j d H 0 0 U M E p i B O 1 i R D b s M A H N C p o g s U G b U D F A d p n b E P H 2 G s b n N 9 7 p + x 9 Y R S d G j M R R J r q 5 t J 5 p I F J c m 1 H b 1 N 3 s c j 6 5 S u B a 5 9 s D f T L z x k R S G 7 b m j 5 6 r r p B / k r n H d b c E l 3 k D n Z J a t s Y Z e 7 l G I N m 8 S P Q t 5 B / F 7 s 5 2 Y 6 z t d N B 5 K g N F S D P g Q m 1 n Q d 1 2 0 7 b t t 1 m j v 5 p x T J B v x t Y V / 5 / M H p A R Q y I G m y 4 F i a + a v 8 a K r p K 1 / I b 2 j X a 2 F c B K l I 3 W i y m J H v 7 m k 7 D 5 u R H v B W 4 X Z n u N 3 c c A X b v 2 F D 2 2 B 2 l r L u b Z R V k F W Q V Z B d C l n v o o N j m b J e h d l 9 Y V Y d H e / x 6 P g L U E s B A i 0 A F A A C A A g A m k J r V N v L X u + j A A A A 9 g A A A B I A A A A A A A A A A A A A A A A A A A A A A E N v b m Z p Z y 9 Q Y W N r Y W d l L n h t b F B L A Q I t A B Q A A g A I A J p C a 1 Q P y u m r p A A A A O k A A A A T A A A A A A A A A A A A A A A A A O 8 A A A B b Q 2 9 u d G V u d F 9 U e X B l c 1 0 u e G 1 s U E s B A i 0 A F A A C A A g A m k J r V G e P n I u d A Q A A w g 0 A A B M A A A A A A A A A A A A A A A A A 4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y g A A A A A A A A N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9 f U 2 V i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T 1 9 T Z W I y I i A v P j x F b n R y e S B U e X B l P S J G a W x s Z W R D b 2 1 w b G V 0 Z V J l c 3 V s d F R v V 2 9 y a 3 N o Z W V 0 I i B W Y W x 1 Z T 0 i b D E i I C 8 + P E V u d H J 5 I F R 5 c G U 9 I l F 1 Z X J 5 S U Q i I F Z h b H V l P S J z Z m V k Z W U z O W E t Z W Z j M i 0 0 M m I w L W J h M T A t N W N k N j k 2 M D h j O W I z I i A v P j x F b n R y e S B U e X B l P S J G a W x s T G F z d F V w Z G F 0 Z W Q i I F Z h b H V l P S J k M j A y M i 0 w M y 0 x M V Q w M D o y M D o 1 M i 4 x M z Y 2 M j c 5 W i I g L z 4 8 R W 5 0 c n k g V H l w Z T 0 i R m l s b E V y c m 9 y Q 2 9 1 b n Q i I F Z h b H V l P S J s M C I g L z 4 8 R W 5 0 c n k g V H l w Z T 0 i R m l s b E N v b H V t b l R 5 c G V z I i B W Y W x 1 Z T 0 i c 0 N R W U R B d 0 1 F Q k F R P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G F p c i Z x d W 9 0 O y w m c X V v d D t O Y i B X a W 5 z J n F 1 b 3 Q 7 L C Z x d W 9 0 O 0 5 i I E x v c 3 N l c y Z x d W 9 0 O y w m c X V v d D t O Y i B U c m F k Z X M m c X V v d D s s J n F 1 b 3 Q 7 V 2 l u I C Q m c X V v d D s s J n F 1 b 3 Q 7 T G 9 z c y A k J n F 1 b 3 Q 7 L C Z x d W 9 0 O 1 B c d T A w M j Z M J n F 1 b 3 Q 7 X S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X 1 N l Y j I v U 2 9 1 c m N l L n t E Y X R l L D B 9 J n F 1 b 3 Q 7 L C Z x d W 9 0 O 1 N l Y 3 R p b 2 4 x L 0 R P X 1 N l Y j I v U 2 9 1 c m N l L n t Q Y W l y L D F 9 J n F 1 b 3 Q 7 L C Z x d W 9 0 O 1 N l Y 3 R p b 2 4 x L 0 R P X 1 N l Y j I v U 2 9 1 c m N l L n t O Y i B X a W 5 z L D J 9 J n F 1 b 3 Q 7 L C Z x d W 9 0 O 1 N l Y 3 R p b 2 4 x L 0 R P X 1 N l Y j I v U 2 9 1 c m N l L n t O Y i B M b 3 N z Z X M s M 3 0 m c X V v d D s s J n F 1 b 3 Q 7 U 2 V j d G l v b j E v R E 9 f U 2 V i M i 9 T b 3 V y Y 2 U u e 0 5 i I F R y Y W R l c y w 0 f S Z x d W 9 0 O y w m c X V v d D t T Z W N 0 a W 9 u M S 9 E T 1 9 T Z W I y L 1 N v d X J j Z S 5 7 V 2 l u I C Q s N X 0 m c X V v d D s s J n F 1 b 3 Q 7 U 2 V j d G l v b j E v R E 9 f U 2 V i M i 9 T b 3 V y Y 2 U u e 0 x v c 3 M g J C w 2 f S Z x d W 9 0 O y w m c X V v d D t T Z W N 0 a W 9 u M S 9 E T 1 9 T Z W I y L 1 N v d X J j Z S 5 7 U F x 1 M D A y N k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E 9 f U 2 V i M i 9 T b 3 V y Y 2 U u e 0 R h d G U s M H 0 m c X V v d D s s J n F 1 b 3 Q 7 U 2 V j d G l v b j E v R E 9 f U 2 V i M i 9 T b 3 V y Y 2 U u e 1 B h a X I s M X 0 m c X V v d D s s J n F 1 b 3 Q 7 U 2 V j d G l v b j E v R E 9 f U 2 V i M i 9 T b 3 V y Y 2 U u e 0 5 i I F d p b n M s M n 0 m c X V v d D s s J n F 1 b 3 Q 7 U 2 V j d G l v b j E v R E 9 f U 2 V i M i 9 T b 3 V y Y 2 U u e 0 5 i I E x v c 3 N l c y w z f S Z x d W 9 0 O y w m c X V v d D t T Z W N 0 a W 9 u M S 9 E T 1 9 T Z W I y L 1 N v d X J j Z S 5 7 T m I g V H J h Z G V z L D R 9 J n F 1 b 3 Q 7 L C Z x d W 9 0 O 1 N l Y 3 R p b 2 4 x L 0 R P X 1 N l Y j I v U 2 9 1 c m N l L n t X a W 4 g J C w 1 f S Z x d W 9 0 O y w m c X V v d D t T Z W N 0 a W 9 u M S 9 E T 1 9 T Z W I y L 1 N v d X J j Z S 5 7 T G 9 z c y A k L D Z 9 J n F 1 b 3 Q 7 L C Z x d W 9 0 O 1 N l Y 3 R p b 2 4 x L 0 R P X 1 N l Y j I v U 2 9 1 c m N l L n t Q X H U w M D I 2 T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9 f U 2 V i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1 9 T Z W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P X 1 N l Y j M i I C 8 + P E V u d H J 5 I F R 5 c G U 9 I k Z p b G x l Z E N v b X B s Z X R l U m V z d W x 0 V G 9 X b 3 J r c 2 h l Z X Q i I F Z h b H V l P S J s M S I g L z 4 8 R W 5 0 c n k g V H l w Z T 0 i U X V l c n l J R C I g V m F s d W U 9 I n M 1 Y j J l Y j g 3 Y i 0 y O W E 3 L T Q 2 N j U t Y W U y N C 1 m N W R k N z g 2 N D k 5 Z T E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T G F z d F V w Z G F 0 Z W Q i I F Z h b H V l P S J k M j A y M i 0 w M y 0 x M V Q w M D o y M D o 1 M i 4 x N T Y 2 M j Y 3 W i I g L z 4 8 R W 5 0 c n k g V H l w Z T 0 i R m l s b E N v b H V t b l R 5 c G V z I i B W Y W x 1 Z T 0 i c 0 N R W U R B d 0 1 F Q k F R P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G F p c i Z x d W 9 0 O y w m c X V v d D t O Y i B X a W 5 z J n F 1 b 3 Q 7 L C Z x d W 9 0 O 0 5 i I E x v c 3 N l c y Z x d W 9 0 O y w m c X V v d D t O Y i B U c m F k Z X M m c X V v d D s s J n F 1 b 3 Q 7 V 2 l u I C Q m c X V v d D s s J n F 1 b 3 Q 7 T G 9 z c y A k J n F 1 b 3 Q 7 L C Z x d W 9 0 O 1 B c d T A w M j Z M J n F 1 b 3 Q 7 X S I g L z 4 8 R W 5 0 c n k g V H l w Z T 0 i R m l s b E N v d W 5 0 I i B W Y W x 1 Z T 0 i b D E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X 1 N l Y j M v U 2 9 1 c m N l L n t E Y X R l L D B 9 J n F 1 b 3 Q 7 L C Z x d W 9 0 O 1 N l Y 3 R p b 2 4 x L 0 R P X 1 N l Y j M v U 2 9 1 c m N l L n t Q Y W l y L D F 9 J n F 1 b 3 Q 7 L C Z x d W 9 0 O 1 N l Y 3 R p b 2 4 x L 0 R P X 1 N l Y j M v U 2 9 1 c m N l L n t O Y i B X a W 5 z L D J 9 J n F 1 b 3 Q 7 L C Z x d W 9 0 O 1 N l Y 3 R p b 2 4 x L 0 R P X 1 N l Y j M v U 2 9 1 c m N l L n t O Y i B M b 3 N z Z X M s M 3 0 m c X V v d D s s J n F 1 b 3 Q 7 U 2 V j d G l v b j E v R E 9 f U 2 V i M y 9 T b 3 V y Y 2 U u e 0 5 i I F R y Y W R l c y w 0 f S Z x d W 9 0 O y w m c X V v d D t T Z W N 0 a W 9 u M S 9 E T 1 9 T Z W I z L 1 N v d X J j Z S 5 7 V 2 l u I C Q s N X 0 m c X V v d D s s J n F 1 b 3 Q 7 U 2 V j d G l v b j E v R E 9 f U 2 V i M y 9 T b 3 V y Y 2 U u e 0 x v c 3 M g J C w 2 f S Z x d W 9 0 O y w m c X V v d D t T Z W N 0 a W 9 u M S 9 E T 1 9 T Z W I z L 1 N v d X J j Z S 5 7 U F x 1 M D A y N k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E 9 f U 2 V i M y 9 T b 3 V y Y 2 U u e 0 R h d G U s M H 0 m c X V v d D s s J n F 1 b 3 Q 7 U 2 V j d G l v b j E v R E 9 f U 2 V i M y 9 T b 3 V y Y 2 U u e 1 B h a X I s M X 0 m c X V v d D s s J n F 1 b 3 Q 7 U 2 V j d G l v b j E v R E 9 f U 2 V i M y 9 T b 3 V y Y 2 U u e 0 5 i I F d p b n M s M n 0 m c X V v d D s s J n F 1 b 3 Q 7 U 2 V j d G l v b j E v R E 9 f U 2 V i M y 9 T b 3 V y Y 2 U u e 0 5 i I E x v c 3 N l c y w z f S Z x d W 9 0 O y w m c X V v d D t T Z W N 0 a W 9 u M S 9 E T 1 9 T Z W I z L 1 N v d X J j Z S 5 7 T m I g V H J h Z G V z L D R 9 J n F 1 b 3 Q 7 L C Z x d W 9 0 O 1 N l Y 3 R p b 2 4 x L 0 R P X 1 N l Y j M v U 2 9 1 c m N l L n t X a W 4 g J C w 1 f S Z x d W 9 0 O y w m c X V v d D t T Z W N 0 a W 9 u M S 9 E T 1 9 T Z W I z L 1 N v d X J j Z S 5 7 T G 9 z c y A k L D Z 9 J n F 1 b 3 Q 7 L C Z x d W 9 0 O 1 N l Y 3 R p b 2 4 x L 0 R P X 1 N l Y j M v U 2 9 1 c m N l L n t Q X H U w M D I 2 T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9 f U 2 V i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1 9 T Z W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P X 1 N l Y j E i I C 8 + P E V u d H J 5 I F R 5 c G U 9 I k Z p b G x l Z E N v b X B s Z X R l U m V z d W x 0 V G 9 X b 3 J r c 2 h l Z X Q i I F Z h b H V l P S J s M S I g L z 4 8 R W 5 0 c n k g V H l w Z T 0 i U X V l c n l J R C I g V m F s d W U 9 I n N j M m M z M j B i Y i 0 2 Y z J i L T Q 4 M j A t Y m E y M C 0 y Z G J h Z D d h N z M w N z E i I C 8 + P E V u d H J 5 I F R 5 c G U 9 I k Z p b G x M Y X N 0 V X B k Y X R l Z C I g V m F s d W U 9 I m Q y M D I y L T A z L T E x V D A w O j I w O j U y L j E y O T Y y O T N a I i A v P j x F b n R y e S B U e X B l P S J G a W x s R X J y b 3 J D b 3 V u d C I g V m F s d W U 9 I m w w I i A v P j x F b n R y e S B U e X B l P S J G a W x s Q 2 9 s d W 1 u V H l w Z X M i I F Z h b H V l P S J z Q 1 F Z R E F 3 T U V C Q V E 9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Q Y W l y J n F 1 b 3 Q 7 L C Z x d W 9 0 O 0 5 i I F d p b n M m c X V v d D s s J n F 1 b 3 Q 7 T m I g T G 9 z c 2 V z J n F 1 b 3 Q 7 L C Z x d W 9 0 O 0 5 i I F R y Y W R l c y Z x d W 9 0 O y w m c X V v d D t X a W 4 g J C Z x d W 9 0 O y w m c X V v d D t M b 3 N z I C Q m c X V v d D s s J n F 1 b 3 Q 7 U F x 1 M D A y N k w m c X V v d D t d I i A v P j x F b n R y e S B U e X B l P S J G a W x s Q 2 9 1 b n Q i I F Z h b H V l P S J s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9 f U 2 V i M S 9 T b 3 V y Y 2 U u e 0 R h d G U s M H 0 m c X V v d D s s J n F 1 b 3 Q 7 U 2 V j d G l v b j E v R E 9 f U 2 V i M S 9 T b 3 V y Y 2 U u e 1 B h a X I s M X 0 m c X V v d D s s J n F 1 b 3 Q 7 U 2 V j d G l v b j E v R E 9 f U 2 V i M S 9 T b 3 V y Y 2 U u e 0 5 i I F d p b n M s M n 0 m c X V v d D s s J n F 1 b 3 Q 7 U 2 V j d G l v b j E v R E 9 f U 2 V i M S 9 T b 3 V y Y 2 U u e 0 5 i I E x v c 3 N l c y w z f S Z x d W 9 0 O y w m c X V v d D t T Z W N 0 a W 9 u M S 9 E T 1 9 T Z W I x L 1 N v d X J j Z S 5 7 T m I g V H J h Z G V z L D R 9 J n F 1 b 3 Q 7 L C Z x d W 9 0 O 1 N l Y 3 R p b 2 4 x L 0 R P X 1 N l Y j E v U 2 9 1 c m N l L n t X a W 4 g J C w 1 f S Z x d W 9 0 O y w m c X V v d D t T Z W N 0 a W 9 u M S 9 E T 1 9 T Z W I x L 1 N v d X J j Z S 5 7 T G 9 z c y A k L D Z 9 J n F 1 b 3 Q 7 L C Z x d W 9 0 O 1 N l Y 3 R p b 2 4 x L 0 R P X 1 N l Y j E v U 2 9 1 c m N l L n t Q X H U w M D I 2 T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T 1 9 T Z W I x L 1 N v d X J j Z S 5 7 R G F 0 Z S w w f S Z x d W 9 0 O y w m c X V v d D t T Z W N 0 a W 9 u M S 9 E T 1 9 T Z W I x L 1 N v d X J j Z S 5 7 U G F p c i w x f S Z x d W 9 0 O y w m c X V v d D t T Z W N 0 a W 9 u M S 9 E T 1 9 T Z W I x L 1 N v d X J j Z S 5 7 T m I g V 2 l u c y w y f S Z x d W 9 0 O y w m c X V v d D t T Z W N 0 a W 9 u M S 9 E T 1 9 T Z W I x L 1 N v d X J j Z S 5 7 T m I g T G 9 z c 2 V z L D N 9 J n F 1 b 3 Q 7 L C Z x d W 9 0 O 1 N l Y 3 R p b 2 4 x L 0 R P X 1 N l Y j E v U 2 9 1 c m N l L n t O Y i B U c m F k Z X M s N H 0 m c X V v d D s s J n F 1 b 3 Q 7 U 2 V j d G l v b j E v R E 9 f U 2 V i M S 9 T b 3 V y Y 2 U u e 1 d p b i A k L D V 9 J n F 1 b 3 Q 7 L C Z x d W 9 0 O 1 N l Y 3 R p b 2 4 x L 0 R P X 1 N l Y j E v U 2 9 1 c m N l L n t M b 3 N z I C Q s N n 0 m c X V v d D s s J n F 1 b 3 Q 7 U 2 V j d G l v b j E v R E 9 f U 2 V i M S 9 T b 3 V y Y 2 U u e 1 B c d T A w M j Z M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T 1 9 T Z W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s J T I w T G F w d G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M b 2 N h b F 9 M Y X B 0 b 3 A i I C 8 + P E V u d H J 5 I F R 5 c G U 9 I k Z p b G x l Z E N v b X B s Z X R l U m V z d W x 0 V G 9 X b 3 J r c 2 h l Z X Q i I F Z h b H V l P S J s M S I g L z 4 8 R W 5 0 c n k g V H l w Z T 0 i U X V l c n l J R C I g V m F s d W U 9 I n N k N j J h Z W Y z O S 0 0 O G Z j L T Q 2 N W M t O T R h M y 1 m M T N m N G N h Z m J h N W I i I C 8 + P E V u d H J 5 I F R 5 c G U 9 I k Z p b G x M Y X N 0 V X B k Y X R l Z C I g V m F s d W U 9 I m Q y M D I y L T A z L T E x V D A w O j I w O j Q 2 L j A w O T E w O D h a I i A v P j x F b n R y e S B U e X B l P S J G a W x s R X J y b 3 J D b 3 V u d C I g V m F s d W U 9 I m w w I i A v P j x F b n R y e S B U e X B l P S J G a W x s Q 2 9 s d W 1 u V H l w Z X M i I F Z h b H V l P S J z Q 1 F Z R E F 3 T U V C Q V E 9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Q Y W l y J n F 1 b 3 Q 7 L C Z x d W 9 0 O 0 5 i I F d p b n M m c X V v d D s s J n F 1 b 3 Q 7 T m I g T G 9 z c 2 V z J n F 1 b 3 Q 7 L C Z x d W 9 0 O 0 5 i I F R y Y W R l c y Z x d W 9 0 O y w m c X V v d D t X a W 4 g J C Z x d W 9 0 O y w m c X V v d D t M b 3 N z I C Q m c X V v d D s s J n F 1 b 3 Q 7 U F x 1 M D A y N k w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j Y W w g T G F w d G 9 w L 1 N v d X J j Z S 5 7 R G F 0 Z S w w f S Z x d W 9 0 O y w m c X V v d D t T Z W N 0 a W 9 u M S 9 M b 2 N h b C B M Y X B 0 b 3 A v U 2 9 1 c m N l L n t Q Y W l y L D F 9 J n F 1 b 3 Q 7 L C Z x d W 9 0 O 1 N l Y 3 R p b 2 4 x L 0 x v Y 2 F s I E x h c H R v c C 9 T b 3 V y Y 2 U u e 0 5 i I F d p b n M s M n 0 m c X V v d D s s J n F 1 b 3 Q 7 U 2 V j d G l v b j E v T G 9 j Y W w g T G F w d G 9 w L 1 N v d X J j Z S 5 7 T m I g T G 9 z c 2 V z L D N 9 J n F 1 b 3 Q 7 L C Z x d W 9 0 O 1 N l Y 3 R p b 2 4 x L 0 x v Y 2 F s I E x h c H R v c C 9 T b 3 V y Y 2 U u e 0 5 i I F R y Y W R l c y w 0 f S Z x d W 9 0 O y w m c X V v d D t T Z W N 0 a W 9 u M S 9 M b 2 N h b C B M Y X B 0 b 3 A v U 2 9 1 c m N l L n t X a W 4 g J C w 1 f S Z x d W 9 0 O y w m c X V v d D t T Z W N 0 a W 9 u M S 9 M b 2 N h b C B M Y X B 0 b 3 A v U 2 9 1 c m N l L n t M b 3 N z I C Q s N n 0 m c X V v d D s s J n F 1 b 3 Q 7 U 2 V j d G l v b j E v T G 9 j Y W w g T G F w d G 9 w L 1 N v d X J j Z S 5 7 U F x 1 M D A y N k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9 j Y W w g T G F w d G 9 w L 1 N v d X J j Z S 5 7 R G F 0 Z S w w f S Z x d W 9 0 O y w m c X V v d D t T Z W N 0 a W 9 u M S 9 M b 2 N h b C B M Y X B 0 b 3 A v U 2 9 1 c m N l L n t Q Y W l y L D F 9 J n F 1 b 3 Q 7 L C Z x d W 9 0 O 1 N l Y 3 R p b 2 4 x L 0 x v Y 2 F s I E x h c H R v c C 9 T b 3 V y Y 2 U u e 0 5 i I F d p b n M s M n 0 m c X V v d D s s J n F 1 b 3 Q 7 U 2 V j d G l v b j E v T G 9 j Y W w g T G F w d G 9 w L 1 N v d X J j Z S 5 7 T m I g T G 9 z c 2 V z L D N 9 J n F 1 b 3 Q 7 L C Z x d W 9 0 O 1 N l Y 3 R p b 2 4 x L 0 x v Y 2 F s I E x h c H R v c C 9 T b 3 V y Y 2 U u e 0 5 i I F R y Y W R l c y w 0 f S Z x d W 9 0 O y w m c X V v d D t T Z W N 0 a W 9 u M S 9 M b 2 N h b C B M Y X B 0 b 3 A v U 2 9 1 c m N l L n t X a W 4 g J C w 1 f S Z x d W 9 0 O y w m c X V v d D t T Z W N 0 a W 9 u M S 9 M b 2 N h b C B M Y X B 0 b 3 A v U 2 9 1 c m N l L n t M b 3 N z I C Q s N n 0 m c X V v d D s s J n F 1 b 3 Q 7 U 2 V j d G l v b j E v T G 9 j Y W w g T G F w d G 9 w L 1 N v d X J j Z S 5 7 U F x 1 M D A y N k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Y 2 F s J T I w T G F w d G 9 w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R R N P T B B m R b p C v h 3 s f K 9 Z A A A A A A I A A A A A A B B m A A A A A Q A A I A A A A P b N m + i j k + Q g D w g h q + i e k 1 m 8 q C 3 W 8 d c + A X e y f k E c H n R 2 A A A A A A 6 A A A A A A g A A I A A A A J I N e z G N P e A D q 8 P h 5 1 Y r 6 l m Q E U Z X B E 3 p Y g 7 k h e Z y N i / / U A A A A F P V L C j 3 2 E O 4 z B X n g Q d a G i m X U Y E B g Z j d M L p 7 D g n R b T e Q g g R x R j 7 Q O 6 8 i 6 n A 5 C o l 1 m U w b r h v I n d l y E Z q g g I P N a W F N L 1 p 7 A I 4 l n r h v 9 8 S u Z X 8 Y Q A A A A F I 5 p t k O l r W f e x 8 K l s 9 + x e b q R m s K x H t 2 S N 4 d W k 3 s u k L L b 0 n 6 U d I r N v b d 7 O 6 r B 6 r z 1 n D z U i o 6 5 i o b L 9 E V L m g j B O E = < / D a t a M a s h u p > 
</file>

<file path=customXml/itemProps1.xml><?xml version="1.0" encoding="utf-8"?>
<ds:datastoreItem xmlns:ds="http://schemas.openxmlformats.org/officeDocument/2006/customXml" ds:itemID="{01E007A0-35AA-4A61-A45D-07C91C2102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Laptop</vt:lpstr>
      <vt:lpstr>DO_Seb</vt:lpstr>
      <vt:lpstr>DO_Seb2</vt:lpstr>
      <vt:lpstr>DO_Seb3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2022-01-24T14:12:50Z</dcterms:created>
  <dcterms:modified xsi:type="dcterms:W3CDTF">2022-03-11T00:21:49Z</dcterms:modified>
</cp:coreProperties>
</file>