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drawings/drawing10.xml" ContentType="application/vnd.openxmlformats-officedocument.drawingml.chartshapes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drawings/drawing12.xml" ContentType="application/vnd.openxmlformats-officedocument.drawingml.chartshapes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FCAL QC Logs/"/>
    </mc:Choice>
  </mc:AlternateContent>
  <xr:revisionPtr revIDLastSave="218" documentId="13_ncr:1_{A718684E-24B9-4FA5-AA34-FD9FF26165C6}" xr6:coauthVersionLast="47" xr6:coauthVersionMax="47" xr10:uidLastSave="{270DFAE2-46DE-42D5-8039-230CD3DF39C3}"/>
  <bookViews>
    <workbookView xWindow="-120" yWindow="-120" windowWidth="29040" windowHeight="15840" xr2:uid="{00000000-000D-0000-FFFF-FFFF00000000}"/>
  </bookViews>
  <sheets>
    <sheet name="CT2BE &amp; CT5BN" sheetId="48" r:id="rId1"/>
    <sheet name="CT2BD &amp; CT5BN" sheetId="47" r:id="rId2"/>
    <sheet name="CT2BD &amp; CT5BM" sheetId="46" r:id="rId3"/>
    <sheet name="CT2BD &amp; CT5BL" sheetId="45" r:id="rId4"/>
    <sheet name="LOT CT2BC(1) and CT5BK(2)" sheetId="43" r:id="rId5"/>
    <sheet name="LOT CT2BC and CT5BJ" sheetId="41" r:id="rId6"/>
    <sheet name="LOT CT2BB and CT5BH" sheetId="39" r:id="rId7"/>
    <sheet name="LOT CT2BA and CT5BG" sheetId="38" r:id="rId8"/>
    <sheet name="Lot CT5BF and CT2B6" sheetId="33" r:id="rId9"/>
    <sheet name="Lot CT5BE and CT2B6" sheetId="32" r:id="rId10"/>
    <sheet name="Lot CT5BE and CT2B5" sheetId="31" r:id="rId11"/>
    <sheet name="Lot CT5BC and CT2B3" sheetId="30" r:id="rId12"/>
    <sheet name="Lot CT2B2 and CT5BB" sheetId="29" r:id="rId13"/>
    <sheet name="Lot CT2B0 and CT5BA" sheetId="28" r:id="rId14"/>
    <sheet name="LOT CT2AZ and CT5BA" sheetId="27" r:id="rId15"/>
    <sheet name="LOT CT2AZ and CT5B8" sheetId="26" r:id="rId16"/>
    <sheet name="LOT CT2AY and CT5B7" sheetId="24" r:id="rId17"/>
    <sheet name="LOT CT2AY and CT5B8" sheetId="25" r:id="rId18"/>
    <sheet name="LOT CT2AY and CT5B6" sheetId="23" r:id="rId19"/>
    <sheet name="LOT CT2AY and CT5B4" sheetId="22" r:id="rId20"/>
    <sheet name="LOT CT2AW and CT5B4" sheetId="21" r:id="rId21"/>
    <sheet name="LOT CT2AX and CT5B4" sheetId="20" r:id="rId22"/>
    <sheet name="LOT CT2AW and CT5B2" sheetId="19" r:id="rId23"/>
    <sheet name="LOT CT2AV and CT5B4" sheetId="18" r:id="rId24"/>
    <sheet name="LOT CT2AV and CT5B2" sheetId="17" r:id="rId25"/>
    <sheet name="LOT CT2AU and CT5B2" sheetId="15" r:id="rId26"/>
    <sheet name="LOT CT2AT and CT5AZ " sheetId="14" r:id="rId27"/>
    <sheet name="Current CHART" sheetId="7" r:id="rId28"/>
    <sheet name="LOT CT2AS AND CT5AZ " sheetId="13" r:id="rId29"/>
    <sheet name="LOT CT2AR AND CT5AZ" sheetId="12" r:id="rId30"/>
    <sheet name="LOT CT2AR AND CT5AY" sheetId="11" r:id="rId31"/>
    <sheet name="LOT CT2AN AND CT5AY" sheetId="9" r:id="rId32"/>
    <sheet name="LOT CT2AN AND CT5AW" sheetId="8" r:id="rId33"/>
    <sheet name="LOT CT2AP AND CT5AW" sheetId="10" r:id="rId34"/>
    <sheet name="LOT CT2AP AND CT5AX" sheetId="6" r:id="rId35"/>
    <sheet name="LOT CT2AM and CT5AU" sheetId="4" r:id="rId36"/>
    <sheet name="CT2AM and CT5AU CHART" sheetId="5" r:id="rId37"/>
    <sheet name="LOT CT2AT and CT5B0." sheetId="16" r:id="rId38"/>
  </sheets>
  <definedNames>
    <definedName name="_xlnm.Print_Area" localSheetId="35">'LOT CT2AM and CT5AU'!$A$1:$F$86</definedName>
    <definedName name="_xlnm.Print_Area" localSheetId="32">'LOT CT2AN AND CT5AW'!$A$1:$F$68</definedName>
    <definedName name="_xlnm.Print_Area" localSheetId="31">'LOT CT2AN AND CT5AY'!$A$1:$F$73</definedName>
    <definedName name="_xlnm.Print_Area" localSheetId="33">'LOT CT2AP AND CT5AW'!$A$1:$F$71</definedName>
    <definedName name="_xlnm.Print_Area" localSheetId="34">'LOT CT2AP AND CT5AX'!$A$1:$F$70</definedName>
    <definedName name="_xlnm.Print_Area" localSheetId="30">'LOT CT2AR AND CT5AY'!$A$1:$F$73</definedName>
    <definedName name="_xlnm.Print_Area" localSheetId="29">'LOT CT2AR AND CT5AZ'!$A$1:$F$73</definedName>
    <definedName name="_xlnm.Print_Area" localSheetId="28">'LOT CT2AS AND CT5AZ '!$A$1:$F$73</definedName>
    <definedName name="_xlnm.Print_Area" localSheetId="26">'LOT CT2AT and CT5AZ '!$A$1:$F$73</definedName>
    <definedName name="_xlnm.Print_Area" localSheetId="37">'LOT CT2AT and CT5B0.'!$A$1:$F$73</definedName>
    <definedName name="_xlnm.Print_Area" localSheetId="25">'LOT CT2AU and CT5B2'!$A$1:$F$73</definedName>
    <definedName name="_xlnm.Print_Area" localSheetId="24">'LOT CT2AV and CT5B2'!$A$1:$F$73</definedName>
    <definedName name="_xlnm.Print_Area" localSheetId="23">'LOT CT2AV and CT5B4'!$A$1:$F$73</definedName>
    <definedName name="_xlnm.Print_Area" localSheetId="22">'LOT CT2AW and CT5B2'!$A$1:$F$73</definedName>
    <definedName name="_xlnm.Print_Area" localSheetId="20">'LOT CT2AW and CT5B4'!$A$1:$F$73</definedName>
    <definedName name="_xlnm.Print_Area" localSheetId="21">'LOT CT2AX and CT5B4'!$A$1:$F$73</definedName>
    <definedName name="_xlnm.Print_Area" localSheetId="19">'LOT CT2AY and CT5B4'!$A$1:$F$73</definedName>
    <definedName name="_xlnm.Print_Area" localSheetId="18">'LOT CT2AY and CT5B6'!$A$1:$F$73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48" l="1"/>
  <c r="AF16" i="48" s="1"/>
  <c r="AB9" i="48"/>
  <c r="AG9" i="48"/>
  <c r="J17" i="48"/>
  <c r="K17" i="48"/>
  <c r="J18" i="48"/>
  <c r="J19" i="48" s="1"/>
  <c r="K18" i="48"/>
  <c r="K19" i="48"/>
  <c r="R2" i="48"/>
  <c r="V2" i="48"/>
  <c r="V3" i="48" s="1"/>
  <c r="AA2" i="48"/>
  <c r="AA3" i="48" s="1"/>
  <c r="W3" i="48"/>
  <c r="W4" i="48" s="1"/>
  <c r="Z3" i="48"/>
  <c r="K18" i="47"/>
  <c r="J18" i="47"/>
  <c r="K17" i="47"/>
  <c r="J17" i="47"/>
  <c r="AG9" i="47"/>
  <c r="AB9" i="47"/>
  <c r="Z3" i="47"/>
  <c r="W3" i="47"/>
  <c r="AA2" i="47"/>
  <c r="V2" i="47"/>
  <c r="S2" i="47"/>
  <c r="R2" i="47"/>
  <c r="AF49" i="46"/>
  <c r="AG49" i="46"/>
  <c r="AH49" i="46"/>
  <c r="AI49" i="46"/>
  <c r="AJ49" i="46"/>
  <c r="AF50" i="46"/>
  <c r="AG50" i="46"/>
  <c r="AH50" i="46"/>
  <c r="AI50" i="46"/>
  <c r="AJ50" i="46"/>
  <c r="AF51" i="46"/>
  <c r="AG51" i="46"/>
  <c r="AH51" i="46"/>
  <c r="AI51" i="46"/>
  <c r="AJ51" i="46"/>
  <c r="AF52" i="46"/>
  <c r="AG52" i="46"/>
  <c r="AH52" i="46"/>
  <c r="AI52" i="46"/>
  <c r="AJ52" i="46"/>
  <c r="AF53" i="46"/>
  <c r="AG53" i="46"/>
  <c r="AH53" i="46"/>
  <c r="AI53" i="46"/>
  <c r="AJ53" i="46"/>
  <c r="AF54" i="46"/>
  <c r="AG54" i="46"/>
  <c r="AH54" i="46"/>
  <c r="AI54" i="46"/>
  <c r="AJ54" i="46"/>
  <c r="AF55" i="46"/>
  <c r="AG55" i="46"/>
  <c r="AH55" i="46"/>
  <c r="AI55" i="46"/>
  <c r="AJ55" i="46"/>
  <c r="AF56" i="46"/>
  <c r="AG56" i="46"/>
  <c r="AH56" i="46"/>
  <c r="AI56" i="46"/>
  <c r="AJ56" i="46"/>
  <c r="AF57" i="46"/>
  <c r="AG57" i="46"/>
  <c r="AH57" i="46"/>
  <c r="AI57" i="46"/>
  <c r="AJ57" i="46"/>
  <c r="J17" i="46"/>
  <c r="AF41" i="46"/>
  <c r="AG41" i="46"/>
  <c r="AH41" i="46"/>
  <c r="AI41" i="46"/>
  <c r="AJ41" i="46"/>
  <c r="AF42" i="46"/>
  <c r="AG42" i="46"/>
  <c r="AH42" i="46"/>
  <c r="AI42" i="46"/>
  <c r="AJ42" i="46"/>
  <c r="AF43" i="46"/>
  <c r="AG43" i="46"/>
  <c r="AH43" i="46"/>
  <c r="AI43" i="46"/>
  <c r="AJ43" i="46"/>
  <c r="AF44" i="46"/>
  <c r="AG44" i="46"/>
  <c r="AH44" i="46"/>
  <c r="AI44" i="46"/>
  <c r="AJ44" i="46"/>
  <c r="AF45" i="46"/>
  <c r="AG45" i="46"/>
  <c r="AH45" i="46"/>
  <c r="AI45" i="46"/>
  <c r="AJ45" i="46"/>
  <c r="AF46" i="46"/>
  <c r="AG46" i="46"/>
  <c r="AH46" i="46"/>
  <c r="AI46" i="46"/>
  <c r="AJ46" i="46"/>
  <c r="AF47" i="46"/>
  <c r="AG47" i="46"/>
  <c r="AH47" i="46"/>
  <c r="AI47" i="46"/>
  <c r="AJ47" i="46"/>
  <c r="AF48" i="46"/>
  <c r="AG48" i="46"/>
  <c r="AH48" i="46"/>
  <c r="AI48" i="46"/>
  <c r="AJ48" i="46"/>
  <c r="S2" i="46"/>
  <c r="AB9" i="46"/>
  <c r="AG9" i="46"/>
  <c r="K17" i="46"/>
  <c r="J18" i="46"/>
  <c r="K18" i="46"/>
  <c r="R2" i="46"/>
  <c r="R4" i="46" s="1"/>
  <c r="V2" i="46"/>
  <c r="V3" i="46" s="1"/>
  <c r="AA2" i="46"/>
  <c r="AA3" i="46" s="1"/>
  <c r="AA5" i="46" s="1"/>
  <c r="R3" i="46"/>
  <c r="W3" i="46"/>
  <c r="Z3" i="46"/>
  <c r="W4" i="46"/>
  <c r="Z4" i="46"/>
  <c r="W5" i="46"/>
  <c r="Z5" i="46"/>
  <c r="S2" i="45"/>
  <c r="R2" i="45"/>
  <c r="K18" i="45"/>
  <c r="J18" i="45"/>
  <c r="K17" i="45"/>
  <c r="J17" i="45"/>
  <c r="AG9" i="45"/>
  <c r="AB9" i="45"/>
  <c r="Z3" i="45"/>
  <c r="Z5" i="45" s="1"/>
  <c r="W3" i="45"/>
  <c r="AA2" i="45"/>
  <c r="AA3" i="45" s="1"/>
  <c r="AA5" i="45" s="1"/>
  <c r="V2" i="45"/>
  <c r="AF26" i="43"/>
  <c r="AG26" i="43"/>
  <c r="AH26" i="43"/>
  <c r="AI26" i="43"/>
  <c r="AJ26" i="43"/>
  <c r="AF27" i="43"/>
  <c r="AG27" i="43"/>
  <c r="AH27" i="43"/>
  <c r="AI27" i="43"/>
  <c r="AJ27" i="43"/>
  <c r="AF28" i="43"/>
  <c r="AG28" i="43"/>
  <c r="AH28" i="43"/>
  <c r="AI28" i="43"/>
  <c r="AJ28" i="43"/>
  <c r="AF29" i="43"/>
  <c r="AG29" i="43"/>
  <c r="AH29" i="43"/>
  <c r="AI29" i="43"/>
  <c r="AJ29" i="43"/>
  <c r="AF30" i="43"/>
  <c r="AG30" i="43"/>
  <c r="AH30" i="43"/>
  <c r="AI30" i="43"/>
  <c r="AJ30" i="43"/>
  <c r="AF31" i="43"/>
  <c r="AG31" i="43"/>
  <c r="AH31" i="43"/>
  <c r="AI31" i="43"/>
  <c r="AJ31" i="43"/>
  <c r="AF32" i="43"/>
  <c r="AG32" i="43"/>
  <c r="AH32" i="43"/>
  <c r="AI32" i="43"/>
  <c r="AJ32" i="43"/>
  <c r="AF33" i="43"/>
  <c r="AG33" i="43"/>
  <c r="AH33" i="43"/>
  <c r="AI33" i="43"/>
  <c r="AJ33" i="43"/>
  <c r="AF34" i="43"/>
  <c r="AG34" i="43"/>
  <c r="AH34" i="43"/>
  <c r="AI34" i="43"/>
  <c r="AJ34" i="43"/>
  <c r="AF35" i="43"/>
  <c r="AG35" i="43"/>
  <c r="AH35" i="43"/>
  <c r="AI35" i="43"/>
  <c r="AJ35" i="43"/>
  <c r="AF36" i="43"/>
  <c r="AG36" i="43"/>
  <c r="AH36" i="43"/>
  <c r="AI36" i="43"/>
  <c r="AJ36" i="43"/>
  <c r="AF37" i="43"/>
  <c r="AG37" i="43"/>
  <c r="AH37" i="43"/>
  <c r="AI37" i="43"/>
  <c r="AJ37" i="43"/>
  <c r="AF38" i="43"/>
  <c r="AG38" i="43"/>
  <c r="AH38" i="43"/>
  <c r="AI38" i="43"/>
  <c r="AJ38" i="43"/>
  <c r="AF39" i="43"/>
  <c r="AG39" i="43"/>
  <c r="AH39" i="43"/>
  <c r="AI39" i="43"/>
  <c r="AJ39" i="43"/>
  <c r="AF40" i="43"/>
  <c r="AG40" i="43"/>
  <c r="AH40" i="43"/>
  <c r="AI40" i="43"/>
  <c r="AJ40" i="43"/>
  <c r="AF41" i="43"/>
  <c r="AG41" i="43"/>
  <c r="AH41" i="43"/>
  <c r="AI41" i="43"/>
  <c r="AJ41" i="43"/>
  <c r="AF42" i="43"/>
  <c r="AG42" i="43"/>
  <c r="AH42" i="43"/>
  <c r="AI42" i="43"/>
  <c r="AJ42" i="43"/>
  <c r="AF43" i="43"/>
  <c r="AG43" i="43"/>
  <c r="AH43" i="43"/>
  <c r="AI43" i="43"/>
  <c r="AJ43" i="43"/>
  <c r="AF44" i="43"/>
  <c r="AG44" i="43"/>
  <c r="AH44" i="43"/>
  <c r="AI44" i="43"/>
  <c r="AJ44" i="43"/>
  <c r="AF45" i="43"/>
  <c r="AG45" i="43"/>
  <c r="AH45" i="43"/>
  <c r="AI45" i="43"/>
  <c r="AJ45" i="43"/>
  <c r="AF46" i="43"/>
  <c r="AG46" i="43"/>
  <c r="AH46" i="43"/>
  <c r="AI46" i="43"/>
  <c r="AJ46" i="43"/>
  <c r="AF47" i="43"/>
  <c r="AG47" i="43"/>
  <c r="AH47" i="43"/>
  <c r="AI47" i="43"/>
  <c r="AJ47" i="43"/>
  <c r="AF48" i="43"/>
  <c r="AG48" i="43"/>
  <c r="AH48" i="43"/>
  <c r="AI48" i="43"/>
  <c r="AJ48" i="43"/>
  <c r="V2" i="43"/>
  <c r="K17" i="43"/>
  <c r="R3" i="48" l="1"/>
  <c r="R4" i="48" s="1"/>
  <c r="Z5" i="48"/>
  <c r="Z4" i="48"/>
  <c r="AA5" i="48"/>
  <c r="AF46" i="48"/>
  <c r="W5" i="48"/>
  <c r="V5" i="48"/>
  <c r="R5" i="48"/>
  <c r="AG37" i="48"/>
  <c r="AA4" i="48"/>
  <c r="AF57" i="48"/>
  <c r="AF53" i="48"/>
  <c r="AF49" i="48"/>
  <c r="AF45" i="48"/>
  <c r="AF41" i="48"/>
  <c r="AF37" i="48"/>
  <c r="AF33" i="48"/>
  <c r="AF29" i="48"/>
  <c r="AF25" i="48"/>
  <c r="AF21" i="48"/>
  <c r="AF14" i="48"/>
  <c r="AF50" i="48"/>
  <c r="AF42" i="48"/>
  <c r="AF38" i="48"/>
  <c r="AF34" i="48"/>
  <c r="AF30" i="48"/>
  <c r="AF22" i="48"/>
  <c r="AF15" i="48"/>
  <c r="AF18" i="48"/>
  <c r="V4" i="48"/>
  <c r="S4" i="48"/>
  <c r="AF17" i="48"/>
  <c r="AF54" i="48"/>
  <c r="AF26" i="48"/>
  <c r="AG53" i="48"/>
  <c r="AF56" i="48"/>
  <c r="AF52" i="48"/>
  <c r="AF48" i="48"/>
  <c r="AF44" i="48"/>
  <c r="AF40" i="48"/>
  <c r="AF36" i="48"/>
  <c r="AF32" i="48"/>
  <c r="AF28" i="48"/>
  <c r="AF24" i="48"/>
  <c r="AF20" i="48"/>
  <c r="AJ51" i="48"/>
  <c r="AF13" i="48"/>
  <c r="S3" i="48"/>
  <c r="AG42" i="48" s="1"/>
  <c r="AF55" i="48"/>
  <c r="AF51" i="48"/>
  <c r="AF47" i="48"/>
  <c r="AF43" i="48"/>
  <c r="AF39" i="48"/>
  <c r="AF35" i="48"/>
  <c r="AF31" i="48"/>
  <c r="AF27" i="48"/>
  <c r="AF23" i="48"/>
  <c r="AF19" i="48"/>
  <c r="AF12" i="48"/>
  <c r="AF11" i="48"/>
  <c r="R3" i="47"/>
  <c r="AF57" i="47"/>
  <c r="AF56" i="47"/>
  <c r="AF55" i="47"/>
  <c r="AF54" i="47"/>
  <c r="AF53" i="47"/>
  <c r="AF52" i="47"/>
  <c r="AF51" i="47"/>
  <c r="AF50" i="47"/>
  <c r="AF49" i="47"/>
  <c r="AF48" i="47"/>
  <c r="AF47" i="47"/>
  <c r="AF46" i="47"/>
  <c r="AF45" i="47"/>
  <c r="AF44" i="47"/>
  <c r="AF43" i="47"/>
  <c r="AF42" i="47"/>
  <c r="AF41" i="47"/>
  <c r="AF40" i="47"/>
  <c r="AF39" i="47"/>
  <c r="AF38" i="47"/>
  <c r="AF37" i="47"/>
  <c r="AF36" i="47"/>
  <c r="AF35" i="47"/>
  <c r="AF34" i="47"/>
  <c r="AF33" i="47"/>
  <c r="AF32" i="47"/>
  <c r="AF31" i="47"/>
  <c r="AF30" i="47"/>
  <c r="AF29" i="47"/>
  <c r="AF28" i="47"/>
  <c r="AF27" i="47"/>
  <c r="AF26" i="47"/>
  <c r="AF25" i="47"/>
  <c r="AF24" i="47"/>
  <c r="AF23" i="47"/>
  <c r="AF22" i="47"/>
  <c r="AF21" i="47"/>
  <c r="AF20" i="47"/>
  <c r="AF19" i="47"/>
  <c r="AF18" i="47"/>
  <c r="AF17" i="47"/>
  <c r="AF16" i="47"/>
  <c r="AF15" i="47"/>
  <c r="AF14" i="47"/>
  <c r="AF13" i="47"/>
  <c r="AF12" i="47"/>
  <c r="AF11" i="47"/>
  <c r="S3" i="47"/>
  <c r="V3" i="47"/>
  <c r="AA3" i="47"/>
  <c r="W5" i="47"/>
  <c r="W4" i="47"/>
  <c r="Z5" i="47"/>
  <c r="Z4" i="47"/>
  <c r="J19" i="47"/>
  <c r="K19" i="47"/>
  <c r="K19" i="46"/>
  <c r="AH17" i="46"/>
  <c r="S3" i="46"/>
  <c r="AG11" i="46" s="1"/>
  <c r="J19" i="46"/>
  <c r="AF30" i="46"/>
  <c r="AF26" i="46"/>
  <c r="AF18" i="46"/>
  <c r="AF34" i="46"/>
  <c r="AF22" i="46"/>
  <c r="AI14" i="46"/>
  <c r="AF38" i="46"/>
  <c r="AF15" i="46"/>
  <c r="AJ25" i="46"/>
  <c r="AG18" i="46"/>
  <c r="AI29" i="46"/>
  <c r="AH37" i="46"/>
  <c r="AH29" i="46"/>
  <c r="AH25" i="46"/>
  <c r="AH21" i="46"/>
  <c r="AF21" i="46"/>
  <c r="AJ17" i="46"/>
  <c r="AH13" i="46"/>
  <c r="AJ37" i="46"/>
  <c r="AJ21" i="46"/>
  <c r="AI37" i="46"/>
  <c r="AI33" i="46"/>
  <c r="AI25" i="46"/>
  <c r="AI21" i="46"/>
  <c r="AJ14" i="46"/>
  <c r="AH33" i="46"/>
  <c r="AF40" i="46"/>
  <c r="AG21" i="46"/>
  <c r="AJ29" i="46"/>
  <c r="AJ40" i="46"/>
  <c r="AJ33" i="46"/>
  <c r="AG37" i="46"/>
  <c r="AG33" i="46"/>
  <c r="AG29" i="46"/>
  <c r="AG25" i="46"/>
  <c r="AH14" i="46"/>
  <c r="AF37" i="46"/>
  <c r="AF29" i="46"/>
  <c r="AF25" i="46"/>
  <c r="AJ36" i="46"/>
  <c r="AJ28" i="46"/>
  <c r="AJ20" i="46"/>
  <c r="AF14" i="46"/>
  <c r="AI40" i="46"/>
  <c r="AI32" i="46"/>
  <c r="AI20" i="46"/>
  <c r="S5" i="46"/>
  <c r="AH36" i="46"/>
  <c r="AH28" i="46"/>
  <c r="AH24" i="46"/>
  <c r="AH20" i="46"/>
  <c r="AI13" i="46"/>
  <c r="R5" i="46"/>
  <c r="AG32" i="46"/>
  <c r="AG24" i="46"/>
  <c r="AF17" i="46"/>
  <c r="AA4" i="46"/>
  <c r="AF32" i="46"/>
  <c r="AF28" i="46"/>
  <c r="AF24" i="46"/>
  <c r="AF20" i="46"/>
  <c r="AG13" i="46"/>
  <c r="AJ39" i="46"/>
  <c r="AJ35" i="46"/>
  <c r="AJ31" i="46"/>
  <c r="AJ27" i="46"/>
  <c r="AJ23" i="46"/>
  <c r="AJ19" i="46"/>
  <c r="AI35" i="46"/>
  <c r="AI27" i="46"/>
  <c r="AI19" i="46"/>
  <c r="AJ16" i="46"/>
  <c r="AH35" i="46"/>
  <c r="AH31" i="46"/>
  <c r="AH27" i="46"/>
  <c r="AH23" i="46"/>
  <c r="AI16" i="46"/>
  <c r="AI12" i="46"/>
  <c r="S4" i="46"/>
  <c r="AG27" i="46"/>
  <c r="AG23" i="46"/>
  <c r="AG19" i="46"/>
  <c r="AH12" i="46"/>
  <c r="AF35" i="46"/>
  <c r="AF23" i="46"/>
  <c r="AG16" i="46"/>
  <c r="AJ38" i="46"/>
  <c r="AJ30" i="46"/>
  <c r="AJ26" i="46"/>
  <c r="AJ22" i="46"/>
  <c r="AF12" i="46"/>
  <c r="AI38" i="46"/>
  <c r="AI34" i="46"/>
  <c r="AI30" i="46"/>
  <c r="AI26" i="46"/>
  <c r="AI22" i="46"/>
  <c r="AJ15" i="46"/>
  <c r="AJ11" i="46"/>
  <c r="AH18" i="46"/>
  <c r="AF33" i="46"/>
  <c r="AG14" i="46"/>
  <c r="AJ32" i="46"/>
  <c r="AJ24" i="46"/>
  <c r="AI17" i="46"/>
  <c r="V5" i="46"/>
  <c r="AI36" i="46"/>
  <c r="AI28" i="46"/>
  <c r="AI24" i="46"/>
  <c r="AJ13" i="46"/>
  <c r="AH40" i="46"/>
  <c r="AH32" i="46"/>
  <c r="AG17" i="46"/>
  <c r="AG40" i="46"/>
  <c r="AG36" i="46"/>
  <c r="AG28" i="46"/>
  <c r="AG20" i="46"/>
  <c r="AF36" i="46"/>
  <c r="AF13" i="46"/>
  <c r="AI39" i="46"/>
  <c r="AI31" i="46"/>
  <c r="AI23" i="46"/>
  <c r="AJ12" i="46"/>
  <c r="V4" i="46"/>
  <c r="AH39" i="46"/>
  <c r="AH19" i="46"/>
  <c r="AG39" i="46"/>
  <c r="AG35" i="46"/>
  <c r="AG31" i="46"/>
  <c r="AH16" i="46"/>
  <c r="AF39" i="46"/>
  <c r="AF31" i="46"/>
  <c r="AF27" i="46"/>
  <c r="AF19" i="46"/>
  <c r="AG12" i="46"/>
  <c r="AJ34" i="46"/>
  <c r="AF16" i="46"/>
  <c r="AH38" i="46"/>
  <c r="AH34" i="46"/>
  <c r="AH30" i="46"/>
  <c r="AH26" i="46"/>
  <c r="AH22" i="46"/>
  <c r="AJ18" i="46"/>
  <c r="AI15" i="46"/>
  <c r="AI11" i="46"/>
  <c r="AG38" i="46"/>
  <c r="AG34" i="46"/>
  <c r="AG30" i="46"/>
  <c r="AG26" i="46"/>
  <c r="AG22" i="46"/>
  <c r="AI18" i="46"/>
  <c r="AH15" i="46"/>
  <c r="AH11" i="46"/>
  <c r="AG15" i="46"/>
  <c r="AF11" i="46"/>
  <c r="W4" i="45"/>
  <c r="K19" i="45"/>
  <c r="Z4" i="45"/>
  <c r="AF19" i="45"/>
  <c r="AF21" i="45"/>
  <c r="S3" i="45"/>
  <c r="AH12" i="45" s="1"/>
  <c r="AF12" i="45"/>
  <c r="AF29" i="45"/>
  <c r="V3" i="45"/>
  <c r="V5" i="45" s="1"/>
  <c r="AF14" i="45"/>
  <c r="AF37" i="45"/>
  <c r="J19" i="45"/>
  <c r="W5" i="45"/>
  <c r="AF22" i="45"/>
  <c r="AF30" i="45"/>
  <c r="AF38" i="45"/>
  <c r="R3" i="45"/>
  <c r="R4" i="45" s="1"/>
  <c r="AF15" i="45"/>
  <c r="AF27" i="45"/>
  <c r="AF35" i="45"/>
  <c r="AF24" i="45"/>
  <c r="AF32" i="45"/>
  <c r="AF40" i="45"/>
  <c r="AF18" i="45"/>
  <c r="AF26" i="45"/>
  <c r="AF34" i="45"/>
  <c r="AF11" i="45"/>
  <c r="AF17" i="45"/>
  <c r="AF23" i="45"/>
  <c r="AF31" i="45"/>
  <c r="AF39" i="45"/>
  <c r="AA4" i="45"/>
  <c r="AF16" i="45"/>
  <c r="AF20" i="45"/>
  <c r="AF28" i="45"/>
  <c r="AF36" i="45"/>
  <c r="AF13" i="45"/>
  <c r="AF25" i="45"/>
  <c r="AF33" i="45"/>
  <c r="K17" i="41"/>
  <c r="J17" i="41"/>
  <c r="K18" i="43"/>
  <c r="J18" i="43"/>
  <c r="J17" i="43"/>
  <c r="AG9" i="43"/>
  <c r="AB9" i="43"/>
  <c r="AA2" i="43"/>
  <c r="S2" i="43"/>
  <c r="R2" i="43"/>
  <c r="Z2" i="41"/>
  <c r="Z3" i="41" s="1"/>
  <c r="AA2" i="41"/>
  <c r="AG17" i="48" l="1"/>
  <c r="AG31" i="48"/>
  <c r="AH52" i="48"/>
  <c r="AG35" i="48"/>
  <c r="AJ45" i="48"/>
  <c r="AI13" i="48"/>
  <c r="AG22" i="48"/>
  <c r="AH23" i="48"/>
  <c r="AJ33" i="48"/>
  <c r="AJ35" i="48"/>
  <c r="AI56" i="48"/>
  <c r="AG44" i="48"/>
  <c r="AH18" i="48"/>
  <c r="AG29" i="48"/>
  <c r="AJ47" i="48"/>
  <c r="AI17" i="48"/>
  <c r="AG56" i="48"/>
  <c r="AG33" i="48"/>
  <c r="AJ29" i="48"/>
  <c r="AG39" i="48"/>
  <c r="AI20" i="48"/>
  <c r="AI40" i="48"/>
  <c r="AI11" i="48"/>
  <c r="AJ20" i="48"/>
  <c r="AJ55" i="48"/>
  <c r="AJ37" i="48"/>
  <c r="AG43" i="48"/>
  <c r="AJ57" i="48"/>
  <c r="AG47" i="48"/>
  <c r="AI45" i="48"/>
  <c r="AJ40" i="48"/>
  <c r="AG12" i="48"/>
  <c r="AH41" i="48"/>
  <c r="AH31" i="48"/>
  <c r="AJ49" i="48"/>
  <c r="AJ12" i="48"/>
  <c r="AH56" i="48"/>
  <c r="AH17" i="48"/>
  <c r="AG24" i="48"/>
  <c r="AJ19" i="48"/>
  <c r="AI24" i="48"/>
  <c r="AG28" i="48"/>
  <c r="AJ25" i="48"/>
  <c r="AJ21" i="48"/>
  <c r="S5" i="48"/>
  <c r="AI29" i="48"/>
  <c r="AI52" i="48"/>
  <c r="AJ11" i="48"/>
  <c r="AG55" i="48"/>
  <c r="AH33" i="48"/>
  <c r="AG16" i="48"/>
  <c r="AG30" i="48"/>
  <c r="AH49" i="48"/>
  <c r="AI28" i="48"/>
  <c r="AJ41" i="48"/>
  <c r="AJ27" i="48"/>
  <c r="AI32" i="48"/>
  <c r="AG36" i="48"/>
  <c r="AJ53" i="48"/>
  <c r="AH53" i="48"/>
  <c r="AI21" i="48"/>
  <c r="AI37" i="48"/>
  <c r="AG51" i="48"/>
  <c r="AI53" i="48"/>
  <c r="AG26" i="48"/>
  <c r="AH27" i="48"/>
  <c r="AG20" i="48"/>
  <c r="AJ23" i="48"/>
  <c r="AG32" i="48"/>
  <c r="AJ31" i="48"/>
  <c r="AI48" i="48"/>
  <c r="AG40" i="48"/>
  <c r="AG15" i="48"/>
  <c r="AI16" i="48"/>
  <c r="AJ39" i="48"/>
  <c r="AI36" i="48"/>
  <c r="AG48" i="48"/>
  <c r="AH21" i="48"/>
  <c r="AG21" i="48"/>
  <c r="AH19" i="48"/>
  <c r="AJ43" i="48"/>
  <c r="AI44" i="48"/>
  <c r="AH15" i="48"/>
  <c r="AG52" i="48"/>
  <c r="AH29" i="48"/>
  <c r="AG25" i="48"/>
  <c r="AG18" i="48"/>
  <c r="AH57" i="48"/>
  <c r="AH39" i="48"/>
  <c r="AJ28" i="48"/>
  <c r="AG38" i="48"/>
  <c r="AH24" i="48"/>
  <c r="AG45" i="48"/>
  <c r="AI18" i="48"/>
  <c r="AH35" i="48"/>
  <c r="AJ24" i="48"/>
  <c r="AG34" i="48"/>
  <c r="AH20" i="48"/>
  <c r="AJ13" i="48"/>
  <c r="AG41" i="48"/>
  <c r="AH43" i="48"/>
  <c r="AJ32" i="48"/>
  <c r="AG46" i="48"/>
  <c r="AH28" i="48"/>
  <c r="AI25" i="48"/>
  <c r="AG14" i="48"/>
  <c r="AG49" i="48"/>
  <c r="AI15" i="48"/>
  <c r="AH26" i="48"/>
  <c r="AH30" i="48"/>
  <c r="AH34" i="48"/>
  <c r="AH38" i="48"/>
  <c r="AH42" i="48"/>
  <c r="AH50" i="48"/>
  <c r="AH54" i="48"/>
  <c r="AJ15" i="48"/>
  <c r="AI26" i="48"/>
  <c r="AI30" i="48"/>
  <c r="AI34" i="48"/>
  <c r="AI38" i="48"/>
  <c r="AI46" i="48"/>
  <c r="AI50" i="48"/>
  <c r="AI54" i="48"/>
  <c r="AJ54" i="48"/>
  <c r="AJ16" i="48"/>
  <c r="AI19" i="48"/>
  <c r="AI23" i="48"/>
  <c r="AI27" i="48"/>
  <c r="AI31" i="48"/>
  <c r="AI35" i="48"/>
  <c r="AI39" i="48"/>
  <c r="AI43" i="48"/>
  <c r="AI47" i="48"/>
  <c r="AH22" i="48"/>
  <c r="AI22" i="48"/>
  <c r="AI42" i="48"/>
  <c r="AJ22" i="48"/>
  <c r="AJ26" i="48"/>
  <c r="AJ30" i="48"/>
  <c r="AJ34" i="48"/>
  <c r="AJ38" i="48"/>
  <c r="AJ42" i="48"/>
  <c r="AJ46" i="48"/>
  <c r="AJ50" i="48"/>
  <c r="AJ18" i="48"/>
  <c r="AH46" i="48"/>
  <c r="AI55" i="48"/>
  <c r="AI51" i="48"/>
  <c r="AH47" i="48"/>
  <c r="AJ36" i="48"/>
  <c r="AG50" i="48"/>
  <c r="AH32" i="48"/>
  <c r="AI33" i="48"/>
  <c r="AJ17" i="48"/>
  <c r="AG57" i="48"/>
  <c r="AJ14" i="48"/>
  <c r="AH16" i="48"/>
  <c r="AH51" i="48"/>
  <c r="AJ44" i="48"/>
  <c r="AG54" i="48"/>
  <c r="AH36" i="48"/>
  <c r="AI41" i="48"/>
  <c r="AH14" i="48"/>
  <c r="AG13" i="48"/>
  <c r="AI49" i="48"/>
  <c r="AI14" i="48"/>
  <c r="AG11" i="48"/>
  <c r="AG23" i="48"/>
  <c r="AH12" i="48"/>
  <c r="AJ52" i="48"/>
  <c r="AH13" i="48"/>
  <c r="AH44" i="48"/>
  <c r="AI57" i="48"/>
  <c r="AH37" i="48"/>
  <c r="AG19" i="48"/>
  <c r="AH55" i="48"/>
  <c r="AJ48" i="48"/>
  <c r="AH40" i="48"/>
  <c r="AH25" i="48"/>
  <c r="AH11" i="48"/>
  <c r="AG27" i="48"/>
  <c r="AI12" i="48"/>
  <c r="AJ56" i="48"/>
  <c r="AH48" i="48"/>
  <c r="AH45" i="48"/>
  <c r="AA5" i="47"/>
  <c r="AA4" i="47"/>
  <c r="V5" i="47"/>
  <c r="V4" i="47"/>
  <c r="AJ57" i="47"/>
  <c r="AI57" i="47"/>
  <c r="AH57" i="47"/>
  <c r="AG57" i="47"/>
  <c r="AJ56" i="47"/>
  <c r="AI56" i="47"/>
  <c r="AH56" i="47"/>
  <c r="AG56" i="47"/>
  <c r="AJ55" i="47"/>
  <c r="AI55" i="47"/>
  <c r="AH55" i="47"/>
  <c r="AG55" i="47"/>
  <c r="AJ54" i="47"/>
  <c r="AI54" i="47"/>
  <c r="AH54" i="47"/>
  <c r="AG54" i="47"/>
  <c r="AJ53" i="47"/>
  <c r="AI53" i="47"/>
  <c r="AH53" i="47"/>
  <c r="AG53" i="47"/>
  <c r="AJ52" i="47"/>
  <c r="AI52" i="47"/>
  <c r="AH52" i="47"/>
  <c r="AG52" i="47"/>
  <c r="AJ51" i="47"/>
  <c r="AI51" i="47"/>
  <c r="AH51" i="47"/>
  <c r="AG51" i="47"/>
  <c r="AJ50" i="47"/>
  <c r="AI50" i="47"/>
  <c r="AH50" i="47"/>
  <c r="AG50" i="47"/>
  <c r="AJ49" i="47"/>
  <c r="AI49" i="47"/>
  <c r="AH49" i="47"/>
  <c r="AG49" i="47"/>
  <c r="AJ48" i="47"/>
  <c r="AI48" i="47"/>
  <c r="AH48" i="47"/>
  <c r="AG48" i="47"/>
  <c r="AJ47" i="47"/>
  <c r="AI47" i="47"/>
  <c r="AH47" i="47"/>
  <c r="AG47" i="47"/>
  <c r="AJ46" i="47"/>
  <c r="AI46" i="47"/>
  <c r="AH46" i="47"/>
  <c r="AG46" i="47"/>
  <c r="AJ45" i="47"/>
  <c r="AI45" i="47"/>
  <c r="AH45" i="47"/>
  <c r="AG45" i="47"/>
  <c r="AJ44" i="47"/>
  <c r="AI44" i="47"/>
  <c r="AH44" i="47"/>
  <c r="AG44" i="47"/>
  <c r="AJ43" i="47"/>
  <c r="AI43" i="47"/>
  <c r="AH43" i="47"/>
  <c r="AG43" i="47"/>
  <c r="AJ42" i="47"/>
  <c r="AI42" i="47"/>
  <c r="AH42" i="47"/>
  <c r="AG42" i="47"/>
  <c r="AJ41" i="47"/>
  <c r="AI41" i="47"/>
  <c r="AH41" i="47"/>
  <c r="AG41" i="47"/>
  <c r="AJ40" i="47"/>
  <c r="AI40" i="47"/>
  <c r="AH40" i="47"/>
  <c r="AG40" i="47"/>
  <c r="AJ39" i="47"/>
  <c r="AI39" i="47"/>
  <c r="AH39" i="47"/>
  <c r="AG39" i="47"/>
  <c r="AJ38" i="47"/>
  <c r="AI38" i="47"/>
  <c r="AH38" i="47"/>
  <c r="AG38" i="47"/>
  <c r="AJ37" i="47"/>
  <c r="AI37" i="47"/>
  <c r="AH37" i="47"/>
  <c r="AG37" i="47"/>
  <c r="AJ36" i="47"/>
  <c r="AI36" i="47"/>
  <c r="AH36" i="47"/>
  <c r="AG36" i="47"/>
  <c r="AJ35" i="47"/>
  <c r="AI35" i="47"/>
  <c r="AH35" i="47"/>
  <c r="AG35" i="47"/>
  <c r="AJ34" i="47"/>
  <c r="AI34" i="47"/>
  <c r="AH34" i="47"/>
  <c r="AG34" i="47"/>
  <c r="AJ33" i="47"/>
  <c r="AI33" i="47"/>
  <c r="AH33" i="47"/>
  <c r="AG33" i="47"/>
  <c r="AJ32" i="47"/>
  <c r="AI32" i="47"/>
  <c r="AH32" i="47"/>
  <c r="AG32" i="47"/>
  <c r="AJ31" i="47"/>
  <c r="AI31" i="47"/>
  <c r="AH31" i="47"/>
  <c r="AG31" i="47"/>
  <c r="AJ30" i="47"/>
  <c r="AI30" i="47"/>
  <c r="AH30" i="47"/>
  <c r="AG30" i="47"/>
  <c r="AJ29" i="47"/>
  <c r="AI29" i="47"/>
  <c r="AH29" i="47"/>
  <c r="AG29" i="47"/>
  <c r="AJ28" i="47"/>
  <c r="AI28" i="47"/>
  <c r="AH28" i="47"/>
  <c r="AG28" i="47"/>
  <c r="AJ27" i="47"/>
  <c r="AI27" i="47"/>
  <c r="AH27" i="47"/>
  <c r="AG27" i="47"/>
  <c r="AJ26" i="47"/>
  <c r="AI26" i="47"/>
  <c r="AH26" i="47"/>
  <c r="AG26" i="47"/>
  <c r="AJ25" i="47"/>
  <c r="AI25" i="47"/>
  <c r="AH25" i="47"/>
  <c r="AG25" i="47"/>
  <c r="AJ24" i="47"/>
  <c r="AI24" i="47"/>
  <c r="AH24" i="47"/>
  <c r="AG24" i="47"/>
  <c r="AJ23" i="47"/>
  <c r="AI23" i="47"/>
  <c r="AH23" i="47"/>
  <c r="AG23" i="47"/>
  <c r="AJ22" i="47"/>
  <c r="AI22" i="47"/>
  <c r="AH22" i="47"/>
  <c r="AG22" i="47"/>
  <c r="AJ21" i="47"/>
  <c r="AI21" i="47"/>
  <c r="AH21" i="47"/>
  <c r="AG21" i="47"/>
  <c r="AJ20" i="47"/>
  <c r="AI20" i="47"/>
  <c r="AH20" i="47"/>
  <c r="AG20" i="47"/>
  <c r="AJ19" i="47"/>
  <c r="AI19" i="47"/>
  <c r="AH19" i="47"/>
  <c r="AG19" i="47"/>
  <c r="AJ18" i="47"/>
  <c r="AI18" i="47"/>
  <c r="AH18" i="47"/>
  <c r="AG18" i="47"/>
  <c r="AJ17" i="47"/>
  <c r="AI17" i="47"/>
  <c r="AH17" i="47"/>
  <c r="AG17" i="47"/>
  <c r="AJ16" i="47"/>
  <c r="AI16" i="47"/>
  <c r="AH16" i="47"/>
  <c r="AG16" i="47"/>
  <c r="AJ15" i="47"/>
  <c r="AI15" i="47"/>
  <c r="AH15" i="47"/>
  <c r="AG15" i="47"/>
  <c r="AJ14" i="47"/>
  <c r="AI14" i="47"/>
  <c r="AH14" i="47"/>
  <c r="AG14" i="47"/>
  <c r="AJ13" i="47"/>
  <c r="AI13" i="47"/>
  <c r="AH13" i="47"/>
  <c r="AG13" i="47"/>
  <c r="AJ12" i="47"/>
  <c r="AI12" i="47"/>
  <c r="AH12" i="47"/>
  <c r="AG12" i="47"/>
  <c r="AJ11" i="47"/>
  <c r="AI11" i="47"/>
  <c r="AH11" i="47"/>
  <c r="AG11" i="47"/>
  <c r="S5" i="47"/>
  <c r="S4" i="47"/>
  <c r="R5" i="47"/>
  <c r="R4" i="47"/>
  <c r="AJ28" i="45"/>
  <c r="AH32" i="45"/>
  <c r="AG34" i="45"/>
  <c r="AG20" i="45"/>
  <c r="S5" i="45"/>
  <c r="AI12" i="45"/>
  <c r="AJ32" i="45"/>
  <c r="V4" i="45"/>
  <c r="AG16" i="45"/>
  <c r="AG36" i="45"/>
  <c r="AI14" i="45"/>
  <c r="AI29" i="45"/>
  <c r="AG15" i="45"/>
  <c r="AJ22" i="45"/>
  <c r="AI20" i="45"/>
  <c r="AI34" i="45"/>
  <c r="AG21" i="45"/>
  <c r="AG13" i="45"/>
  <c r="AG27" i="45"/>
  <c r="AH21" i="45"/>
  <c r="AJ11" i="45"/>
  <c r="AJ26" i="45"/>
  <c r="AI39" i="45"/>
  <c r="AH35" i="45"/>
  <c r="AG25" i="45"/>
  <c r="AI32" i="45"/>
  <c r="AG22" i="45"/>
  <c r="AH23" i="45"/>
  <c r="AJ12" i="45"/>
  <c r="AJ15" i="45"/>
  <c r="AI35" i="45"/>
  <c r="AH27" i="45"/>
  <c r="AH33" i="45"/>
  <c r="AG31" i="45"/>
  <c r="AJ21" i="45"/>
  <c r="AG11" i="45"/>
  <c r="AJ35" i="45"/>
  <c r="AG14" i="45"/>
  <c r="AH15" i="45"/>
  <c r="AH30" i="45"/>
  <c r="AJ31" i="45"/>
  <c r="AH16" i="45"/>
  <c r="AI11" i="45"/>
  <c r="AH31" i="45"/>
  <c r="AH11" i="45"/>
  <c r="AJ40" i="45"/>
  <c r="AI19" i="45"/>
  <c r="AJ30" i="45"/>
  <c r="AG12" i="45"/>
  <c r="AH38" i="45"/>
  <c r="AI25" i="45"/>
  <c r="AG30" i="45"/>
  <c r="AI13" i="45"/>
  <c r="AJ34" i="45"/>
  <c r="AJ29" i="45"/>
  <c r="AI30" i="45"/>
  <c r="AG39" i="45"/>
  <c r="AH26" i="45"/>
  <c r="AH18" i="45"/>
  <c r="AI38" i="45"/>
  <c r="AH29" i="45"/>
  <c r="AI15" i="45"/>
  <c r="AG29" i="45"/>
  <c r="AJ16" i="45"/>
  <c r="AJ36" i="45"/>
  <c r="AI28" i="45"/>
  <c r="AJ17" i="45"/>
  <c r="AG33" i="45"/>
  <c r="AH20" i="45"/>
  <c r="AH36" i="45"/>
  <c r="AG28" i="45"/>
  <c r="AJ19" i="45"/>
  <c r="AI22" i="45"/>
  <c r="AI37" i="45"/>
  <c r="AJ24" i="45"/>
  <c r="AG17" i="45"/>
  <c r="AG32" i="45"/>
  <c r="AI40" i="45"/>
  <c r="AJ27" i="45"/>
  <c r="AH19" i="45"/>
  <c r="AG40" i="45"/>
  <c r="AH40" i="45"/>
  <c r="AI27" i="45"/>
  <c r="AG19" i="45"/>
  <c r="AG35" i="45"/>
  <c r="AH22" i="45"/>
  <c r="AJ39" i="45"/>
  <c r="AI16" i="45"/>
  <c r="AI31" i="45"/>
  <c r="AH39" i="45"/>
  <c r="AI26" i="45"/>
  <c r="AI18" i="45"/>
  <c r="AG23" i="45"/>
  <c r="AJ25" i="45"/>
  <c r="AG26" i="45"/>
  <c r="AG18" i="45"/>
  <c r="AJ33" i="45"/>
  <c r="AJ38" i="45"/>
  <c r="AI33" i="45"/>
  <c r="AJ20" i="45"/>
  <c r="AG38" i="45"/>
  <c r="AH25" i="45"/>
  <c r="AI23" i="45"/>
  <c r="AJ37" i="45"/>
  <c r="AH17" i="45"/>
  <c r="AJ13" i="45"/>
  <c r="AH34" i="45"/>
  <c r="AI21" i="45"/>
  <c r="AH14" i="45"/>
  <c r="AH37" i="45"/>
  <c r="AI24" i="45"/>
  <c r="AG24" i="45"/>
  <c r="AG37" i="45"/>
  <c r="AH24" i="45"/>
  <c r="AI36" i="45"/>
  <c r="AJ23" i="45"/>
  <c r="AH13" i="45"/>
  <c r="AH28" i="45"/>
  <c r="AI17" i="45"/>
  <c r="AJ14" i="45"/>
  <c r="S4" i="45"/>
  <c r="AJ18" i="45"/>
  <c r="R5" i="45"/>
  <c r="R3" i="43"/>
  <c r="AF67" i="43"/>
  <c r="AF66" i="43"/>
  <c r="AF65" i="43"/>
  <c r="AF64" i="43"/>
  <c r="AF63" i="43"/>
  <c r="AF62" i="43"/>
  <c r="AF61" i="43"/>
  <c r="AF60" i="43"/>
  <c r="AF25" i="43"/>
  <c r="AF24" i="43"/>
  <c r="AF23" i="43"/>
  <c r="AF22" i="43"/>
  <c r="AF21" i="43"/>
  <c r="AF20" i="43"/>
  <c r="AF19" i="43"/>
  <c r="AF18" i="43"/>
  <c r="AF17" i="43"/>
  <c r="AF16" i="43"/>
  <c r="AF15" i="43"/>
  <c r="AF14" i="43"/>
  <c r="AF13" i="43"/>
  <c r="AF12" i="43"/>
  <c r="AF11" i="43"/>
  <c r="S3" i="43"/>
  <c r="V3" i="43"/>
  <c r="AF59" i="43"/>
  <c r="AF58" i="43"/>
  <c r="AF57" i="43"/>
  <c r="AF56" i="43"/>
  <c r="AF55" i="43"/>
  <c r="AF54" i="43"/>
  <c r="AF53" i="43"/>
  <c r="AF52" i="43"/>
  <c r="AF51" i="43"/>
  <c r="AF50" i="43"/>
  <c r="AF49" i="43"/>
  <c r="W3" i="43"/>
  <c r="Z3" i="43"/>
  <c r="AA3" i="43"/>
  <c r="J19" i="43"/>
  <c r="K19" i="43"/>
  <c r="AA3" i="41"/>
  <c r="AA5" i="41" s="1"/>
  <c r="Z4" i="41"/>
  <c r="Z5" i="41"/>
  <c r="AA4" i="41"/>
  <c r="AA5" i="43" l="1"/>
  <c r="AA4" i="43"/>
  <c r="Z5" i="43"/>
  <c r="Z4" i="43"/>
  <c r="AJ67" i="43"/>
  <c r="AI67" i="43"/>
  <c r="AH67" i="43"/>
  <c r="AG67" i="43"/>
  <c r="AJ66" i="43"/>
  <c r="AI66" i="43"/>
  <c r="AH66" i="43"/>
  <c r="AG66" i="43"/>
  <c r="AJ65" i="43"/>
  <c r="AI65" i="43"/>
  <c r="AH65" i="43"/>
  <c r="AG65" i="43"/>
  <c r="AJ64" i="43"/>
  <c r="AI64" i="43"/>
  <c r="AH64" i="43"/>
  <c r="AG64" i="43"/>
  <c r="AJ63" i="43"/>
  <c r="AI63" i="43"/>
  <c r="AH63" i="43"/>
  <c r="AG63" i="43"/>
  <c r="AJ62" i="43"/>
  <c r="AI62" i="43"/>
  <c r="AH62" i="43"/>
  <c r="AG62" i="43"/>
  <c r="AJ61" i="43"/>
  <c r="AI61" i="43"/>
  <c r="AH61" i="43"/>
  <c r="AG61" i="43"/>
  <c r="AJ60" i="43"/>
  <c r="AI60" i="43"/>
  <c r="AH60" i="43"/>
  <c r="AG60" i="43"/>
  <c r="AJ59" i="43"/>
  <c r="AI59" i="43"/>
  <c r="AH59" i="43"/>
  <c r="AG59" i="43"/>
  <c r="AJ58" i="43"/>
  <c r="AI58" i="43"/>
  <c r="AH58" i="43"/>
  <c r="AG58" i="43"/>
  <c r="AJ57" i="43"/>
  <c r="AI57" i="43"/>
  <c r="AH57" i="43"/>
  <c r="AG57" i="43"/>
  <c r="AJ56" i="43"/>
  <c r="AI56" i="43"/>
  <c r="AH56" i="43"/>
  <c r="AG56" i="43"/>
  <c r="AJ55" i="43"/>
  <c r="AI55" i="43"/>
  <c r="AH55" i="43"/>
  <c r="AG55" i="43"/>
  <c r="AJ54" i="43"/>
  <c r="AI54" i="43"/>
  <c r="AH54" i="43"/>
  <c r="AG54" i="43"/>
  <c r="AJ53" i="43"/>
  <c r="AI53" i="43"/>
  <c r="AH53" i="43"/>
  <c r="AG53" i="43"/>
  <c r="AJ52" i="43"/>
  <c r="AI52" i="43"/>
  <c r="AH52" i="43"/>
  <c r="AG52" i="43"/>
  <c r="AJ51" i="43"/>
  <c r="AI51" i="43"/>
  <c r="AH51" i="43"/>
  <c r="AG51" i="43"/>
  <c r="AJ50" i="43"/>
  <c r="AI50" i="43"/>
  <c r="AH50" i="43"/>
  <c r="AG50" i="43"/>
  <c r="AJ49" i="43"/>
  <c r="AI49" i="43"/>
  <c r="AH49" i="43"/>
  <c r="AG49" i="43"/>
  <c r="W5" i="43"/>
  <c r="W4" i="43"/>
  <c r="V5" i="43"/>
  <c r="V4" i="43"/>
  <c r="AJ25" i="43"/>
  <c r="AI25" i="43"/>
  <c r="AH25" i="43"/>
  <c r="AG25" i="43"/>
  <c r="AJ24" i="43"/>
  <c r="AI24" i="43"/>
  <c r="AH24" i="43"/>
  <c r="AG24" i="43"/>
  <c r="AJ23" i="43"/>
  <c r="AI23" i="43"/>
  <c r="AH23" i="43"/>
  <c r="AG23" i="43"/>
  <c r="AJ22" i="43"/>
  <c r="AI22" i="43"/>
  <c r="AH22" i="43"/>
  <c r="AG22" i="43"/>
  <c r="AJ21" i="43"/>
  <c r="AI21" i="43"/>
  <c r="AH21" i="43"/>
  <c r="AG21" i="43"/>
  <c r="AJ20" i="43"/>
  <c r="AI20" i="43"/>
  <c r="AH20" i="43"/>
  <c r="AG20" i="43"/>
  <c r="AJ19" i="43"/>
  <c r="AI19" i="43"/>
  <c r="AH19" i="43"/>
  <c r="AG19" i="43"/>
  <c r="AJ18" i="43"/>
  <c r="AI18" i="43"/>
  <c r="AH18" i="43"/>
  <c r="AG18" i="43"/>
  <c r="AJ17" i="43"/>
  <c r="AI17" i="43"/>
  <c r="AH17" i="43"/>
  <c r="AG17" i="43"/>
  <c r="AJ16" i="43"/>
  <c r="AI16" i="43"/>
  <c r="AH16" i="43"/>
  <c r="AG16" i="43"/>
  <c r="AJ15" i="43"/>
  <c r="AI15" i="43"/>
  <c r="AH15" i="43"/>
  <c r="AG15" i="43"/>
  <c r="AJ14" i="43"/>
  <c r="AI14" i="43"/>
  <c r="AH14" i="43"/>
  <c r="AG14" i="43"/>
  <c r="AJ13" i="43"/>
  <c r="AI13" i="43"/>
  <c r="AH13" i="43"/>
  <c r="AG13" i="43"/>
  <c r="AJ12" i="43"/>
  <c r="AI12" i="43"/>
  <c r="AH12" i="43"/>
  <c r="AG12" i="43"/>
  <c r="AJ11" i="43"/>
  <c r="AI11" i="43"/>
  <c r="AH11" i="43"/>
  <c r="AG11" i="43"/>
  <c r="S5" i="43"/>
  <c r="S4" i="43"/>
  <c r="R5" i="43"/>
  <c r="R4" i="43"/>
  <c r="AF25" i="41"/>
  <c r="AF23" i="41"/>
  <c r="AF24" i="41"/>
  <c r="R2" i="41"/>
  <c r="AF11" i="41"/>
  <c r="AG11" i="41"/>
  <c r="W2" i="41"/>
  <c r="S2" i="41"/>
  <c r="V3" i="41"/>
  <c r="V2" i="41"/>
  <c r="AF27" i="41" l="1"/>
  <c r="AF28" i="41"/>
  <c r="AF29" i="41"/>
  <c r="AF30" i="41"/>
  <c r="AF31" i="41"/>
  <c r="AF32" i="41"/>
  <c r="AF33" i="41"/>
  <c r="AF34" i="41"/>
  <c r="AF35" i="41"/>
  <c r="AF36" i="41"/>
  <c r="AF37" i="41"/>
  <c r="AF38" i="41"/>
  <c r="AF39" i="41"/>
  <c r="AF40" i="41"/>
  <c r="AF41" i="41"/>
  <c r="AF42" i="41"/>
  <c r="AF43" i="41"/>
  <c r="AF44" i="41"/>
  <c r="AF45" i="41"/>
  <c r="AF46" i="41"/>
  <c r="AF47" i="41"/>
  <c r="AF48" i="41"/>
  <c r="AF49" i="41"/>
  <c r="AF50" i="41"/>
  <c r="AF51" i="41"/>
  <c r="AF52" i="41"/>
  <c r="AF53" i="41"/>
  <c r="AF54" i="41"/>
  <c r="AF55" i="41"/>
  <c r="AF56" i="41"/>
  <c r="AF57" i="41"/>
  <c r="AF58" i="41"/>
  <c r="AF59" i="41"/>
  <c r="AF26" i="41"/>
  <c r="W3" i="41"/>
  <c r="S3" i="41"/>
  <c r="S5" i="41" s="1"/>
  <c r="K18" i="41"/>
  <c r="J18" i="41"/>
  <c r="AG9" i="41"/>
  <c r="AB9" i="41"/>
  <c r="R2" i="39"/>
  <c r="K18" i="39"/>
  <c r="K17" i="39"/>
  <c r="J18" i="39"/>
  <c r="J17" i="39"/>
  <c r="V3" i="39"/>
  <c r="V4" i="39" s="1"/>
  <c r="W5" i="41" l="1"/>
  <c r="AJ36" i="41"/>
  <c r="AJ56" i="41"/>
  <c r="AI34" i="41"/>
  <c r="AI54" i="41"/>
  <c r="AH32" i="41"/>
  <c r="AH52" i="41"/>
  <c r="AG30" i="41"/>
  <c r="AG50" i="41"/>
  <c r="AI38" i="41"/>
  <c r="AH56" i="41"/>
  <c r="AI39" i="41"/>
  <c r="AH57" i="41"/>
  <c r="AJ62" i="41"/>
  <c r="AI41" i="41"/>
  <c r="AH59" i="41"/>
  <c r="AG37" i="41"/>
  <c r="AG57" i="41"/>
  <c r="AG58" i="41"/>
  <c r="AJ65" i="41"/>
  <c r="AG60" i="41"/>
  <c r="AJ67" i="41"/>
  <c r="AH44" i="41"/>
  <c r="AH65" i="41"/>
  <c r="AI48" i="41"/>
  <c r="AH66" i="41"/>
  <c r="AH47" i="41"/>
  <c r="AG46" i="41"/>
  <c r="AJ54" i="41"/>
  <c r="AG29" i="41"/>
  <c r="AJ37" i="41"/>
  <c r="AJ57" i="41"/>
  <c r="AI35" i="41"/>
  <c r="AI55" i="41"/>
  <c r="AH33" i="41"/>
  <c r="AH53" i="41"/>
  <c r="AG31" i="41"/>
  <c r="AG51" i="41"/>
  <c r="AI58" i="41"/>
  <c r="AG54" i="41"/>
  <c r="AI59" i="41"/>
  <c r="AG55" i="41"/>
  <c r="AH38" i="41"/>
  <c r="AG36" i="41"/>
  <c r="AJ63" i="41"/>
  <c r="AH40" i="41"/>
  <c r="AG59" i="41"/>
  <c r="AI45" i="41"/>
  <c r="AG41" i="41"/>
  <c r="AI46" i="41"/>
  <c r="AG42" i="41"/>
  <c r="AI47" i="41"/>
  <c r="AG44" i="41"/>
  <c r="AG65" i="41"/>
  <c r="AH30" i="41"/>
  <c r="AG48" i="41"/>
  <c r="AI33" i="41"/>
  <c r="AG49" i="41"/>
  <c r="AJ38" i="41"/>
  <c r="AJ58" i="41"/>
  <c r="AI36" i="41"/>
  <c r="AI56" i="41"/>
  <c r="AH34" i="41"/>
  <c r="AH54" i="41"/>
  <c r="AG32" i="41"/>
  <c r="AG52" i="41"/>
  <c r="AJ60" i="41"/>
  <c r="AG34" i="41"/>
  <c r="AH37" i="41"/>
  <c r="AG35" i="41"/>
  <c r="AI40" i="41"/>
  <c r="AG56" i="41"/>
  <c r="AH39" i="41"/>
  <c r="AI62" i="41"/>
  <c r="AJ45" i="41"/>
  <c r="AI43" i="41"/>
  <c r="AI63" i="41"/>
  <c r="AH61" i="41"/>
  <c r="AJ66" i="41"/>
  <c r="AI44" i="41"/>
  <c r="AI64" i="41"/>
  <c r="AG40" i="41"/>
  <c r="AI65" i="41"/>
  <c r="AG61" i="41"/>
  <c r="AI66" i="41"/>
  <c r="AG62" i="41"/>
  <c r="AI67" i="41"/>
  <c r="AI26" i="41"/>
  <c r="AI29" i="41"/>
  <c r="AH26" i="41"/>
  <c r="AJ39" i="41"/>
  <c r="AJ59" i="41"/>
  <c r="AI37" i="41"/>
  <c r="AI57" i="41"/>
  <c r="AH35" i="41"/>
  <c r="AH55" i="41"/>
  <c r="AG33" i="41"/>
  <c r="AG53" i="41"/>
  <c r="AH36" i="41"/>
  <c r="AJ61" i="41"/>
  <c r="AI60" i="41"/>
  <c r="AH58" i="41"/>
  <c r="AI61" i="41"/>
  <c r="AI42" i="41"/>
  <c r="AG38" i="41"/>
  <c r="AH41" i="41"/>
  <c r="AH62" i="41"/>
  <c r="AJ47" i="41"/>
  <c r="AH43" i="41"/>
  <c r="AJ48" i="41"/>
  <c r="AH64" i="41"/>
  <c r="AI27" i="41"/>
  <c r="AH45" i="41"/>
  <c r="AG63" i="41"/>
  <c r="AJ50" i="41"/>
  <c r="AG64" i="41"/>
  <c r="AJ51" i="41"/>
  <c r="AH27" i="41"/>
  <c r="AJ32" i="41"/>
  <c r="AI30" i="41"/>
  <c r="AH28" i="41"/>
  <c r="AG66" i="41"/>
  <c r="AJ53" i="41"/>
  <c r="AH29" i="41"/>
  <c r="AG47" i="41"/>
  <c r="AI52" i="41"/>
  <c r="AH50" i="41"/>
  <c r="AG26" i="41"/>
  <c r="AI53" i="41"/>
  <c r="AH51" i="41"/>
  <c r="AJ40" i="41"/>
  <c r="AG45" i="41"/>
  <c r="AJ41" i="41"/>
  <c r="AJ42" i="41"/>
  <c r="AJ43" i="41"/>
  <c r="AJ64" i="41"/>
  <c r="AH60" i="41"/>
  <c r="AG39" i="41"/>
  <c r="AH42" i="41"/>
  <c r="AH63" i="41"/>
  <c r="AJ26" i="41"/>
  <c r="AJ49" i="41"/>
  <c r="AG43" i="41"/>
  <c r="AI28" i="41"/>
  <c r="AH46" i="41"/>
  <c r="AJ31" i="41"/>
  <c r="AI49" i="41"/>
  <c r="AH67" i="41"/>
  <c r="AJ52" i="41"/>
  <c r="AI50" i="41"/>
  <c r="AH48" i="41"/>
  <c r="AI31" i="41"/>
  <c r="AI51" i="41"/>
  <c r="AH49" i="41"/>
  <c r="AG27" i="41"/>
  <c r="AG67" i="41"/>
  <c r="AI32" i="41"/>
  <c r="AG28" i="41"/>
  <c r="AJ55" i="41"/>
  <c r="AH31" i="41"/>
  <c r="AJ44" i="41"/>
  <c r="AJ46" i="41"/>
  <c r="AJ27" i="41"/>
  <c r="AJ28" i="41"/>
  <c r="AJ29" i="41"/>
  <c r="AJ30" i="41"/>
  <c r="AJ33" i="41"/>
  <c r="AJ34" i="41"/>
  <c r="AJ35" i="41"/>
  <c r="W4" i="41"/>
  <c r="S4" i="41"/>
  <c r="R3" i="41"/>
  <c r="AF67" i="41"/>
  <c r="AF66" i="41"/>
  <c r="AF65" i="41"/>
  <c r="AF64" i="41"/>
  <c r="AF63" i="41"/>
  <c r="AF62" i="41"/>
  <c r="AF61" i="41"/>
  <c r="AF60" i="41"/>
  <c r="AF22" i="41"/>
  <c r="AF21" i="41"/>
  <c r="AF20" i="41"/>
  <c r="AF19" i="41"/>
  <c r="AF18" i="41"/>
  <c r="AF17" i="41"/>
  <c r="AF16" i="41"/>
  <c r="AF15" i="41"/>
  <c r="AF14" i="41"/>
  <c r="AF13" i="41"/>
  <c r="AF12" i="41"/>
  <c r="V5" i="41"/>
  <c r="V4" i="41"/>
  <c r="J19" i="41"/>
  <c r="K19" i="41"/>
  <c r="V5" i="39"/>
  <c r="R3" i="39"/>
  <c r="S2" i="39"/>
  <c r="S3" i="39" s="1"/>
  <c r="AG9" i="39"/>
  <c r="AB9" i="39"/>
  <c r="AJ12" i="38"/>
  <c r="AJ13" i="38"/>
  <c r="AJ14" i="38"/>
  <c r="AJ15" i="38"/>
  <c r="AJ16" i="38"/>
  <c r="AJ17" i="38"/>
  <c r="AJ18" i="38"/>
  <c r="AJ19" i="38"/>
  <c r="AJ20" i="38"/>
  <c r="AJ21" i="38"/>
  <c r="AJ22" i="38"/>
  <c r="AJ23" i="38"/>
  <c r="AJ24" i="38"/>
  <c r="AJ25" i="38"/>
  <c r="AJ26" i="38"/>
  <c r="AJ27" i="38"/>
  <c r="AJ28" i="38"/>
  <c r="AJ29" i="38"/>
  <c r="AJ30" i="38"/>
  <c r="AJ31" i="38"/>
  <c r="AJ32" i="38"/>
  <c r="AJ33" i="38"/>
  <c r="AJ34" i="38"/>
  <c r="AJ35" i="38"/>
  <c r="AJ36" i="38"/>
  <c r="AJ37" i="38"/>
  <c r="AJ38" i="38"/>
  <c r="AJ39" i="38"/>
  <c r="AJ40" i="38"/>
  <c r="AJ41" i="38"/>
  <c r="AJ42" i="38"/>
  <c r="AJ43" i="38"/>
  <c r="AJ44" i="38"/>
  <c r="AJ45" i="38"/>
  <c r="AJ46" i="38"/>
  <c r="AJ47" i="38"/>
  <c r="AJ48" i="38"/>
  <c r="AJ49" i="38"/>
  <c r="AJ50" i="38"/>
  <c r="AJ51" i="38"/>
  <c r="AJ52" i="38"/>
  <c r="AJ53" i="38"/>
  <c r="AJ54" i="38"/>
  <c r="AJ55" i="38"/>
  <c r="AJ56" i="38"/>
  <c r="AJ57" i="38"/>
  <c r="AJ58" i="38"/>
  <c r="AJ59" i="38"/>
  <c r="AJ60" i="38"/>
  <c r="AJ61" i="38"/>
  <c r="AJ62" i="38"/>
  <c r="AJ63" i="38"/>
  <c r="AJ64" i="38"/>
  <c r="AJ65" i="38"/>
  <c r="AJ66" i="38"/>
  <c r="AJ67" i="38"/>
  <c r="AJ11" i="38"/>
  <c r="AI12" i="38"/>
  <c r="AI13" i="38"/>
  <c r="AI14" i="38"/>
  <c r="AI15" i="38"/>
  <c r="AI16" i="38"/>
  <c r="AI17" i="38"/>
  <c r="AI18" i="38"/>
  <c r="AI19" i="38"/>
  <c r="AI20" i="38"/>
  <c r="AI21" i="38"/>
  <c r="AI22" i="38"/>
  <c r="AI23" i="38"/>
  <c r="AI24" i="38"/>
  <c r="AI25" i="38"/>
  <c r="AI26" i="38"/>
  <c r="AI27" i="38"/>
  <c r="AI28" i="38"/>
  <c r="AI29" i="38"/>
  <c r="AI30" i="38"/>
  <c r="AI31" i="38"/>
  <c r="AI32" i="38"/>
  <c r="AI33" i="38"/>
  <c r="AI34" i="38"/>
  <c r="AI35" i="38"/>
  <c r="AI36" i="38"/>
  <c r="AI37" i="38"/>
  <c r="AI38" i="38"/>
  <c r="AI39" i="38"/>
  <c r="AI40" i="38"/>
  <c r="AI41" i="38"/>
  <c r="AI42" i="38"/>
  <c r="AI43" i="38"/>
  <c r="AI44" i="38"/>
  <c r="AI45" i="38"/>
  <c r="AI46" i="38"/>
  <c r="AI47" i="38"/>
  <c r="AI48" i="38"/>
  <c r="AI49" i="38"/>
  <c r="AI50" i="38"/>
  <c r="AI51" i="38"/>
  <c r="AI52" i="38"/>
  <c r="AI53" i="38"/>
  <c r="AI54" i="38"/>
  <c r="AI55" i="38"/>
  <c r="AI56" i="38"/>
  <c r="AI57" i="38"/>
  <c r="AI58" i="38"/>
  <c r="AI59" i="38"/>
  <c r="AI60" i="38"/>
  <c r="AI61" i="38"/>
  <c r="AI62" i="38"/>
  <c r="AI63" i="38"/>
  <c r="AI64" i="38"/>
  <c r="AI65" i="38"/>
  <c r="AI66" i="38"/>
  <c r="AI67" i="38"/>
  <c r="AH12" i="38"/>
  <c r="AH13" i="38"/>
  <c r="AH14" i="38"/>
  <c r="AH15" i="38"/>
  <c r="AH16" i="38"/>
  <c r="AH17" i="38"/>
  <c r="AH18" i="38"/>
  <c r="AH19" i="38"/>
  <c r="AH20" i="38"/>
  <c r="AH21" i="38"/>
  <c r="AH22" i="38"/>
  <c r="AH23" i="38"/>
  <c r="AH24" i="38"/>
  <c r="AH25" i="38"/>
  <c r="AH26" i="38"/>
  <c r="AH27" i="38"/>
  <c r="AH28" i="38"/>
  <c r="AH29" i="38"/>
  <c r="AH30" i="38"/>
  <c r="AH31" i="38"/>
  <c r="AH32" i="38"/>
  <c r="AH33" i="38"/>
  <c r="AH34" i="38"/>
  <c r="AH35" i="38"/>
  <c r="AH36" i="38"/>
  <c r="AH37" i="38"/>
  <c r="AH38" i="38"/>
  <c r="AH39" i="38"/>
  <c r="AH40" i="38"/>
  <c r="AH41" i="38"/>
  <c r="AH42" i="38"/>
  <c r="AH43" i="38"/>
  <c r="AH44" i="38"/>
  <c r="AH45" i="38"/>
  <c r="AH46" i="38"/>
  <c r="AH47" i="38"/>
  <c r="AH48" i="38"/>
  <c r="AH49" i="38"/>
  <c r="AH50" i="38"/>
  <c r="AH51" i="38"/>
  <c r="AH52" i="38"/>
  <c r="AH53" i="38"/>
  <c r="AH54" i="38"/>
  <c r="AH55" i="38"/>
  <c r="AH56" i="38"/>
  <c r="AH57" i="38"/>
  <c r="AH58" i="38"/>
  <c r="AH59" i="38"/>
  <c r="AH60" i="38"/>
  <c r="AH61" i="38"/>
  <c r="AH62" i="38"/>
  <c r="AH63" i="38"/>
  <c r="AH64" i="38"/>
  <c r="AH65" i="38"/>
  <c r="AH66" i="38"/>
  <c r="AH67" i="38"/>
  <c r="AG12" i="38"/>
  <c r="AG13" i="38"/>
  <c r="AG14" i="38"/>
  <c r="AG15" i="38"/>
  <c r="AG16" i="38"/>
  <c r="AG17" i="38"/>
  <c r="AG18" i="38"/>
  <c r="AG19" i="38"/>
  <c r="AG20" i="38"/>
  <c r="AG21" i="38"/>
  <c r="AG22" i="38"/>
  <c r="AG23" i="38"/>
  <c r="AG24" i="38"/>
  <c r="AG25" i="38"/>
  <c r="AG26" i="38"/>
  <c r="AG27" i="38"/>
  <c r="AG28" i="38"/>
  <c r="AG29" i="38"/>
  <c r="AG30" i="38"/>
  <c r="AG31" i="38"/>
  <c r="AG32" i="38"/>
  <c r="AG33" i="38"/>
  <c r="AG34" i="38"/>
  <c r="AG35" i="38"/>
  <c r="AG36" i="38"/>
  <c r="AG37" i="38"/>
  <c r="AG38" i="38"/>
  <c r="AG39" i="38"/>
  <c r="AG40" i="38"/>
  <c r="AG41" i="38"/>
  <c r="AG42" i="38"/>
  <c r="AG43" i="38"/>
  <c r="AG44" i="38"/>
  <c r="AG45" i="38"/>
  <c r="AG46" i="38"/>
  <c r="AG47" i="38"/>
  <c r="AG48" i="38"/>
  <c r="AG49" i="38"/>
  <c r="AG50" i="38"/>
  <c r="AG51" i="38"/>
  <c r="AG52" i="38"/>
  <c r="AG53" i="38"/>
  <c r="AG54" i="38"/>
  <c r="AG55" i="38"/>
  <c r="AG56" i="38"/>
  <c r="AG57" i="38"/>
  <c r="AG58" i="38"/>
  <c r="AG59" i="38"/>
  <c r="AG60" i="38"/>
  <c r="AG61" i="38"/>
  <c r="AG62" i="38"/>
  <c r="AG63" i="38"/>
  <c r="AG64" i="38"/>
  <c r="AG65" i="38"/>
  <c r="AG66" i="38"/>
  <c r="AG67" i="38"/>
  <c r="AF12" i="38"/>
  <c r="AF13" i="38"/>
  <c r="AF14" i="38"/>
  <c r="AF15" i="38"/>
  <c r="AF16" i="38"/>
  <c r="AF17" i="38"/>
  <c r="AF18" i="38"/>
  <c r="AF19" i="38"/>
  <c r="AF20" i="38"/>
  <c r="AF21" i="38"/>
  <c r="AF22" i="38"/>
  <c r="AF23" i="38"/>
  <c r="AF24" i="38"/>
  <c r="AF25" i="38"/>
  <c r="AF26" i="38"/>
  <c r="AF27" i="38"/>
  <c r="AF28" i="38"/>
  <c r="AF29" i="38"/>
  <c r="AF30" i="38"/>
  <c r="AF31" i="38"/>
  <c r="AF32" i="38"/>
  <c r="AF33" i="38"/>
  <c r="AF34" i="38"/>
  <c r="AF35" i="38"/>
  <c r="AF36" i="38"/>
  <c r="AF37" i="38"/>
  <c r="AF38" i="38"/>
  <c r="AF39" i="38"/>
  <c r="AF40" i="38"/>
  <c r="AF41" i="38"/>
  <c r="AF42" i="38"/>
  <c r="AF43" i="38"/>
  <c r="AF44" i="38"/>
  <c r="AF45" i="38"/>
  <c r="AF46" i="38"/>
  <c r="AF47" i="38"/>
  <c r="AF48" i="38"/>
  <c r="AF49" i="38"/>
  <c r="AF50" i="38"/>
  <c r="AF51" i="38"/>
  <c r="AF52" i="38"/>
  <c r="AF53" i="38"/>
  <c r="AF54" i="38"/>
  <c r="AF55" i="38"/>
  <c r="AF56" i="38"/>
  <c r="AF57" i="38"/>
  <c r="AF58" i="38"/>
  <c r="AF59" i="38"/>
  <c r="AF60" i="38"/>
  <c r="AF61" i="38"/>
  <c r="AF62" i="38"/>
  <c r="AF63" i="38"/>
  <c r="AF64" i="38"/>
  <c r="AF65" i="38"/>
  <c r="AF66" i="38"/>
  <c r="AF67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D12" i="38"/>
  <c r="AD13" i="38"/>
  <c r="AD14" i="38"/>
  <c r="AD15" i="38"/>
  <c r="AD16" i="38"/>
  <c r="AD17" i="38"/>
  <c r="AD18" i="38"/>
  <c r="AD19" i="38"/>
  <c r="AD20" i="38"/>
  <c r="AD21" i="38"/>
  <c r="AD22" i="38"/>
  <c r="AD23" i="38"/>
  <c r="AD24" i="38"/>
  <c r="AD2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D56" i="38"/>
  <c r="AD57" i="38"/>
  <c r="AD58" i="38"/>
  <c r="AD59" i="38"/>
  <c r="AD60" i="38"/>
  <c r="AD61" i="38"/>
  <c r="AD62" i="38"/>
  <c r="AD63" i="38"/>
  <c r="AD64" i="38"/>
  <c r="AD65" i="38"/>
  <c r="AD66" i="38"/>
  <c r="AD67" i="38"/>
  <c r="AC12" i="38"/>
  <c r="AC13" i="38"/>
  <c r="AC14" i="38"/>
  <c r="AC15" i="38"/>
  <c r="AC16" i="38"/>
  <c r="AC17" i="38"/>
  <c r="AC18" i="38"/>
  <c r="AC19" i="38"/>
  <c r="AC20" i="38"/>
  <c r="AC21" i="38"/>
  <c r="AC22" i="38"/>
  <c r="AC23" i="38"/>
  <c r="AC24" i="38"/>
  <c r="AC25" i="38"/>
  <c r="AC26" i="38"/>
  <c r="AC27" i="38"/>
  <c r="AC28" i="38"/>
  <c r="AC29" i="38"/>
  <c r="AC30" i="38"/>
  <c r="AC31" i="38"/>
  <c r="AC32" i="38"/>
  <c r="AC33" i="38"/>
  <c r="AC34" i="38"/>
  <c r="AC35" i="38"/>
  <c r="AC36" i="38"/>
  <c r="AC37" i="38"/>
  <c r="AC38" i="38"/>
  <c r="AC39" i="38"/>
  <c r="AC40" i="38"/>
  <c r="AC41" i="38"/>
  <c r="AC42" i="38"/>
  <c r="AC43" i="38"/>
  <c r="AC44" i="38"/>
  <c r="AC45" i="38"/>
  <c r="AC46" i="38"/>
  <c r="AC47" i="38"/>
  <c r="AC48" i="38"/>
  <c r="AC49" i="38"/>
  <c r="AC50" i="38"/>
  <c r="AC51" i="38"/>
  <c r="AC52" i="38"/>
  <c r="AC53" i="38"/>
  <c r="AC54" i="38"/>
  <c r="AC55" i="38"/>
  <c r="AC56" i="38"/>
  <c r="AC57" i="38"/>
  <c r="AC58" i="38"/>
  <c r="AC59" i="38"/>
  <c r="AC60" i="38"/>
  <c r="AC61" i="38"/>
  <c r="AC62" i="38"/>
  <c r="AC63" i="38"/>
  <c r="AC64" i="38"/>
  <c r="AC65" i="38"/>
  <c r="AC66" i="38"/>
  <c r="AC67" i="38"/>
  <c r="AI11" i="38"/>
  <c r="AH11" i="38"/>
  <c r="AG11" i="38"/>
  <c r="AF11" i="38"/>
  <c r="AB12" i="38"/>
  <c r="AB13" i="38"/>
  <c r="AB14" i="38"/>
  <c r="AB15" i="38"/>
  <c r="AB16" i="38"/>
  <c r="AB17" i="38"/>
  <c r="AB18" i="38"/>
  <c r="AB19" i="38"/>
  <c r="AB20" i="38"/>
  <c r="AB21" i="38"/>
  <c r="AB22" i="38"/>
  <c r="AB23" i="38"/>
  <c r="AB24" i="38"/>
  <c r="AB25" i="38"/>
  <c r="AB26" i="38"/>
  <c r="AB27" i="38"/>
  <c r="AB28" i="38"/>
  <c r="AB29" i="38"/>
  <c r="AB30" i="38"/>
  <c r="AB31" i="38"/>
  <c r="AB32" i="38"/>
  <c r="AB33" i="38"/>
  <c r="AB34" i="38"/>
  <c r="AB35" i="38"/>
  <c r="AB36" i="38"/>
  <c r="AB37" i="38"/>
  <c r="AB38" i="38"/>
  <c r="AB39" i="38"/>
  <c r="AB40" i="38"/>
  <c r="AB41" i="38"/>
  <c r="AB42" i="38"/>
  <c r="AB43" i="38"/>
  <c r="AB44" i="38"/>
  <c r="AB45" i="38"/>
  <c r="AB46" i="38"/>
  <c r="AB47" i="38"/>
  <c r="AB48" i="38"/>
  <c r="AB49" i="38"/>
  <c r="AB50" i="38"/>
  <c r="AB51" i="38"/>
  <c r="AB52" i="38"/>
  <c r="AB53" i="38"/>
  <c r="AB54" i="38"/>
  <c r="AB55" i="38"/>
  <c r="AB56" i="38"/>
  <c r="AB57" i="38"/>
  <c r="AB58" i="38"/>
  <c r="AB59" i="38"/>
  <c r="AB60" i="38"/>
  <c r="AB61" i="38"/>
  <c r="AB62" i="38"/>
  <c r="AB63" i="38"/>
  <c r="AB64" i="38"/>
  <c r="AB65" i="38"/>
  <c r="AB66" i="38"/>
  <c r="AB67" i="38"/>
  <c r="AA12" i="38"/>
  <c r="AA13" i="38"/>
  <c r="AA14" i="38"/>
  <c r="AA15" i="38"/>
  <c r="AA16" i="38"/>
  <c r="AA17" i="38"/>
  <c r="AA18" i="38"/>
  <c r="AA19" i="38"/>
  <c r="AA20" i="38"/>
  <c r="AA21" i="38"/>
  <c r="AA22" i="38"/>
  <c r="AA23" i="38"/>
  <c r="AA24" i="38"/>
  <c r="AA25" i="38"/>
  <c r="AA26" i="38"/>
  <c r="AA27" i="38"/>
  <c r="AA28" i="38"/>
  <c r="AA29" i="38"/>
  <c r="AA30" i="38"/>
  <c r="AA31" i="38"/>
  <c r="AA32" i="38"/>
  <c r="AA33" i="38"/>
  <c r="AA34" i="38"/>
  <c r="AA35" i="38"/>
  <c r="AA36" i="38"/>
  <c r="AA37" i="38"/>
  <c r="AA38" i="38"/>
  <c r="AA39" i="38"/>
  <c r="AA40" i="38"/>
  <c r="AA41" i="38"/>
  <c r="AA42" i="38"/>
  <c r="AA43" i="38"/>
  <c r="AA44" i="38"/>
  <c r="AA45" i="38"/>
  <c r="AA46" i="38"/>
  <c r="AA47" i="38"/>
  <c r="AA48" i="38"/>
  <c r="AA49" i="38"/>
  <c r="AA50" i="38"/>
  <c r="AA51" i="38"/>
  <c r="AA52" i="38"/>
  <c r="AA53" i="38"/>
  <c r="AA54" i="38"/>
  <c r="AA55" i="38"/>
  <c r="AA56" i="38"/>
  <c r="AA57" i="38"/>
  <c r="AA58" i="38"/>
  <c r="AA59" i="38"/>
  <c r="AA60" i="38"/>
  <c r="AA61" i="38"/>
  <c r="AA62" i="38"/>
  <c r="AA63" i="38"/>
  <c r="AA64" i="38"/>
  <c r="AA65" i="38"/>
  <c r="AA66" i="38"/>
  <c r="AA67" i="38"/>
  <c r="AE11" i="38"/>
  <c r="AD11" i="38"/>
  <c r="AC11" i="38"/>
  <c r="AB11" i="38"/>
  <c r="AA11" i="38"/>
  <c r="AG9" i="38"/>
  <c r="AB9" i="38"/>
  <c r="S2" i="38"/>
  <c r="R2" i="38"/>
  <c r="V4" i="33"/>
  <c r="V3" i="33"/>
  <c r="W2" i="33"/>
  <c r="V2" i="33"/>
  <c r="V2" i="32"/>
  <c r="R5" i="33"/>
  <c r="R4" i="33"/>
  <c r="R4" i="32"/>
  <c r="R3" i="33"/>
  <c r="S2" i="33"/>
  <c r="R2" i="33"/>
  <c r="R2" i="32"/>
  <c r="K24" i="38"/>
  <c r="J24" i="38"/>
  <c r="K23" i="38"/>
  <c r="J23" i="38"/>
  <c r="K18" i="38"/>
  <c r="J18" i="38"/>
  <c r="K17" i="38"/>
  <c r="J17" i="38"/>
  <c r="P23" i="33"/>
  <c r="P17" i="33"/>
  <c r="Q18" i="33"/>
  <c r="P18" i="33"/>
  <c r="Q17" i="33"/>
  <c r="Q23" i="33"/>
  <c r="Q30" i="33"/>
  <c r="P30" i="33"/>
  <c r="Q31" i="33"/>
  <c r="P31" i="33"/>
  <c r="Q24" i="33"/>
  <c r="P24" i="33"/>
  <c r="Q31" i="32"/>
  <c r="P31" i="32"/>
  <c r="Q30" i="32"/>
  <c r="P30" i="32"/>
  <c r="Q24" i="32"/>
  <c r="P24" i="32"/>
  <c r="Q23" i="32"/>
  <c r="P23" i="32"/>
  <c r="Q18" i="32"/>
  <c r="P18" i="32"/>
  <c r="Q17" i="32"/>
  <c r="P17" i="32"/>
  <c r="W2" i="32"/>
  <c r="S2" i="32"/>
  <c r="Q32" i="31"/>
  <c r="P32" i="31"/>
  <c r="Q31" i="31"/>
  <c r="P31" i="31"/>
  <c r="Q30" i="31"/>
  <c r="P30" i="31"/>
  <c r="W2" i="31"/>
  <c r="V2" i="31"/>
  <c r="P23" i="31"/>
  <c r="P17" i="31"/>
  <c r="R2" i="31"/>
  <c r="Q24" i="31"/>
  <c r="Q25" i="31" s="1"/>
  <c r="P24" i="31"/>
  <c r="P18" i="31"/>
  <c r="Q23" i="31"/>
  <c r="AJ25" i="41" l="1"/>
  <c r="AI25" i="41"/>
  <c r="AH25" i="41"/>
  <c r="AG25" i="41"/>
  <c r="AJ24" i="41"/>
  <c r="AI24" i="41"/>
  <c r="AH24" i="41"/>
  <c r="AG24" i="41"/>
  <c r="AJ23" i="41"/>
  <c r="AI23" i="41"/>
  <c r="AH23" i="41"/>
  <c r="AG23" i="41"/>
  <c r="AJ22" i="41"/>
  <c r="AI22" i="41"/>
  <c r="AH22" i="41"/>
  <c r="AG22" i="41"/>
  <c r="AJ21" i="41"/>
  <c r="AI21" i="41"/>
  <c r="AH21" i="41"/>
  <c r="AG21" i="41"/>
  <c r="AJ20" i="41"/>
  <c r="AI20" i="41"/>
  <c r="AH20" i="41"/>
  <c r="AG20" i="41"/>
  <c r="AJ19" i="41"/>
  <c r="AI19" i="41"/>
  <c r="AH19" i="41"/>
  <c r="AG19" i="41"/>
  <c r="AJ18" i="41"/>
  <c r="AI18" i="41"/>
  <c r="AH18" i="41"/>
  <c r="AG18" i="41"/>
  <c r="AJ17" i="41"/>
  <c r="AI17" i="41"/>
  <c r="AH17" i="41"/>
  <c r="AG17" i="41"/>
  <c r="AJ16" i="41"/>
  <c r="AI16" i="41"/>
  <c r="AH16" i="41"/>
  <c r="AG16" i="41"/>
  <c r="AJ15" i="41"/>
  <c r="AI15" i="41"/>
  <c r="AH15" i="41"/>
  <c r="AG15" i="41"/>
  <c r="AJ14" i="41"/>
  <c r="AI14" i="41"/>
  <c r="AH14" i="41"/>
  <c r="AG14" i="41"/>
  <c r="AJ13" i="41"/>
  <c r="AI13" i="41"/>
  <c r="AH13" i="41"/>
  <c r="AG13" i="41"/>
  <c r="AJ12" i="41"/>
  <c r="AI12" i="41"/>
  <c r="AH12" i="41"/>
  <c r="AG12" i="41"/>
  <c r="AJ11" i="41"/>
  <c r="AI11" i="41"/>
  <c r="AH11" i="41"/>
  <c r="R5" i="41"/>
  <c r="R4" i="41"/>
  <c r="AE16" i="39"/>
  <c r="AF68" i="39"/>
  <c r="AF67" i="39"/>
  <c r="AF66" i="39"/>
  <c r="AF65" i="39"/>
  <c r="AF64" i="39"/>
  <c r="AF63" i="39"/>
  <c r="AF62" i="39"/>
  <c r="AF61" i="39"/>
  <c r="AF60" i="39"/>
  <c r="AF59" i="39"/>
  <c r="AF57" i="39"/>
  <c r="AF56" i="39"/>
  <c r="AF55" i="39"/>
  <c r="AF54" i="39"/>
  <c r="AF53" i="39"/>
  <c r="AF52" i="39"/>
  <c r="AF51" i="39"/>
  <c r="AF50" i="39"/>
  <c r="AF49" i="39"/>
  <c r="AF48" i="39"/>
  <c r="AF47" i="39"/>
  <c r="AF46" i="39"/>
  <c r="AF45" i="39"/>
  <c r="AF44" i="39"/>
  <c r="AF43" i="39"/>
  <c r="AF42" i="39"/>
  <c r="AF41" i="39"/>
  <c r="AF40" i="39"/>
  <c r="AF39" i="39"/>
  <c r="AF38" i="39"/>
  <c r="AF37" i="39"/>
  <c r="AF36" i="39"/>
  <c r="AF35" i="39"/>
  <c r="AF34" i="39"/>
  <c r="AF33" i="39"/>
  <c r="AF32" i="39"/>
  <c r="AF31" i="39"/>
  <c r="AF30" i="39"/>
  <c r="AF29" i="39"/>
  <c r="AF28" i="39"/>
  <c r="AF27" i="39"/>
  <c r="AF26" i="39"/>
  <c r="AF25" i="39"/>
  <c r="AF24" i="39"/>
  <c r="AF23" i="39"/>
  <c r="AF22" i="39"/>
  <c r="AF21" i="39"/>
  <c r="AF20" i="39"/>
  <c r="AF19" i="39"/>
  <c r="AF18" i="39"/>
  <c r="AF17" i="39"/>
  <c r="AF16" i="39"/>
  <c r="AF15" i="39"/>
  <c r="AF14" i="39"/>
  <c r="AF13" i="39"/>
  <c r="AF12" i="39"/>
  <c r="AF11" i="39"/>
  <c r="J19" i="39"/>
  <c r="K19" i="39"/>
  <c r="W3" i="33"/>
  <c r="S5" i="33"/>
  <c r="S3" i="33"/>
  <c r="S4" i="33" s="1"/>
  <c r="W5" i="33"/>
  <c r="W4" i="33"/>
  <c r="R3" i="38"/>
  <c r="S3" i="38"/>
  <c r="J19" i="38"/>
  <c r="K19" i="38"/>
  <c r="J25" i="38"/>
  <c r="K25" i="38"/>
  <c r="P33" i="33"/>
  <c r="P34" i="33"/>
  <c r="Q34" i="33"/>
  <c r="Q33" i="33"/>
  <c r="Q32" i="33"/>
  <c r="P32" i="33"/>
  <c r="P19" i="33"/>
  <c r="Q19" i="33"/>
  <c r="P25" i="33"/>
  <c r="Q25" i="33"/>
  <c r="R3" i="32"/>
  <c r="S3" i="32"/>
  <c r="V3" i="32"/>
  <c r="W3" i="32"/>
  <c r="P19" i="32"/>
  <c r="Q19" i="32"/>
  <c r="P25" i="32"/>
  <c r="Q25" i="32"/>
  <c r="P32" i="32"/>
  <c r="Q32" i="32"/>
  <c r="R4" i="31"/>
  <c r="P25" i="31"/>
  <c r="R3" i="31"/>
  <c r="V3" i="31"/>
  <c r="V4" i="31" s="1"/>
  <c r="W3" i="31"/>
  <c r="W4" i="31" s="1"/>
  <c r="Q18" i="31"/>
  <c r="Q17" i="31"/>
  <c r="P19" i="31"/>
  <c r="Q22" i="30"/>
  <c r="P22" i="30"/>
  <c r="Q21" i="30"/>
  <c r="P21" i="30"/>
  <c r="Q20" i="30"/>
  <c r="Q9" i="30"/>
  <c r="P20" i="30"/>
  <c r="S2" i="31"/>
  <c r="AE13" i="39" l="1"/>
  <c r="AE14" i="39"/>
  <c r="AE15" i="39"/>
  <c r="AE23" i="39"/>
  <c r="AE35" i="39"/>
  <c r="AD15" i="39"/>
  <c r="AD27" i="39"/>
  <c r="AC19" i="39"/>
  <c r="AC31" i="39"/>
  <c r="AB23" i="39"/>
  <c r="AB35" i="39"/>
  <c r="AE11" i="39"/>
  <c r="AC34" i="39"/>
  <c r="AB14" i="39"/>
  <c r="AE24" i="39"/>
  <c r="AE36" i="39"/>
  <c r="AD16" i="39"/>
  <c r="AD28" i="39"/>
  <c r="AC20" i="39"/>
  <c r="AC32" i="39"/>
  <c r="AB12" i="39"/>
  <c r="AB24" i="39"/>
  <c r="AB36" i="39"/>
  <c r="AD18" i="39"/>
  <c r="AE25" i="39"/>
  <c r="AD17" i="39"/>
  <c r="AD29" i="39"/>
  <c r="AC21" i="39"/>
  <c r="AC33" i="39"/>
  <c r="AB13" i="39"/>
  <c r="AB25" i="39"/>
  <c r="AE26" i="39"/>
  <c r="AD30" i="39"/>
  <c r="AC22" i="39"/>
  <c r="AB26" i="39"/>
  <c r="AE27" i="39"/>
  <c r="AD19" i="39"/>
  <c r="AD31" i="39"/>
  <c r="AC23" i="39"/>
  <c r="AC35" i="39"/>
  <c r="AB15" i="39"/>
  <c r="AB27" i="39"/>
  <c r="AE28" i="39"/>
  <c r="AD20" i="39"/>
  <c r="AD32" i="39"/>
  <c r="AC12" i="39"/>
  <c r="AC24" i="39"/>
  <c r="AC36" i="39"/>
  <c r="AB16" i="39"/>
  <c r="AB28" i="39"/>
  <c r="AD25" i="39"/>
  <c r="AB34" i="39"/>
  <c r="AE29" i="39"/>
  <c r="AD21" i="39"/>
  <c r="AD33" i="39"/>
  <c r="AC13" i="39"/>
  <c r="AC25" i="39"/>
  <c r="AB17" i="39"/>
  <c r="AB29" i="39"/>
  <c r="AD13" i="39"/>
  <c r="AD11" i="39"/>
  <c r="AE30" i="39"/>
  <c r="AD22" i="39"/>
  <c r="AD34" i="39"/>
  <c r="AC14" i="39"/>
  <c r="AC26" i="39"/>
  <c r="AB18" i="39"/>
  <c r="AB30" i="39"/>
  <c r="AC29" i="39"/>
  <c r="AB21" i="39"/>
  <c r="AB22" i="39"/>
  <c r="AE19" i="39"/>
  <c r="AE31" i="39"/>
  <c r="AD23" i="39"/>
  <c r="AD35" i="39"/>
  <c r="AC15" i="39"/>
  <c r="AC27" i="39"/>
  <c r="AB19" i="39"/>
  <c r="AB31" i="39"/>
  <c r="AC17" i="39"/>
  <c r="AB33" i="39"/>
  <c r="AE20" i="39"/>
  <c r="AE32" i="39"/>
  <c r="AD12" i="39"/>
  <c r="AD24" i="39"/>
  <c r="AD36" i="39"/>
  <c r="AC16" i="39"/>
  <c r="AC28" i="39"/>
  <c r="AB20" i="39"/>
  <c r="AB32" i="39"/>
  <c r="AB11" i="39"/>
  <c r="AE33" i="39"/>
  <c r="AC11" i="39"/>
  <c r="AE21" i="39"/>
  <c r="AE22" i="39"/>
  <c r="AE34" i="39"/>
  <c r="AD14" i="39"/>
  <c r="AD26" i="39"/>
  <c r="AC18" i="39"/>
  <c r="AC30" i="39"/>
  <c r="AE17" i="39"/>
  <c r="AE18" i="39"/>
  <c r="AE12" i="39"/>
  <c r="AJ68" i="39"/>
  <c r="AI68" i="39"/>
  <c r="AH68" i="39"/>
  <c r="AG68" i="39"/>
  <c r="AJ67" i="39"/>
  <c r="AI67" i="39"/>
  <c r="AH67" i="39"/>
  <c r="AG67" i="39"/>
  <c r="AJ66" i="39"/>
  <c r="AI66" i="39"/>
  <c r="AH66" i="39"/>
  <c r="AG66" i="39"/>
  <c r="AJ65" i="39"/>
  <c r="AI65" i="39"/>
  <c r="AH65" i="39"/>
  <c r="AG65" i="39"/>
  <c r="AJ64" i="39"/>
  <c r="AI64" i="39"/>
  <c r="AH64" i="39"/>
  <c r="AG64" i="39"/>
  <c r="AJ63" i="39"/>
  <c r="AI63" i="39"/>
  <c r="AH63" i="39"/>
  <c r="AG63" i="39"/>
  <c r="AJ62" i="39"/>
  <c r="AI62" i="39"/>
  <c r="AH62" i="39"/>
  <c r="AG62" i="39"/>
  <c r="AJ61" i="39"/>
  <c r="AI61" i="39"/>
  <c r="AH61" i="39"/>
  <c r="AG61" i="39"/>
  <c r="AJ60" i="39"/>
  <c r="AI60" i="39"/>
  <c r="AH60" i="39"/>
  <c r="AG60" i="39"/>
  <c r="AJ59" i="39"/>
  <c r="AI59" i="39"/>
  <c r="AH59" i="39"/>
  <c r="AG59" i="39"/>
  <c r="AJ57" i="39"/>
  <c r="AI57" i="39"/>
  <c r="AH57" i="39"/>
  <c r="AG57" i="39"/>
  <c r="AJ56" i="39"/>
  <c r="AI56" i="39"/>
  <c r="AH56" i="39"/>
  <c r="AG56" i="39"/>
  <c r="AJ55" i="39"/>
  <c r="AI55" i="39"/>
  <c r="AH55" i="39"/>
  <c r="AG55" i="39"/>
  <c r="AJ54" i="39"/>
  <c r="AI54" i="39"/>
  <c r="AH54" i="39"/>
  <c r="AG54" i="39"/>
  <c r="AJ53" i="39"/>
  <c r="AI53" i="39"/>
  <c r="AH53" i="39"/>
  <c r="AG53" i="39"/>
  <c r="AJ52" i="39"/>
  <c r="AI52" i="39"/>
  <c r="AH52" i="39"/>
  <c r="AG52" i="39"/>
  <c r="AJ51" i="39"/>
  <c r="AI51" i="39"/>
  <c r="AH51" i="39"/>
  <c r="AG51" i="39"/>
  <c r="AJ50" i="39"/>
  <c r="AI50" i="39"/>
  <c r="AH50" i="39"/>
  <c r="AG50" i="39"/>
  <c r="AJ49" i="39"/>
  <c r="AI49" i="39"/>
  <c r="AH49" i="39"/>
  <c r="AG49" i="39"/>
  <c r="AJ48" i="39"/>
  <c r="AI48" i="39"/>
  <c r="AH48" i="39"/>
  <c r="AG48" i="39"/>
  <c r="AJ47" i="39"/>
  <c r="AI47" i="39"/>
  <c r="AH47" i="39"/>
  <c r="AG47" i="39"/>
  <c r="AJ46" i="39"/>
  <c r="AI46" i="39"/>
  <c r="AH46" i="39"/>
  <c r="AG46" i="39"/>
  <c r="AJ45" i="39"/>
  <c r="AI45" i="39"/>
  <c r="AH45" i="39"/>
  <c r="AG45" i="39"/>
  <c r="AJ44" i="39"/>
  <c r="AI44" i="39"/>
  <c r="AH44" i="39"/>
  <c r="AG44" i="39"/>
  <c r="AJ43" i="39"/>
  <c r="AI43" i="39"/>
  <c r="AH43" i="39"/>
  <c r="AG43" i="39"/>
  <c r="AJ42" i="39"/>
  <c r="AI42" i="39"/>
  <c r="AH42" i="39"/>
  <c r="AG42" i="39"/>
  <c r="AJ41" i="39"/>
  <c r="AI41" i="39"/>
  <c r="AH41" i="39"/>
  <c r="AG41" i="39"/>
  <c r="AJ40" i="39"/>
  <c r="AI40" i="39"/>
  <c r="AH40" i="39"/>
  <c r="AG40" i="39"/>
  <c r="AJ39" i="39"/>
  <c r="AI39" i="39"/>
  <c r="AH39" i="39"/>
  <c r="AG39" i="39"/>
  <c r="AJ38" i="39"/>
  <c r="AI38" i="39"/>
  <c r="AH38" i="39"/>
  <c r="AG38" i="39"/>
  <c r="AJ37" i="39"/>
  <c r="AI37" i="39"/>
  <c r="AH37" i="39"/>
  <c r="AG37" i="39"/>
  <c r="AJ36" i="39"/>
  <c r="AI36" i="39"/>
  <c r="AH36" i="39"/>
  <c r="AG36" i="39"/>
  <c r="AJ35" i="39"/>
  <c r="AI35" i="39"/>
  <c r="AH35" i="39"/>
  <c r="AG35" i="39"/>
  <c r="AJ34" i="39"/>
  <c r="AI34" i="39"/>
  <c r="AH34" i="39"/>
  <c r="AG34" i="39"/>
  <c r="AJ33" i="39"/>
  <c r="AI33" i="39"/>
  <c r="AH33" i="39"/>
  <c r="AG33" i="39"/>
  <c r="AJ32" i="39"/>
  <c r="AI32" i="39"/>
  <c r="AH32" i="39"/>
  <c r="AG32" i="39"/>
  <c r="AJ31" i="39"/>
  <c r="AI31" i="39"/>
  <c r="AH31" i="39"/>
  <c r="AG31" i="39"/>
  <c r="AJ30" i="39"/>
  <c r="AI30" i="39"/>
  <c r="AH30" i="39"/>
  <c r="AG30" i="39"/>
  <c r="AJ29" i="39"/>
  <c r="AI29" i="39"/>
  <c r="AH29" i="39"/>
  <c r="AG29" i="39"/>
  <c r="AJ28" i="39"/>
  <c r="AI28" i="39"/>
  <c r="AH28" i="39"/>
  <c r="AG28" i="39"/>
  <c r="AJ27" i="39"/>
  <c r="AI27" i="39"/>
  <c r="AH27" i="39"/>
  <c r="AG27" i="39"/>
  <c r="AJ26" i="39"/>
  <c r="AI26" i="39"/>
  <c r="AH26" i="39"/>
  <c r="AG26" i="39"/>
  <c r="AJ25" i="39"/>
  <c r="AI25" i="39"/>
  <c r="AH25" i="39"/>
  <c r="AG25" i="39"/>
  <c r="AJ24" i="39"/>
  <c r="AI24" i="39"/>
  <c r="AH24" i="39"/>
  <c r="AG24" i="39"/>
  <c r="AJ23" i="39"/>
  <c r="AI23" i="39"/>
  <c r="AH23" i="39"/>
  <c r="AG23" i="39"/>
  <c r="AJ22" i="39"/>
  <c r="AI22" i="39"/>
  <c r="AH22" i="39"/>
  <c r="AG22" i="39"/>
  <c r="AJ21" i="39"/>
  <c r="AI21" i="39"/>
  <c r="AH21" i="39"/>
  <c r="AG21" i="39"/>
  <c r="AJ20" i="39"/>
  <c r="AI20" i="39"/>
  <c r="AH20" i="39"/>
  <c r="AG20" i="39"/>
  <c r="AJ19" i="39"/>
  <c r="AI19" i="39"/>
  <c r="AH19" i="39"/>
  <c r="AG19" i="39"/>
  <c r="AJ18" i="39"/>
  <c r="AI18" i="39"/>
  <c r="AH18" i="39"/>
  <c r="AG18" i="39"/>
  <c r="AJ17" i="39"/>
  <c r="AI17" i="39"/>
  <c r="AH17" i="39"/>
  <c r="AG17" i="39"/>
  <c r="AJ16" i="39"/>
  <c r="AI16" i="39"/>
  <c r="AH16" i="39"/>
  <c r="AG16" i="39"/>
  <c r="AJ15" i="39"/>
  <c r="AI15" i="39"/>
  <c r="AH15" i="39"/>
  <c r="AG15" i="39"/>
  <c r="AJ14" i="39"/>
  <c r="AI14" i="39"/>
  <c r="AH14" i="39"/>
  <c r="AG14" i="39"/>
  <c r="AJ13" i="39"/>
  <c r="AI13" i="39"/>
  <c r="AH13" i="39"/>
  <c r="AG13" i="39"/>
  <c r="AJ12" i="39"/>
  <c r="AI12" i="39"/>
  <c r="AH12" i="39"/>
  <c r="AG12" i="39"/>
  <c r="AJ11" i="39"/>
  <c r="AI11" i="39"/>
  <c r="AH11" i="39"/>
  <c r="AG11" i="39"/>
  <c r="S5" i="39"/>
  <c r="S4" i="39"/>
  <c r="R5" i="39"/>
  <c r="R4" i="39"/>
  <c r="V5" i="33"/>
  <c r="S5" i="38"/>
  <c r="S4" i="38"/>
  <c r="R5" i="38"/>
  <c r="R4" i="38"/>
  <c r="W5" i="32"/>
  <c r="W4" i="32"/>
  <c r="V5" i="32"/>
  <c r="V4" i="32"/>
  <c r="S5" i="32"/>
  <c r="S4" i="32"/>
  <c r="R5" i="32"/>
  <c r="W5" i="31"/>
  <c r="V5" i="31"/>
  <c r="Q19" i="31"/>
  <c r="S3" i="31"/>
  <c r="R5" i="31"/>
  <c r="Q10" i="30"/>
  <c r="Q12" i="30" s="1"/>
  <c r="P9" i="30"/>
  <c r="P10" i="30" s="1"/>
  <c r="P12" i="30" s="1"/>
  <c r="Q9" i="29"/>
  <c r="P9" i="29"/>
  <c r="P11" i="30" l="1"/>
  <c r="Q11" i="30"/>
  <c r="Q10" i="29"/>
  <c r="P10" i="29"/>
  <c r="P10" i="28"/>
  <c r="P9" i="28"/>
  <c r="Q9" i="27"/>
  <c r="Q10" i="27" s="1"/>
  <c r="C61" i="27"/>
  <c r="B61" i="27"/>
  <c r="C60" i="27"/>
  <c r="B60" i="27"/>
  <c r="P9" i="27"/>
  <c r="P10" i="27" s="1"/>
  <c r="P9" i="26"/>
  <c r="P10" i="26" s="1"/>
  <c r="Q10" i="26"/>
  <c r="Q9" i="26"/>
  <c r="C61" i="26"/>
  <c r="B61" i="26"/>
  <c r="C60" i="26"/>
  <c r="B60" i="26"/>
  <c r="C61" i="25"/>
  <c r="B61" i="25"/>
  <c r="C60" i="25"/>
  <c r="B60" i="25"/>
  <c r="C61" i="24"/>
  <c r="B61" i="24"/>
  <c r="C60" i="24"/>
  <c r="B60" i="24"/>
  <c r="C60" i="23"/>
  <c r="P13" i="23"/>
  <c r="P9" i="22"/>
  <c r="P13" i="22"/>
  <c r="C60" i="22"/>
  <c r="C61" i="22"/>
  <c r="B60" i="22"/>
  <c r="C59" i="22"/>
  <c r="B59" i="22"/>
  <c r="B61" i="22"/>
  <c r="Q9" i="21"/>
  <c r="Q10" i="21"/>
  <c r="Q9" i="20"/>
  <c r="Q10" i="20"/>
  <c r="P9" i="21"/>
  <c r="P10" i="21"/>
  <c r="C60" i="21"/>
  <c r="C61" i="21"/>
  <c r="B60" i="21"/>
  <c r="C59" i="21"/>
  <c r="B59" i="21"/>
  <c r="B61" i="21"/>
  <c r="B59" i="20"/>
  <c r="C59" i="20"/>
  <c r="Q9" i="19"/>
  <c r="Q10" i="19"/>
  <c r="P9" i="20"/>
  <c r="P10" i="20"/>
  <c r="C60" i="20"/>
  <c r="C61" i="20"/>
  <c r="B60" i="20"/>
  <c r="B61" i="20"/>
  <c r="P9" i="19"/>
  <c r="P10" i="19"/>
  <c r="C61" i="19"/>
  <c r="C62" i="19"/>
  <c r="B61" i="19"/>
  <c r="C60" i="19"/>
  <c r="B60" i="19"/>
  <c r="B62" i="19"/>
  <c r="C61" i="18"/>
  <c r="C62" i="18"/>
  <c r="B61" i="18"/>
  <c r="C60" i="18"/>
  <c r="B60" i="18"/>
  <c r="B62" i="18"/>
  <c r="Q9" i="18"/>
  <c r="Q10" i="18"/>
  <c r="P9" i="18"/>
  <c r="P10" i="18"/>
  <c r="C61" i="17"/>
  <c r="C62" i="17"/>
  <c r="B61" i="17"/>
  <c r="B62" i="17"/>
  <c r="J26" i="15"/>
  <c r="I26" i="15"/>
  <c r="Q9" i="17"/>
  <c r="Q10" i="17"/>
  <c r="C60" i="17"/>
  <c r="B60" i="17"/>
  <c r="P9" i="17"/>
  <c r="P10" i="17"/>
  <c r="Q9" i="15"/>
  <c r="Q10" i="15"/>
  <c r="P9" i="15"/>
  <c r="P10" i="15"/>
  <c r="C61" i="16"/>
  <c r="B61" i="16"/>
  <c r="B62" i="16"/>
  <c r="C60" i="16"/>
  <c r="C62" i="16"/>
  <c r="B60" i="16"/>
  <c r="C61" i="15"/>
  <c r="C62" i="15"/>
  <c r="B61" i="15"/>
  <c r="B62" i="15"/>
  <c r="C60" i="15"/>
  <c r="B60" i="15"/>
  <c r="C61" i="14"/>
  <c r="C62" i="14"/>
  <c r="B61" i="14"/>
  <c r="B62" i="14"/>
  <c r="C60" i="14"/>
  <c r="B60" i="14"/>
  <c r="C61" i="13"/>
  <c r="C62" i="13"/>
  <c r="B61" i="13"/>
  <c r="B62" i="13"/>
  <c r="C29" i="12"/>
  <c r="C30" i="12"/>
  <c r="B29" i="12"/>
  <c r="B30" i="12"/>
  <c r="C28" i="12"/>
  <c r="B28" i="12"/>
  <c r="C43" i="11"/>
  <c r="C44" i="11"/>
  <c r="B43" i="11"/>
  <c r="B44" i="11"/>
  <c r="C42" i="11"/>
  <c r="B42" i="11"/>
  <c r="C42" i="10"/>
  <c r="C43" i="10"/>
  <c r="B42" i="10"/>
  <c r="B43" i="10"/>
  <c r="C41" i="10"/>
  <c r="B41" i="10"/>
  <c r="C43" i="9"/>
  <c r="C44" i="9"/>
  <c r="B43" i="9"/>
  <c r="B44" i="9"/>
  <c r="C42" i="9"/>
  <c r="B42" i="9"/>
  <c r="C39" i="8"/>
  <c r="C40" i="8"/>
  <c r="B39" i="8"/>
  <c r="B40" i="8"/>
  <c r="C38" i="8"/>
  <c r="B38" i="8"/>
  <c r="G3" i="7"/>
  <c r="C41" i="6"/>
  <c r="B41" i="6"/>
  <c r="B42" i="6"/>
  <c r="C40" i="6"/>
  <c r="C42" i="6"/>
  <c r="B40" i="6"/>
  <c r="B84" i="4"/>
  <c r="G4" i="5"/>
  <c r="G3" i="5"/>
  <c r="E5" i="5"/>
  <c r="E4" i="5"/>
  <c r="D5" i="5"/>
  <c r="D4" i="5"/>
  <c r="C5" i="5"/>
  <c r="C4" i="5"/>
  <c r="B5" i="5"/>
  <c r="B4" i="5"/>
  <c r="C84" i="4"/>
  <c r="B85" i="4"/>
  <c r="B86" i="4"/>
  <c r="C85" i="4"/>
  <c r="C86" i="4"/>
  <c r="B60" i="13"/>
  <c r="C60" i="13"/>
  <c r="P12" i="23"/>
  <c r="P10" i="22"/>
  <c r="P12" i="22"/>
  <c r="Q13" i="18"/>
  <c r="Q12" i="18"/>
  <c r="S5" i="31" l="1"/>
  <c r="S4" i="31"/>
  <c r="Q12" i="29"/>
  <c r="Q11" i="29"/>
  <c r="P11" i="29"/>
  <c r="P12" i="29"/>
  <c r="B62" i="27"/>
  <c r="C62" i="27"/>
  <c r="B62" i="26"/>
  <c r="C62" i="26"/>
  <c r="B62" i="25"/>
  <c r="C62" i="25"/>
  <c r="B62" i="24"/>
  <c r="C62" i="24"/>
  <c r="C59" i="23"/>
  <c r="C61" i="23" s="1"/>
  <c r="B60" i="23"/>
  <c r="B59" i="23"/>
  <c r="B61" i="2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 Sebastian</author>
  </authors>
  <commentList>
    <comment ref="F18" authorId="0" shapeId="0" xr:uid="{E199EDF3-CF0C-4439-A2BA-3201CDAA9C67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  <comment ref="F30" authorId="0" shapeId="0" xr:uid="{79499ABB-73C9-4161-BD07-F63BD30C423B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Lvl 1 QC accepted as both sets of extracted QC are within limits showing acceptable overall precison (analyser and extraction precision). Cal'd before next run due to drift down of QC. </t>
        </r>
      </text>
    </comment>
    <comment ref="F60" authorId="0" shapeId="0" xr:uid="{651DE370-3F36-424A-87B1-A7D3C535ED5E}">
      <text>
        <r>
          <rPr>
            <b/>
            <sz val="9"/>
            <color indexed="81"/>
            <rFont val="Tahoma"/>
            <family val="2"/>
          </rPr>
          <t>Hall Sebastian:</t>
        </r>
        <r>
          <rPr>
            <sz val="9"/>
            <color indexed="81"/>
            <rFont val="Tahoma"/>
            <family val="2"/>
          </rPr>
          <t xml:space="preserve">
Level 1 QC not rerun by immunology as they were still using the manufacturers QC ranges due to biochem not communicating the new ranges. This has now been communicated. QC accepted as only 1 level, still within 3SD and extracted QC ok. This shows overall precision, (analyser and extraction precision), was acceptable for the analysis of patient samples. </t>
        </r>
      </text>
    </comment>
  </commentList>
</comments>
</file>

<file path=xl/sharedStrings.xml><?xml version="1.0" encoding="utf-8"?>
<sst xmlns="http://schemas.openxmlformats.org/spreadsheetml/2006/main" count="1728" uniqueCount="402">
  <si>
    <t>FCAL Internal QC Log - Phadia</t>
  </si>
  <si>
    <t>What to do when lot number of Immunology QC changes:</t>
  </si>
  <si>
    <t>Range</t>
  </si>
  <si>
    <t xml:space="preserve">QC 1 </t>
  </si>
  <si>
    <t>QC 2</t>
  </si>
  <si>
    <t>Revised range 4.2.25</t>
  </si>
  <si>
    <t xml:space="preserve">QC 2 </t>
  </si>
  <si>
    <t>? Analyser precision not good enough to achieve the current 5% target SD</t>
  </si>
  <si>
    <t>Manufactures range to be used as a guide until &gt; 5 replicates available to</t>
  </si>
  <si>
    <t>Mean</t>
  </si>
  <si>
    <t xml:space="preserve">Lot No. </t>
  </si>
  <si>
    <t xml:space="preserve">Month </t>
  </si>
  <si>
    <t>July</t>
  </si>
  <si>
    <t>establish current target and range using 5% target SD and complete</t>
  </si>
  <si>
    <t>SD</t>
  </si>
  <si>
    <t>Level 1</t>
  </si>
  <si>
    <t>CT2BE</t>
  </si>
  <si>
    <t>Year</t>
  </si>
  <si>
    <t>form in folder. Running mean +/- 2*5%. Tell immunology for them</t>
  </si>
  <si>
    <t>lower limit</t>
  </si>
  <si>
    <t>Level 2</t>
  </si>
  <si>
    <t>CT5BN</t>
  </si>
  <si>
    <t>to update their analyser Levy Jennings plot</t>
  </si>
  <si>
    <t>upper limit</t>
  </si>
  <si>
    <t>Date</t>
  </si>
  <si>
    <t>QC Level 1</t>
  </si>
  <si>
    <t>QC Level 2</t>
  </si>
  <si>
    <t>Comments</t>
  </si>
  <si>
    <t>target</t>
  </si>
  <si>
    <t>17-21</t>
  </si>
  <si>
    <t>116-271</t>
  </si>
  <si>
    <t>target mean</t>
  </si>
  <si>
    <t>-1SD</t>
  </si>
  <si>
    <t>+1SD</t>
  </si>
  <si>
    <t>-2SD</t>
  </si>
  <si>
    <t>+2SD</t>
  </si>
  <si>
    <t>Manufacturers range use 116-271</t>
  </si>
  <si>
    <t>08/07/2025 (am)</t>
  </si>
  <si>
    <t>08/07/2025 (pm)</t>
  </si>
  <si>
    <t>TREND REVIEW</t>
  </si>
  <si>
    <t>Manufacturers range 0-40 (use 17-21)</t>
  </si>
  <si>
    <t>% CV</t>
  </si>
  <si>
    <t>Feb - July</t>
  </si>
  <si>
    <t>CT2BD</t>
  </si>
  <si>
    <t xml:space="preserve">NEW LOT QC IN USE - To assign ranges </t>
  </si>
  <si>
    <t>QC 1 accepted by RH</t>
  </si>
  <si>
    <t>April</t>
  </si>
  <si>
    <t>CT5BM</t>
  </si>
  <si>
    <t>186-227</t>
  </si>
  <si>
    <t xml:space="preserve">New LOT Pos QC - Same ranges </t>
  </si>
  <si>
    <t>running on manufacturers ranges</t>
  </si>
  <si>
    <t>New QC range assigned 186-227</t>
  </si>
  <si>
    <t>calibration due 29.05.25</t>
  </si>
  <si>
    <t xml:space="preserve">repeat 179 - to recalibrate </t>
  </si>
  <si>
    <t>calibrated</t>
  </si>
  <si>
    <t>RH/HG Extracted IQC okay. Small variation. Run accepted</t>
  </si>
  <si>
    <t xml:space="preserve">calibrated </t>
  </si>
  <si>
    <t>new LOT in use (CT5BN). High QC accepted as new lot and extracted IQC all acceptable</t>
  </si>
  <si>
    <t>February</t>
  </si>
  <si>
    <t>CT5BL</t>
  </si>
  <si>
    <t>182-223</t>
  </si>
  <si>
    <t>L</t>
  </si>
  <si>
    <t>New LOT  CT5BLtarget 194 manufacturers range: 116-271</t>
  </si>
  <si>
    <t>Range assigned for CT2BD 17-21</t>
  </si>
  <si>
    <t>Borderline high QC, not clinically significant, Run accepted HG</t>
  </si>
  <si>
    <t>New range assigned to Lot CT5BL 182-223</t>
  </si>
  <si>
    <t>DECEMBER/JANUARY</t>
  </si>
  <si>
    <t>CT2BC</t>
  </si>
  <si>
    <t>2024/2025</t>
  </si>
  <si>
    <t>CT5BK</t>
  </si>
  <si>
    <t>19-23</t>
  </si>
  <si>
    <t>167-204</t>
  </si>
  <si>
    <t>Targets to be assigned and given to immunology for lvl 2</t>
  </si>
  <si>
    <t>Lvl1 accepted RH (calibrated today)</t>
  </si>
  <si>
    <t>Lvl 1 accepted CT (to calibrate again next time)</t>
  </si>
  <si>
    <t>QC1 accepted by CT (Calibrated 14/01/25)</t>
  </si>
  <si>
    <t>QC1 accepted by RH</t>
  </si>
  <si>
    <t>QC 1 low - Discussed with SH and accepted</t>
  </si>
  <si>
    <t>QC 1 LOW - Accepted by CT</t>
  </si>
  <si>
    <t>new target range for QC1 19-23</t>
  </si>
  <si>
    <t>%CV</t>
  </si>
  <si>
    <t>calibrated 11/02/25</t>
  </si>
  <si>
    <t>Revised Range 31/10/24</t>
  </si>
  <si>
    <t>Revised Range 12/11/24</t>
  </si>
  <si>
    <t>OCTOBER/NOVEMBER</t>
  </si>
  <si>
    <t>CT2BJ</t>
  </si>
  <si>
    <t>Immunology ranges</t>
  </si>
  <si>
    <t>22-26</t>
  </si>
  <si>
    <t>QC1 accepted by CT</t>
  </si>
  <si>
    <t>Still running on temporary range 17-21, accepted</t>
  </si>
  <si>
    <t>New ranges assigned</t>
  </si>
  <si>
    <t>calibrated 29/10/2024</t>
  </si>
  <si>
    <t>IQC accepted as only borderline high and extracted IQC within targets. Calibrate again before next run. HG</t>
  </si>
  <si>
    <t>Repeat as low IQC high</t>
  </si>
  <si>
    <t>Acceptd by biochemist Richard. New QC lot mean revised</t>
  </si>
  <si>
    <t>Accepted 06/11/24 as extracted IQC okay. 05/11/24 to re-extract. HG</t>
  </si>
  <si>
    <t>New ranges assigned for QC 2</t>
  </si>
  <si>
    <t>Lvl 1 QC accepted RJH</t>
  </si>
  <si>
    <t>Lvl 1 QC accepted HG</t>
  </si>
  <si>
    <t>Revised Range</t>
  </si>
  <si>
    <t>APRIL-OCTOBER</t>
  </si>
  <si>
    <t>CT2BB</t>
  </si>
  <si>
    <t>CT5BH</t>
  </si>
  <si>
    <t>Phadia QC (end of run)</t>
  </si>
  <si>
    <t>177-217</t>
  </si>
  <si>
    <t>shift upward QC2, ask for calibration</t>
  </si>
  <si>
    <t>fcal</t>
  </si>
  <si>
    <t>07.05.24</t>
  </si>
  <si>
    <t xml:space="preserve">QC accepted, read note. </t>
  </si>
  <si>
    <t>QC accepted as extracted QC ok.
Will be calibrated before next run.</t>
  </si>
  <si>
    <t xml:space="preserve">Lvl 2 rerun </t>
  </si>
  <si>
    <t>Lvl 2 rerun, Lvl 1 QC accepted. Cal'd before next run.</t>
  </si>
  <si>
    <t>Revised target for L1 based on results during weekly calibration for 3 weeks</t>
  </si>
  <si>
    <t>FEBRUARY-APRIL</t>
  </si>
  <si>
    <t>CT2BA</t>
  </si>
  <si>
    <t>CT5BG</t>
  </si>
  <si>
    <t>18-22</t>
  </si>
  <si>
    <t>168-205</t>
  </si>
  <si>
    <t>Level 1 borderline, accepted by SH/CT. Calibrate next run</t>
  </si>
  <si>
    <t>Received</t>
  </si>
  <si>
    <t>Expires</t>
  </si>
  <si>
    <t>DEC/JAN</t>
  </si>
  <si>
    <t>CT2B6</t>
  </si>
  <si>
    <t>2023/2024</t>
  </si>
  <si>
    <t>CT5BF</t>
  </si>
  <si>
    <t>0-40</t>
  </si>
  <si>
    <t>109.8-256.2</t>
  </si>
  <si>
    <t>Accepted by RH, calibrate next run</t>
  </si>
  <si>
    <t>Calibrated on 28th December no change.</t>
  </si>
  <si>
    <t>20-25</t>
  </si>
  <si>
    <t>166-202</t>
  </si>
  <si>
    <t>Accepted by RH. To be cal'd next run</t>
  </si>
  <si>
    <t>Ranges</t>
  </si>
  <si>
    <t>Oct</t>
  </si>
  <si>
    <t>CT5BE</t>
  </si>
  <si>
    <t>Ranges applied 18/7/23 and given to imm</t>
  </si>
  <si>
    <t>Ranges adjusted 7/9/23 and given to immunology</t>
  </si>
  <si>
    <t>175-214</t>
  </si>
  <si>
    <t>accepted by CT, to calibrate before next run</t>
  </si>
  <si>
    <t>accepted by SH</t>
  </si>
  <si>
    <t>accepted by RH</t>
  </si>
  <si>
    <t>Accepted by RH ? Calib next week.</t>
  </si>
  <si>
    <t>March</t>
  </si>
  <si>
    <t>CT2B5</t>
  </si>
  <si>
    <t>16-20</t>
  </si>
  <si>
    <t>New LOT Pos QC</t>
  </si>
  <si>
    <t>14.6.23</t>
  </si>
  <si>
    <t>Neg QC</t>
  </si>
  <si>
    <t>22.06.23</t>
  </si>
  <si>
    <t>calibrate next run.</t>
  </si>
  <si>
    <t>calibration</t>
  </si>
  <si>
    <t>JUNE/JULY</t>
  </si>
  <si>
    <t>Calibrate next run (Immunology to use established ranges rather than manufacturers)</t>
  </si>
  <si>
    <t>calibrate again on next run.</t>
  </si>
  <si>
    <t>JUNE/JULY/AUGUST</t>
  </si>
  <si>
    <t>08//08/23</t>
  </si>
  <si>
    <t>10.08.23</t>
  </si>
  <si>
    <t>QC1 running low, QC accepted. SH</t>
  </si>
  <si>
    <t>July/August/September</t>
  </si>
  <si>
    <t>QC accepted RH</t>
  </si>
  <si>
    <t>re ran 173 accepted by RH</t>
  </si>
  <si>
    <t>Calibrate next run</t>
  </si>
  <si>
    <t>CT2B3</t>
  </si>
  <si>
    <t>CT5BC</t>
  </si>
  <si>
    <t>18-23</t>
  </si>
  <si>
    <t>162-198</t>
  </si>
  <si>
    <t>manufacturers ranges</t>
  </si>
  <si>
    <t>range</t>
  </si>
  <si>
    <t>30.03.23</t>
  </si>
  <si>
    <t>Tell Immunology new ranges today!</t>
  </si>
  <si>
    <t>Run accepted as extracted IQC is within range for all runs. Immunology only received new ranges after this run was completed.</t>
  </si>
  <si>
    <t>20.04.23</t>
  </si>
  <si>
    <t>RERUN: 25/201 accepted by CT</t>
  </si>
  <si>
    <t>may/june</t>
  </si>
  <si>
    <t>02.05.23</t>
  </si>
  <si>
    <t>04.05.23</t>
  </si>
  <si>
    <t>09.05.23</t>
  </si>
  <si>
    <t>16.05.23</t>
  </si>
  <si>
    <t>30.05.23</t>
  </si>
  <si>
    <t>06.06.23</t>
  </si>
  <si>
    <t>sl high both levels.</t>
  </si>
  <si>
    <t xml:space="preserve">Both levels of QC high. RR Neg QC 19 and RR New LOT Pos QC: 197 (see new tab), both acceptable. A selection of patient samples were also rerun and showed no significant difference. </t>
  </si>
  <si>
    <t>November</t>
  </si>
  <si>
    <t>CT2B2</t>
  </si>
  <si>
    <t>CT5BB</t>
  </si>
  <si>
    <t>170-208</t>
  </si>
  <si>
    <t>re-ran patients on next run, no significant change overall, ok to report</t>
  </si>
  <si>
    <t>5.1.23</t>
  </si>
  <si>
    <t>post-calibration. only slightly high, see comment above. Accepted by CT</t>
  </si>
  <si>
    <t>10.01.23</t>
  </si>
  <si>
    <t>17.1.23</t>
  </si>
  <si>
    <t>24.01.23</t>
  </si>
  <si>
    <t>26.01.23</t>
  </si>
  <si>
    <t>slightly high accepted.</t>
  </si>
  <si>
    <t>pp accepted qc Calibration to be performed.</t>
  </si>
  <si>
    <t>post calibration</t>
  </si>
  <si>
    <t>Positive is slightly low but accepted</t>
  </si>
  <si>
    <t>CT2B0</t>
  </si>
  <si>
    <t>CT5BA</t>
  </si>
  <si>
    <t>14-19</t>
  </si>
  <si>
    <t>193 - 233</t>
  </si>
  <si>
    <t>manufacturers range for L1</t>
  </si>
  <si>
    <t>new range introduced for L1</t>
  </si>
  <si>
    <t>manufacturers range for L1 = &lt;40</t>
  </si>
  <si>
    <t>18.10.22</t>
  </si>
  <si>
    <t>8.11.22</t>
  </si>
  <si>
    <t>15.11.22</t>
  </si>
  <si>
    <t>22.11.22</t>
  </si>
  <si>
    <t>CT2AZ</t>
  </si>
  <si>
    <t>111-260</t>
  </si>
  <si>
    <t>manufacturers range for L2</t>
  </si>
  <si>
    <t>within manufacturers limits</t>
  </si>
  <si>
    <t>193-233</t>
  </si>
  <si>
    <t>15.09.22</t>
  </si>
  <si>
    <t>check if still using manufacturrer range</t>
  </si>
  <si>
    <t>NEW RANGE ASSIGNED LEVEL 2 193-233</t>
  </si>
  <si>
    <t>CT5B8</t>
  </si>
  <si>
    <t>192-235</t>
  </si>
  <si>
    <t>&lt;40</t>
  </si>
  <si>
    <t>12.05.22</t>
  </si>
  <si>
    <t>26.05.22</t>
  </si>
  <si>
    <t>31.5.22</t>
  </si>
  <si>
    <t>09.06.22</t>
  </si>
  <si>
    <t>14.6.22</t>
  </si>
  <si>
    <t>21.6.22</t>
  </si>
  <si>
    <t>23.6.22</t>
  </si>
  <si>
    <t xml:space="preserve"> 29/06/22</t>
  </si>
  <si>
    <t>L2 sl high but not reran, talk to immunology</t>
  </si>
  <si>
    <t>18/08/202</t>
  </si>
  <si>
    <t>acceptable for immunology</t>
  </si>
  <si>
    <t>CT2AY</t>
  </si>
  <si>
    <t>CT5B7</t>
  </si>
  <si>
    <t>What to do when lot number of Immunology L2 QC changes:</t>
  </si>
  <si>
    <t>20-24</t>
  </si>
  <si>
    <t>111-259</t>
  </si>
  <si>
    <t>21.2.22</t>
  </si>
  <si>
    <t>24.2.22</t>
  </si>
  <si>
    <t>15.03.22</t>
  </si>
  <si>
    <t>22.03.22</t>
  </si>
  <si>
    <t>31.03.22</t>
  </si>
  <si>
    <t>05.04.22</t>
  </si>
  <si>
    <t xml:space="preserve">re run L1 </t>
  </si>
  <si>
    <t>L1 QC still low but within manufacturers range</t>
  </si>
  <si>
    <t>Range adjusted 21/12/21 previous range 17-21</t>
  </si>
  <si>
    <t>14.04.22</t>
  </si>
  <si>
    <t>21.04.22</t>
  </si>
  <si>
    <t>26.04.22</t>
  </si>
  <si>
    <t>28.04.22</t>
  </si>
  <si>
    <t>CT5B6</t>
  </si>
  <si>
    <t>110-256</t>
  </si>
  <si>
    <t>19.10.21</t>
  </si>
  <si>
    <t>21.10.21</t>
  </si>
  <si>
    <t>17 - 21</t>
  </si>
  <si>
    <t>183 - 223</t>
  </si>
  <si>
    <t>26.10.21</t>
  </si>
  <si>
    <t>28.10.21</t>
  </si>
  <si>
    <t>Target assigned to L2</t>
  </si>
  <si>
    <t>4.11.21</t>
  </si>
  <si>
    <t>15.11.21</t>
  </si>
  <si>
    <t>? Lvl 1 QC shift</t>
  </si>
  <si>
    <t>Checked ranges with immunology</t>
  </si>
  <si>
    <t>01.12.21</t>
  </si>
  <si>
    <t>j</t>
  </si>
  <si>
    <t>14.12.21</t>
  </si>
  <si>
    <r>
      <t>lvl 1 new range 22</t>
    </r>
    <r>
      <rPr>
        <sz val="10"/>
        <rFont val="Calibri"/>
        <family val="2"/>
      </rPr>
      <t>±</t>
    </r>
    <r>
      <rPr>
        <sz val="10"/>
        <rFont val="Arial"/>
        <family val="2"/>
      </rPr>
      <t>2</t>
    </r>
  </si>
  <si>
    <t>04.01.22</t>
  </si>
  <si>
    <t>11.01.22</t>
  </si>
  <si>
    <t>13.01.22</t>
  </si>
  <si>
    <t>Checked ranges with immunology - Phadia range = 110-256 RH will sort</t>
  </si>
  <si>
    <t>18.01.22</t>
  </si>
  <si>
    <t>.</t>
  </si>
  <si>
    <t>CT5B4</t>
  </si>
  <si>
    <t>163-203</t>
  </si>
  <si>
    <t>21.9.21</t>
  </si>
  <si>
    <t>23.09.21</t>
  </si>
  <si>
    <t>Rpt 168</t>
  </si>
  <si>
    <t>Assigned target to L1</t>
  </si>
  <si>
    <t>new lot CT5B6</t>
  </si>
  <si>
    <t>CT2AW</t>
  </si>
  <si>
    <t>Will calibrate before next batch</t>
  </si>
  <si>
    <t>ranges for both remain same as when this lot previously used</t>
  </si>
  <si>
    <t>19.8.21</t>
  </si>
  <si>
    <t>24.08.21</t>
  </si>
  <si>
    <t>7.9.21</t>
  </si>
  <si>
    <t>9.9.21</t>
  </si>
  <si>
    <t>Means adjusted based on data from june/july</t>
  </si>
  <si>
    <t>16.9.21</t>
  </si>
  <si>
    <t>CT2AX</t>
  </si>
  <si>
    <t>Date/Range</t>
  </si>
  <si>
    <t>163-199</t>
  </si>
  <si>
    <t>20.07.21</t>
  </si>
  <si>
    <t>check ranges ~(QC2) with immunology</t>
  </si>
  <si>
    <t>10.8.21</t>
  </si>
  <si>
    <t>CT5B2</t>
  </si>
  <si>
    <t>19.01.21</t>
  </si>
  <si>
    <t>02.02.21</t>
  </si>
  <si>
    <t>04.02.21</t>
  </si>
  <si>
    <t>09.02.21</t>
  </si>
  <si>
    <t>11.02.21</t>
  </si>
  <si>
    <t>16.02.21</t>
  </si>
  <si>
    <t>18.02.21</t>
  </si>
  <si>
    <t>23.02.21</t>
  </si>
  <si>
    <t>25.02.21</t>
  </si>
  <si>
    <t>09.03.21</t>
  </si>
  <si>
    <t>(158, rpt)</t>
  </si>
  <si>
    <t>QC range adjusted from 166--202 (163-199)</t>
  </si>
  <si>
    <t>11.03.21</t>
  </si>
  <si>
    <t>23.3.21</t>
  </si>
  <si>
    <t>25.3.21</t>
  </si>
  <si>
    <t>11.5.21</t>
  </si>
  <si>
    <t>LOT restarted in May</t>
  </si>
  <si>
    <t>13.05.21</t>
  </si>
  <si>
    <t>LOT CT2AW running in</t>
  </si>
  <si>
    <t>QC range assigned 22-26</t>
  </si>
  <si>
    <t xml:space="preserve">March </t>
  </si>
  <si>
    <t>CT2AV</t>
  </si>
  <si>
    <t>170-207</t>
  </si>
  <si>
    <t>30.3.21</t>
  </si>
  <si>
    <t>12.04.21</t>
  </si>
  <si>
    <t>16.04.21</t>
  </si>
  <si>
    <t>22.4.21</t>
  </si>
  <si>
    <t>27.4.21</t>
  </si>
  <si>
    <t>4.5.21</t>
  </si>
  <si>
    <t>158-193</t>
  </si>
  <si>
    <t>LOT CT2AW</t>
  </si>
  <si>
    <t>CT2AU</t>
  </si>
  <si>
    <t>19-24</t>
  </si>
  <si>
    <t>running in</t>
  </si>
  <si>
    <t>RR LEVEL 1 = 20</t>
  </si>
  <si>
    <t>Accepted by EH</t>
  </si>
  <si>
    <t>lot specific ranges assigned at 5% CV</t>
  </si>
  <si>
    <t>163-181</t>
  </si>
  <si>
    <t>CT2AT</t>
  </si>
  <si>
    <t>CT5AZ</t>
  </si>
  <si>
    <t>113-263</t>
  </si>
  <si>
    <t>Manufacturer's range for CT2AT</t>
  </si>
  <si>
    <t>04.08.20</t>
  </si>
  <si>
    <t>11.08.20</t>
  </si>
  <si>
    <t>12.08.20</t>
  </si>
  <si>
    <t>20.08.20</t>
  </si>
  <si>
    <t>25.08.20</t>
  </si>
  <si>
    <t>FCAL QC Phadia</t>
  </si>
  <si>
    <t xml:space="preserve">Material </t>
  </si>
  <si>
    <t>In Use</t>
  </si>
  <si>
    <t>CT2AP</t>
  </si>
  <si>
    <t>CT5AX</t>
  </si>
  <si>
    <t>CT2AS</t>
  </si>
  <si>
    <t>16-23</t>
  </si>
  <si>
    <t>Manufacturer's range for CT2AS = 16-23</t>
  </si>
  <si>
    <t>QC low</t>
  </si>
  <si>
    <t>repeated QC</t>
  </si>
  <si>
    <t>31.12.19</t>
  </si>
  <si>
    <t>l1 RPT, 18</t>
  </si>
  <si>
    <t>L1 RPT,18</t>
  </si>
  <si>
    <t>L1 RPT 19</t>
  </si>
  <si>
    <t>18.02.20</t>
  </si>
  <si>
    <t>26/20/2020</t>
  </si>
  <si>
    <t>03.03.20</t>
  </si>
  <si>
    <t>ok</t>
  </si>
  <si>
    <t>19.05.20</t>
  </si>
  <si>
    <t>26.05.20</t>
  </si>
  <si>
    <t>02.06.20</t>
  </si>
  <si>
    <t>06.06.20</t>
  </si>
  <si>
    <t>11.06.20</t>
  </si>
  <si>
    <t>30.06.20</t>
  </si>
  <si>
    <t>02.07.20</t>
  </si>
  <si>
    <t>07.07.20</t>
  </si>
  <si>
    <t>14.07.20</t>
  </si>
  <si>
    <t>16.07.20</t>
  </si>
  <si>
    <t>17.07.20</t>
  </si>
  <si>
    <t>21.07.20</t>
  </si>
  <si>
    <t>23.07.20</t>
  </si>
  <si>
    <t>CT2AR</t>
  </si>
  <si>
    <t>20-27</t>
  </si>
  <si>
    <t>Manufacturer's range for CT5AZ = 113-263</t>
  </si>
  <si>
    <t>CT5AY</t>
  </si>
  <si>
    <t>195 - 238</t>
  </si>
  <si>
    <t>Manufacturer's range for CT2AR = 20-27</t>
  </si>
  <si>
    <t>repeated</t>
  </si>
  <si>
    <t>low qc</t>
  </si>
  <si>
    <t>Lot number change QC 2 CT5AZ</t>
  </si>
  <si>
    <t>CT2AN</t>
  </si>
  <si>
    <t>Manufacturers range: 122.9-286.7 (mean 205)</t>
  </si>
  <si>
    <t>New Lot Level 2 QC , Level 1 same lot</t>
  </si>
  <si>
    <t>Need to review Level 2 range after run for few days</t>
  </si>
  <si>
    <t>New target ranges established see report in FCAL folder</t>
  </si>
  <si>
    <t>January - December</t>
  </si>
  <si>
    <t>CT5AW</t>
  </si>
  <si>
    <t>202-223</t>
  </si>
  <si>
    <t>Full re-calibration done</t>
  </si>
  <si>
    <t xml:space="preserve">New Lot Level 2 QC </t>
  </si>
  <si>
    <t>Borderline, accepted CT. Review next time</t>
  </si>
  <si>
    <t>Full calibration done</t>
  </si>
  <si>
    <t>Changed range - confirmed with immunology</t>
  </si>
  <si>
    <t>CT2AM</t>
  </si>
  <si>
    <t>CT5AU</t>
  </si>
  <si>
    <t>115-268</t>
  </si>
  <si>
    <t>1.11.18</t>
  </si>
  <si>
    <t>5.11.18</t>
  </si>
  <si>
    <t>NEW LOT CT5AW</t>
  </si>
  <si>
    <t>19-23 and 203-231 new target ranges</t>
  </si>
  <si>
    <t>CT5B0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</si>
</sst>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\.m\.yy;@"/>
    <numFmt numFmtId="166" formatCode="0.0"/>
    <numFmt numFmtId="167" formatCode="dd/mm/yy;@"/>
  </numFmts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theme="1" tint="4.9989318521683403E-2"/>
      <name val="Arial"/>
      <family val="2"/>
    </font>
    <font>
      <sz val="10"/>
      <color rgb="FFFF0000"/>
      <name val="Arial"/>
    </font>
    <font>
      <b/>
      <sz val="10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3" tint="0.39991454817346722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3" tint="0.39991454817346722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B0F0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medium">
        <color rgb="FF00B0F0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thick">
        <color theme="3" tint="0.39994506668294322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thick">
        <color theme="3" tint="0.39994506668294322"/>
      </bottom>
      <diagonal/>
    </border>
    <border>
      <left style="medium">
        <color rgb="FF00B0F0"/>
      </left>
      <right style="thin">
        <color indexed="64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B0F0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B0F0"/>
      </bottom>
      <diagonal/>
    </border>
    <border>
      <left style="thin">
        <color indexed="64"/>
      </left>
      <right style="medium">
        <color rgb="FF00B0F0"/>
      </right>
      <top style="thin">
        <color indexed="64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B0F0"/>
      </left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4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413">
    <xf numFmtId="0" fontId="0" fillId="0" borderId="0" xfId="0"/>
    <xf numFmtId="0" fontId="20" fillId="0" borderId="10" xfId="0" applyFont="1" applyBorder="1" applyAlignment="1">
      <alignment horizontal="left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right"/>
    </xf>
    <xf numFmtId="0" fontId="20" fillId="0" borderId="11" xfId="0" applyFont="1" applyBorder="1" applyAlignment="1">
      <alignment horizontal="center"/>
    </xf>
    <xf numFmtId="15" fontId="20" fillId="0" borderId="11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22" fillId="24" borderId="0" xfId="0" applyFont="1" applyFill="1"/>
    <xf numFmtId="15" fontId="20" fillId="0" borderId="15" xfId="0" applyNumberFormat="1" applyFont="1" applyBorder="1" applyAlignment="1">
      <alignment horizontal="center"/>
    </xf>
    <xf numFmtId="0" fontId="21" fillId="0" borderId="16" xfId="0" applyFont="1" applyBorder="1"/>
    <xf numFmtId="0" fontId="21" fillId="0" borderId="17" xfId="0" applyFont="1" applyBorder="1" applyAlignment="1">
      <alignment horizontal="center"/>
    </xf>
    <xf numFmtId="15" fontId="23" fillId="0" borderId="11" xfId="0" applyNumberFormat="1" applyFont="1" applyBorder="1" applyAlignment="1">
      <alignment horizontal="center"/>
    </xf>
    <xf numFmtId="1" fontId="23" fillId="0" borderId="11" xfId="0" applyNumberFormat="1" applyFont="1" applyBorder="1" applyAlignment="1">
      <alignment horizontal="center"/>
    </xf>
    <xf numFmtId="15" fontId="23" fillId="0" borderId="15" xfId="0" applyNumberFormat="1" applyFont="1" applyBorder="1" applyAlignment="1">
      <alignment horizontal="center"/>
    </xf>
    <xf numFmtId="0" fontId="21" fillId="0" borderId="18" xfId="0" applyFont="1" applyBorder="1"/>
    <xf numFmtId="0" fontId="21" fillId="0" borderId="15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20" fillId="0" borderId="11" xfId="0" quotePrefix="1" applyFont="1" applyBorder="1" applyAlignment="1">
      <alignment horizontal="left"/>
    </xf>
    <xf numFmtId="0" fontId="24" fillId="0" borderId="20" xfId="0" applyFont="1" applyBorder="1" applyAlignment="1">
      <alignment horizontal="left"/>
    </xf>
    <xf numFmtId="1" fontId="14" fillId="0" borderId="13" xfId="0" applyNumberFormat="1" applyFont="1" applyBorder="1" applyAlignment="1">
      <alignment horizontal="center" vertical="top" wrapText="1"/>
    </xf>
    <xf numFmtId="14" fontId="20" fillId="0" borderId="15" xfId="0" applyNumberFormat="1" applyFont="1" applyBorder="1" applyAlignment="1">
      <alignment horizontal="right"/>
    </xf>
    <xf numFmtId="14" fontId="20" fillId="0" borderId="11" xfId="0" applyNumberFormat="1" applyFont="1" applyBorder="1" applyAlignment="1">
      <alignment horizontal="right"/>
    </xf>
    <xf numFmtId="14" fontId="0" fillId="0" borderId="0" xfId="0" applyNumberFormat="1"/>
    <xf numFmtId="14" fontId="14" fillId="0" borderId="13" xfId="0" applyNumberFormat="1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/>
    <xf numFmtId="14" fontId="0" fillId="0" borderId="23" xfId="0" applyNumberFormat="1" applyBorder="1"/>
    <xf numFmtId="14" fontId="0" fillId="0" borderId="24" xfId="0" applyNumberFormat="1" applyBorder="1"/>
    <xf numFmtId="1" fontId="20" fillId="0" borderId="25" xfId="0" applyNumberFormat="1" applyFont="1" applyBorder="1"/>
    <xf numFmtId="1" fontId="20" fillId="0" borderId="25" xfId="0" applyNumberFormat="1" applyFont="1" applyBorder="1" applyAlignment="1">
      <alignment horizontal="center"/>
    </xf>
    <xf numFmtId="1" fontId="14" fillId="0" borderId="13" xfId="0" applyNumberFormat="1" applyFon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left"/>
    </xf>
    <xf numFmtId="0" fontId="0" fillId="0" borderId="0" xfId="0" applyAlignment="1">
      <alignment horizontal="left"/>
    </xf>
    <xf numFmtId="15" fontId="20" fillId="0" borderId="11" xfId="0" applyNumberFormat="1" applyFont="1" applyBorder="1" applyAlignment="1">
      <alignment horizontal="left"/>
    </xf>
    <xf numFmtId="0" fontId="14" fillId="0" borderId="31" xfId="0" applyFont="1" applyBorder="1" applyAlignment="1">
      <alignment horizontal="left"/>
    </xf>
    <xf numFmtId="0" fontId="0" fillId="0" borderId="32" xfId="0" applyBorder="1" applyAlignment="1">
      <alignment horizontal="left"/>
    </xf>
    <xf numFmtId="14" fontId="14" fillId="0" borderId="33" xfId="0" applyNumberFormat="1" applyFont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1" fontId="25" fillId="0" borderId="13" xfId="0" applyNumberFormat="1" applyFont="1" applyBorder="1" applyAlignment="1">
      <alignment horizontal="center" vertical="top" wrapText="1"/>
    </xf>
    <xf numFmtId="0" fontId="20" fillId="25" borderId="11" xfId="0" applyFont="1" applyFill="1" applyBorder="1" applyAlignment="1">
      <alignment horizontal="right"/>
    </xf>
    <xf numFmtId="0" fontId="20" fillId="0" borderId="31" xfId="0" applyFont="1" applyBorder="1" applyAlignment="1">
      <alignment horizontal="left"/>
    </xf>
    <xf numFmtId="0" fontId="20" fillId="0" borderId="27" xfId="0" applyFont="1" applyBorder="1" applyAlignment="1">
      <alignment horizontal="center"/>
    </xf>
    <xf numFmtId="1" fontId="25" fillId="0" borderId="26" xfId="0" applyNumberFormat="1" applyFont="1" applyBorder="1" applyAlignment="1">
      <alignment horizontal="center"/>
    </xf>
    <xf numFmtId="0" fontId="14" fillId="25" borderId="0" xfId="0" applyFont="1" applyFill="1"/>
    <xf numFmtId="14" fontId="20" fillId="0" borderId="33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28" xfId="0" applyFont="1" applyBorder="1" applyAlignment="1">
      <alignment horizontal="center"/>
    </xf>
    <xf numFmtId="14" fontId="14" fillId="0" borderId="21" xfId="0" applyNumberFormat="1" applyFont="1" applyBorder="1" applyAlignment="1">
      <alignment horizontal="center"/>
    </xf>
    <xf numFmtId="1" fontId="14" fillId="0" borderId="26" xfId="0" applyNumberFormat="1" applyFont="1" applyBorder="1" applyAlignment="1">
      <alignment horizontal="center"/>
    </xf>
    <xf numFmtId="0" fontId="20" fillId="26" borderId="11" xfId="0" applyFont="1" applyFill="1" applyBorder="1" applyAlignment="1">
      <alignment horizontal="right"/>
    </xf>
    <xf numFmtId="0" fontId="14" fillId="0" borderId="0" xfId="0" applyFont="1"/>
    <xf numFmtId="0" fontId="20" fillId="0" borderId="0" xfId="0" applyFont="1"/>
    <xf numFmtId="0" fontId="0" fillId="0" borderId="27" xfId="0" applyBorder="1" applyAlignment="1">
      <alignment horizontal="left"/>
    </xf>
    <xf numFmtId="14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4" fontId="0" fillId="0" borderId="13" xfId="0" applyNumberFormat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14" fillId="0" borderId="27" xfId="0" applyFont="1" applyBorder="1" applyAlignment="1">
      <alignment horizontal="left"/>
    </xf>
    <xf numFmtId="1" fontId="0" fillId="0" borderId="35" xfId="0" applyNumberFormat="1" applyBorder="1" applyAlignment="1">
      <alignment horizontal="center"/>
    </xf>
    <xf numFmtId="14" fontId="0" fillId="0" borderId="35" xfId="0" applyNumberFormat="1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6" xfId="0" applyBorder="1"/>
    <xf numFmtId="0" fontId="0" fillId="0" borderId="37" xfId="0" applyBorder="1"/>
    <xf numFmtId="0" fontId="0" fillId="0" borderId="13" xfId="0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/>
    <xf numFmtId="2" fontId="0" fillId="0" borderId="13" xfId="0" applyNumberFormat="1" applyBorder="1"/>
    <xf numFmtId="14" fontId="14" fillId="0" borderId="13" xfId="0" applyNumberFormat="1" applyFont="1" applyBorder="1"/>
    <xf numFmtId="1" fontId="0" fillId="0" borderId="13" xfId="0" applyNumberFormat="1" applyBorder="1"/>
    <xf numFmtId="14" fontId="0" fillId="0" borderId="45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7" fontId="0" fillId="0" borderId="49" xfId="0" applyNumberFormat="1" applyBorder="1"/>
    <xf numFmtId="0" fontId="14" fillId="0" borderId="13" xfId="0" applyFont="1" applyBorder="1"/>
    <xf numFmtId="17" fontId="14" fillId="0" borderId="49" xfId="0" applyNumberFormat="1" applyFont="1" applyBorder="1"/>
    <xf numFmtId="1" fontId="0" fillId="26" borderId="26" xfId="0" applyNumberFormat="1" applyFill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14" fillId="0" borderId="21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14" fillId="0" borderId="27" xfId="0" applyFont="1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165" fontId="0" fillId="25" borderId="13" xfId="0" applyNumberFormat="1" applyFill="1" applyBorder="1" applyAlignment="1">
      <alignment horizontal="center"/>
    </xf>
    <xf numFmtId="165" fontId="0" fillId="25" borderId="21" xfId="0" applyNumberFormat="1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5" fontId="14" fillId="0" borderId="13" xfId="0" applyNumberFormat="1" applyFont="1" applyBorder="1" applyAlignment="1">
      <alignment horizontal="center"/>
    </xf>
    <xf numFmtId="1" fontId="25" fillId="26" borderId="26" xfId="0" applyNumberFormat="1" applyFont="1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" fontId="0" fillId="0" borderId="0" xfId="0" applyNumberFormat="1"/>
    <xf numFmtId="14" fontId="0" fillId="0" borderId="13" xfId="0" applyNumberFormat="1" applyBorder="1" applyAlignment="1">
      <alignment vertical="top"/>
    </xf>
    <xf numFmtId="1" fontId="25" fillId="0" borderId="3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1" fontId="20" fillId="0" borderId="35" xfId="0" applyNumberFormat="1" applyFont="1" applyBorder="1" applyAlignment="1">
      <alignment horizontal="center"/>
    </xf>
    <xf numFmtId="1" fontId="14" fillId="26" borderId="26" xfId="0" applyNumberFormat="1" applyFont="1" applyFill="1" applyBorder="1" applyAlignment="1">
      <alignment horizontal="center"/>
    </xf>
    <xf numFmtId="1" fontId="0" fillId="0" borderId="35" xfId="0" applyNumberFormat="1" applyBorder="1" applyAlignment="1">
      <alignment horizontal="left"/>
    </xf>
    <xf numFmtId="1" fontId="14" fillId="0" borderId="35" xfId="0" applyNumberFormat="1" applyFont="1" applyBorder="1" applyAlignment="1">
      <alignment horizontal="center"/>
    </xf>
    <xf numFmtId="16" fontId="0" fillId="0" borderId="0" xfId="0" applyNumberFormat="1"/>
    <xf numFmtId="1" fontId="14" fillId="0" borderId="49" xfId="0" applyNumberFormat="1" applyFont="1" applyBorder="1"/>
    <xf numFmtId="14" fontId="0" fillId="0" borderId="27" xfId="0" applyNumberFormat="1" applyBorder="1" applyAlignment="1">
      <alignment horizontal="left"/>
    </xf>
    <xf numFmtId="16" fontId="0" fillId="0" borderId="13" xfId="0" applyNumberFormat="1" applyBorder="1" applyAlignment="1">
      <alignment horizontal="center"/>
    </xf>
    <xf numFmtId="0" fontId="25" fillId="0" borderId="31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25" fillId="0" borderId="28" xfId="0" applyFont="1" applyBorder="1" applyAlignment="1">
      <alignment horizontal="center"/>
    </xf>
    <xf numFmtId="0" fontId="14" fillId="0" borderId="50" xfId="0" applyFont="1" applyBorder="1" applyAlignment="1">
      <alignment horizontal="left"/>
    </xf>
    <xf numFmtId="0" fontId="0" fillId="0" borderId="50" xfId="0" applyBorder="1" applyAlignment="1">
      <alignment horizontal="center"/>
    </xf>
    <xf numFmtId="14" fontId="0" fillId="0" borderId="13" xfId="0" applyNumberFormat="1" applyBorder="1" applyAlignment="1">
      <alignment horizontal="left"/>
    </xf>
    <xf numFmtId="166" fontId="14" fillId="0" borderId="49" xfId="0" applyNumberFormat="1" applyFont="1" applyBorder="1"/>
    <xf numFmtId="167" fontId="0" fillId="0" borderId="13" xfId="0" applyNumberFormat="1" applyBorder="1" applyAlignment="1">
      <alignment horizontal="center"/>
    </xf>
    <xf numFmtId="167" fontId="14" fillId="0" borderId="13" xfId="0" applyNumberFormat="1" applyFon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 vertical="top"/>
    </xf>
    <xf numFmtId="167" fontId="0" fillId="0" borderId="0" xfId="0" applyNumberFormat="1" applyAlignment="1">
      <alignment horizontal="center"/>
    </xf>
    <xf numFmtId="167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 vertical="center"/>
    </xf>
    <xf numFmtId="14" fontId="0" fillId="0" borderId="51" xfId="0" applyNumberFormat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1" fontId="0" fillId="0" borderId="55" xfId="0" applyNumberFormat="1" applyBorder="1"/>
    <xf numFmtId="2" fontId="0" fillId="0" borderId="55" xfId="0" applyNumberFormat="1" applyBorder="1"/>
    <xf numFmtId="0" fontId="14" fillId="0" borderId="56" xfId="0" applyFont="1" applyBorder="1"/>
    <xf numFmtId="1" fontId="14" fillId="0" borderId="57" xfId="0" applyNumberFormat="1" applyFont="1" applyBorder="1"/>
    <xf numFmtId="0" fontId="14" fillId="0" borderId="58" xfId="0" applyFont="1" applyBorder="1"/>
    <xf numFmtId="1" fontId="0" fillId="0" borderId="59" xfId="0" applyNumberFormat="1" applyBorder="1"/>
    <xf numFmtId="1" fontId="0" fillId="0" borderId="60" xfId="0" applyNumberFormat="1" applyBorder="1"/>
    <xf numFmtId="1" fontId="14" fillId="0" borderId="0" xfId="0" applyNumberFormat="1" applyFont="1"/>
    <xf numFmtId="0" fontId="0" fillId="0" borderId="61" xfId="0" applyBorder="1"/>
    <xf numFmtId="1" fontId="14" fillId="0" borderId="62" xfId="0" applyNumberFormat="1" applyFont="1" applyBorder="1"/>
    <xf numFmtId="1" fontId="14" fillId="0" borderId="63" xfId="0" applyNumberFormat="1" applyFont="1" applyBorder="1"/>
    <xf numFmtId="166" fontId="14" fillId="0" borderId="62" xfId="0" applyNumberFormat="1" applyFont="1" applyBorder="1"/>
    <xf numFmtId="166" fontId="14" fillId="0" borderId="63" xfId="0" applyNumberFormat="1" applyFont="1" applyBorder="1"/>
    <xf numFmtId="0" fontId="29" fillId="0" borderId="13" xfId="0" applyFont="1" applyBorder="1" applyAlignment="1">
      <alignment horizontal="center"/>
    </xf>
    <xf numFmtId="14" fontId="20" fillId="25" borderId="11" xfId="0" applyNumberFormat="1" applyFont="1" applyFill="1" applyBorder="1" applyAlignment="1">
      <alignment horizontal="right"/>
    </xf>
    <xf numFmtId="15" fontId="20" fillId="25" borderId="11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167" fontId="20" fillId="0" borderId="13" xfId="0" applyNumberFormat="1" applyFont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28" fillId="0" borderId="65" xfId="0" applyFont="1" applyBorder="1" applyAlignment="1">
      <alignment horizontal="center"/>
    </xf>
    <xf numFmtId="0" fontId="29" fillId="0" borderId="65" xfId="0" applyFont="1" applyBorder="1" applyAlignment="1">
      <alignment horizontal="center"/>
    </xf>
    <xf numFmtId="1" fontId="0" fillId="0" borderId="65" xfId="0" applyNumberForma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0" fillId="0" borderId="65" xfId="0" applyBorder="1" applyAlignment="1">
      <alignment horizontal="center"/>
    </xf>
    <xf numFmtId="1" fontId="0" fillId="26" borderId="66" xfId="0" applyNumberFormat="1" applyFill="1" applyBorder="1" applyAlignment="1">
      <alignment horizontal="center"/>
    </xf>
    <xf numFmtId="1" fontId="14" fillId="26" borderId="66" xfId="0" applyNumberFormat="1" applyFont="1" applyFill="1" applyBorder="1" applyAlignment="1">
      <alignment horizontal="center"/>
    </xf>
    <xf numFmtId="167" fontId="0" fillId="0" borderId="69" xfId="0" applyNumberFormat="1" applyBorder="1" applyAlignment="1">
      <alignment horizontal="center"/>
    </xf>
    <xf numFmtId="0" fontId="0" fillId="0" borderId="69" xfId="0" applyBorder="1" applyAlignment="1">
      <alignment horizontal="center"/>
    </xf>
    <xf numFmtId="167" fontId="0" fillId="0" borderId="69" xfId="0" applyNumberFormat="1" applyBorder="1" applyAlignment="1">
      <alignment horizontal="center" vertical="top"/>
    </xf>
    <xf numFmtId="0" fontId="29" fillId="0" borderId="69" xfId="0" applyFont="1" applyBorder="1" applyAlignment="1">
      <alignment horizontal="center"/>
    </xf>
    <xf numFmtId="0" fontId="28" fillId="0" borderId="69" xfId="0" applyFont="1" applyBorder="1" applyAlignment="1">
      <alignment horizontal="center"/>
    </xf>
    <xf numFmtId="1" fontId="0" fillId="0" borderId="69" xfId="0" applyNumberFormat="1" applyBorder="1" applyAlignment="1">
      <alignment horizontal="center"/>
    </xf>
    <xf numFmtId="1" fontId="14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center"/>
    </xf>
    <xf numFmtId="167" fontId="14" fillId="0" borderId="69" xfId="0" applyNumberFormat="1" applyFont="1" applyBorder="1" applyAlignment="1">
      <alignment horizontal="center"/>
    </xf>
    <xf numFmtId="1" fontId="0" fillId="26" borderId="69" xfId="0" applyNumberFormat="1" applyFill="1" applyBorder="1" applyAlignment="1">
      <alignment horizontal="center"/>
    </xf>
    <xf numFmtId="1" fontId="14" fillId="26" borderId="69" xfId="0" applyNumberFormat="1" applyFont="1" applyFill="1" applyBorder="1" applyAlignment="1">
      <alignment horizontal="center"/>
    </xf>
    <xf numFmtId="0" fontId="0" fillId="0" borderId="69" xfId="0" applyBorder="1" applyAlignment="1">
      <alignment horizontal="center" vertical="center"/>
    </xf>
    <xf numFmtId="167" fontId="0" fillId="0" borderId="35" xfId="0" applyNumberFormat="1" applyBorder="1" applyAlignment="1">
      <alignment horizontal="center"/>
    </xf>
    <xf numFmtId="0" fontId="14" fillId="0" borderId="69" xfId="0" applyFont="1" applyBorder="1" applyAlignment="1">
      <alignment horizontal="left"/>
    </xf>
    <xf numFmtId="0" fontId="0" fillId="0" borderId="69" xfId="0" applyBorder="1"/>
    <xf numFmtId="0" fontId="25" fillId="0" borderId="69" xfId="0" applyFont="1" applyBorder="1" applyAlignment="1">
      <alignment horizontal="left"/>
    </xf>
    <xf numFmtId="0" fontId="0" fillId="0" borderId="69" xfId="0" applyBorder="1" applyAlignment="1">
      <alignment horizontal="left"/>
    </xf>
    <xf numFmtId="1" fontId="0" fillId="0" borderId="69" xfId="0" applyNumberFormat="1" applyBorder="1" applyAlignment="1">
      <alignment horizontal="left"/>
    </xf>
    <xf numFmtId="0" fontId="14" fillId="0" borderId="69" xfId="0" applyFont="1" applyBorder="1"/>
    <xf numFmtId="0" fontId="14" fillId="0" borderId="72" xfId="0" applyFont="1" applyBorder="1"/>
    <xf numFmtId="0" fontId="25" fillId="0" borderId="72" xfId="0" applyFont="1" applyBorder="1" applyAlignment="1">
      <alignment horizontal="left"/>
    </xf>
    <xf numFmtId="0" fontId="14" fillId="0" borderId="72" xfId="0" applyFont="1" applyBorder="1" applyAlignment="1">
      <alignment horizontal="left"/>
    </xf>
    <xf numFmtId="0" fontId="0" fillId="0" borderId="72" xfId="0" applyBorder="1" applyAlignment="1">
      <alignment horizontal="left"/>
    </xf>
    <xf numFmtId="1" fontId="20" fillId="0" borderId="65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1" fontId="20" fillId="0" borderId="10" xfId="0" applyNumberFormat="1" applyFont="1" applyBorder="1" applyAlignment="1">
      <alignment horizontal="center"/>
    </xf>
    <xf numFmtId="0" fontId="0" fillId="0" borderId="73" xfId="0" applyBorder="1" applyAlignment="1">
      <alignment horizontal="center"/>
    </xf>
    <xf numFmtId="0" fontId="14" fillId="0" borderId="70" xfId="0" applyFont="1" applyBorder="1" applyAlignment="1">
      <alignment horizontal="center"/>
    </xf>
    <xf numFmtId="0" fontId="0" fillId="0" borderId="74" xfId="0" applyBorder="1"/>
    <xf numFmtId="17" fontId="0" fillId="0" borderId="0" xfId="0" applyNumberFormat="1"/>
    <xf numFmtId="17" fontId="14" fillId="0" borderId="0" xfId="0" applyNumberFormat="1" applyFont="1"/>
    <xf numFmtId="2" fontId="0" fillId="0" borderId="0" xfId="0" applyNumberFormat="1"/>
    <xf numFmtId="2" fontId="14" fillId="0" borderId="0" xfId="0" applyNumberFormat="1" applyFont="1"/>
    <xf numFmtId="2" fontId="0" fillId="0" borderId="0" xfId="0" quotePrefix="1" applyNumberFormat="1"/>
    <xf numFmtId="2" fontId="14" fillId="0" borderId="75" xfId="0" quotePrefix="1" applyNumberFormat="1" applyFont="1" applyBorder="1"/>
    <xf numFmtId="1" fontId="20" fillId="25" borderId="71" xfId="0" applyNumberFormat="1" applyFont="1" applyFill="1" applyBorder="1" applyAlignment="1">
      <alignment horizontal="center"/>
    </xf>
    <xf numFmtId="14" fontId="0" fillId="25" borderId="51" xfId="0" applyNumberFormat="1" applyFill="1" applyBorder="1"/>
    <xf numFmtId="0" fontId="0" fillId="25" borderId="52" xfId="0" applyFill="1" applyBorder="1"/>
    <xf numFmtId="0" fontId="0" fillId="25" borderId="53" xfId="0" applyFill="1" applyBorder="1"/>
    <xf numFmtId="0" fontId="0" fillId="25" borderId="54" xfId="0" applyFill="1" applyBorder="1"/>
    <xf numFmtId="1" fontId="0" fillId="25" borderId="13" xfId="0" applyNumberFormat="1" applyFill="1" applyBorder="1"/>
    <xf numFmtId="1" fontId="0" fillId="25" borderId="55" xfId="0" applyNumberFormat="1" applyFill="1" applyBorder="1"/>
    <xf numFmtId="2" fontId="0" fillId="25" borderId="13" xfId="0" applyNumberFormat="1" applyFill="1" applyBorder="1"/>
    <xf numFmtId="2" fontId="0" fillId="25" borderId="55" xfId="0" applyNumberFormat="1" applyFill="1" applyBorder="1"/>
    <xf numFmtId="0" fontId="14" fillId="25" borderId="56" xfId="0" applyFont="1" applyFill="1" applyBorder="1"/>
    <xf numFmtId="1" fontId="14" fillId="25" borderId="49" xfId="0" applyNumberFormat="1" applyFont="1" applyFill="1" applyBorder="1"/>
    <xf numFmtId="1" fontId="14" fillId="25" borderId="57" xfId="0" applyNumberFormat="1" applyFont="1" applyFill="1" applyBorder="1"/>
    <xf numFmtId="0" fontId="14" fillId="25" borderId="58" xfId="0" applyFont="1" applyFill="1" applyBorder="1"/>
    <xf numFmtId="1" fontId="0" fillId="25" borderId="59" xfId="0" applyNumberFormat="1" applyFill="1" applyBorder="1"/>
    <xf numFmtId="1" fontId="0" fillId="25" borderId="60" xfId="0" applyNumberFormat="1" applyFill="1" applyBorder="1"/>
    <xf numFmtId="0" fontId="25" fillId="0" borderId="69" xfId="0" applyFont="1" applyBorder="1" applyAlignment="1">
      <alignment horizontal="center"/>
    </xf>
    <xf numFmtId="0" fontId="0" fillId="27" borderId="0" xfId="0" applyFill="1"/>
    <xf numFmtId="0" fontId="14" fillId="27" borderId="0" xfId="0" applyFont="1" applyFill="1"/>
    <xf numFmtId="1" fontId="20" fillId="27" borderId="25" xfId="0" applyNumberFormat="1" applyFont="1" applyFill="1" applyBorder="1"/>
    <xf numFmtId="1" fontId="20" fillId="27" borderId="25" xfId="0" applyNumberFormat="1" applyFont="1" applyFill="1" applyBorder="1" applyAlignment="1">
      <alignment horizontal="center"/>
    </xf>
    <xf numFmtId="0" fontId="0" fillId="27" borderId="69" xfId="0" applyFill="1" applyBorder="1" applyAlignment="1">
      <alignment horizontal="center"/>
    </xf>
    <xf numFmtId="0" fontId="28" fillId="27" borderId="69" xfId="0" applyFont="1" applyFill="1" applyBorder="1" applyAlignment="1">
      <alignment horizontal="center"/>
    </xf>
    <xf numFmtId="16" fontId="0" fillId="27" borderId="0" xfId="0" applyNumberFormat="1" applyFill="1"/>
    <xf numFmtId="1" fontId="25" fillId="0" borderId="69" xfId="0" applyNumberFormat="1" applyFont="1" applyBorder="1" applyAlignment="1">
      <alignment horizontal="center"/>
    </xf>
    <xf numFmtId="0" fontId="14" fillId="0" borderId="69" xfId="0" applyFont="1" applyBorder="1" applyAlignment="1">
      <alignment horizontal="left" wrapText="1"/>
    </xf>
    <xf numFmtId="2" fontId="0" fillId="0" borderId="55" xfId="0" applyNumberFormat="1" applyBorder="1" applyAlignment="1">
      <alignment horizontal="center"/>
    </xf>
    <xf numFmtId="1" fontId="14" fillId="0" borderId="62" xfId="0" applyNumberFormat="1" applyFont="1" applyBorder="1" applyAlignment="1">
      <alignment horizontal="center"/>
    </xf>
    <xf numFmtId="1" fontId="14" fillId="0" borderId="63" xfId="0" applyNumberFormat="1" applyFont="1" applyBorder="1" applyAlignment="1">
      <alignment horizontal="center"/>
    </xf>
    <xf numFmtId="14" fontId="0" fillId="28" borderId="51" xfId="0" applyNumberFormat="1" applyFill="1" applyBorder="1"/>
    <xf numFmtId="0" fontId="0" fillId="28" borderId="52" xfId="0" applyFill="1" applyBorder="1"/>
    <xf numFmtId="0" fontId="0" fillId="28" borderId="53" xfId="0" applyFill="1" applyBorder="1"/>
    <xf numFmtId="0" fontId="0" fillId="28" borderId="54" xfId="0" applyFill="1" applyBorder="1"/>
    <xf numFmtId="1" fontId="0" fillId="28" borderId="13" xfId="0" applyNumberFormat="1" applyFill="1" applyBorder="1"/>
    <xf numFmtId="1" fontId="0" fillId="28" borderId="55" xfId="0" applyNumberFormat="1" applyFill="1" applyBorder="1"/>
    <xf numFmtId="2" fontId="0" fillId="28" borderId="13" xfId="0" applyNumberFormat="1" applyFill="1" applyBorder="1"/>
    <xf numFmtId="2" fontId="0" fillId="28" borderId="55" xfId="0" applyNumberFormat="1" applyFill="1" applyBorder="1"/>
    <xf numFmtId="0" fontId="14" fillId="28" borderId="56" xfId="0" applyFont="1" applyFill="1" applyBorder="1"/>
    <xf numFmtId="1" fontId="14" fillId="28" borderId="49" xfId="0" applyNumberFormat="1" applyFont="1" applyFill="1" applyBorder="1"/>
    <xf numFmtId="1" fontId="14" fillId="28" borderId="57" xfId="0" applyNumberFormat="1" applyFont="1" applyFill="1" applyBorder="1"/>
    <xf numFmtId="0" fontId="14" fillId="28" borderId="58" xfId="0" applyFont="1" applyFill="1" applyBorder="1"/>
    <xf numFmtId="1" fontId="0" fillId="28" borderId="59" xfId="0" applyNumberFormat="1" applyFill="1" applyBorder="1"/>
    <xf numFmtId="1" fontId="0" fillId="28" borderId="60" xfId="0" applyNumberFormat="1" applyFill="1" applyBorder="1"/>
    <xf numFmtId="0" fontId="0" fillId="28" borderId="69" xfId="0" applyFill="1" applyBorder="1" applyAlignment="1">
      <alignment horizontal="center"/>
    </xf>
    <xf numFmtId="0" fontId="0" fillId="29" borderId="69" xfId="0" applyFill="1" applyBorder="1"/>
    <xf numFmtId="0" fontId="0" fillId="0" borderId="69" xfId="0" applyBorder="1" applyAlignment="1">
      <alignment horizontal="center" vertical="top"/>
    </xf>
    <xf numFmtId="0" fontId="14" fillId="0" borderId="76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4" fillId="0" borderId="76" xfId="0" applyFont="1" applyBorder="1"/>
    <xf numFmtId="167" fontId="0" fillId="0" borderId="77" xfId="0" applyNumberFormat="1" applyBorder="1" applyAlignment="1">
      <alignment horizontal="center"/>
    </xf>
    <xf numFmtId="0" fontId="0" fillId="0" borderId="77" xfId="0" applyBorder="1" applyAlignment="1">
      <alignment horizontal="center"/>
    </xf>
    <xf numFmtId="0" fontId="14" fillId="0" borderId="77" xfId="0" applyFont="1" applyBorder="1" applyAlignment="1">
      <alignment horizontal="left"/>
    </xf>
    <xf numFmtId="0" fontId="0" fillId="0" borderId="77" xfId="0" applyBorder="1" applyAlignment="1">
      <alignment horizontal="left"/>
    </xf>
    <xf numFmtId="167" fontId="0" fillId="0" borderId="78" xfId="0" applyNumberFormat="1" applyBorder="1" applyAlignment="1">
      <alignment horizontal="center"/>
    </xf>
    <xf numFmtId="0" fontId="0" fillId="0" borderId="78" xfId="0" applyBorder="1" applyAlignment="1">
      <alignment horizontal="center"/>
    </xf>
    <xf numFmtId="0" fontId="14" fillId="0" borderId="78" xfId="0" applyFont="1" applyBorder="1"/>
    <xf numFmtId="0" fontId="0" fillId="0" borderId="78" xfId="0" applyBorder="1"/>
    <xf numFmtId="0" fontId="32" fillId="0" borderId="69" xfId="0" applyFont="1" applyBorder="1" applyAlignment="1">
      <alignment horizontal="center"/>
    </xf>
    <xf numFmtId="167" fontId="20" fillId="0" borderId="69" xfId="0" applyNumberFormat="1" applyFont="1" applyBorder="1" applyAlignment="1">
      <alignment horizontal="center"/>
    </xf>
    <xf numFmtId="0" fontId="20" fillId="0" borderId="69" xfId="0" applyFont="1" applyBorder="1" applyAlignment="1">
      <alignment horizontal="center"/>
    </xf>
    <xf numFmtId="0" fontId="0" fillId="0" borderId="79" xfId="0" applyBorder="1"/>
    <xf numFmtId="0" fontId="0" fillId="0" borderId="77" xfId="0" applyBorder="1"/>
    <xf numFmtId="0" fontId="14" fillId="0" borderId="0" xfId="0" applyFont="1" applyAlignment="1">
      <alignment wrapText="1"/>
    </xf>
    <xf numFmtId="14" fontId="14" fillId="28" borderId="51" xfId="0" applyNumberFormat="1" applyFont="1" applyFill="1" applyBorder="1" applyAlignment="1">
      <alignment wrapText="1"/>
    </xf>
    <xf numFmtId="0" fontId="14" fillId="0" borderId="77" xfId="0" applyFont="1" applyBorder="1" applyAlignment="1">
      <alignment horizontal="center"/>
    </xf>
    <xf numFmtId="1" fontId="20" fillId="0" borderId="0" xfId="0" applyNumberFormat="1" applyFont="1"/>
    <xf numFmtId="1" fontId="20" fillId="0" borderId="0" xfId="0" applyNumberFormat="1" applyFont="1" applyAlignment="1">
      <alignment horizontal="center"/>
    </xf>
    <xf numFmtId="0" fontId="28" fillId="0" borderId="0" xfId="0" applyFont="1" applyAlignment="1">
      <alignment horizontal="center"/>
    </xf>
    <xf numFmtId="0" fontId="14" fillId="28" borderId="80" xfId="0" applyFont="1" applyFill="1" applyBorder="1"/>
    <xf numFmtId="1" fontId="0" fillId="28" borderId="0" xfId="0" applyNumberFormat="1" applyFill="1"/>
    <xf numFmtId="0" fontId="14" fillId="28" borderId="52" xfId="0" applyFont="1" applyFill="1" applyBorder="1"/>
    <xf numFmtId="14" fontId="28" fillId="28" borderId="69" xfId="0" applyNumberFormat="1" applyFont="1" applyFill="1" applyBorder="1" applyAlignment="1">
      <alignment horizontal="center"/>
    </xf>
    <xf numFmtId="14" fontId="14" fillId="28" borderId="69" xfId="0" applyNumberFormat="1" applyFont="1" applyFill="1" applyBorder="1" applyAlignment="1">
      <alignment horizontal="center"/>
    </xf>
    <xf numFmtId="0" fontId="33" fillId="0" borderId="69" xfId="0" applyFont="1" applyBorder="1" applyAlignment="1">
      <alignment horizontal="center"/>
    </xf>
    <xf numFmtId="14" fontId="0" fillId="28" borderId="5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25" borderId="56" xfId="0" applyFill="1" applyBorder="1"/>
    <xf numFmtId="1" fontId="0" fillId="25" borderId="49" xfId="0" applyNumberFormat="1" applyFill="1" applyBorder="1"/>
    <xf numFmtId="1" fontId="0" fillId="25" borderId="57" xfId="0" applyNumberFormat="1" applyFill="1" applyBorder="1"/>
    <xf numFmtId="0" fontId="0" fillId="28" borderId="56" xfId="0" applyFill="1" applyBorder="1"/>
    <xf numFmtId="1" fontId="0" fillId="28" borderId="49" xfId="0" applyNumberFormat="1" applyFill="1" applyBorder="1"/>
    <xf numFmtId="0" fontId="0" fillId="25" borderId="58" xfId="0" applyFill="1" applyBorder="1"/>
    <xf numFmtId="0" fontId="0" fillId="28" borderId="80" xfId="0" applyFill="1" applyBorder="1"/>
    <xf numFmtId="14" fontId="0" fillId="28" borderId="69" xfId="0" applyNumberFormat="1" applyFill="1" applyBorder="1" applyAlignment="1">
      <alignment horizontal="center"/>
    </xf>
    <xf numFmtId="166" fontId="0" fillId="0" borderId="62" xfId="0" applyNumberFormat="1" applyBorder="1"/>
    <xf numFmtId="166" fontId="0" fillId="0" borderId="63" xfId="0" applyNumberFormat="1" applyBorder="1"/>
    <xf numFmtId="2" fontId="0" fillId="0" borderId="75" xfId="0" quotePrefix="1" applyNumberFormat="1" applyBorder="1"/>
    <xf numFmtId="0" fontId="25" fillId="0" borderId="13" xfId="0" applyFont="1" applyBorder="1"/>
    <xf numFmtId="0" fontId="26" fillId="0" borderId="69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167" fontId="0" fillId="0" borderId="69" xfId="0" applyNumberFormat="1" applyBorder="1" applyAlignment="1" applyProtection="1">
      <alignment horizontal="center"/>
      <protection locked="0"/>
    </xf>
    <xf numFmtId="1" fontId="0" fillId="0" borderId="69" xfId="0" applyNumberForma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center"/>
      <protection locked="0"/>
    </xf>
    <xf numFmtId="0" fontId="25" fillId="0" borderId="69" xfId="0" applyFont="1" applyBorder="1" applyAlignment="1" applyProtection="1">
      <alignment horizontal="center"/>
      <protection locked="0"/>
    </xf>
    <xf numFmtId="167" fontId="0" fillId="0" borderId="77" xfId="0" applyNumberFormat="1" applyBorder="1" applyAlignment="1" applyProtection="1">
      <alignment horizontal="center"/>
      <protection locked="0"/>
    </xf>
    <xf numFmtId="0" fontId="0" fillId="0" borderId="77" xfId="0" applyBorder="1" applyAlignment="1" applyProtection="1">
      <alignment horizontal="center"/>
      <protection locked="0"/>
    </xf>
    <xf numFmtId="0" fontId="0" fillId="0" borderId="69" xfId="0" applyBorder="1" applyAlignment="1" applyProtection="1">
      <alignment horizontal="center" vertical="top"/>
      <protection locked="0"/>
    </xf>
    <xf numFmtId="0" fontId="33" fillId="0" borderId="69" xfId="0" applyFont="1" applyBorder="1" applyAlignment="1" applyProtection="1">
      <alignment horizontal="center"/>
      <protection locked="0"/>
    </xf>
    <xf numFmtId="167" fontId="0" fillId="0" borderId="78" xfId="0" applyNumberFormat="1" applyBorder="1" applyAlignment="1" applyProtection="1">
      <alignment horizontal="center"/>
      <protection locked="0"/>
    </xf>
    <xf numFmtId="0" fontId="0" fillId="0" borderId="78" xfId="0" applyBorder="1" applyAlignment="1" applyProtection="1">
      <alignment horizontal="center"/>
      <protection locked="0"/>
    </xf>
    <xf numFmtId="0" fontId="28" fillId="0" borderId="69" xfId="0" applyFont="1" applyBorder="1" applyAlignment="1" applyProtection="1">
      <alignment horizontal="center"/>
      <protection locked="0"/>
    </xf>
    <xf numFmtId="0" fontId="26" fillId="0" borderId="69" xfId="0" applyFont="1" applyBorder="1" applyAlignment="1" applyProtection="1">
      <alignment horizontal="center"/>
      <protection locked="0"/>
    </xf>
    <xf numFmtId="167" fontId="0" fillId="0" borderId="13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25" fillId="0" borderId="13" xfId="0" applyFont="1" applyBorder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35" fillId="0" borderId="69" xfId="0" applyFont="1" applyBorder="1" applyAlignment="1">
      <alignment horizontal="center"/>
    </xf>
    <xf numFmtId="167" fontId="29" fillId="0" borderId="69" xfId="0" applyNumberFormat="1" applyFont="1" applyBorder="1" applyAlignment="1" applyProtection="1">
      <alignment horizontal="center"/>
      <protection locked="0"/>
    </xf>
    <xf numFmtId="1" fontId="29" fillId="0" borderId="69" xfId="0" applyNumberFormat="1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center"/>
      <protection locked="0"/>
    </xf>
    <xf numFmtId="167" fontId="29" fillId="0" borderId="77" xfId="0" applyNumberFormat="1" applyFont="1" applyBorder="1" applyAlignment="1" applyProtection="1">
      <alignment horizontal="center"/>
      <protection locked="0"/>
    </xf>
    <xf numFmtId="0" fontId="29" fillId="0" borderId="77" xfId="0" applyFont="1" applyBorder="1" applyAlignment="1" applyProtection="1">
      <alignment horizontal="center"/>
      <protection locked="0"/>
    </xf>
    <xf numFmtId="0" fontId="29" fillId="0" borderId="69" xfId="0" applyFont="1" applyBorder="1" applyAlignment="1" applyProtection="1">
      <alignment horizontal="center" vertical="top"/>
      <protection locked="0"/>
    </xf>
    <xf numFmtId="167" fontId="29" fillId="0" borderId="78" xfId="0" applyNumberFormat="1" applyFont="1" applyBorder="1" applyAlignment="1" applyProtection="1">
      <alignment horizontal="center"/>
      <protection locked="0"/>
    </xf>
    <xf numFmtId="0" fontId="29" fillId="0" borderId="78" xfId="0" applyFont="1" applyBorder="1" applyAlignment="1" applyProtection="1">
      <alignment horizontal="center"/>
      <protection locked="0"/>
    </xf>
    <xf numFmtId="0" fontId="35" fillId="0" borderId="69" xfId="0" applyFont="1" applyBorder="1" applyAlignment="1" applyProtection="1">
      <alignment horizontal="center"/>
      <protection locked="0"/>
    </xf>
    <xf numFmtId="167" fontId="29" fillId="0" borderId="13" xfId="0" applyNumberFormat="1" applyFont="1" applyBorder="1" applyAlignment="1" applyProtection="1">
      <alignment horizontal="center"/>
      <protection locked="0"/>
    </xf>
    <xf numFmtId="0" fontId="29" fillId="0" borderId="13" xfId="0" applyFont="1" applyBorder="1" applyAlignment="1" applyProtection="1">
      <alignment horizontal="center"/>
      <protection locked="0"/>
    </xf>
    <xf numFmtId="0" fontId="29" fillId="0" borderId="13" xfId="0" applyFont="1" applyBorder="1" applyProtection="1"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65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85" xfId="0" applyBorder="1" applyAlignment="1" applyProtection="1">
      <alignment horizontal="center" vertical="center"/>
      <protection locked="0"/>
    </xf>
    <xf numFmtId="0" fontId="0" fillId="0" borderId="86" xfId="0" applyBorder="1" applyAlignment="1" applyProtection="1">
      <alignment horizontal="center" vertical="center"/>
      <protection locked="0"/>
    </xf>
    <xf numFmtId="0" fontId="0" fillId="0" borderId="73" xfId="0" applyBorder="1" applyAlignment="1" applyProtection="1">
      <alignment horizontal="center" vertical="center"/>
      <protection locked="0"/>
    </xf>
    <xf numFmtId="0" fontId="0" fillId="0" borderId="87" xfId="0" applyBorder="1" applyAlignment="1" applyProtection="1">
      <alignment horizontal="center" vertical="center"/>
      <protection locked="0"/>
    </xf>
    <xf numFmtId="0" fontId="0" fillId="0" borderId="79" xfId="0" applyBorder="1" applyAlignment="1" applyProtection="1">
      <alignment horizontal="center"/>
      <protection locked="0"/>
    </xf>
    <xf numFmtId="0" fontId="0" fillId="0" borderId="81" xfId="0" applyBorder="1" applyAlignment="1" applyProtection="1">
      <alignment horizontal="center"/>
      <protection locked="0"/>
    </xf>
    <xf numFmtId="0" fontId="0" fillId="0" borderId="76" xfId="0" applyBorder="1" applyAlignment="1" applyProtection="1">
      <alignment horizontal="center"/>
      <protection locked="0"/>
    </xf>
    <xf numFmtId="0" fontId="0" fillId="0" borderId="83" xfId="0" applyBorder="1" applyAlignment="1" applyProtection="1">
      <alignment horizontal="center"/>
      <protection locked="0"/>
    </xf>
    <xf numFmtId="0" fontId="0" fillId="0" borderId="82" xfId="0" applyBorder="1" applyAlignment="1" applyProtection="1">
      <alignment horizontal="center"/>
      <protection locked="0"/>
    </xf>
    <xf numFmtId="0" fontId="0" fillId="0" borderId="84" xfId="0" applyBorder="1" applyAlignment="1" applyProtection="1">
      <alignment horizontal="center"/>
      <protection locked="0"/>
    </xf>
    <xf numFmtId="0" fontId="25" fillId="0" borderId="0" xfId="0" applyFont="1" applyProtection="1">
      <protection locked="0"/>
    </xf>
    <xf numFmtId="0" fontId="25" fillId="0" borderId="13" xfId="0" applyFont="1" applyBorder="1" applyAlignment="1" applyProtection="1">
      <alignment horizontal="center"/>
      <protection locked="0"/>
    </xf>
    <xf numFmtId="0" fontId="20" fillId="0" borderId="79" xfId="0" applyFont="1" applyBorder="1" applyAlignment="1" applyProtection="1">
      <alignment horizontal="center"/>
      <protection locked="0"/>
    </xf>
    <xf numFmtId="0" fontId="20" fillId="0" borderId="81" xfId="0" applyFont="1" applyBorder="1" applyAlignment="1" applyProtection="1">
      <alignment horizontal="center"/>
      <protection locked="0"/>
    </xf>
    <xf numFmtId="0" fontId="20" fillId="0" borderId="76" xfId="0" applyFont="1" applyBorder="1" applyAlignment="1" applyProtection="1">
      <alignment horizontal="center"/>
      <protection locked="0"/>
    </xf>
    <xf numFmtId="1" fontId="14" fillId="0" borderId="79" xfId="0" applyNumberFormat="1" applyFont="1" applyBorder="1" applyAlignment="1" applyProtection="1">
      <alignment horizontal="center"/>
      <protection locked="0"/>
    </xf>
    <xf numFmtId="1" fontId="0" fillId="0" borderId="81" xfId="0" applyNumberFormat="1" applyBorder="1" applyAlignment="1" applyProtection="1">
      <alignment horizontal="center"/>
      <protection locked="0"/>
    </xf>
    <xf numFmtId="1" fontId="0" fillId="0" borderId="76" xfId="0" applyNumberFormat="1" applyBorder="1" applyAlignment="1" applyProtection="1">
      <alignment horizontal="center"/>
      <protection locked="0"/>
    </xf>
    <xf numFmtId="1" fontId="0" fillId="0" borderId="79" xfId="0" applyNumberFormat="1" applyBorder="1" applyAlignment="1" applyProtection="1">
      <alignment horizontal="center"/>
      <protection locked="0"/>
    </xf>
    <xf numFmtId="14" fontId="20" fillId="0" borderId="0" xfId="0" applyNumberFormat="1" applyFont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76" xfId="0" applyBorder="1" applyAlignment="1">
      <alignment horizontal="center"/>
    </xf>
    <xf numFmtId="0" fontId="19" fillId="24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14" fontId="20" fillId="0" borderId="39" xfId="0" applyNumberFormat="1" applyFont="1" applyBorder="1" applyAlignment="1">
      <alignment horizontal="center"/>
    </xf>
    <xf numFmtId="14" fontId="20" fillId="0" borderId="33" xfId="0" applyNumberFormat="1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4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67" xfId="0" applyFont="1" applyBorder="1" applyAlignment="1">
      <alignment horizontal="left"/>
    </xf>
    <xf numFmtId="0" fontId="20" fillId="0" borderId="26" xfId="0" applyFont="1" applyBorder="1" applyAlignment="1">
      <alignment horizontal="left"/>
    </xf>
    <xf numFmtId="0" fontId="20" fillId="0" borderId="68" xfId="0" applyFont="1" applyBorder="1" applyAlignment="1">
      <alignment horizontal="left"/>
    </xf>
    <xf numFmtId="0" fontId="25" fillId="0" borderId="79" xfId="0" applyFont="1" applyBorder="1" applyAlignment="1" applyProtection="1">
      <alignment horizontal="center"/>
      <protection locked="0"/>
    </xf>
    <xf numFmtId="0" fontId="25" fillId="0" borderId="81" xfId="0" applyFont="1" applyBorder="1" applyAlignment="1" applyProtection="1">
      <alignment horizontal="center"/>
      <protection locked="0"/>
    </xf>
    <xf numFmtId="0" fontId="25" fillId="0" borderId="76" xfId="0" applyFont="1" applyBorder="1" applyAlignment="1" applyProtection="1">
      <alignment horizontal="center"/>
      <protection locked="0"/>
    </xf>
    <xf numFmtId="1" fontId="0" fillId="0" borderId="79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1" fontId="0" fillId="0" borderId="76" xfId="0" applyNumberFormat="1" applyBorder="1" applyAlignment="1">
      <alignment horizontal="center"/>
    </xf>
    <xf numFmtId="0" fontId="25" fillId="0" borderId="79" xfId="0" applyFont="1" applyBorder="1" applyAlignment="1">
      <alignment horizontal="center"/>
    </xf>
    <xf numFmtId="0" fontId="25" fillId="0" borderId="81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0" fontId="20" fillId="0" borderId="79" xfId="0" applyFont="1" applyBorder="1" applyAlignment="1">
      <alignment horizontal="center"/>
    </xf>
    <xf numFmtId="0" fontId="20" fillId="0" borderId="81" xfId="0" applyFont="1" applyBorder="1" applyAlignment="1">
      <alignment horizontal="center"/>
    </xf>
    <xf numFmtId="0" fontId="20" fillId="0" borderId="76" xfId="0" applyFont="1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13" xfId="0" applyBorder="1" applyAlignment="1">
      <alignment horizontal="center"/>
    </xf>
    <xf numFmtId="0" fontId="25" fillId="0" borderId="0" xfId="0" applyFont="1"/>
    <xf numFmtId="0" fontId="25" fillId="0" borderId="13" xfId="0" applyFont="1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6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50" xfId="0" applyBorder="1" applyAlignment="1">
      <alignment horizontal="left"/>
    </xf>
    <xf numFmtId="0" fontId="14" fillId="0" borderId="79" xfId="0" applyFont="1" applyBorder="1" applyAlignment="1">
      <alignment horizontal="center"/>
    </xf>
    <xf numFmtId="0" fontId="14" fillId="0" borderId="81" xfId="0" applyFont="1" applyBorder="1" applyAlignment="1">
      <alignment horizontal="center"/>
    </xf>
    <xf numFmtId="0" fontId="14" fillId="0" borderId="76" xfId="0" applyFont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3" xfId="0" applyBorder="1" applyAlignment="1">
      <alignment horizontal="left" wrapText="1"/>
    </xf>
    <xf numFmtId="14" fontId="20" fillId="27" borderId="39" xfId="0" applyNumberFormat="1" applyFont="1" applyFill="1" applyBorder="1" applyAlignment="1">
      <alignment horizontal="center"/>
    </xf>
    <xf numFmtId="14" fontId="20" fillId="27" borderId="33" xfId="0" applyNumberFormat="1" applyFont="1" applyFill="1" applyBorder="1" applyAlignment="1">
      <alignment horizontal="center"/>
    </xf>
    <xf numFmtId="0" fontId="20" fillId="0" borderId="67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0" fillId="0" borderId="0" xfId="0" applyAlignment="1">
      <alignment horizontal="center"/>
    </xf>
    <xf numFmtId="14" fontId="20" fillId="0" borderId="40" xfId="0" applyNumberFormat="1" applyFont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43" xfId="0" applyFont="1" applyBorder="1" applyAlignment="1">
      <alignment horizontal="center"/>
    </xf>
    <xf numFmtId="1" fontId="14" fillId="0" borderId="0" xfId="0" applyNumberFormat="1" applyFont="1" applyAlignment="1">
      <alignment horizontal="left" wrapText="1"/>
    </xf>
    <xf numFmtId="0" fontId="0" fillId="0" borderId="28" xfId="0" applyBorder="1" applyAlignment="1">
      <alignment horizontal="center"/>
    </xf>
    <xf numFmtId="0" fontId="22" fillId="24" borderId="44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4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2.xml"/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CT5BN'!$B$11:$B$50</c:f>
              <c:numCache>
                <c:formatCode>General</c:formatCode>
                <c:ptCount val="40"/>
                <c:pt idx="3">
                  <c:v>21</c:v>
                </c:pt>
                <c:pt idx="4">
                  <c:v>19</c:v>
                </c:pt>
                <c:pt idx="5" formatCode="0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1-48C8-8E9F-B77039696A6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1-48C8-8E9F-B77039696A6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1-48C8-8E9F-B77039696A6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1-48C8-8E9F-B77039696A6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61-48C8-8E9F-B77039696A6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61-48C8-8E9F-B7703969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  <c:max val="4584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CT5BK(2)'!$C$11:$C$57</c:f>
              <c:numCache>
                <c:formatCode>General</c:formatCode>
                <c:ptCount val="47"/>
                <c:pt idx="0">
                  <c:v>182</c:v>
                </c:pt>
                <c:pt idx="1">
                  <c:v>182</c:v>
                </c:pt>
                <c:pt idx="2">
                  <c:v>173</c:v>
                </c:pt>
                <c:pt idx="3">
                  <c:v>185</c:v>
                </c:pt>
                <c:pt idx="5" formatCode="0">
                  <c:v>182</c:v>
                </c:pt>
                <c:pt idx="6" formatCode="0">
                  <c:v>196</c:v>
                </c:pt>
                <c:pt idx="7" formatCode="0">
                  <c:v>195</c:v>
                </c:pt>
                <c:pt idx="8" formatCode="0">
                  <c:v>195</c:v>
                </c:pt>
                <c:pt idx="9">
                  <c:v>198</c:v>
                </c:pt>
                <c:pt idx="10">
                  <c:v>192</c:v>
                </c:pt>
                <c:pt idx="11">
                  <c:v>191</c:v>
                </c:pt>
                <c:pt idx="12" formatCode="0">
                  <c:v>190</c:v>
                </c:pt>
                <c:pt idx="13" formatCode="0">
                  <c:v>190</c:v>
                </c:pt>
                <c:pt idx="15">
                  <c:v>189</c:v>
                </c:pt>
                <c:pt idx="16">
                  <c:v>199</c:v>
                </c:pt>
                <c:pt idx="17">
                  <c:v>171</c:v>
                </c:pt>
                <c:pt idx="18">
                  <c:v>181</c:v>
                </c:pt>
                <c:pt idx="19">
                  <c:v>188</c:v>
                </c:pt>
                <c:pt idx="20">
                  <c:v>200</c:v>
                </c:pt>
                <c:pt idx="21">
                  <c:v>175</c:v>
                </c:pt>
                <c:pt idx="22">
                  <c:v>177</c:v>
                </c:pt>
                <c:pt idx="23">
                  <c:v>186</c:v>
                </c:pt>
                <c:pt idx="24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1-4BCE-8391-E948E57059F2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CT5BK(2)'!$AF$11:$AF$67</c:f>
              <c:numCache>
                <c:formatCode>0.00</c:formatCode>
                <c:ptCount val="57"/>
                <c:pt idx="0">
                  <c:v>185.5</c:v>
                </c:pt>
                <c:pt idx="1">
                  <c:v>185.5</c:v>
                </c:pt>
                <c:pt idx="2">
                  <c:v>185.5</c:v>
                </c:pt>
                <c:pt idx="3">
                  <c:v>185.5</c:v>
                </c:pt>
                <c:pt idx="4">
                  <c:v>185.5</c:v>
                </c:pt>
                <c:pt idx="5">
                  <c:v>185.5</c:v>
                </c:pt>
                <c:pt idx="6">
                  <c:v>185.5</c:v>
                </c:pt>
                <c:pt idx="7">
                  <c:v>185.5</c:v>
                </c:pt>
                <c:pt idx="8">
                  <c:v>185.5</c:v>
                </c:pt>
                <c:pt idx="9">
                  <c:v>185.5</c:v>
                </c:pt>
                <c:pt idx="10">
                  <c:v>185.5</c:v>
                </c:pt>
                <c:pt idx="11">
                  <c:v>185.5</c:v>
                </c:pt>
                <c:pt idx="12">
                  <c:v>185.5</c:v>
                </c:pt>
                <c:pt idx="13">
                  <c:v>185.5</c:v>
                </c:pt>
                <c:pt idx="14">
                  <c:v>185.5</c:v>
                </c:pt>
                <c:pt idx="15">
                  <c:v>185.5</c:v>
                </c:pt>
                <c:pt idx="16">
                  <c:v>185.5</c:v>
                </c:pt>
                <c:pt idx="17">
                  <c:v>185.5</c:v>
                </c:pt>
                <c:pt idx="18">
                  <c:v>185.5</c:v>
                </c:pt>
                <c:pt idx="19">
                  <c:v>185.5</c:v>
                </c:pt>
                <c:pt idx="20">
                  <c:v>185.5</c:v>
                </c:pt>
                <c:pt idx="21">
                  <c:v>185.5</c:v>
                </c:pt>
                <c:pt idx="22">
                  <c:v>185.5</c:v>
                </c:pt>
                <c:pt idx="23">
                  <c:v>185.5</c:v>
                </c:pt>
                <c:pt idx="24">
                  <c:v>185.5</c:v>
                </c:pt>
                <c:pt idx="25">
                  <c:v>185.5</c:v>
                </c:pt>
                <c:pt idx="26">
                  <c:v>185.5</c:v>
                </c:pt>
                <c:pt idx="27">
                  <c:v>185.5</c:v>
                </c:pt>
                <c:pt idx="28">
                  <c:v>185.5</c:v>
                </c:pt>
                <c:pt idx="29">
                  <c:v>185.5</c:v>
                </c:pt>
                <c:pt idx="30">
                  <c:v>185.5</c:v>
                </c:pt>
                <c:pt idx="31">
                  <c:v>185.5</c:v>
                </c:pt>
                <c:pt idx="32">
                  <c:v>185.5</c:v>
                </c:pt>
                <c:pt idx="33">
                  <c:v>185.5</c:v>
                </c:pt>
                <c:pt idx="34">
                  <c:v>185.5</c:v>
                </c:pt>
                <c:pt idx="35">
                  <c:v>185.5</c:v>
                </c:pt>
                <c:pt idx="36">
                  <c:v>185.5</c:v>
                </c:pt>
                <c:pt idx="37">
                  <c:v>185.5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185.5</c:v>
                </c:pt>
                <c:pt idx="50">
                  <c:v>185.5</c:v>
                </c:pt>
                <c:pt idx="51">
                  <c:v>185.5</c:v>
                </c:pt>
                <c:pt idx="52">
                  <c:v>185.5</c:v>
                </c:pt>
                <c:pt idx="53">
                  <c:v>185.5</c:v>
                </c:pt>
                <c:pt idx="54">
                  <c:v>185.5</c:v>
                </c:pt>
                <c:pt idx="55">
                  <c:v>185.5</c:v>
                </c:pt>
                <c:pt idx="56">
                  <c:v>185.5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1-4BCE-8391-E948E57059F2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CT5BK(2)'!$AG$11:$AG$67</c:f>
              <c:numCache>
                <c:formatCode>0.00</c:formatCode>
                <c:ptCount val="57"/>
                <c:pt idx="0">
                  <c:v>176.22499999999999</c:v>
                </c:pt>
                <c:pt idx="1">
                  <c:v>176.22499999999999</c:v>
                </c:pt>
                <c:pt idx="2">
                  <c:v>176.22499999999999</c:v>
                </c:pt>
                <c:pt idx="3">
                  <c:v>176.22499999999999</c:v>
                </c:pt>
                <c:pt idx="4">
                  <c:v>176.22499999999999</c:v>
                </c:pt>
                <c:pt idx="5">
                  <c:v>176.22499999999999</c:v>
                </c:pt>
                <c:pt idx="6">
                  <c:v>176.22499999999999</c:v>
                </c:pt>
                <c:pt idx="7">
                  <c:v>176.22499999999999</c:v>
                </c:pt>
                <c:pt idx="8">
                  <c:v>176.22499999999999</c:v>
                </c:pt>
                <c:pt idx="9">
                  <c:v>176.22499999999999</c:v>
                </c:pt>
                <c:pt idx="10">
                  <c:v>176.22499999999999</c:v>
                </c:pt>
                <c:pt idx="11">
                  <c:v>176.22499999999999</c:v>
                </c:pt>
                <c:pt idx="12">
                  <c:v>176.22499999999999</c:v>
                </c:pt>
                <c:pt idx="13">
                  <c:v>176.22499999999999</c:v>
                </c:pt>
                <c:pt idx="14">
                  <c:v>176.22499999999999</c:v>
                </c:pt>
                <c:pt idx="15">
                  <c:v>176.22499999999999</c:v>
                </c:pt>
                <c:pt idx="16">
                  <c:v>176.22499999999999</c:v>
                </c:pt>
                <c:pt idx="17">
                  <c:v>176.22499999999999</c:v>
                </c:pt>
                <c:pt idx="18">
                  <c:v>176.22499999999999</c:v>
                </c:pt>
                <c:pt idx="19">
                  <c:v>176.22499999999999</c:v>
                </c:pt>
                <c:pt idx="20">
                  <c:v>176.22499999999999</c:v>
                </c:pt>
                <c:pt idx="21">
                  <c:v>176.22499999999999</c:v>
                </c:pt>
                <c:pt idx="22">
                  <c:v>176.22499999999999</c:v>
                </c:pt>
                <c:pt idx="23">
                  <c:v>176.22499999999999</c:v>
                </c:pt>
                <c:pt idx="24">
                  <c:v>176.22499999999999</c:v>
                </c:pt>
                <c:pt idx="25">
                  <c:v>176.22499999999999</c:v>
                </c:pt>
                <c:pt idx="26">
                  <c:v>176.22499999999999</c:v>
                </c:pt>
                <c:pt idx="27">
                  <c:v>176.22499999999999</c:v>
                </c:pt>
                <c:pt idx="28">
                  <c:v>176.22499999999999</c:v>
                </c:pt>
                <c:pt idx="29">
                  <c:v>176.22499999999999</c:v>
                </c:pt>
                <c:pt idx="30">
                  <c:v>176.22499999999999</c:v>
                </c:pt>
                <c:pt idx="31">
                  <c:v>176.22499999999999</c:v>
                </c:pt>
                <c:pt idx="32">
                  <c:v>176.22499999999999</c:v>
                </c:pt>
                <c:pt idx="33">
                  <c:v>176.22499999999999</c:v>
                </c:pt>
                <c:pt idx="34">
                  <c:v>176.22499999999999</c:v>
                </c:pt>
                <c:pt idx="35">
                  <c:v>176.22499999999999</c:v>
                </c:pt>
                <c:pt idx="36">
                  <c:v>176.22499999999999</c:v>
                </c:pt>
                <c:pt idx="37">
                  <c:v>176.22499999999999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41-4BCE-8391-E948E57059F2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CT5BK(2)'!$AH$11:$AH$67</c:f>
              <c:numCache>
                <c:formatCode>0.00</c:formatCode>
                <c:ptCount val="57"/>
                <c:pt idx="0">
                  <c:v>194.77500000000001</c:v>
                </c:pt>
                <c:pt idx="1">
                  <c:v>194.77500000000001</c:v>
                </c:pt>
                <c:pt idx="2">
                  <c:v>194.77500000000001</c:v>
                </c:pt>
                <c:pt idx="3">
                  <c:v>194.77500000000001</c:v>
                </c:pt>
                <c:pt idx="4">
                  <c:v>194.77500000000001</c:v>
                </c:pt>
                <c:pt idx="5">
                  <c:v>194.77500000000001</c:v>
                </c:pt>
                <c:pt idx="6">
                  <c:v>194.77500000000001</c:v>
                </c:pt>
                <c:pt idx="7">
                  <c:v>194.77500000000001</c:v>
                </c:pt>
                <c:pt idx="8">
                  <c:v>194.77500000000001</c:v>
                </c:pt>
                <c:pt idx="9">
                  <c:v>194.77500000000001</c:v>
                </c:pt>
                <c:pt idx="10">
                  <c:v>194.77500000000001</c:v>
                </c:pt>
                <c:pt idx="11">
                  <c:v>194.77500000000001</c:v>
                </c:pt>
                <c:pt idx="12">
                  <c:v>194.77500000000001</c:v>
                </c:pt>
                <c:pt idx="13">
                  <c:v>194.77500000000001</c:v>
                </c:pt>
                <c:pt idx="14">
                  <c:v>194.77500000000001</c:v>
                </c:pt>
                <c:pt idx="15">
                  <c:v>194.77500000000001</c:v>
                </c:pt>
                <c:pt idx="16">
                  <c:v>194.77500000000001</c:v>
                </c:pt>
                <c:pt idx="17">
                  <c:v>194.77500000000001</c:v>
                </c:pt>
                <c:pt idx="18">
                  <c:v>194.77500000000001</c:v>
                </c:pt>
                <c:pt idx="19">
                  <c:v>194.77500000000001</c:v>
                </c:pt>
                <c:pt idx="20">
                  <c:v>194.77500000000001</c:v>
                </c:pt>
                <c:pt idx="21">
                  <c:v>194.77500000000001</c:v>
                </c:pt>
                <c:pt idx="22">
                  <c:v>194.77500000000001</c:v>
                </c:pt>
                <c:pt idx="23">
                  <c:v>194.77500000000001</c:v>
                </c:pt>
                <c:pt idx="24">
                  <c:v>194.77500000000001</c:v>
                </c:pt>
                <c:pt idx="25">
                  <c:v>194.77500000000001</c:v>
                </c:pt>
                <c:pt idx="26">
                  <c:v>194.77500000000001</c:v>
                </c:pt>
                <c:pt idx="27">
                  <c:v>194.77500000000001</c:v>
                </c:pt>
                <c:pt idx="28">
                  <c:v>194.77500000000001</c:v>
                </c:pt>
                <c:pt idx="29">
                  <c:v>194.77500000000001</c:v>
                </c:pt>
                <c:pt idx="30">
                  <c:v>194.77500000000001</c:v>
                </c:pt>
                <c:pt idx="31">
                  <c:v>194.77500000000001</c:v>
                </c:pt>
                <c:pt idx="32">
                  <c:v>194.77500000000001</c:v>
                </c:pt>
                <c:pt idx="33">
                  <c:v>194.77500000000001</c:v>
                </c:pt>
                <c:pt idx="34">
                  <c:v>194.77500000000001</c:v>
                </c:pt>
                <c:pt idx="35">
                  <c:v>194.77500000000001</c:v>
                </c:pt>
                <c:pt idx="36">
                  <c:v>194.77500000000001</c:v>
                </c:pt>
                <c:pt idx="37">
                  <c:v>194.77500000000001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41-4BCE-8391-E948E57059F2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CT5BK(2)'!$AI$11:$AI$67</c:f>
              <c:numCache>
                <c:formatCode>0.00</c:formatCode>
                <c:ptCount val="57"/>
                <c:pt idx="0">
                  <c:v>166.95</c:v>
                </c:pt>
                <c:pt idx="1">
                  <c:v>166.95</c:v>
                </c:pt>
                <c:pt idx="2">
                  <c:v>166.95</c:v>
                </c:pt>
                <c:pt idx="3">
                  <c:v>166.95</c:v>
                </c:pt>
                <c:pt idx="4">
                  <c:v>166.95</c:v>
                </c:pt>
                <c:pt idx="5">
                  <c:v>166.95</c:v>
                </c:pt>
                <c:pt idx="6">
                  <c:v>166.95</c:v>
                </c:pt>
                <c:pt idx="7">
                  <c:v>166.95</c:v>
                </c:pt>
                <c:pt idx="8">
                  <c:v>166.95</c:v>
                </c:pt>
                <c:pt idx="9">
                  <c:v>166.95</c:v>
                </c:pt>
                <c:pt idx="10">
                  <c:v>166.95</c:v>
                </c:pt>
                <c:pt idx="11">
                  <c:v>166.95</c:v>
                </c:pt>
                <c:pt idx="12">
                  <c:v>166.95</c:v>
                </c:pt>
                <c:pt idx="13">
                  <c:v>166.95</c:v>
                </c:pt>
                <c:pt idx="14">
                  <c:v>166.95</c:v>
                </c:pt>
                <c:pt idx="15">
                  <c:v>166.95</c:v>
                </c:pt>
                <c:pt idx="16">
                  <c:v>166.95</c:v>
                </c:pt>
                <c:pt idx="17">
                  <c:v>166.95</c:v>
                </c:pt>
                <c:pt idx="18">
                  <c:v>166.95</c:v>
                </c:pt>
                <c:pt idx="19">
                  <c:v>166.95</c:v>
                </c:pt>
                <c:pt idx="20">
                  <c:v>166.95</c:v>
                </c:pt>
                <c:pt idx="21">
                  <c:v>166.95</c:v>
                </c:pt>
                <c:pt idx="22">
                  <c:v>166.95</c:v>
                </c:pt>
                <c:pt idx="23">
                  <c:v>166.95</c:v>
                </c:pt>
                <c:pt idx="24">
                  <c:v>166.95</c:v>
                </c:pt>
                <c:pt idx="25">
                  <c:v>166.95</c:v>
                </c:pt>
                <c:pt idx="26">
                  <c:v>166.95</c:v>
                </c:pt>
                <c:pt idx="27">
                  <c:v>166.95</c:v>
                </c:pt>
                <c:pt idx="28">
                  <c:v>166.95</c:v>
                </c:pt>
                <c:pt idx="29">
                  <c:v>166.95</c:v>
                </c:pt>
                <c:pt idx="30">
                  <c:v>166.95</c:v>
                </c:pt>
                <c:pt idx="31">
                  <c:v>166.95</c:v>
                </c:pt>
                <c:pt idx="32">
                  <c:v>166.95</c:v>
                </c:pt>
                <c:pt idx="33">
                  <c:v>166.95</c:v>
                </c:pt>
                <c:pt idx="34">
                  <c:v>166.95</c:v>
                </c:pt>
                <c:pt idx="35">
                  <c:v>166.95</c:v>
                </c:pt>
                <c:pt idx="36">
                  <c:v>166.95</c:v>
                </c:pt>
                <c:pt idx="37">
                  <c:v>166.95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41-4BCE-8391-E948E57059F2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CT5BK(2)'!$A$11:$A$65</c:f>
              <c:numCache>
                <c:formatCode>dd/mm/yy;@</c:formatCode>
                <c:ptCount val="55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CT5BK(2)'!$AJ$11:$AJ$67</c:f>
              <c:numCache>
                <c:formatCode>0.00</c:formatCode>
                <c:ptCount val="57"/>
                <c:pt idx="0">
                  <c:v>204.05</c:v>
                </c:pt>
                <c:pt idx="1">
                  <c:v>204.05</c:v>
                </c:pt>
                <c:pt idx="2">
                  <c:v>204.05</c:v>
                </c:pt>
                <c:pt idx="3">
                  <c:v>204.05</c:v>
                </c:pt>
                <c:pt idx="4">
                  <c:v>204.05</c:v>
                </c:pt>
                <c:pt idx="5">
                  <c:v>204.05</c:v>
                </c:pt>
                <c:pt idx="6">
                  <c:v>204.05</c:v>
                </c:pt>
                <c:pt idx="7">
                  <c:v>204.05</c:v>
                </c:pt>
                <c:pt idx="8">
                  <c:v>204.05</c:v>
                </c:pt>
                <c:pt idx="9">
                  <c:v>204.05</c:v>
                </c:pt>
                <c:pt idx="10">
                  <c:v>204.05</c:v>
                </c:pt>
                <c:pt idx="11">
                  <c:v>204.05</c:v>
                </c:pt>
                <c:pt idx="12">
                  <c:v>204.05</c:v>
                </c:pt>
                <c:pt idx="13">
                  <c:v>204.05</c:v>
                </c:pt>
                <c:pt idx="14">
                  <c:v>204.05</c:v>
                </c:pt>
                <c:pt idx="15">
                  <c:v>204.05</c:v>
                </c:pt>
                <c:pt idx="16">
                  <c:v>204.05</c:v>
                </c:pt>
                <c:pt idx="17">
                  <c:v>204.05</c:v>
                </c:pt>
                <c:pt idx="18">
                  <c:v>204.05</c:v>
                </c:pt>
                <c:pt idx="19">
                  <c:v>204.05</c:v>
                </c:pt>
                <c:pt idx="20">
                  <c:v>204.05</c:v>
                </c:pt>
                <c:pt idx="21">
                  <c:v>204.05</c:v>
                </c:pt>
                <c:pt idx="22">
                  <c:v>204.05</c:v>
                </c:pt>
                <c:pt idx="23">
                  <c:v>204.05</c:v>
                </c:pt>
                <c:pt idx="24">
                  <c:v>204.05</c:v>
                </c:pt>
                <c:pt idx="25">
                  <c:v>204.05</c:v>
                </c:pt>
                <c:pt idx="26">
                  <c:v>204.05</c:v>
                </c:pt>
                <c:pt idx="27">
                  <c:v>204.05</c:v>
                </c:pt>
                <c:pt idx="28">
                  <c:v>204.05</c:v>
                </c:pt>
                <c:pt idx="29">
                  <c:v>204.05</c:v>
                </c:pt>
                <c:pt idx="30">
                  <c:v>204.05</c:v>
                </c:pt>
                <c:pt idx="31">
                  <c:v>204.05</c:v>
                </c:pt>
                <c:pt idx="32">
                  <c:v>204.05</c:v>
                </c:pt>
                <c:pt idx="33">
                  <c:v>204.05</c:v>
                </c:pt>
                <c:pt idx="34">
                  <c:v>204.05</c:v>
                </c:pt>
                <c:pt idx="35">
                  <c:v>204.05</c:v>
                </c:pt>
                <c:pt idx="36">
                  <c:v>204.05</c:v>
                </c:pt>
                <c:pt idx="37">
                  <c:v>204.05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41-4BCE-8391-E948E5705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CT5BJ'!$B$11:$B$57</c:f>
              <c:numCache>
                <c:formatCode>General</c:formatCode>
                <c:ptCount val="47"/>
                <c:pt idx="3">
                  <c:v>20</c:v>
                </c:pt>
                <c:pt idx="4">
                  <c:v>20</c:v>
                </c:pt>
                <c:pt idx="5" formatCode="0">
                  <c:v>23</c:v>
                </c:pt>
                <c:pt idx="6">
                  <c:v>17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 formatCode="0">
                  <c:v>25</c:v>
                </c:pt>
                <c:pt idx="11" formatCode="0">
                  <c:v>24</c:v>
                </c:pt>
                <c:pt idx="12" formatCode="0">
                  <c:v>22</c:v>
                </c:pt>
                <c:pt idx="13" formatCode="0">
                  <c:v>25</c:v>
                </c:pt>
                <c:pt idx="14">
                  <c:v>26</c:v>
                </c:pt>
                <c:pt idx="15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23</c:v>
                </c:pt>
                <c:pt idx="21">
                  <c:v>22</c:v>
                </c:pt>
                <c:pt idx="22">
                  <c:v>24</c:v>
                </c:pt>
                <c:pt idx="23">
                  <c:v>24</c:v>
                </c:pt>
                <c:pt idx="24" formatCode="0">
                  <c:v>23</c:v>
                </c:pt>
                <c:pt idx="25">
                  <c:v>23</c:v>
                </c:pt>
                <c:pt idx="2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0-4A21-81F0-069D442663B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CT5BJ'!$AA$11:$AA$67</c:f>
              <c:numCache>
                <c:formatCode>0</c:formatCode>
                <c:ptCount val="57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0-4A21-81F0-069D442663B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CT5BJ'!$AB$11:$AB$67</c:f>
              <c:numCache>
                <c:formatCode>0.00</c:formatCode>
                <c:ptCount val="5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22.8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0-4A21-81F0-069D442663B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CT5BJ'!$AC$11:$AC$67</c:f>
              <c:numCache>
                <c:formatCode>0.00</c:formatCode>
                <c:ptCount val="5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25.2</c:v>
                </c:pt>
                <c:pt idx="13">
                  <c:v>25.2</c:v>
                </c:pt>
                <c:pt idx="14">
                  <c:v>25.2</c:v>
                </c:pt>
                <c:pt idx="15">
                  <c:v>25.2</c:v>
                </c:pt>
                <c:pt idx="16">
                  <c:v>25.2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0-4A21-81F0-069D442663B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CT5BJ'!$AD$11:$AD$67</c:f>
              <c:numCache>
                <c:formatCode>0.00</c:formatCode>
                <c:ptCount val="5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21.6</c:v>
                </c:pt>
                <c:pt idx="13">
                  <c:v>21.6</c:v>
                </c:pt>
                <c:pt idx="14">
                  <c:v>21.6</c:v>
                </c:pt>
                <c:pt idx="15">
                  <c:v>21.6</c:v>
                </c:pt>
                <c:pt idx="16">
                  <c:v>21.6</c:v>
                </c:pt>
                <c:pt idx="17">
                  <c:v>21.6</c:v>
                </c:pt>
                <c:pt idx="18">
                  <c:v>21.6</c:v>
                </c:pt>
                <c:pt idx="19">
                  <c:v>21.6</c:v>
                </c:pt>
                <c:pt idx="20">
                  <c:v>21.6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0-4A21-81F0-069D442663B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CT5BJ'!$A$11:$A$59</c:f>
              <c:numCache>
                <c:formatCode>dd/mm/yy;@</c:formatCode>
                <c:ptCount val="49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CT5BJ'!$AE$11:$AE$67</c:f>
              <c:numCache>
                <c:formatCode>0.00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26.4</c:v>
                </c:pt>
                <c:pt idx="13">
                  <c:v>26.4</c:v>
                </c:pt>
                <c:pt idx="14">
                  <c:v>26.4</c:v>
                </c:pt>
                <c:pt idx="15">
                  <c:v>26.4</c:v>
                </c:pt>
                <c:pt idx="16">
                  <c:v>26.4</c:v>
                </c:pt>
                <c:pt idx="17">
                  <c:v>26.4</c:v>
                </c:pt>
                <c:pt idx="18">
                  <c:v>26.4</c:v>
                </c:pt>
                <c:pt idx="19">
                  <c:v>26.4</c:v>
                </c:pt>
                <c:pt idx="20">
                  <c:v>26.4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0-4A21-81F0-069D4426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CT5BJ'!$C$11:$C$57</c:f>
              <c:numCache>
                <c:formatCode>General</c:formatCode>
                <c:ptCount val="47"/>
                <c:pt idx="1">
                  <c:v>194</c:v>
                </c:pt>
                <c:pt idx="2">
                  <c:v>188</c:v>
                </c:pt>
                <c:pt idx="3">
                  <c:v>205</c:v>
                </c:pt>
                <c:pt idx="4">
                  <c:v>193</c:v>
                </c:pt>
                <c:pt idx="5" formatCode="0">
                  <c:v>193</c:v>
                </c:pt>
                <c:pt idx="6" formatCode="0">
                  <c:v>183</c:v>
                </c:pt>
                <c:pt idx="7" formatCode="0">
                  <c:v>194</c:v>
                </c:pt>
                <c:pt idx="8" formatCode="0">
                  <c:v>185</c:v>
                </c:pt>
                <c:pt idx="9">
                  <c:v>177</c:v>
                </c:pt>
                <c:pt idx="11">
                  <c:v>185</c:v>
                </c:pt>
                <c:pt idx="12" formatCode="0">
                  <c:v>180</c:v>
                </c:pt>
                <c:pt idx="14">
                  <c:v>191</c:v>
                </c:pt>
                <c:pt idx="15">
                  <c:v>173</c:v>
                </c:pt>
                <c:pt idx="16">
                  <c:v>172</c:v>
                </c:pt>
                <c:pt idx="17">
                  <c:v>192</c:v>
                </c:pt>
                <c:pt idx="18">
                  <c:v>175</c:v>
                </c:pt>
                <c:pt idx="19">
                  <c:v>180</c:v>
                </c:pt>
                <c:pt idx="20">
                  <c:v>183</c:v>
                </c:pt>
                <c:pt idx="21">
                  <c:v>190</c:v>
                </c:pt>
                <c:pt idx="22">
                  <c:v>185</c:v>
                </c:pt>
                <c:pt idx="23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D-4A17-9F27-F886E1A68FAE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CT5BJ'!$AF$11:$AF$67</c:f>
              <c:numCache>
                <c:formatCode>0.00</c:formatCode>
                <c:ptCount val="57"/>
                <c:pt idx="0">
                  <c:v>192.85714285714286</c:v>
                </c:pt>
                <c:pt idx="1">
                  <c:v>192.85714285714286</c:v>
                </c:pt>
                <c:pt idx="2">
                  <c:v>192.85714285714286</c:v>
                </c:pt>
                <c:pt idx="3">
                  <c:v>192.85714285714286</c:v>
                </c:pt>
                <c:pt idx="4">
                  <c:v>192.85714285714286</c:v>
                </c:pt>
                <c:pt idx="5">
                  <c:v>192.85714285714286</c:v>
                </c:pt>
                <c:pt idx="6">
                  <c:v>192.85714285714286</c:v>
                </c:pt>
                <c:pt idx="7">
                  <c:v>192.85714285714286</c:v>
                </c:pt>
                <c:pt idx="8">
                  <c:v>192.85714285714286</c:v>
                </c:pt>
                <c:pt idx="9">
                  <c:v>192.85714285714286</c:v>
                </c:pt>
                <c:pt idx="10">
                  <c:v>192.85714285714286</c:v>
                </c:pt>
                <c:pt idx="11">
                  <c:v>192.85714285714286</c:v>
                </c:pt>
                <c:pt idx="12">
                  <c:v>192.85714285714286</c:v>
                </c:pt>
                <c:pt idx="13">
                  <c:v>192.85714285714286</c:v>
                </c:pt>
                <c:pt idx="14">
                  <c:v>192.85714285714286</c:v>
                </c:pt>
                <c:pt idx="15">
                  <c:v>185.23076923076923</c:v>
                </c:pt>
                <c:pt idx="16">
                  <c:v>185.23076923076923</c:v>
                </c:pt>
                <c:pt idx="17">
                  <c:v>185.23076923076923</c:v>
                </c:pt>
                <c:pt idx="18">
                  <c:v>185.23076923076923</c:v>
                </c:pt>
                <c:pt idx="19">
                  <c:v>185.23076923076923</c:v>
                </c:pt>
                <c:pt idx="20">
                  <c:v>185.23076923076923</c:v>
                </c:pt>
                <c:pt idx="21">
                  <c:v>185.23076923076923</c:v>
                </c:pt>
                <c:pt idx="22">
                  <c:v>185.23076923076923</c:v>
                </c:pt>
                <c:pt idx="23">
                  <c:v>185.23076923076923</c:v>
                </c:pt>
                <c:pt idx="24">
                  <c:v>185.23076923076923</c:v>
                </c:pt>
                <c:pt idx="25">
                  <c:v>185.23076923076923</c:v>
                </c:pt>
                <c:pt idx="26">
                  <c:v>185.23076923076923</c:v>
                </c:pt>
                <c:pt idx="27">
                  <c:v>185.23076923076923</c:v>
                </c:pt>
                <c:pt idx="28">
                  <c:v>185.23076923076923</c:v>
                </c:pt>
                <c:pt idx="29">
                  <c:v>185.23076923076923</c:v>
                </c:pt>
                <c:pt idx="30">
                  <c:v>185.23076923076923</c:v>
                </c:pt>
                <c:pt idx="31">
                  <c:v>185.23076923076923</c:v>
                </c:pt>
                <c:pt idx="32">
                  <c:v>185.23076923076923</c:v>
                </c:pt>
                <c:pt idx="33">
                  <c:v>185.23076923076923</c:v>
                </c:pt>
                <c:pt idx="34">
                  <c:v>185.23076923076923</c:v>
                </c:pt>
                <c:pt idx="35">
                  <c:v>185.23076923076923</c:v>
                </c:pt>
                <c:pt idx="36">
                  <c:v>185.23076923076923</c:v>
                </c:pt>
                <c:pt idx="37">
                  <c:v>185.23076923076923</c:v>
                </c:pt>
                <c:pt idx="38">
                  <c:v>185.23076923076923</c:v>
                </c:pt>
                <c:pt idx="39">
                  <c:v>185.23076923076923</c:v>
                </c:pt>
                <c:pt idx="40">
                  <c:v>185.23076923076923</c:v>
                </c:pt>
                <c:pt idx="41">
                  <c:v>185.23076923076923</c:v>
                </c:pt>
                <c:pt idx="42">
                  <c:v>185.23076923076923</c:v>
                </c:pt>
                <c:pt idx="43">
                  <c:v>185.23076923076923</c:v>
                </c:pt>
                <c:pt idx="44">
                  <c:v>185.23076923076923</c:v>
                </c:pt>
                <c:pt idx="45">
                  <c:v>185.23076923076923</c:v>
                </c:pt>
                <c:pt idx="46">
                  <c:v>185.23076923076923</c:v>
                </c:pt>
                <c:pt idx="47">
                  <c:v>185.23076923076923</c:v>
                </c:pt>
                <c:pt idx="48">
                  <c:v>185.23076923076923</c:v>
                </c:pt>
                <c:pt idx="49">
                  <c:v>192.85714285714286</c:v>
                </c:pt>
                <c:pt idx="50">
                  <c:v>192.85714285714286</c:v>
                </c:pt>
                <c:pt idx="51">
                  <c:v>192.85714285714286</c:v>
                </c:pt>
                <c:pt idx="52">
                  <c:v>192.85714285714286</c:v>
                </c:pt>
                <c:pt idx="53">
                  <c:v>192.85714285714286</c:v>
                </c:pt>
                <c:pt idx="54">
                  <c:v>192.85714285714286</c:v>
                </c:pt>
                <c:pt idx="55">
                  <c:v>192.85714285714286</c:v>
                </c:pt>
                <c:pt idx="56">
                  <c:v>192.85714285714286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D-4A17-9F27-F886E1A68FAE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CT5BJ'!$AG$11:$AG$67</c:f>
              <c:numCache>
                <c:formatCode>0.00</c:formatCode>
                <c:ptCount val="57"/>
                <c:pt idx="0">
                  <c:v>183.21428571428572</c:v>
                </c:pt>
                <c:pt idx="1">
                  <c:v>183.21428571428572</c:v>
                </c:pt>
                <c:pt idx="2">
                  <c:v>183.21428571428572</c:v>
                </c:pt>
                <c:pt idx="3">
                  <c:v>183.21428571428572</c:v>
                </c:pt>
                <c:pt idx="4">
                  <c:v>183.21428571428572</c:v>
                </c:pt>
                <c:pt idx="5">
                  <c:v>183.21428571428572</c:v>
                </c:pt>
                <c:pt idx="6">
                  <c:v>183.21428571428572</c:v>
                </c:pt>
                <c:pt idx="7">
                  <c:v>183.21428571428572</c:v>
                </c:pt>
                <c:pt idx="8">
                  <c:v>183.21428571428572</c:v>
                </c:pt>
                <c:pt idx="9">
                  <c:v>183.21428571428572</c:v>
                </c:pt>
                <c:pt idx="10">
                  <c:v>183.21428571428572</c:v>
                </c:pt>
                <c:pt idx="11">
                  <c:v>183.21428571428572</c:v>
                </c:pt>
                <c:pt idx="12">
                  <c:v>183.21428571428572</c:v>
                </c:pt>
                <c:pt idx="13">
                  <c:v>183.21428571428572</c:v>
                </c:pt>
                <c:pt idx="14">
                  <c:v>183.21428571428572</c:v>
                </c:pt>
                <c:pt idx="15">
                  <c:v>175.96923076923076</c:v>
                </c:pt>
                <c:pt idx="16">
                  <c:v>175.96923076923076</c:v>
                </c:pt>
                <c:pt idx="17">
                  <c:v>175.96923076923076</c:v>
                </c:pt>
                <c:pt idx="18">
                  <c:v>175.96923076923076</c:v>
                </c:pt>
                <c:pt idx="19">
                  <c:v>175.96923076923076</c:v>
                </c:pt>
                <c:pt idx="20">
                  <c:v>175.96923076923076</c:v>
                </c:pt>
                <c:pt idx="21">
                  <c:v>175.96923076923076</c:v>
                </c:pt>
                <c:pt idx="22">
                  <c:v>175.96923076923076</c:v>
                </c:pt>
                <c:pt idx="23">
                  <c:v>175.96923076923076</c:v>
                </c:pt>
                <c:pt idx="24">
                  <c:v>175.96923076923076</c:v>
                </c:pt>
                <c:pt idx="25">
                  <c:v>175.96923076923076</c:v>
                </c:pt>
                <c:pt idx="26">
                  <c:v>175.96923076923076</c:v>
                </c:pt>
                <c:pt idx="27">
                  <c:v>175.96923076923076</c:v>
                </c:pt>
                <c:pt idx="28">
                  <c:v>175.96923076923076</c:v>
                </c:pt>
                <c:pt idx="29">
                  <c:v>175.96923076923076</c:v>
                </c:pt>
                <c:pt idx="30">
                  <c:v>175.96923076923076</c:v>
                </c:pt>
                <c:pt idx="31">
                  <c:v>175.96923076923076</c:v>
                </c:pt>
                <c:pt idx="32">
                  <c:v>175.96923076923076</c:v>
                </c:pt>
                <c:pt idx="33">
                  <c:v>175.96923076923076</c:v>
                </c:pt>
                <c:pt idx="34">
                  <c:v>175.96923076923076</c:v>
                </c:pt>
                <c:pt idx="35">
                  <c:v>175.96923076923076</c:v>
                </c:pt>
                <c:pt idx="36">
                  <c:v>175.96923076923076</c:v>
                </c:pt>
                <c:pt idx="37">
                  <c:v>175.96923076923076</c:v>
                </c:pt>
                <c:pt idx="38">
                  <c:v>175.96923076923076</c:v>
                </c:pt>
                <c:pt idx="39">
                  <c:v>175.96923076923076</c:v>
                </c:pt>
                <c:pt idx="40">
                  <c:v>175.96923076923076</c:v>
                </c:pt>
                <c:pt idx="41">
                  <c:v>175.96923076923076</c:v>
                </c:pt>
                <c:pt idx="42">
                  <c:v>175.96923076923076</c:v>
                </c:pt>
                <c:pt idx="43">
                  <c:v>175.96923076923076</c:v>
                </c:pt>
                <c:pt idx="44">
                  <c:v>175.96923076923076</c:v>
                </c:pt>
                <c:pt idx="45">
                  <c:v>175.96923076923076</c:v>
                </c:pt>
                <c:pt idx="46">
                  <c:v>175.96923076923076</c:v>
                </c:pt>
                <c:pt idx="47">
                  <c:v>175.96923076923076</c:v>
                </c:pt>
                <c:pt idx="48">
                  <c:v>175.96923076923076</c:v>
                </c:pt>
                <c:pt idx="49">
                  <c:v>175.96923076923076</c:v>
                </c:pt>
                <c:pt idx="50">
                  <c:v>175.96923076923076</c:v>
                </c:pt>
                <c:pt idx="51">
                  <c:v>175.96923076923076</c:v>
                </c:pt>
                <c:pt idx="52">
                  <c:v>175.96923076923076</c:v>
                </c:pt>
                <c:pt idx="53">
                  <c:v>175.96923076923076</c:v>
                </c:pt>
                <c:pt idx="54">
                  <c:v>175.96923076923076</c:v>
                </c:pt>
                <c:pt idx="55">
                  <c:v>175.96923076923076</c:v>
                </c:pt>
                <c:pt idx="56">
                  <c:v>175.96923076923076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D-4A17-9F27-F886E1A68FAE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CT5BJ'!$AH$11:$AH$67</c:f>
              <c:numCache>
                <c:formatCode>0.00</c:formatCode>
                <c:ptCount val="57"/>
                <c:pt idx="0">
                  <c:v>202.5</c:v>
                </c:pt>
                <c:pt idx="1">
                  <c:v>202.5</c:v>
                </c:pt>
                <c:pt idx="2">
                  <c:v>202.5</c:v>
                </c:pt>
                <c:pt idx="3">
                  <c:v>202.5</c:v>
                </c:pt>
                <c:pt idx="4">
                  <c:v>202.5</c:v>
                </c:pt>
                <c:pt idx="5">
                  <c:v>202.5</c:v>
                </c:pt>
                <c:pt idx="6">
                  <c:v>202.5</c:v>
                </c:pt>
                <c:pt idx="7">
                  <c:v>202.5</c:v>
                </c:pt>
                <c:pt idx="8">
                  <c:v>202.5</c:v>
                </c:pt>
                <c:pt idx="9">
                  <c:v>202.5</c:v>
                </c:pt>
                <c:pt idx="10">
                  <c:v>202.5</c:v>
                </c:pt>
                <c:pt idx="11">
                  <c:v>202.5</c:v>
                </c:pt>
                <c:pt idx="12">
                  <c:v>202.5</c:v>
                </c:pt>
                <c:pt idx="13">
                  <c:v>202.5</c:v>
                </c:pt>
                <c:pt idx="14">
                  <c:v>202.5</c:v>
                </c:pt>
                <c:pt idx="15">
                  <c:v>194.49230769230769</c:v>
                </c:pt>
                <c:pt idx="16">
                  <c:v>194.49230769230769</c:v>
                </c:pt>
                <c:pt idx="17">
                  <c:v>194.49230769230769</c:v>
                </c:pt>
                <c:pt idx="18">
                  <c:v>194.49230769230769</c:v>
                </c:pt>
                <c:pt idx="19">
                  <c:v>194.49230769230769</c:v>
                </c:pt>
                <c:pt idx="20">
                  <c:v>194.49230769230769</c:v>
                </c:pt>
                <c:pt idx="21">
                  <c:v>194.49230769230769</c:v>
                </c:pt>
                <c:pt idx="22">
                  <c:v>194.49230769230769</c:v>
                </c:pt>
                <c:pt idx="23">
                  <c:v>194.49230769230769</c:v>
                </c:pt>
                <c:pt idx="24">
                  <c:v>194.49230769230769</c:v>
                </c:pt>
                <c:pt idx="25">
                  <c:v>194.49230769230769</c:v>
                </c:pt>
                <c:pt idx="26">
                  <c:v>194.49230769230769</c:v>
                </c:pt>
                <c:pt idx="27">
                  <c:v>194.49230769230769</c:v>
                </c:pt>
                <c:pt idx="28">
                  <c:v>194.49230769230769</c:v>
                </c:pt>
                <c:pt idx="29">
                  <c:v>194.49230769230769</c:v>
                </c:pt>
                <c:pt idx="30">
                  <c:v>194.49230769230769</c:v>
                </c:pt>
                <c:pt idx="31">
                  <c:v>194.49230769230769</c:v>
                </c:pt>
                <c:pt idx="32">
                  <c:v>194.49230769230769</c:v>
                </c:pt>
                <c:pt idx="33">
                  <c:v>194.49230769230769</c:v>
                </c:pt>
                <c:pt idx="34">
                  <c:v>194.49230769230769</c:v>
                </c:pt>
                <c:pt idx="35">
                  <c:v>194.49230769230769</c:v>
                </c:pt>
                <c:pt idx="36">
                  <c:v>194.49230769230769</c:v>
                </c:pt>
                <c:pt idx="37">
                  <c:v>194.49230769230769</c:v>
                </c:pt>
                <c:pt idx="38">
                  <c:v>194.49230769230769</c:v>
                </c:pt>
                <c:pt idx="39">
                  <c:v>194.49230769230769</c:v>
                </c:pt>
                <c:pt idx="40">
                  <c:v>194.49230769230769</c:v>
                </c:pt>
                <c:pt idx="41">
                  <c:v>194.49230769230769</c:v>
                </c:pt>
                <c:pt idx="42">
                  <c:v>194.49230769230769</c:v>
                </c:pt>
                <c:pt idx="43">
                  <c:v>194.49230769230769</c:v>
                </c:pt>
                <c:pt idx="44">
                  <c:v>194.49230769230769</c:v>
                </c:pt>
                <c:pt idx="45">
                  <c:v>194.49230769230769</c:v>
                </c:pt>
                <c:pt idx="46">
                  <c:v>194.49230769230769</c:v>
                </c:pt>
                <c:pt idx="47">
                  <c:v>194.49230769230769</c:v>
                </c:pt>
                <c:pt idx="48">
                  <c:v>194.49230769230769</c:v>
                </c:pt>
                <c:pt idx="49">
                  <c:v>194.49230769230769</c:v>
                </c:pt>
                <c:pt idx="50">
                  <c:v>194.49230769230769</c:v>
                </c:pt>
                <c:pt idx="51">
                  <c:v>194.49230769230769</c:v>
                </c:pt>
                <c:pt idx="52">
                  <c:v>194.49230769230769</c:v>
                </c:pt>
                <c:pt idx="53">
                  <c:v>194.49230769230769</c:v>
                </c:pt>
                <c:pt idx="54">
                  <c:v>194.49230769230769</c:v>
                </c:pt>
                <c:pt idx="55">
                  <c:v>194.49230769230769</c:v>
                </c:pt>
                <c:pt idx="56">
                  <c:v>194.49230769230769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4D-4A17-9F27-F886E1A68FAE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CT5BJ'!$AI$11:$AI$67</c:f>
              <c:numCache>
                <c:formatCode>0.00</c:formatCode>
                <c:ptCount val="57"/>
                <c:pt idx="0">
                  <c:v>173.57142857142858</c:v>
                </c:pt>
                <c:pt idx="1">
                  <c:v>173.57142857142858</c:v>
                </c:pt>
                <c:pt idx="2">
                  <c:v>173.57142857142858</c:v>
                </c:pt>
                <c:pt idx="3">
                  <c:v>173.57142857142858</c:v>
                </c:pt>
                <c:pt idx="4">
                  <c:v>173.57142857142858</c:v>
                </c:pt>
                <c:pt idx="5">
                  <c:v>173.57142857142858</c:v>
                </c:pt>
                <c:pt idx="6">
                  <c:v>173.57142857142858</c:v>
                </c:pt>
                <c:pt idx="7">
                  <c:v>173.57142857142858</c:v>
                </c:pt>
                <c:pt idx="8">
                  <c:v>173.57142857142858</c:v>
                </c:pt>
                <c:pt idx="9">
                  <c:v>173.57142857142858</c:v>
                </c:pt>
                <c:pt idx="10">
                  <c:v>173.57142857142858</c:v>
                </c:pt>
                <c:pt idx="11">
                  <c:v>173.57142857142858</c:v>
                </c:pt>
                <c:pt idx="12">
                  <c:v>173.57142857142858</c:v>
                </c:pt>
                <c:pt idx="13">
                  <c:v>173.57142857142858</c:v>
                </c:pt>
                <c:pt idx="14">
                  <c:v>173.57142857142858</c:v>
                </c:pt>
                <c:pt idx="15">
                  <c:v>166.7076923076923</c:v>
                </c:pt>
                <c:pt idx="16">
                  <c:v>166.7076923076923</c:v>
                </c:pt>
                <c:pt idx="17">
                  <c:v>166.7076923076923</c:v>
                </c:pt>
                <c:pt idx="18">
                  <c:v>166.7076923076923</c:v>
                </c:pt>
                <c:pt idx="19">
                  <c:v>166.7076923076923</c:v>
                </c:pt>
                <c:pt idx="20">
                  <c:v>166.7076923076923</c:v>
                </c:pt>
                <c:pt idx="21">
                  <c:v>166.7076923076923</c:v>
                </c:pt>
                <c:pt idx="22">
                  <c:v>166.7076923076923</c:v>
                </c:pt>
                <c:pt idx="23">
                  <c:v>166.7076923076923</c:v>
                </c:pt>
                <c:pt idx="24">
                  <c:v>166.7076923076923</c:v>
                </c:pt>
                <c:pt idx="25">
                  <c:v>166.7076923076923</c:v>
                </c:pt>
                <c:pt idx="26">
                  <c:v>166.7076923076923</c:v>
                </c:pt>
                <c:pt idx="27">
                  <c:v>166.7076923076923</c:v>
                </c:pt>
                <c:pt idx="28">
                  <c:v>166.7076923076923</c:v>
                </c:pt>
                <c:pt idx="29">
                  <c:v>166.7076923076923</c:v>
                </c:pt>
                <c:pt idx="30">
                  <c:v>166.7076923076923</c:v>
                </c:pt>
                <c:pt idx="31">
                  <c:v>166.7076923076923</c:v>
                </c:pt>
                <c:pt idx="32">
                  <c:v>166.7076923076923</c:v>
                </c:pt>
                <c:pt idx="33">
                  <c:v>166.7076923076923</c:v>
                </c:pt>
                <c:pt idx="34">
                  <c:v>166.7076923076923</c:v>
                </c:pt>
                <c:pt idx="35">
                  <c:v>166.7076923076923</c:v>
                </c:pt>
                <c:pt idx="36">
                  <c:v>166.7076923076923</c:v>
                </c:pt>
                <c:pt idx="37">
                  <c:v>166.7076923076923</c:v>
                </c:pt>
                <c:pt idx="38">
                  <c:v>166.7076923076923</c:v>
                </c:pt>
                <c:pt idx="39">
                  <c:v>166.7076923076923</c:v>
                </c:pt>
                <c:pt idx="40">
                  <c:v>166.7076923076923</c:v>
                </c:pt>
                <c:pt idx="41">
                  <c:v>166.7076923076923</c:v>
                </c:pt>
                <c:pt idx="42">
                  <c:v>166.7076923076923</c:v>
                </c:pt>
                <c:pt idx="43">
                  <c:v>166.7076923076923</c:v>
                </c:pt>
                <c:pt idx="44">
                  <c:v>166.7076923076923</c:v>
                </c:pt>
                <c:pt idx="45">
                  <c:v>166.7076923076923</c:v>
                </c:pt>
                <c:pt idx="46">
                  <c:v>166.7076923076923</c:v>
                </c:pt>
                <c:pt idx="47">
                  <c:v>166.7076923076923</c:v>
                </c:pt>
                <c:pt idx="48">
                  <c:v>166.7076923076923</c:v>
                </c:pt>
                <c:pt idx="49">
                  <c:v>166.7076923076923</c:v>
                </c:pt>
                <c:pt idx="50">
                  <c:v>166.7076923076923</c:v>
                </c:pt>
                <c:pt idx="51">
                  <c:v>166.7076923076923</c:v>
                </c:pt>
                <c:pt idx="52">
                  <c:v>166.7076923076923</c:v>
                </c:pt>
                <c:pt idx="53">
                  <c:v>166.7076923076923</c:v>
                </c:pt>
                <c:pt idx="54">
                  <c:v>166.7076923076923</c:v>
                </c:pt>
                <c:pt idx="55">
                  <c:v>166.7076923076923</c:v>
                </c:pt>
                <c:pt idx="56">
                  <c:v>166.7076923076923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4D-4A17-9F27-F886E1A68FAE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 and CT5BJ'!$A$11:$A$65</c:f>
              <c:numCache>
                <c:formatCode>dd/mm/yy;@</c:formatCode>
                <c:ptCount val="55"/>
                <c:pt idx="1">
                  <c:v>45566</c:v>
                </c:pt>
                <c:pt idx="2">
                  <c:v>45568</c:v>
                </c:pt>
                <c:pt idx="3">
                  <c:v>45573</c:v>
                </c:pt>
                <c:pt idx="4">
                  <c:v>45575</c:v>
                </c:pt>
                <c:pt idx="5">
                  <c:v>45580</c:v>
                </c:pt>
                <c:pt idx="6">
                  <c:v>45582</c:v>
                </c:pt>
                <c:pt idx="7">
                  <c:v>45587</c:v>
                </c:pt>
                <c:pt idx="8">
                  <c:v>45589</c:v>
                </c:pt>
                <c:pt idx="9">
                  <c:v>45594</c:v>
                </c:pt>
                <c:pt idx="10">
                  <c:v>45594</c:v>
                </c:pt>
                <c:pt idx="11">
                  <c:v>45596</c:v>
                </c:pt>
                <c:pt idx="12">
                  <c:v>45601</c:v>
                </c:pt>
                <c:pt idx="13">
                  <c:v>45601</c:v>
                </c:pt>
                <c:pt idx="14">
                  <c:v>45603</c:v>
                </c:pt>
                <c:pt idx="15">
                  <c:v>45608</c:v>
                </c:pt>
                <c:pt idx="16">
                  <c:v>45608</c:v>
                </c:pt>
                <c:pt idx="17">
                  <c:v>45610</c:v>
                </c:pt>
                <c:pt idx="18">
                  <c:v>45615</c:v>
                </c:pt>
                <c:pt idx="19">
                  <c:v>45623</c:v>
                </c:pt>
                <c:pt idx="20">
                  <c:v>45624</c:v>
                </c:pt>
                <c:pt idx="21">
                  <c:v>45629</c:v>
                </c:pt>
                <c:pt idx="22">
                  <c:v>45631</c:v>
                </c:pt>
                <c:pt idx="23">
                  <c:v>45637</c:v>
                </c:pt>
                <c:pt idx="24">
                  <c:v>45638</c:v>
                </c:pt>
                <c:pt idx="25">
                  <c:v>45643</c:v>
                </c:pt>
                <c:pt idx="26">
                  <c:v>45645</c:v>
                </c:pt>
              </c:numCache>
            </c:numRef>
          </c:cat>
          <c:val>
            <c:numRef>
              <c:f>'LOT CT2BC and CT5BJ'!$AJ$11:$AJ$67</c:f>
              <c:numCache>
                <c:formatCode>0.00</c:formatCode>
                <c:ptCount val="57"/>
                <c:pt idx="0">
                  <c:v>212.14285714285714</c:v>
                </c:pt>
                <c:pt idx="1">
                  <c:v>212.14285714285714</c:v>
                </c:pt>
                <c:pt idx="2">
                  <c:v>212.14285714285714</c:v>
                </c:pt>
                <c:pt idx="3">
                  <c:v>212.14285714285714</c:v>
                </c:pt>
                <c:pt idx="4">
                  <c:v>212.14285714285714</c:v>
                </c:pt>
                <c:pt idx="5">
                  <c:v>212.14285714285714</c:v>
                </c:pt>
                <c:pt idx="6">
                  <c:v>212.14285714285714</c:v>
                </c:pt>
                <c:pt idx="7">
                  <c:v>212.14285714285714</c:v>
                </c:pt>
                <c:pt idx="8">
                  <c:v>212.14285714285714</c:v>
                </c:pt>
                <c:pt idx="9">
                  <c:v>212.14285714285714</c:v>
                </c:pt>
                <c:pt idx="10">
                  <c:v>212.14285714285714</c:v>
                </c:pt>
                <c:pt idx="11">
                  <c:v>212.14285714285714</c:v>
                </c:pt>
                <c:pt idx="12">
                  <c:v>212.14285714285714</c:v>
                </c:pt>
                <c:pt idx="13">
                  <c:v>212.14285714285714</c:v>
                </c:pt>
                <c:pt idx="14">
                  <c:v>212.14285714285714</c:v>
                </c:pt>
                <c:pt idx="15">
                  <c:v>203.75384615384615</c:v>
                </c:pt>
                <c:pt idx="16">
                  <c:v>203.75384615384615</c:v>
                </c:pt>
                <c:pt idx="17">
                  <c:v>203.75384615384615</c:v>
                </c:pt>
                <c:pt idx="18">
                  <c:v>203.75384615384615</c:v>
                </c:pt>
                <c:pt idx="19">
                  <c:v>203.75384615384615</c:v>
                </c:pt>
                <c:pt idx="20">
                  <c:v>203.75384615384615</c:v>
                </c:pt>
                <c:pt idx="21">
                  <c:v>203.75384615384615</c:v>
                </c:pt>
                <c:pt idx="22">
                  <c:v>203.75384615384615</c:v>
                </c:pt>
                <c:pt idx="23">
                  <c:v>203.75384615384615</c:v>
                </c:pt>
                <c:pt idx="24">
                  <c:v>203.75384615384615</c:v>
                </c:pt>
                <c:pt idx="25">
                  <c:v>203.75384615384615</c:v>
                </c:pt>
                <c:pt idx="26">
                  <c:v>203.75384615384615</c:v>
                </c:pt>
                <c:pt idx="27">
                  <c:v>203.75384615384615</c:v>
                </c:pt>
                <c:pt idx="28">
                  <c:v>203.75384615384615</c:v>
                </c:pt>
                <c:pt idx="29">
                  <c:v>203.75384615384615</c:v>
                </c:pt>
                <c:pt idx="30">
                  <c:v>203.75384615384615</c:v>
                </c:pt>
                <c:pt idx="31">
                  <c:v>203.75384615384615</c:v>
                </c:pt>
                <c:pt idx="32">
                  <c:v>203.75384615384615</c:v>
                </c:pt>
                <c:pt idx="33">
                  <c:v>203.75384615384615</c:v>
                </c:pt>
                <c:pt idx="34">
                  <c:v>203.75384615384615</c:v>
                </c:pt>
                <c:pt idx="35">
                  <c:v>203.75384615384615</c:v>
                </c:pt>
                <c:pt idx="36">
                  <c:v>203.75384615384615</c:v>
                </c:pt>
                <c:pt idx="37">
                  <c:v>203.75384615384615</c:v>
                </c:pt>
                <c:pt idx="38">
                  <c:v>203.75384615384615</c:v>
                </c:pt>
                <c:pt idx="39">
                  <c:v>203.75384615384615</c:v>
                </c:pt>
                <c:pt idx="40">
                  <c:v>203.75384615384615</c:v>
                </c:pt>
                <c:pt idx="41">
                  <c:v>203.75384615384615</c:v>
                </c:pt>
                <c:pt idx="42">
                  <c:v>203.75384615384615</c:v>
                </c:pt>
                <c:pt idx="43">
                  <c:v>203.75384615384615</c:v>
                </c:pt>
                <c:pt idx="44">
                  <c:v>203.75384615384615</c:v>
                </c:pt>
                <c:pt idx="45">
                  <c:v>203.75384615384615</c:v>
                </c:pt>
                <c:pt idx="46">
                  <c:v>203.75384615384615</c:v>
                </c:pt>
                <c:pt idx="47">
                  <c:v>203.75384615384615</c:v>
                </c:pt>
                <c:pt idx="48">
                  <c:v>203.75384615384615</c:v>
                </c:pt>
                <c:pt idx="49">
                  <c:v>203.75384615384615</c:v>
                </c:pt>
                <c:pt idx="50">
                  <c:v>203.75384615384615</c:v>
                </c:pt>
                <c:pt idx="51">
                  <c:v>203.75384615384615</c:v>
                </c:pt>
                <c:pt idx="52">
                  <c:v>203.75384615384615</c:v>
                </c:pt>
                <c:pt idx="53">
                  <c:v>203.75384615384615</c:v>
                </c:pt>
                <c:pt idx="54">
                  <c:v>203.75384615384615</c:v>
                </c:pt>
                <c:pt idx="55">
                  <c:v>203.75384615384615</c:v>
                </c:pt>
                <c:pt idx="56">
                  <c:v>203.75384615384615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4D-4A17-9F27-F886E1A6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CT5BH'!$B$11:$B$57</c:f>
              <c:numCache>
                <c:formatCode>General</c:formatCode>
                <c:ptCount val="47"/>
                <c:pt idx="0">
                  <c:v>22</c:v>
                </c:pt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 formatCode="0">
                  <c:v>22</c:v>
                </c:pt>
                <c:pt idx="5" formatCode="0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 formatCode="0">
                  <c:v>19</c:v>
                </c:pt>
                <c:pt idx="11" formatCode="0">
                  <c:v>20</c:v>
                </c:pt>
                <c:pt idx="12" formatCode="0">
                  <c:v>20</c:v>
                </c:pt>
                <c:pt idx="13" formatCode="0">
                  <c:v>23</c:v>
                </c:pt>
                <c:pt idx="14">
                  <c:v>18</c:v>
                </c:pt>
                <c:pt idx="15">
                  <c:v>21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20</c:v>
                </c:pt>
                <c:pt idx="24" formatCode="0">
                  <c:v>19</c:v>
                </c:pt>
                <c:pt idx="25">
                  <c:v>18</c:v>
                </c:pt>
                <c:pt idx="26">
                  <c:v>18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20</c:v>
                </c:pt>
                <c:pt idx="30">
                  <c:v>18</c:v>
                </c:pt>
                <c:pt idx="31">
                  <c:v>18</c:v>
                </c:pt>
                <c:pt idx="32">
                  <c:v>21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3A9-BD61-D0466054DCB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CT5BH'!$AA$11:$AA$68</c:f>
              <c:numCache>
                <c:formatCode>0</c:formatCode>
                <c:ptCount val="5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6-43A9-BD61-D0466054DCB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CT5BH'!$AB$11:$AB$68</c:f>
              <c:numCache>
                <c:formatCode>0.00</c:formatCode>
                <c:ptCount val="58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6-43A9-BD61-D0466054DCB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CT5BH'!$AC$11:$AC$68</c:f>
              <c:numCache>
                <c:formatCode>0.00</c:formatCode>
                <c:ptCount val="58"/>
                <c:pt idx="0">
                  <c:v>20.999999999999996</c:v>
                </c:pt>
                <c:pt idx="1">
                  <c:v>20.999999999999996</c:v>
                </c:pt>
                <c:pt idx="2">
                  <c:v>20.999999999999996</c:v>
                </c:pt>
                <c:pt idx="3">
                  <c:v>20.999999999999996</c:v>
                </c:pt>
                <c:pt idx="4">
                  <c:v>20.999999999999996</c:v>
                </c:pt>
                <c:pt idx="5">
                  <c:v>20.999999999999996</c:v>
                </c:pt>
                <c:pt idx="6">
                  <c:v>20.999999999999996</c:v>
                </c:pt>
                <c:pt idx="7">
                  <c:v>20.999999999999996</c:v>
                </c:pt>
                <c:pt idx="8">
                  <c:v>20.999999999999996</c:v>
                </c:pt>
                <c:pt idx="9">
                  <c:v>20.999999999999996</c:v>
                </c:pt>
                <c:pt idx="10">
                  <c:v>20.999999999999996</c:v>
                </c:pt>
                <c:pt idx="11">
                  <c:v>20.999999999999996</c:v>
                </c:pt>
                <c:pt idx="12">
                  <c:v>20.999999999999996</c:v>
                </c:pt>
                <c:pt idx="13">
                  <c:v>20.999999999999996</c:v>
                </c:pt>
                <c:pt idx="14">
                  <c:v>20.999999999999996</c:v>
                </c:pt>
                <c:pt idx="15">
                  <c:v>20.999999999999996</c:v>
                </c:pt>
                <c:pt idx="16">
                  <c:v>20.999999999999996</c:v>
                </c:pt>
                <c:pt idx="17">
                  <c:v>20.999999999999996</c:v>
                </c:pt>
                <c:pt idx="18">
                  <c:v>20.999999999999996</c:v>
                </c:pt>
                <c:pt idx="19">
                  <c:v>20.999999999999996</c:v>
                </c:pt>
                <c:pt idx="20">
                  <c:v>20.999999999999996</c:v>
                </c:pt>
                <c:pt idx="21">
                  <c:v>20.999999999999996</c:v>
                </c:pt>
                <c:pt idx="22">
                  <c:v>20.999999999999996</c:v>
                </c:pt>
                <c:pt idx="23">
                  <c:v>20.999999999999996</c:v>
                </c:pt>
                <c:pt idx="24">
                  <c:v>20.999999999999996</c:v>
                </c:pt>
                <c:pt idx="25">
                  <c:v>20.999999999999996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6-43A9-BD61-D0466054DCB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CT5BH'!$AD$11:$AD$68</c:f>
              <c:numCache>
                <c:formatCode>0.00</c:formatCode>
                <c:ptCount val="5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A6-43A9-BD61-D0466054DCB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CT5BH'!$A$11:$A$60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CT5BH'!$AE$11:$AE$68</c:f>
              <c:numCache>
                <c:formatCode>0.00</c:formatCode>
                <c:ptCount val="58"/>
                <c:pt idx="0">
                  <c:v>21.999999999999996</c:v>
                </c:pt>
                <c:pt idx="1">
                  <c:v>21.999999999999996</c:v>
                </c:pt>
                <c:pt idx="2">
                  <c:v>21.999999999999996</c:v>
                </c:pt>
                <c:pt idx="3">
                  <c:v>21.999999999999996</c:v>
                </c:pt>
                <c:pt idx="4">
                  <c:v>21.999999999999996</c:v>
                </c:pt>
                <c:pt idx="5">
                  <c:v>21.999999999999996</c:v>
                </c:pt>
                <c:pt idx="6">
                  <c:v>21.999999999999996</c:v>
                </c:pt>
                <c:pt idx="7">
                  <c:v>21.999999999999996</c:v>
                </c:pt>
                <c:pt idx="8">
                  <c:v>21.999999999999996</c:v>
                </c:pt>
                <c:pt idx="9">
                  <c:v>21.999999999999996</c:v>
                </c:pt>
                <c:pt idx="10">
                  <c:v>21.999999999999996</c:v>
                </c:pt>
                <c:pt idx="11">
                  <c:v>21.999999999999996</c:v>
                </c:pt>
                <c:pt idx="12">
                  <c:v>21.999999999999996</c:v>
                </c:pt>
                <c:pt idx="13">
                  <c:v>21.999999999999996</c:v>
                </c:pt>
                <c:pt idx="14">
                  <c:v>21.999999999999996</c:v>
                </c:pt>
                <c:pt idx="15">
                  <c:v>21.999999999999996</c:v>
                </c:pt>
                <c:pt idx="16">
                  <c:v>21.999999999999996</c:v>
                </c:pt>
                <c:pt idx="17">
                  <c:v>21.999999999999996</c:v>
                </c:pt>
                <c:pt idx="18">
                  <c:v>21.999999999999996</c:v>
                </c:pt>
                <c:pt idx="19">
                  <c:v>21.999999999999996</c:v>
                </c:pt>
                <c:pt idx="20">
                  <c:v>21.999999999999996</c:v>
                </c:pt>
                <c:pt idx="21">
                  <c:v>21.999999999999996</c:v>
                </c:pt>
                <c:pt idx="22">
                  <c:v>21.999999999999996</c:v>
                </c:pt>
                <c:pt idx="23">
                  <c:v>21.999999999999996</c:v>
                </c:pt>
                <c:pt idx="24">
                  <c:v>21.999999999999996</c:v>
                </c:pt>
                <c:pt idx="25">
                  <c:v>21.999999999999996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A6-43A9-BD61-D0466054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CT5BH'!$C$11:$C$57</c:f>
              <c:numCache>
                <c:formatCode>General</c:formatCode>
                <c:ptCount val="47"/>
                <c:pt idx="0">
                  <c:v>191</c:v>
                </c:pt>
                <c:pt idx="1">
                  <c:v>195</c:v>
                </c:pt>
                <c:pt idx="2">
                  <c:v>224</c:v>
                </c:pt>
                <c:pt idx="3">
                  <c:v>187</c:v>
                </c:pt>
                <c:pt idx="4" formatCode="0">
                  <c:v>189</c:v>
                </c:pt>
                <c:pt idx="5" formatCode="0">
                  <c:v>198</c:v>
                </c:pt>
                <c:pt idx="6" formatCode="0">
                  <c:v>195</c:v>
                </c:pt>
                <c:pt idx="7" formatCode="0">
                  <c:v>210</c:v>
                </c:pt>
                <c:pt idx="8" formatCode="0">
                  <c:v>194</c:v>
                </c:pt>
                <c:pt idx="9">
                  <c:v>178</c:v>
                </c:pt>
                <c:pt idx="10">
                  <c:v>199</c:v>
                </c:pt>
                <c:pt idx="11">
                  <c:v>179</c:v>
                </c:pt>
                <c:pt idx="12" formatCode="0">
                  <c:v>189</c:v>
                </c:pt>
                <c:pt idx="13" formatCode="0">
                  <c:v>190</c:v>
                </c:pt>
                <c:pt idx="14">
                  <c:v>198</c:v>
                </c:pt>
                <c:pt idx="15">
                  <c:v>198</c:v>
                </c:pt>
                <c:pt idx="16">
                  <c:v>186</c:v>
                </c:pt>
                <c:pt idx="17">
                  <c:v>187</c:v>
                </c:pt>
                <c:pt idx="18">
                  <c:v>183</c:v>
                </c:pt>
                <c:pt idx="19">
                  <c:v>187</c:v>
                </c:pt>
                <c:pt idx="20">
                  <c:v>201</c:v>
                </c:pt>
                <c:pt idx="21">
                  <c:v>204</c:v>
                </c:pt>
                <c:pt idx="22">
                  <c:v>181</c:v>
                </c:pt>
                <c:pt idx="23">
                  <c:v>178</c:v>
                </c:pt>
                <c:pt idx="24">
                  <c:v>189</c:v>
                </c:pt>
                <c:pt idx="25">
                  <c:v>201</c:v>
                </c:pt>
                <c:pt idx="26">
                  <c:v>197</c:v>
                </c:pt>
                <c:pt idx="27">
                  <c:v>187</c:v>
                </c:pt>
                <c:pt idx="28">
                  <c:v>201</c:v>
                </c:pt>
                <c:pt idx="29">
                  <c:v>190</c:v>
                </c:pt>
                <c:pt idx="30">
                  <c:v>189</c:v>
                </c:pt>
                <c:pt idx="31">
                  <c:v>185</c:v>
                </c:pt>
                <c:pt idx="32">
                  <c:v>192</c:v>
                </c:pt>
                <c:pt idx="33">
                  <c:v>195</c:v>
                </c:pt>
                <c:pt idx="34">
                  <c:v>211</c:v>
                </c:pt>
                <c:pt idx="35">
                  <c:v>208</c:v>
                </c:pt>
                <c:pt idx="36">
                  <c:v>213</c:v>
                </c:pt>
                <c:pt idx="37">
                  <c:v>200</c:v>
                </c:pt>
                <c:pt idx="38">
                  <c:v>211</c:v>
                </c:pt>
                <c:pt idx="39">
                  <c:v>203</c:v>
                </c:pt>
                <c:pt idx="40">
                  <c:v>199</c:v>
                </c:pt>
                <c:pt idx="41">
                  <c:v>190</c:v>
                </c:pt>
                <c:pt idx="42">
                  <c:v>204</c:v>
                </c:pt>
                <c:pt idx="43">
                  <c:v>199</c:v>
                </c:pt>
                <c:pt idx="44">
                  <c:v>211</c:v>
                </c:pt>
                <c:pt idx="45">
                  <c:v>191</c:v>
                </c:pt>
                <c:pt idx="46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8-4313-AE3F-3510FB7A0F8F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CT5BH'!$AF$11:$AF$68</c:f>
              <c:numCache>
                <c:formatCode>0.00</c:formatCode>
                <c:ptCount val="58"/>
                <c:pt idx="0">
                  <c:v>197.2</c:v>
                </c:pt>
                <c:pt idx="1">
                  <c:v>197.2</c:v>
                </c:pt>
                <c:pt idx="2">
                  <c:v>197.2</c:v>
                </c:pt>
                <c:pt idx="3">
                  <c:v>197.2</c:v>
                </c:pt>
                <c:pt idx="4">
                  <c:v>197.2</c:v>
                </c:pt>
                <c:pt idx="5">
                  <c:v>197.2</c:v>
                </c:pt>
                <c:pt idx="6">
                  <c:v>197.2</c:v>
                </c:pt>
                <c:pt idx="7">
                  <c:v>197.2</c:v>
                </c:pt>
                <c:pt idx="8">
                  <c:v>197.2</c:v>
                </c:pt>
                <c:pt idx="9">
                  <c:v>197.2</c:v>
                </c:pt>
                <c:pt idx="10">
                  <c:v>197.2</c:v>
                </c:pt>
                <c:pt idx="11">
                  <c:v>197.2</c:v>
                </c:pt>
                <c:pt idx="12">
                  <c:v>197.2</c:v>
                </c:pt>
                <c:pt idx="13">
                  <c:v>197.2</c:v>
                </c:pt>
                <c:pt idx="14">
                  <c:v>197.2</c:v>
                </c:pt>
                <c:pt idx="15">
                  <c:v>197.2</c:v>
                </c:pt>
                <c:pt idx="16">
                  <c:v>197.2</c:v>
                </c:pt>
                <c:pt idx="17">
                  <c:v>197.2</c:v>
                </c:pt>
                <c:pt idx="18">
                  <c:v>197.2</c:v>
                </c:pt>
                <c:pt idx="19">
                  <c:v>197.2</c:v>
                </c:pt>
                <c:pt idx="20">
                  <c:v>197.2</c:v>
                </c:pt>
                <c:pt idx="21">
                  <c:v>197.2</c:v>
                </c:pt>
                <c:pt idx="22">
                  <c:v>197.2</c:v>
                </c:pt>
                <c:pt idx="23">
                  <c:v>197.2</c:v>
                </c:pt>
                <c:pt idx="24">
                  <c:v>197.2</c:v>
                </c:pt>
                <c:pt idx="25">
                  <c:v>197.2</c:v>
                </c:pt>
                <c:pt idx="26">
                  <c:v>197.2</c:v>
                </c:pt>
                <c:pt idx="27">
                  <c:v>197.2</c:v>
                </c:pt>
                <c:pt idx="28">
                  <c:v>197.2</c:v>
                </c:pt>
                <c:pt idx="29">
                  <c:v>197.2</c:v>
                </c:pt>
                <c:pt idx="30">
                  <c:v>197.2</c:v>
                </c:pt>
                <c:pt idx="31">
                  <c:v>197.2</c:v>
                </c:pt>
                <c:pt idx="32">
                  <c:v>197.2</c:v>
                </c:pt>
                <c:pt idx="33">
                  <c:v>197.2</c:v>
                </c:pt>
                <c:pt idx="34">
                  <c:v>197.2</c:v>
                </c:pt>
                <c:pt idx="35">
                  <c:v>197.2</c:v>
                </c:pt>
                <c:pt idx="36">
                  <c:v>197.2</c:v>
                </c:pt>
                <c:pt idx="37">
                  <c:v>197.2</c:v>
                </c:pt>
                <c:pt idx="38">
                  <c:v>197.2</c:v>
                </c:pt>
                <c:pt idx="39">
                  <c:v>197.2</c:v>
                </c:pt>
                <c:pt idx="40">
                  <c:v>197.2</c:v>
                </c:pt>
                <c:pt idx="41">
                  <c:v>197.2</c:v>
                </c:pt>
                <c:pt idx="42">
                  <c:v>197.2</c:v>
                </c:pt>
                <c:pt idx="43">
                  <c:v>197.2</c:v>
                </c:pt>
                <c:pt idx="44">
                  <c:v>197.2</c:v>
                </c:pt>
                <c:pt idx="45">
                  <c:v>197.2</c:v>
                </c:pt>
                <c:pt idx="46">
                  <c:v>197.2</c:v>
                </c:pt>
                <c:pt idx="48">
                  <c:v>197.2</c:v>
                </c:pt>
                <c:pt idx="49">
                  <c:v>197.2</c:v>
                </c:pt>
                <c:pt idx="50">
                  <c:v>197.2</c:v>
                </c:pt>
                <c:pt idx="51">
                  <c:v>197.2</c:v>
                </c:pt>
                <c:pt idx="52">
                  <c:v>197.2</c:v>
                </c:pt>
                <c:pt idx="53">
                  <c:v>197.2</c:v>
                </c:pt>
                <c:pt idx="54">
                  <c:v>197.2</c:v>
                </c:pt>
                <c:pt idx="55">
                  <c:v>197.2</c:v>
                </c:pt>
                <c:pt idx="56">
                  <c:v>197.2</c:v>
                </c:pt>
                <c:pt idx="57">
                  <c:v>197.2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8-4313-AE3F-3510FB7A0F8F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CT5BH'!$AG$11:$AG$68</c:f>
              <c:numCache>
                <c:formatCode>0.00</c:formatCode>
                <c:ptCount val="58"/>
                <c:pt idx="0">
                  <c:v>187.33999999999997</c:v>
                </c:pt>
                <c:pt idx="1">
                  <c:v>187.33999999999997</c:v>
                </c:pt>
                <c:pt idx="2">
                  <c:v>187.33999999999997</c:v>
                </c:pt>
                <c:pt idx="3">
                  <c:v>187.33999999999997</c:v>
                </c:pt>
                <c:pt idx="4">
                  <c:v>187.33999999999997</c:v>
                </c:pt>
                <c:pt idx="5">
                  <c:v>187.33999999999997</c:v>
                </c:pt>
                <c:pt idx="6">
                  <c:v>187.33999999999997</c:v>
                </c:pt>
                <c:pt idx="7">
                  <c:v>187.33999999999997</c:v>
                </c:pt>
                <c:pt idx="8">
                  <c:v>187.33999999999997</c:v>
                </c:pt>
                <c:pt idx="9">
                  <c:v>187.33999999999997</c:v>
                </c:pt>
                <c:pt idx="10">
                  <c:v>187.33999999999997</c:v>
                </c:pt>
                <c:pt idx="11">
                  <c:v>187.33999999999997</c:v>
                </c:pt>
                <c:pt idx="12">
                  <c:v>187.33999999999997</c:v>
                </c:pt>
                <c:pt idx="13">
                  <c:v>187.33999999999997</c:v>
                </c:pt>
                <c:pt idx="14">
                  <c:v>187.33999999999997</c:v>
                </c:pt>
                <c:pt idx="15">
                  <c:v>187.33999999999997</c:v>
                </c:pt>
                <c:pt idx="16">
                  <c:v>187.33999999999997</c:v>
                </c:pt>
                <c:pt idx="17">
                  <c:v>187.33999999999997</c:v>
                </c:pt>
                <c:pt idx="18">
                  <c:v>187.33999999999997</c:v>
                </c:pt>
                <c:pt idx="19">
                  <c:v>187.33999999999997</c:v>
                </c:pt>
                <c:pt idx="20">
                  <c:v>187.33999999999997</c:v>
                </c:pt>
                <c:pt idx="21">
                  <c:v>187.33999999999997</c:v>
                </c:pt>
                <c:pt idx="22">
                  <c:v>187.33999999999997</c:v>
                </c:pt>
                <c:pt idx="23">
                  <c:v>187.33999999999997</c:v>
                </c:pt>
                <c:pt idx="24">
                  <c:v>187.33999999999997</c:v>
                </c:pt>
                <c:pt idx="25">
                  <c:v>187.33999999999997</c:v>
                </c:pt>
                <c:pt idx="26">
                  <c:v>187.33999999999997</c:v>
                </c:pt>
                <c:pt idx="27">
                  <c:v>187.33999999999997</c:v>
                </c:pt>
                <c:pt idx="28">
                  <c:v>187.33999999999997</c:v>
                </c:pt>
                <c:pt idx="29">
                  <c:v>187.33999999999997</c:v>
                </c:pt>
                <c:pt idx="30">
                  <c:v>187.33999999999997</c:v>
                </c:pt>
                <c:pt idx="31">
                  <c:v>187.33999999999997</c:v>
                </c:pt>
                <c:pt idx="32">
                  <c:v>187.33999999999997</c:v>
                </c:pt>
                <c:pt idx="33">
                  <c:v>187.33999999999997</c:v>
                </c:pt>
                <c:pt idx="34">
                  <c:v>187.33999999999997</c:v>
                </c:pt>
                <c:pt idx="35">
                  <c:v>187.33999999999997</c:v>
                </c:pt>
                <c:pt idx="36">
                  <c:v>187.33999999999997</c:v>
                </c:pt>
                <c:pt idx="37">
                  <c:v>187.33999999999997</c:v>
                </c:pt>
                <c:pt idx="38">
                  <c:v>187.33999999999997</c:v>
                </c:pt>
                <c:pt idx="39">
                  <c:v>187.33999999999997</c:v>
                </c:pt>
                <c:pt idx="40">
                  <c:v>187.33999999999997</c:v>
                </c:pt>
                <c:pt idx="41">
                  <c:v>187.33999999999997</c:v>
                </c:pt>
                <c:pt idx="42">
                  <c:v>187.33999999999997</c:v>
                </c:pt>
                <c:pt idx="43">
                  <c:v>187.33999999999997</c:v>
                </c:pt>
                <c:pt idx="44">
                  <c:v>187.33999999999997</c:v>
                </c:pt>
                <c:pt idx="45">
                  <c:v>187.33999999999997</c:v>
                </c:pt>
                <c:pt idx="46">
                  <c:v>187.33999999999997</c:v>
                </c:pt>
                <c:pt idx="48">
                  <c:v>187.33999999999997</c:v>
                </c:pt>
                <c:pt idx="49">
                  <c:v>187.33999999999997</c:v>
                </c:pt>
                <c:pt idx="50">
                  <c:v>187.33999999999997</c:v>
                </c:pt>
                <c:pt idx="51">
                  <c:v>187.33999999999997</c:v>
                </c:pt>
                <c:pt idx="52">
                  <c:v>187.33999999999997</c:v>
                </c:pt>
                <c:pt idx="53">
                  <c:v>187.33999999999997</c:v>
                </c:pt>
                <c:pt idx="54">
                  <c:v>187.33999999999997</c:v>
                </c:pt>
                <c:pt idx="55">
                  <c:v>187.33999999999997</c:v>
                </c:pt>
                <c:pt idx="56">
                  <c:v>187.33999999999997</c:v>
                </c:pt>
                <c:pt idx="57">
                  <c:v>187.33999999999997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8-4313-AE3F-3510FB7A0F8F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CT5BH'!$AH$11:$AH$68</c:f>
              <c:numCache>
                <c:formatCode>0.00</c:formatCode>
                <c:ptCount val="58"/>
                <c:pt idx="0">
                  <c:v>207.06</c:v>
                </c:pt>
                <c:pt idx="1">
                  <c:v>207.06</c:v>
                </c:pt>
                <c:pt idx="2">
                  <c:v>207.06</c:v>
                </c:pt>
                <c:pt idx="3">
                  <c:v>207.06</c:v>
                </c:pt>
                <c:pt idx="4">
                  <c:v>207.06</c:v>
                </c:pt>
                <c:pt idx="5">
                  <c:v>207.06</c:v>
                </c:pt>
                <c:pt idx="6">
                  <c:v>207.06</c:v>
                </c:pt>
                <c:pt idx="7">
                  <c:v>207.06</c:v>
                </c:pt>
                <c:pt idx="8">
                  <c:v>207.06</c:v>
                </c:pt>
                <c:pt idx="9">
                  <c:v>207.06</c:v>
                </c:pt>
                <c:pt idx="10">
                  <c:v>207.06</c:v>
                </c:pt>
                <c:pt idx="11">
                  <c:v>207.06</c:v>
                </c:pt>
                <c:pt idx="12">
                  <c:v>207.06</c:v>
                </c:pt>
                <c:pt idx="13">
                  <c:v>207.06</c:v>
                </c:pt>
                <c:pt idx="14">
                  <c:v>207.06</c:v>
                </c:pt>
                <c:pt idx="15">
                  <c:v>207.06</c:v>
                </c:pt>
                <c:pt idx="16">
                  <c:v>207.06</c:v>
                </c:pt>
                <c:pt idx="17">
                  <c:v>207.06</c:v>
                </c:pt>
                <c:pt idx="18">
                  <c:v>207.06</c:v>
                </c:pt>
                <c:pt idx="19">
                  <c:v>207.06</c:v>
                </c:pt>
                <c:pt idx="20">
                  <c:v>207.06</c:v>
                </c:pt>
                <c:pt idx="21">
                  <c:v>207.06</c:v>
                </c:pt>
                <c:pt idx="22">
                  <c:v>207.06</c:v>
                </c:pt>
                <c:pt idx="23">
                  <c:v>207.06</c:v>
                </c:pt>
                <c:pt idx="24">
                  <c:v>207.06</c:v>
                </c:pt>
                <c:pt idx="25">
                  <c:v>207.06</c:v>
                </c:pt>
                <c:pt idx="26">
                  <c:v>207.06</c:v>
                </c:pt>
                <c:pt idx="27">
                  <c:v>207.06</c:v>
                </c:pt>
                <c:pt idx="28">
                  <c:v>207.06</c:v>
                </c:pt>
                <c:pt idx="29">
                  <c:v>207.06</c:v>
                </c:pt>
                <c:pt idx="30">
                  <c:v>207.06</c:v>
                </c:pt>
                <c:pt idx="31">
                  <c:v>207.06</c:v>
                </c:pt>
                <c:pt idx="32">
                  <c:v>207.06</c:v>
                </c:pt>
                <c:pt idx="33">
                  <c:v>207.06</c:v>
                </c:pt>
                <c:pt idx="34">
                  <c:v>207.06</c:v>
                </c:pt>
                <c:pt idx="35">
                  <c:v>207.06</c:v>
                </c:pt>
                <c:pt idx="36">
                  <c:v>207.06</c:v>
                </c:pt>
                <c:pt idx="37">
                  <c:v>207.06</c:v>
                </c:pt>
                <c:pt idx="38">
                  <c:v>207.06</c:v>
                </c:pt>
                <c:pt idx="39">
                  <c:v>207.06</c:v>
                </c:pt>
                <c:pt idx="40">
                  <c:v>207.06</c:v>
                </c:pt>
                <c:pt idx="41">
                  <c:v>207.06</c:v>
                </c:pt>
                <c:pt idx="42">
                  <c:v>207.06</c:v>
                </c:pt>
                <c:pt idx="43">
                  <c:v>207.06</c:v>
                </c:pt>
                <c:pt idx="44">
                  <c:v>207.06</c:v>
                </c:pt>
                <c:pt idx="45">
                  <c:v>207.06</c:v>
                </c:pt>
                <c:pt idx="46">
                  <c:v>207.06</c:v>
                </c:pt>
                <c:pt idx="48">
                  <c:v>207.06</c:v>
                </c:pt>
                <c:pt idx="49">
                  <c:v>207.06</c:v>
                </c:pt>
                <c:pt idx="50">
                  <c:v>207.06</c:v>
                </c:pt>
                <c:pt idx="51">
                  <c:v>207.06</c:v>
                </c:pt>
                <c:pt idx="52">
                  <c:v>207.06</c:v>
                </c:pt>
                <c:pt idx="53">
                  <c:v>207.06</c:v>
                </c:pt>
                <c:pt idx="54">
                  <c:v>207.06</c:v>
                </c:pt>
                <c:pt idx="55">
                  <c:v>207.06</c:v>
                </c:pt>
                <c:pt idx="56">
                  <c:v>207.06</c:v>
                </c:pt>
                <c:pt idx="57">
                  <c:v>207.06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8-4313-AE3F-3510FB7A0F8F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CT5BH'!$AI$11:$AI$68</c:f>
              <c:numCache>
                <c:formatCode>0.00</c:formatCode>
                <c:ptCount val="58"/>
                <c:pt idx="0">
                  <c:v>177.48</c:v>
                </c:pt>
                <c:pt idx="1">
                  <c:v>177.48</c:v>
                </c:pt>
                <c:pt idx="2">
                  <c:v>177.48</c:v>
                </c:pt>
                <c:pt idx="3">
                  <c:v>177.48</c:v>
                </c:pt>
                <c:pt idx="4">
                  <c:v>177.48</c:v>
                </c:pt>
                <c:pt idx="5">
                  <c:v>177.48</c:v>
                </c:pt>
                <c:pt idx="6">
                  <c:v>177.48</c:v>
                </c:pt>
                <c:pt idx="7">
                  <c:v>177.48</c:v>
                </c:pt>
                <c:pt idx="8">
                  <c:v>177.48</c:v>
                </c:pt>
                <c:pt idx="9">
                  <c:v>177.48</c:v>
                </c:pt>
                <c:pt idx="10">
                  <c:v>177.48</c:v>
                </c:pt>
                <c:pt idx="11">
                  <c:v>177.48</c:v>
                </c:pt>
                <c:pt idx="12">
                  <c:v>177.48</c:v>
                </c:pt>
                <c:pt idx="13">
                  <c:v>177.48</c:v>
                </c:pt>
                <c:pt idx="14">
                  <c:v>177.48</c:v>
                </c:pt>
                <c:pt idx="15">
                  <c:v>177.48</c:v>
                </c:pt>
                <c:pt idx="16">
                  <c:v>177.48</c:v>
                </c:pt>
                <c:pt idx="17">
                  <c:v>177.48</c:v>
                </c:pt>
                <c:pt idx="18">
                  <c:v>177.48</c:v>
                </c:pt>
                <c:pt idx="19">
                  <c:v>177.48</c:v>
                </c:pt>
                <c:pt idx="20">
                  <c:v>177.48</c:v>
                </c:pt>
                <c:pt idx="21">
                  <c:v>177.48</c:v>
                </c:pt>
                <c:pt idx="22">
                  <c:v>177.48</c:v>
                </c:pt>
                <c:pt idx="23">
                  <c:v>177.48</c:v>
                </c:pt>
                <c:pt idx="24">
                  <c:v>177.48</c:v>
                </c:pt>
                <c:pt idx="25">
                  <c:v>177.48</c:v>
                </c:pt>
                <c:pt idx="26">
                  <c:v>177.48</c:v>
                </c:pt>
                <c:pt idx="27">
                  <c:v>177.48</c:v>
                </c:pt>
                <c:pt idx="28">
                  <c:v>177.48</c:v>
                </c:pt>
                <c:pt idx="29">
                  <c:v>177.48</c:v>
                </c:pt>
                <c:pt idx="30">
                  <c:v>177.48</c:v>
                </c:pt>
                <c:pt idx="31">
                  <c:v>177.48</c:v>
                </c:pt>
                <c:pt idx="32">
                  <c:v>177.48</c:v>
                </c:pt>
                <c:pt idx="33">
                  <c:v>177.48</c:v>
                </c:pt>
                <c:pt idx="34">
                  <c:v>177.48</c:v>
                </c:pt>
                <c:pt idx="35">
                  <c:v>177.48</c:v>
                </c:pt>
                <c:pt idx="36">
                  <c:v>177.48</c:v>
                </c:pt>
                <c:pt idx="37">
                  <c:v>177.48</c:v>
                </c:pt>
                <c:pt idx="38">
                  <c:v>177.48</c:v>
                </c:pt>
                <c:pt idx="39">
                  <c:v>177.48</c:v>
                </c:pt>
                <c:pt idx="40">
                  <c:v>177.48</c:v>
                </c:pt>
                <c:pt idx="41">
                  <c:v>177.48</c:v>
                </c:pt>
                <c:pt idx="42">
                  <c:v>177.48</c:v>
                </c:pt>
                <c:pt idx="43">
                  <c:v>177.48</c:v>
                </c:pt>
                <c:pt idx="44">
                  <c:v>177.48</c:v>
                </c:pt>
                <c:pt idx="45">
                  <c:v>177.48</c:v>
                </c:pt>
                <c:pt idx="46">
                  <c:v>177.48</c:v>
                </c:pt>
                <c:pt idx="48">
                  <c:v>177.48</c:v>
                </c:pt>
                <c:pt idx="49">
                  <c:v>177.48</c:v>
                </c:pt>
                <c:pt idx="50">
                  <c:v>177.48</c:v>
                </c:pt>
                <c:pt idx="51">
                  <c:v>177.48</c:v>
                </c:pt>
                <c:pt idx="52">
                  <c:v>177.48</c:v>
                </c:pt>
                <c:pt idx="53">
                  <c:v>177.48</c:v>
                </c:pt>
                <c:pt idx="54">
                  <c:v>177.48</c:v>
                </c:pt>
                <c:pt idx="55">
                  <c:v>177.48</c:v>
                </c:pt>
                <c:pt idx="56">
                  <c:v>177.48</c:v>
                </c:pt>
                <c:pt idx="57">
                  <c:v>177.48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8-4313-AE3F-3510FB7A0F8F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'LOT CT2BB and CT5BH'!$A$11:$A$66</c:f>
              <c:strCache>
                <c:ptCount val="49"/>
                <c:pt idx="0">
                  <c:v>18/04/24</c:v>
                </c:pt>
                <c:pt idx="1">
                  <c:v>23/04/24</c:v>
                </c:pt>
                <c:pt idx="2">
                  <c:v>25/04/24</c:v>
                </c:pt>
                <c:pt idx="3">
                  <c:v>30/04/24</c:v>
                </c:pt>
                <c:pt idx="4">
                  <c:v>02/05/24</c:v>
                </c:pt>
                <c:pt idx="5">
                  <c:v>07.05.24</c:v>
                </c:pt>
                <c:pt idx="6">
                  <c:v>07.05.24</c:v>
                </c:pt>
                <c:pt idx="7">
                  <c:v>09/05/24</c:v>
                </c:pt>
                <c:pt idx="8">
                  <c:v>14/05/24</c:v>
                </c:pt>
                <c:pt idx="9">
                  <c:v>16/05/24</c:v>
                </c:pt>
                <c:pt idx="10">
                  <c:v>21/05/24</c:v>
                </c:pt>
                <c:pt idx="11">
                  <c:v>23/05/24</c:v>
                </c:pt>
                <c:pt idx="12">
                  <c:v>28/05/24</c:v>
                </c:pt>
                <c:pt idx="13">
                  <c:v>30/05/24</c:v>
                </c:pt>
                <c:pt idx="14">
                  <c:v>04/06/24</c:v>
                </c:pt>
                <c:pt idx="15">
                  <c:v>06/06/24</c:v>
                </c:pt>
                <c:pt idx="16">
                  <c:v>11/06/24</c:v>
                </c:pt>
                <c:pt idx="17">
                  <c:v>13/06/24</c:v>
                </c:pt>
                <c:pt idx="18">
                  <c:v>18/06/24</c:v>
                </c:pt>
                <c:pt idx="19">
                  <c:v>20/06/24</c:v>
                </c:pt>
                <c:pt idx="20">
                  <c:v>25/05/24</c:v>
                </c:pt>
                <c:pt idx="21">
                  <c:v>27/06/24</c:v>
                </c:pt>
                <c:pt idx="22">
                  <c:v>02/07/24</c:v>
                </c:pt>
                <c:pt idx="23">
                  <c:v>04/07/24</c:v>
                </c:pt>
                <c:pt idx="24">
                  <c:v>09/07/24</c:v>
                </c:pt>
                <c:pt idx="25">
                  <c:v>11/07/24</c:v>
                </c:pt>
                <c:pt idx="26">
                  <c:v>16/07/24</c:v>
                </c:pt>
                <c:pt idx="27">
                  <c:v>18/07/24</c:v>
                </c:pt>
                <c:pt idx="28">
                  <c:v>23/07/24</c:v>
                </c:pt>
                <c:pt idx="29">
                  <c:v>25/07/24</c:v>
                </c:pt>
                <c:pt idx="30">
                  <c:v>30/07/24</c:v>
                </c:pt>
                <c:pt idx="31">
                  <c:v>01/08/24</c:v>
                </c:pt>
                <c:pt idx="32">
                  <c:v>06/08/24</c:v>
                </c:pt>
                <c:pt idx="33">
                  <c:v>08/08/24</c:v>
                </c:pt>
                <c:pt idx="34">
                  <c:v>13/08/24</c:v>
                </c:pt>
                <c:pt idx="35">
                  <c:v>15/08/24</c:v>
                </c:pt>
                <c:pt idx="36">
                  <c:v>20/08/24</c:v>
                </c:pt>
                <c:pt idx="37">
                  <c:v>22/08/24</c:v>
                </c:pt>
                <c:pt idx="38">
                  <c:v>27/08/24</c:v>
                </c:pt>
                <c:pt idx="39">
                  <c:v>29/08/24</c:v>
                </c:pt>
                <c:pt idx="40">
                  <c:v>04/09/24</c:v>
                </c:pt>
                <c:pt idx="41">
                  <c:v>05/09/24</c:v>
                </c:pt>
                <c:pt idx="42">
                  <c:v>10/09/24</c:v>
                </c:pt>
                <c:pt idx="43">
                  <c:v>12/09/24</c:v>
                </c:pt>
                <c:pt idx="44">
                  <c:v>19/09/24</c:v>
                </c:pt>
                <c:pt idx="45">
                  <c:v>24/09/24</c:v>
                </c:pt>
                <c:pt idx="46">
                  <c:v>26/09/24</c:v>
                </c:pt>
                <c:pt idx="47">
                  <c:v>01/10/24</c:v>
                </c:pt>
                <c:pt idx="48">
                  <c:v>03/10/24</c:v>
                </c:pt>
              </c:strCache>
            </c:strRef>
          </c:cat>
          <c:val>
            <c:numRef>
              <c:f>'LOT CT2BB and CT5BH'!$AJ$11:$AJ$68</c:f>
              <c:numCache>
                <c:formatCode>0.00</c:formatCode>
                <c:ptCount val="58"/>
                <c:pt idx="0">
                  <c:v>216.92</c:v>
                </c:pt>
                <c:pt idx="1">
                  <c:v>216.92</c:v>
                </c:pt>
                <c:pt idx="2">
                  <c:v>216.92</c:v>
                </c:pt>
                <c:pt idx="3">
                  <c:v>216.92</c:v>
                </c:pt>
                <c:pt idx="4">
                  <c:v>216.92</c:v>
                </c:pt>
                <c:pt idx="5">
                  <c:v>216.92</c:v>
                </c:pt>
                <c:pt idx="6">
                  <c:v>216.92</c:v>
                </c:pt>
                <c:pt idx="7">
                  <c:v>216.92</c:v>
                </c:pt>
                <c:pt idx="8">
                  <c:v>216.92</c:v>
                </c:pt>
                <c:pt idx="9">
                  <c:v>216.92</c:v>
                </c:pt>
                <c:pt idx="10">
                  <c:v>216.92</c:v>
                </c:pt>
                <c:pt idx="11">
                  <c:v>216.92</c:v>
                </c:pt>
                <c:pt idx="12">
                  <c:v>216.92</c:v>
                </c:pt>
                <c:pt idx="13">
                  <c:v>216.92</c:v>
                </c:pt>
                <c:pt idx="14">
                  <c:v>216.92</c:v>
                </c:pt>
                <c:pt idx="15">
                  <c:v>216.92</c:v>
                </c:pt>
                <c:pt idx="16">
                  <c:v>216.92</c:v>
                </c:pt>
                <c:pt idx="17">
                  <c:v>216.92</c:v>
                </c:pt>
                <c:pt idx="18">
                  <c:v>216.92</c:v>
                </c:pt>
                <c:pt idx="19">
                  <c:v>216.92</c:v>
                </c:pt>
                <c:pt idx="20">
                  <c:v>216.92</c:v>
                </c:pt>
                <c:pt idx="21">
                  <c:v>216.92</c:v>
                </c:pt>
                <c:pt idx="22">
                  <c:v>216.92</c:v>
                </c:pt>
                <c:pt idx="23">
                  <c:v>216.92</c:v>
                </c:pt>
                <c:pt idx="24">
                  <c:v>216.92</c:v>
                </c:pt>
                <c:pt idx="25">
                  <c:v>216.92</c:v>
                </c:pt>
                <c:pt idx="26">
                  <c:v>216.92</c:v>
                </c:pt>
                <c:pt idx="27">
                  <c:v>216.92</c:v>
                </c:pt>
                <c:pt idx="28">
                  <c:v>216.92</c:v>
                </c:pt>
                <c:pt idx="29">
                  <c:v>216.92</c:v>
                </c:pt>
                <c:pt idx="30">
                  <c:v>216.92</c:v>
                </c:pt>
                <c:pt idx="31">
                  <c:v>216.92</c:v>
                </c:pt>
                <c:pt idx="32">
                  <c:v>216.92</c:v>
                </c:pt>
                <c:pt idx="33">
                  <c:v>216.92</c:v>
                </c:pt>
                <c:pt idx="34">
                  <c:v>216.92</c:v>
                </c:pt>
                <c:pt idx="35">
                  <c:v>216.92</c:v>
                </c:pt>
                <c:pt idx="36">
                  <c:v>216.92</c:v>
                </c:pt>
                <c:pt idx="37">
                  <c:v>216.92</c:v>
                </c:pt>
                <c:pt idx="38">
                  <c:v>216.92</c:v>
                </c:pt>
                <c:pt idx="39">
                  <c:v>216.92</c:v>
                </c:pt>
                <c:pt idx="40">
                  <c:v>216.92</c:v>
                </c:pt>
                <c:pt idx="41">
                  <c:v>216.92</c:v>
                </c:pt>
                <c:pt idx="42">
                  <c:v>216.92</c:v>
                </c:pt>
                <c:pt idx="43">
                  <c:v>216.92</c:v>
                </c:pt>
                <c:pt idx="44">
                  <c:v>216.92</c:v>
                </c:pt>
                <c:pt idx="45">
                  <c:v>216.92</c:v>
                </c:pt>
                <c:pt idx="46">
                  <c:v>216.92</c:v>
                </c:pt>
                <c:pt idx="48">
                  <c:v>216.92</c:v>
                </c:pt>
                <c:pt idx="49">
                  <c:v>216.92</c:v>
                </c:pt>
                <c:pt idx="50">
                  <c:v>216.92</c:v>
                </c:pt>
                <c:pt idx="51">
                  <c:v>216.92</c:v>
                </c:pt>
                <c:pt idx="52">
                  <c:v>216.92</c:v>
                </c:pt>
                <c:pt idx="53">
                  <c:v>216.92</c:v>
                </c:pt>
                <c:pt idx="54">
                  <c:v>216.92</c:v>
                </c:pt>
                <c:pt idx="55">
                  <c:v>216.92</c:v>
                </c:pt>
                <c:pt idx="56">
                  <c:v>216.92</c:v>
                </c:pt>
                <c:pt idx="57">
                  <c:v>216.92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8-4313-AE3F-3510FB7A0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CT5BG'!$B$11:$B$40</c:f>
              <c:numCache>
                <c:formatCode>General</c:formatCode>
                <c:ptCount val="30"/>
                <c:pt idx="0">
                  <c:v>18</c:v>
                </c:pt>
                <c:pt idx="1">
                  <c:v>22</c:v>
                </c:pt>
                <c:pt idx="2">
                  <c:v>17</c:v>
                </c:pt>
                <c:pt idx="3">
                  <c:v>19</c:v>
                </c:pt>
                <c:pt idx="4" formatCode="0">
                  <c:v>21</c:v>
                </c:pt>
                <c:pt idx="5" formatCode="0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19</c:v>
                </c:pt>
                <c:pt idx="10" formatCode="0">
                  <c:v>19</c:v>
                </c:pt>
                <c:pt idx="11" formatCode="0">
                  <c:v>22</c:v>
                </c:pt>
                <c:pt idx="12" formatCode="0">
                  <c:v>21</c:v>
                </c:pt>
                <c:pt idx="13" formatCode="0">
                  <c:v>21</c:v>
                </c:pt>
                <c:pt idx="14">
                  <c:v>20</c:v>
                </c:pt>
                <c:pt idx="15">
                  <c:v>22</c:v>
                </c:pt>
                <c:pt idx="16">
                  <c:v>19</c:v>
                </c:pt>
                <c:pt idx="1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1-4938-BC58-24A600AA8CEB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CT5BG'!$AA$11:$AA$67</c:f>
              <c:numCache>
                <c:formatCode>0</c:formatCode>
                <c:ptCount val="57"/>
                <c:pt idx="0">
                  <c:v>19.857142857142858</c:v>
                </c:pt>
                <c:pt idx="1">
                  <c:v>19.857142857142858</c:v>
                </c:pt>
                <c:pt idx="2">
                  <c:v>19.857142857142858</c:v>
                </c:pt>
                <c:pt idx="3">
                  <c:v>19.857142857142858</c:v>
                </c:pt>
                <c:pt idx="4">
                  <c:v>19.857142857142858</c:v>
                </c:pt>
                <c:pt idx="5">
                  <c:v>19.857142857142858</c:v>
                </c:pt>
                <c:pt idx="6">
                  <c:v>19.857142857142858</c:v>
                </c:pt>
                <c:pt idx="7">
                  <c:v>19.857142857142858</c:v>
                </c:pt>
                <c:pt idx="8">
                  <c:v>19.857142857142858</c:v>
                </c:pt>
                <c:pt idx="9">
                  <c:v>19.857142857142858</c:v>
                </c:pt>
                <c:pt idx="10">
                  <c:v>19.857142857142858</c:v>
                </c:pt>
                <c:pt idx="11">
                  <c:v>19.857142857142858</c:v>
                </c:pt>
                <c:pt idx="12">
                  <c:v>19.857142857142858</c:v>
                </c:pt>
                <c:pt idx="13">
                  <c:v>19.857142857142858</c:v>
                </c:pt>
                <c:pt idx="14">
                  <c:v>19.857142857142858</c:v>
                </c:pt>
                <c:pt idx="15">
                  <c:v>19.857142857142858</c:v>
                </c:pt>
                <c:pt idx="16">
                  <c:v>19.857142857142858</c:v>
                </c:pt>
                <c:pt idx="17">
                  <c:v>19.857142857142858</c:v>
                </c:pt>
                <c:pt idx="18">
                  <c:v>19.857142857142858</c:v>
                </c:pt>
                <c:pt idx="19">
                  <c:v>19.857142857142858</c:v>
                </c:pt>
                <c:pt idx="20">
                  <c:v>19.857142857142858</c:v>
                </c:pt>
                <c:pt idx="21">
                  <c:v>19.857142857142858</c:v>
                </c:pt>
                <c:pt idx="22">
                  <c:v>19.857142857142858</c:v>
                </c:pt>
                <c:pt idx="23">
                  <c:v>19.857142857142858</c:v>
                </c:pt>
                <c:pt idx="24">
                  <c:v>19.857142857142858</c:v>
                </c:pt>
                <c:pt idx="25">
                  <c:v>19.857142857142858</c:v>
                </c:pt>
                <c:pt idx="26">
                  <c:v>19.857142857142858</c:v>
                </c:pt>
                <c:pt idx="27">
                  <c:v>19.857142857142858</c:v>
                </c:pt>
                <c:pt idx="28">
                  <c:v>19.857142857142858</c:v>
                </c:pt>
                <c:pt idx="29">
                  <c:v>19.857142857142858</c:v>
                </c:pt>
                <c:pt idx="30">
                  <c:v>19.857142857142858</c:v>
                </c:pt>
                <c:pt idx="31">
                  <c:v>19.857142857142858</c:v>
                </c:pt>
                <c:pt idx="32">
                  <c:v>19.857142857142858</c:v>
                </c:pt>
                <c:pt idx="33">
                  <c:v>19.857142857142858</c:v>
                </c:pt>
                <c:pt idx="34">
                  <c:v>19.857142857142858</c:v>
                </c:pt>
                <c:pt idx="35">
                  <c:v>19.857142857142858</c:v>
                </c:pt>
                <c:pt idx="36">
                  <c:v>19.857142857142858</c:v>
                </c:pt>
                <c:pt idx="37">
                  <c:v>19.857142857142858</c:v>
                </c:pt>
                <c:pt idx="38">
                  <c:v>19.857142857142858</c:v>
                </c:pt>
                <c:pt idx="39">
                  <c:v>19.857142857142858</c:v>
                </c:pt>
                <c:pt idx="40">
                  <c:v>19.857142857142858</c:v>
                </c:pt>
                <c:pt idx="41">
                  <c:v>19.857142857142858</c:v>
                </c:pt>
                <c:pt idx="42">
                  <c:v>19.857142857142858</c:v>
                </c:pt>
                <c:pt idx="43">
                  <c:v>19.857142857142858</c:v>
                </c:pt>
                <c:pt idx="44">
                  <c:v>19.857142857142858</c:v>
                </c:pt>
                <c:pt idx="45">
                  <c:v>19.857142857142858</c:v>
                </c:pt>
                <c:pt idx="46">
                  <c:v>19.857142857142858</c:v>
                </c:pt>
                <c:pt idx="47">
                  <c:v>19.857142857142858</c:v>
                </c:pt>
                <c:pt idx="48">
                  <c:v>19.857142857142858</c:v>
                </c:pt>
                <c:pt idx="49">
                  <c:v>19.857142857142858</c:v>
                </c:pt>
                <c:pt idx="50">
                  <c:v>19.857142857142858</c:v>
                </c:pt>
                <c:pt idx="51">
                  <c:v>19.857142857142858</c:v>
                </c:pt>
                <c:pt idx="52">
                  <c:v>19.857142857142858</c:v>
                </c:pt>
                <c:pt idx="53">
                  <c:v>19.857142857142858</c:v>
                </c:pt>
                <c:pt idx="54">
                  <c:v>19.857142857142858</c:v>
                </c:pt>
                <c:pt idx="55">
                  <c:v>19.857142857142858</c:v>
                </c:pt>
                <c:pt idx="56">
                  <c:v>19.857142857142858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1-4938-BC58-24A600AA8CEB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CT5BG'!$AB$11:$AB$67</c:f>
              <c:numCache>
                <c:formatCode>0.00</c:formatCode>
                <c:ptCount val="57"/>
                <c:pt idx="0">
                  <c:v>18.864285714285714</c:v>
                </c:pt>
                <c:pt idx="1">
                  <c:v>18.864285714285714</c:v>
                </c:pt>
                <c:pt idx="2">
                  <c:v>18.864285714285714</c:v>
                </c:pt>
                <c:pt idx="3">
                  <c:v>18.864285714285714</c:v>
                </c:pt>
                <c:pt idx="4">
                  <c:v>18.864285714285714</c:v>
                </c:pt>
                <c:pt idx="5">
                  <c:v>18.864285714285714</c:v>
                </c:pt>
                <c:pt idx="6">
                  <c:v>18.864285714285714</c:v>
                </c:pt>
                <c:pt idx="7">
                  <c:v>18.864285714285714</c:v>
                </c:pt>
                <c:pt idx="8">
                  <c:v>18.864285714285714</c:v>
                </c:pt>
                <c:pt idx="9">
                  <c:v>18.864285714285714</c:v>
                </c:pt>
                <c:pt idx="10">
                  <c:v>18.864285714285714</c:v>
                </c:pt>
                <c:pt idx="11">
                  <c:v>18.864285714285714</c:v>
                </c:pt>
                <c:pt idx="12">
                  <c:v>18.864285714285714</c:v>
                </c:pt>
                <c:pt idx="13">
                  <c:v>18.864285714285714</c:v>
                </c:pt>
                <c:pt idx="14">
                  <c:v>18.864285714285714</c:v>
                </c:pt>
                <c:pt idx="15">
                  <c:v>18.864285714285714</c:v>
                </c:pt>
                <c:pt idx="16">
                  <c:v>18.864285714285714</c:v>
                </c:pt>
                <c:pt idx="17">
                  <c:v>18.864285714285714</c:v>
                </c:pt>
                <c:pt idx="18">
                  <c:v>18.864285714285714</c:v>
                </c:pt>
                <c:pt idx="19">
                  <c:v>18.864285714285714</c:v>
                </c:pt>
                <c:pt idx="20">
                  <c:v>18.864285714285714</c:v>
                </c:pt>
                <c:pt idx="21">
                  <c:v>18.864285714285714</c:v>
                </c:pt>
                <c:pt idx="22">
                  <c:v>18.864285714285714</c:v>
                </c:pt>
                <c:pt idx="23">
                  <c:v>18.864285714285714</c:v>
                </c:pt>
                <c:pt idx="24">
                  <c:v>18.864285714285714</c:v>
                </c:pt>
                <c:pt idx="25">
                  <c:v>18.864285714285714</c:v>
                </c:pt>
                <c:pt idx="26">
                  <c:v>18.864285714285714</c:v>
                </c:pt>
                <c:pt idx="27">
                  <c:v>18.864285714285714</c:v>
                </c:pt>
                <c:pt idx="28">
                  <c:v>18.864285714285714</c:v>
                </c:pt>
                <c:pt idx="29">
                  <c:v>18.864285714285714</c:v>
                </c:pt>
                <c:pt idx="30">
                  <c:v>18.864285714285714</c:v>
                </c:pt>
                <c:pt idx="31">
                  <c:v>18.864285714285714</c:v>
                </c:pt>
                <c:pt idx="32">
                  <c:v>18.864285714285714</c:v>
                </c:pt>
                <c:pt idx="33">
                  <c:v>18.864285714285714</c:v>
                </c:pt>
                <c:pt idx="34">
                  <c:v>18.864285714285714</c:v>
                </c:pt>
                <c:pt idx="35">
                  <c:v>18.864285714285714</c:v>
                </c:pt>
                <c:pt idx="36">
                  <c:v>18.864285714285714</c:v>
                </c:pt>
                <c:pt idx="37">
                  <c:v>18.864285714285714</c:v>
                </c:pt>
                <c:pt idx="38">
                  <c:v>18.864285714285714</c:v>
                </c:pt>
                <c:pt idx="39">
                  <c:v>18.864285714285714</c:v>
                </c:pt>
                <c:pt idx="40">
                  <c:v>18.864285714285714</c:v>
                </c:pt>
                <c:pt idx="41">
                  <c:v>18.864285714285714</c:v>
                </c:pt>
                <c:pt idx="42">
                  <c:v>18.864285714285714</c:v>
                </c:pt>
                <c:pt idx="43">
                  <c:v>18.864285714285714</c:v>
                </c:pt>
                <c:pt idx="44">
                  <c:v>18.864285714285714</c:v>
                </c:pt>
                <c:pt idx="45">
                  <c:v>18.864285714285714</c:v>
                </c:pt>
                <c:pt idx="46">
                  <c:v>18.864285714285714</c:v>
                </c:pt>
                <c:pt idx="47">
                  <c:v>18.864285714285714</c:v>
                </c:pt>
                <c:pt idx="48">
                  <c:v>18.864285714285714</c:v>
                </c:pt>
                <c:pt idx="49">
                  <c:v>18.864285714285714</c:v>
                </c:pt>
                <c:pt idx="50">
                  <c:v>18.864285714285714</c:v>
                </c:pt>
                <c:pt idx="51">
                  <c:v>18.864285714285714</c:v>
                </c:pt>
                <c:pt idx="52">
                  <c:v>18.864285714285714</c:v>
                </c:pt>
                <c:pt idx="53">
                  <c:v>18.864285714285714</c:v>
                </c:pt>
                <c:pt idx="54">
                  <c:v>18.864285714285714</c:v>
                </c:pt>
                <c:pt idx="55">
                  <c:v>18.864285714285714</c:v>
                </c:pt>
                <c:pt idx="56">
                  <c:v>18.864285714285714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A1-4938-BC58-24A600AA8CEB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CT5BG'!$AC$11:$AC$67</c:f>
              <c:numCache>
                <c:formatCode>0.00</c:formatCode>
                <c:ptCount val="57"/>
                <c:pt idx="0">
                  <c:v>20.85</c:v>
                </c:pt>
                <c:pt idx="1">
                  <c:v>20.85</c:v>
                </c:pt>
                <c:pt idx="2">
                  <c:v>20.85</c:v>
                </c:pt>
                <c:pt idx="3">
                  <c:v>20.85</c:v>
                </c:pt>
                <c:pt idx="4">
                  <c:v>20.85</c:v>
                </c:pt>
                <c:pt idx="5">
                  <c:v>20.85</c:v>
                </c:pt>
                <c:pt idx="6">
                  <c:v>20.85</c:v>
                </c:pt>
                <c:pt idx="7">
                  <c:v>20.85</c:v>
                </c:pt>
                <c:pt idx="8">
                  <c:v>20.85</c:v>
                </c:pt>
                <c:pt idx="9">
                  <c:v>20.85</c:v>
                </c:pt>
                <c:pt idx="10">
                  <c:v>20.85</c:v>
                </c:pt>
                <c:pt idx="11">
                  <c:v>20.85</c:v>
                </c:pt>
                <c:pt idx="12">
                  <c:v>20.85</c:v>
                </c:pt>
                <c:pt idx="13">
                  <c:v>20.85</c:v>
                </c:pt>
                <c:pt idx="14">
                  <c:v>20.85</c:v>
                </c:pt>
                <c:pt idx="15">
                  <c:v>20.85</c:v>
                </c:pt>
                <c:pt idx="16">
                  <c:v>20.85</c:v>
                </c:pt>
                <c:pt idx="17">
                  <c:v>20.85</c:v>
                </c:pt>
                <c:pt idx="18">
                  <c:v>20.85</c:v>
                </c:pt>
                <c:pt idx="19">
                  <c:v>20.85</c:v>
                </c:pt>
                <c:pt idx="20">
                  <c:v>20.85</c:v>
                </c:pt>
                <c:pt idx="21">
                  <c:v>20.85</c:v>
                </c:pt>
                <c:pt idx="22">
                  <c:v>20.85</c:v>
                </c:pt>
                <c:pt idx="23">
                  <c:v>20.85</c:v>
                </c:pt>
                <c:pt idx="24">
                  <c:v>20.85</c:v>
                </c:pt>
                <c:pt idx="25">
                  <c:v>20.85</c:v>
                </c:pt>
                <c:pt idx="26">
                  <c:v>20.85</c:v>
                </c:pt>
                <c:pt idx="27">
                  <c:v>20.85</c:v>
                </c:pt>
                <c:pt idx="28">
                  <c:v>20.85</c:v>
                </c:pt>
                <c:pt idx="29">
                  <c:v>20.85</c:v>
                </c:pt>
                <c:pt idx="30">
                  <c:v>20.85</c:v>
                </c:pt>
                <c:pt idx="31">
                  <c:v>20.85</c:v>
                </c:pt>
                <c:pt idx="32">
                  <c:v>20.85</c:v>
                </c:pt>
                <c:pt idx="33">
                  <c:v>20.85</c:v>
                </c:pt>
                <c:pt idx="34">
                  <c:v>20.85</c:v>
                </c:pt>
                <c:pt idx="35">
                  <c:v>20.85</c:v>
                </c:pt>
                <c:pt idx="36">
                  <c:v>20.85</c:v>
                </c:pt>
                <c:pt idx="37">
                  <c:v>20.85</c:v>
                </c:pt>
                <c:pt idx="38">
                  <c:v>20.85</c:v>
                </c:pt>
                <c:pt idx="39">
                  <c:v>20.85</c:v>
                </c:pt>
                <c:pt idx="40">
                  <c:v>20.85</c:v>
                </c:pt>
                <c:pt idx="41">
                  <c:v>20.85</c:v>
                </c:pt>
                <c:pt idx="42">
                  <c:v>20.85</c:v>
                </c:pt>
                <c:pt idx="43">
                  <c:v>20.85</c:v>
                </c:pt>
                <c:pt idx="44">
                  <c:v>20.85</c:v>
                </c:pt>
                <c:pt idx="45">
                  <c:v>20.85</c:v>
                </c:pt>
                <c:pt idx="46">
                  <c:v>20.85</c:v>
                </c:pt>
                <c:pt idx="47">
                  <c:v>20.85</c:v>
                </c:pt>
                <c:pt idx="48">
                  <c:v>20.85</c:v>
                </c:pt>
                <c:pt idx="49">
                  <c:v>20.85</c:v>
                </c:pt>
                <c:pt idx="50">
                  <c:v>20.85</c:v>
                </c:pt>
                <c:pt idx="51">
                  <c:v>20.85</c:v>
                </c:pt>
                <c:pt idx="52">
                  <c:v>20.85</c:v>
                </c:pt>
                <c:pt idx="53">
                  <c:v>20.85</c:v>
                </c:pt>
                <c:pt idx="54">
                  <c:v>20.85</c:v>
                </c:pt>
                <c:pt idx="55">
                  <c:v>20.85</c:v>
                </c:pt>
                <c:pt idx="56">
                  <c:v>20.85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A1-4938-BC58-24A600AA8CEB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CT5BG'!$AD$11:$AD$67</c:f>
              <c:numCache>
                <c:formatCode>0.00</c:formatCode>
                <c:ptCount val="57"/>
                <c:pt idx="0">
                  <c:v>17.871428571428574</c:v>
                </c:pt>
                <c:pt idx="1">
                  <c:v>17.871428571428574</c:v>
                </c:pt>
                <c:pt idx="2">
                  <c:v>17.871428571428574</c:v>
                </c:pt>
                <c:pt idx="3">
                  <c:v>17.871428571428574</c:v>
                </c:pt>
                <c:pt idx="4">
                  <c:v>17.871428571428574</c:v>
                </c:pt>
                <c:pt idx="5">
                  <c:v>17.871428571428574</c:v>
                </c:pt>
                <c:pt idx="6">
                  <c:v>17.871428571428574</c:v>
                </c:pt>
                <c:pt idx="7">
                  <c:v>17.871428571428574</c:v>
                </c:pt>
                <c:pt idx="8">
                  <c:v>17.871428571428574</c:v>
                </c:pt>
                <c:pt idx="9">
                  <c:v>17.871428571428574</c:v>
                </c:pt>
                <c:pt idx="10">
                  <c:v>17.871428571428574</c:v>
                </c:pt>
                <c:pt idx="11">
                  <c:v>17.871428571428574</c:v>
                </c:pt>
                <c:pt idx="12">
                  <c:v>17.871428571428574</c:v>
                </c:pt>
                <c:pt idx="13">
                  <c:v>17.871428571428574</c:v>
                </c:pt>
                <c:pt idx="14">
                  <c:v>17.871428571428574</c:v>
                </c:pt>
                <c:pt idx="15">
                  <c:v>17.871428571428574</c:v>
                </c:pt>
                <c:pt idx="16">
                  <c:v>17.871428571428574</c:v>
                </c:pt>
                <c:pt idx="17">
                  <c:v>17.871428571428574</c:v>
                </c:pt>
                <c:pt idx="18">
                  <c:v>17.871428571428574</c:v>
                </c:pt>
                <c:pt idx="19">
                  <c:v>17.871428571428574</c:v>
                </c:pt>
                <c:pt idx="20">
                  <c:v>17.871428571428574</c:v>
                </c:pt>
                <c:pt idx="21">
                  <c:v>17.871428571428574</c:v>
                </c:pt>
                <c:pt idx="22">
                  <c:v>17.871428571428574</c:v>
                </c:pt>
                <c:pt idx="23">
                  <c:v>17.871428571428574</c:v>
                </c:pt>
                <c:pt idx="24">
                  <c:v>17.871428571428574</c:v>
                </c:pt>
                <c:pt idx="25">
                  <c:v>17.871428571428574</c:v>
                </c:pt>
                <c:pt idx="26">
                  <c:v>17.871428571428574</c:v>
                </c:pt>
                <c:pt idx="27">
                  <c:v>17.871428571428574</c:v>
                </c:pt>
                <c:pt idx="28">
                  <c:v>17.871428571428574</c:v>
                </c:pt>
                <c:pt idx="29">
                  <c:v>17.871428571428574</c:v>
                </c:pt>
                <c:pt idx="30">
                  <c:v>17.871428571428574</c:v>
                </c:pt>
                <c:pt idx="31">
                  <c:v>17.871428571428574</c:v>
                </c:pt>
                <c:pt idx="32">
                  <c:v>17.871428571428574</c:v>
                </c:pt>
                <c:pt idx="33">
                  <c:v>17.871428571428574</c:v>
                </c:pt>
                <c:pt idx="34">
                  <c:v>17.871428571428574</c:v>
                </c:pt>
                <c:pt idx="35">
                  <c:v>17.871428571428574</c:v>
                </c:pt>
                <c:pt idx="36">
                  <c:v>17.871428571428574</c:v>
                </c:pt>
                <c:pt idx="37">
                  <c:v>17.871428571428574</c:v>
                </c:pt>
                <c:pt idx="38">
                  <c:v>17.871428571428574</c:v>
                </c:pt>
                <c:pt idx="39">
                  <c:v>17.871428571428574</c:v>
                </c:pt>
                <c:pt idx="40">
                  <c:v>17.871428571428574</c:v>
                </c:pt>
                <c:pt idx="41">
                  <c:v>17.871428571428574</c:v>
                </c:pt>
                <c:pt idx="42">
                  <c:v>17.871428571428574</c:v>
                </c:pt>
                <c:pt idx="43">
                  <c:v>17.871428571428574</c:v>
                </c:pt>
                <c:pt idx="44">
                  <c:v>17.871428571428574</c:v>
                </c:pt>
                <c:pt idx="45">
                  <c:v>17.871428571428574</c:v>
                </c:pt>
                <c:pt idx="46">
                  <c:v>17.871428571428574</c:v>
                </c:pt>
                <c:pt idx="47">
                  <c:v>17.871428571428574</c:v>
                </c:pt>
                <c:pt idx="48">
                  <c:v>17.871428571428574</c:v>
                </c:pt>
                <c:pt idx="49">
                  <c:v>17.871428571428574</c:v>
                </c:pt>
                <c:pt idx="50">
                  <c:v>17.871428571428574</c:v>
                </c:pt>
                <c:pt idx="51">
                  <c:v>17.871428571428574</c:v>
                </c:pt>
                <c:pt idx="52">
                  <c:v>17.871428571428574</c:v>
                </c:pt>
                <c:pt idx="53">
                  <c:v>17.871428571428574</c:v>
                </c:pt>
                <c:pt idx="54">
                  <c:v>17.871428571428574</c:v>
                </c:pt>
                <c:pt idx="55">
                  <c:v>17.871428571428574</c:v>
                </c:pt>
                <c:pt idx="56">
                  <c:v>17.871428571428574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A1-4938-BC58-24A600AA8CEB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CT5BG'!$AE$11:$AE$67</c:f>
              <c:numCache>
                <c:formatCode>0.00</c:formatCode>
                <c:ptCount val="57"/>
                <c:pt idx="0">
                  <c:v>22.002857142857142</c:v>
                </c:pt>
                <c:pt idx="1">
                  <c:v>22.002857142857142</c:v>
                </c:pt>
                <c:pt idx="2">
                  <c:v>22.002857142857142</c:v>
                </c:pt>
                <c:pt idx="3">
                  <c:v>22.002857142857142</c:v>
                </c:pt>
                <c:pt idx="4">
                  <c:v>22.002857142857142</c:v>
                </c:pt>
                <c:pt idx="5">
                  <c:v>22.002857142857142</c:v>
                </c:pt>
                <c:pt idx="6">
                  <c:v>22.002857142857142</c:v>
                </c:pt>
                <c:pt idx="7">
                  <c:v>22.002857142857142</c:v>
                </c:pt>
                <c:pt idx="8">
                  <c:v>22.002857142857142</c:v>
                </c:pt>
                <c:pt idx="9">
                  <c:v>22.002857142857142</c:v>
                </c:pt>
                <c:pt idx="10">
                  <c:v>22.002857142857142</c:v>
                </c:pt>
                <c:pt idx="11">
                  <c:v>22.002857142857142</c:v>
                </c:pt>
                <c:pt idx="12">
                  <c:v>22.002857142857142</c:v>
                </c:pt>
                <c:pt idx="13">
                  <c:v>22.002857142857142</c:v>
                </c:pt>
                <c:pt idx="14">
                  <c:v>22.002857142857142</c:v>
                </c:pt>
                <c:pt idx="15">
                  <c:v>22.002857142857142</c:v>
                </c:pt>
                <c:pt idx="16">
                  <c:v>22.002857142857142</c:v>
                </c:pt>
                <c:pt idx="17">
                  <c:v>22.002857142857142</c:v>
                </c:pt>
                <c:pt idx="18">
                  <c:v>22.002857142857142</c:v>
                </c:pt>
                <c:pt idx="19">
                  <c:v>22.002857142857142</c:v>
                </c:pt>
                <c:pt idx="20">
                  <c:v>22.002857142857142</c:v>
                </c:pt>
                <c:pt idx="21">
                  <c:v>22.002857142857142</c:v>
                </c:pt>
                <c:pt idx="22">
                  <c:v>22.002857142857142</c:v>
                </c:pt>
                <c:pt idx="23">
                  <c:v>22.002857142857142</c:v>
                </c:pt>
                <c:pt idx="24">
                  <c:v>22.002857142857142</c:v>
                </c:pt>
                <c:pt idx="25">
                  <c:v>22.002857142857142</c:v>
                </c:pt>
                <c:pt idx="26">
                  <c:v>22.002857142857142</c:v>
                </c:pt>
                <c:pt idx="27">
                  <c:v>22.002857142857142</c:v>
                </c:pt>
                <c:pt idx="28">
                  <c:v>22.002857142857142</c:v>
                </c:pt>
                <c:pt idx="29">
                  <c:v>22.002857142857142</c:v>
                </c:pt>
                <c:pt idx="30">
                  <c:v>22.002857142857142</c:v>
                </c:pt>
                <c:pt idx="31">
                  <c:v>22.002857142857142</c:v>
                </c:pt>
                <c:pt idx="32">
                  <c:v>22.002857142857142</c:v>
                </c:pt>
                <c:pt idx="33">
                  <c:v>22.002857142857142</c:v>
                </c:pt>
                <c:pt idx="34">
                  <c:v>22.002857142857142</c:v>
                </c:pt>
                <c:pt idx="35">
                  <c:v>22.002857142857142</c:v>
                </c:pt>
                <c:pt idx="36">
                  <c:v>22.002857142857142</c:v>
                </c:pt>
                <c:pt idx="37">
                  <c:v>22.002857142857142</c:v>
                </c:pt>
                <c:pt idx="38">
                  <c:v>22.002857142857142</c:v>
                </c:pt>
                <c:pt idx="39">
                  <c:v>22.002857142857142</c:v>
                </c:pt>
                <c:pt idx="40">
                  <c:v>22.002857142857142</c:v>
                </c:pt>
                <c:pt idx="41">
                  <c:v>22.002857142857142</c:v>
                </c:pt>
                <c:pt idx="42">
                  <c:v>22.002857142857142</c:v>
                </c:pt>
                <c:pt idx="43">
                  <c:v>22.002857142857142</c:v>
                </c:pt>
                <c:pt idx="44">
                  <c:v>22.002857142857142</c:v>
                </c:pt>
                <c:pt idx="45">
                  <c:v>22.002857142857142</c:v>
                </c:pt>
                <c:pt idx="46">
                  <c:v>22.002857142857142</c:v>
                </c:pt>
                <c:pt idx="47">
                  <c:v>22.002857142857142</c:v>
                </c:pt>
                <c:pt idx="48">
                  <c:v>22.002857142857142</c:v>
                </c:pt>
                <c:pt idx="49">
                  <c:v>22.002857142857142</c:v>
                </c:pt>
                <c:pt idx="50">
                  <c:v>22.002857142857142</c:v>
                </c:pt>
                <c:pt idx="51">
                  <c:v>22.002857142857142</c:v>
                </c:pt>
                <c:pt idx="52">
                  <c:v>22.002857142857142</c:v>
                </c:pt>
                <c:pt idx="53">
                  <c:v>22.002857142857142</c:v>
                </c:pt>
                <c:pt idx="54">
                  <c:v>22.002857142857142</c:v>
                </c:pt>
                <c:pt idx="55">
                  <c:v>22.002857142857142</c:v>
                </c:pt>
                <c:pt idx="56">
                  <c:v>22.002857142857142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A1-4938-BC58-24A600AA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CT2BA and CT5BG'!$A$11:$A$36</c:f>
              <c:numCache>
                <c:formatCode>dd/mm/yy;@</c:formatCode>
                <c:ptCount val="26"/>
                <c:pt idx="0">
                  <c:v>45328</c:v>
                </c:pt>
                <c:pt idx="1">
                  <c:v>45330</c:v>
                </c:pt>
                <c:pt idx="2">
                  <c:v>45337</c:v>
                </c:pt>
                <c:pt idx="3">
                  <c:v>45342</c:v>
                </c:pt>
                <c:pt idx="4">
                  <c:v>45344</c:v>
                </c:pt>
                <c:pt idx="5">
                  <c:v>45349</c:v>
                </c:pt>
                <c:pt idx="6">
                  <c:v>45351</c:v>
                </c:pt>
                <c:pt idx="7">
                  <c:v>45358</c:v>
                </c:pt>
                <c:pt idx="8">
                  <c:v>45363</c:v>
                </c:pt>
                <c:pt idx="9">
                  <c:v>45365</c:v>
                </c:pt>
                <c:pt idx="10">
                  <c:v>45370</c:v>
                </c:pt>
                <c:pt idx="11">
                  <c:v>45372</c:v>
                </c:pt>
                <c:pt idx="12">
                  <c:v>45377</c:v>
                </c:pt>
                <c:pt idx="13">
                  <c:v>45386</c:v>
                </c:pt>
                <c:pt idx="14">
                  <c:v>45392</c:v>
                </c:pt>
                <c:pt idx="15">
                  <c:v>45393</c:v>
                </c:pt>
                <c:pt idx="16">
                  <c:v>45398</c:v>
                </c:pt>
                <c:pt idx="17">
                  <c:v>45400</c:v>
                </c:pt>
              </c:numCache>
            </c:numRef>
          </c:cat>
          <c:val>
            <c:numRef>
              <c:f>'LOT CT2BA and CT5BG'!$C$11:$C$40</c:f>
              <c:numCache>
                <c:formatCode>General</c:formatCode>
                <c:ptCount val="30"/>
                <c:pt idx="0">
                  <c:v>198</c:v>
                </c:pt>
                <c:pt idx="1">
                  <c:v>179</c:v>
                </c:pt>
                <c:pt idx="2">
                  <c:v>189</c:v>
                </c:pt>
                <c:pt idx="3">
                  <c:v>186</c:v>
                </c:pt>
                <c:pt idx="4" formatCode="0">
                  <c:v>183</c:v>
                </c:pt>
                <c:pt idx="5" formatCode="0">
                  <c:v>192</c:v>
                </c:pt>
                <c:pt idx="6" formatCode="0">
                  <c:v>179</c:v>
                </c:pt>
                <c:pt idx="7" formatCode="0">
                  <c:v>172</c:v>
                </c:pt>
                <c:pt idx="8" formatCode="0">
                  <c:v>194</c:v>
                </c:pt>
                <c:pt idx="9">
                  <c:v>197</c:v>
                </c:pt>
                <c:pt idx="10">
                  <c:v>200</c:v>
                </c:pt>
                <c:pt idx="11">
                  <c:v>194</c:v>
                </c:pt>
                <c:pt idx="12" formatCode="0">
                  <c:v>177</c:v>
                </c:pt>
                <c:pt idx="13" formatCode="0">
                  <c:v>190</c:v>
                </c:pt>
                <c:pt idx="14">
                  <c:v>186</c:v>
                </c:pt>
                <c:pt idx="15">
                  <c:v>192</c:v>
                </c:pt>
                <c:pt idx="16">
                  <c:v>196</c:v>
                </c:pt>
                <c:pt idx="1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B-4043-B5CF-DB8D50974493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CT5BG'!$AF$11:$AF$67</c:f>
              <c:numCache>
                <c:formatCode>0.00</c:formatCode>
                <c:ptCount val="57"/>
                <c:pt idx="0">
                  <c:v>186.57142857142858</c:v>
                </c:pt>
                <c:pt idx="1">
                  <c:v>186.57142857142858</c:v>
                </c:pt>
                <c:pt idx="2">
                  <c:v>186.57142857142858</c:v>
                </c:pt>
                <c:pt idx="3">
                  <c:v>186.57142857142858</c:v>
                </c:pt>
                <c:pt idx="4">
                  <c:v>186.57142857142858</c:v>
                </c:pt>
                <c:pt idx="5">
                  <c:v>186.57142857142858</c:v>
                </c:pt>
                <c:pt idx="6">
                  <c:v>186.57142857142858</c:v>
                </c:pt>
                <c:pt idx="7">
                  <c:v>186.57142857142858</c:v>
                </c:pt>
                <c:pt idx="8">
                  <c:v>186.57142857142858</c:v>
                </c:pt>
                <c:pt idx="9">
                  <c:v>186.57142857142858</c:v>
                </c:pt>
                <c:pt idx="10">
                  <c:v>186.57142857142858</c:v>
                </c:pt>
                <c:pt idx="11">
                  <c:v>186.57142857142858</c:v>
                </c:pt>
                <c:pt idx="12">
                  <c:v>186.57142857142858</c:v>
                </c:pt>
                <c:pt idx="13">
                  <c:v>186.57142857142858</c:v>
                </c:pt>
                <c:pt idx="14">
                  <c:v>186.57142857142858</c:v>
                </c:pt>
                <c:pt idx="15">
                  <c:v>186.57142857142858</c:v>
                </c:pt>
                <c:pt idx="16">
                  <c:v>186.57142857142858</c:v>
                </c:pt>
                <c:pt idx="17">
                  <c:v>186.57142857142858</c:v>
                </c:pt>
                <c:pt idx="18">
                  <c:v>186.57142857142858</c:v>
                </c:pt>
                <c:pt idx="19">
                  <c:v>186.57142857142858</c:v>
                </c:pt>
                <c:pt idx="20">
                  <c:v>186.57142857142858</c:v>
                </c:pt>
                <c:pt idx="21">
                  <c:v>186.57142857142858</c:v>
                </c:pt>
                <c:pt idx="22">
                  <c:v>186.57142857142858</c:v>
                </c:pt>
                <c:pt idx="23">
                  <c:v>186.57142857142858</c:v>
                </c:pt>
                <c:pt idx="24">
                  <c:v>186.57142857142858</c:v>
                </c:pt>
                <c:pt idx="25">
                  <c:v>186.57142857142858</c:v>
                </c:pt>
                <c:pt idx="26">
                  <c:v>186.57142857142858</c:v>
                </c:pt>
                <c:pt idx="27">
                  <c:v>186.57142857142858</c:v>
                </c:pt>
                <c:pt idx="28">
                  <c:v>186.57142857142858</c:v>
                </c:pt>
                <c:pt idx="29">
                  <c:v>186.57142857142858</c:v>
                </c:pt>
                <c:pt idx="30">
                  <c:v>186.57142857142858</c:v>
                </c:pt>
                <c:pt idx="31">
                  <c:v>186.57142857142858</c:v>
                </c:pt>
                <c:pt idx="32">
                  <c:v>186.57142857142858</c:v>
                </c:pt>
                <c:pt idx="33">
                  <c:v>186.57142857142858</c:v>
                </c:pt>
                <c:pt idx="34">
                  <c:v>186.57142857142858</c:v>
                </c:pt>
                <c:pt idx="35">
                  <c:v>186.57142857142858</c:v>
                </c:pt>
                <c:pt idx="36">
                  <c:v>186.57142857142858</c:v>
                </c:pt>
                <c:pt idx="37">
                  <c:v>186.57142857142858</c:v>
                </c:pt>
                <c:pt idx="38">
                  <c:v>186.57142857142858</c:v>
                </c:pt>
                <c:pt idx="39">
                  <c:v>186.57142857142858</c:v>
                </c:pt>
                <c:pt idx="40">
                  <c:v>186.57142857142858</c:v>
                </c:pt>
                <c:pt idx="41">
                  <c:v>186.57142857142858</c:v>
                </c:pt>
                <c:pt idx="42">
                  <c:v>186.57142857142858</c:v>
                </c:pt>
                <c:pt idx="43">
                  <c:v>186.57142857142858</c:v>
                </c:pt>
                <c:pt idx="44">
                  <c:v>186.57142857142858</c:v>
                </c:pt>
                <c:pt idx="45">
                  <c:v>186.57142857142858</c:v>
                </c:pt>
                <c:pt idx="46">
                  <c:v>186.57142857142858</c:v>
                </c:pt>
                <c:pt idx="47">
                  <c:v>186.57142857142858</c:v>
                </c:pt>
                <c:pt idx="48">
                  <c:v>186.57142857142858</c:v>
                </c:pt>
                <c:pt idx="49">
                  <c:v>186.57142857142858</c:v>
                </c:pt>
                <c:pt idx="50">
                  <c:v>186.57142857142858</c:v>
                </c:pt>
                <c:pt idx="51">
                  <c:v>186.57142857142858</c:v>
                </c:pt>
                <c:pt idx="52">
                  <c:v>186.57142857142858</c:v>
                </c:pt>
                <c:pt idx="53">
                  <c:v>186.57142857142858</c:v>
                </c:pt>
                <c:pt idx="54">
                  <c:v>186.57142857142858</c:v>
                </c:pt>
                <c:pt idx="55">
                  <c:v>186.57142857142858</c:v>
                </c:pt>
                <c:pt idx="56">
                  <c:v>186.57142857142858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B-4043-B5CF-DB8D50974493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CT5BG'!$AG$11:$AG$67</c:f>
              <c:numCache>
                <c:formatCode>0.00</c:formatCode>
                <c:ptCount val="57"/>
                <c:pt idx="0">
                  <c:v>177.24285714285716</c:v>
                </c:pt>
                <c:pt idx="1">
                  <c:v>177.24285714285716</c:v>
                </c:pt>
                <c:pt idx="2">
                  <c:v>177.24285714285716</c:v>
                </c:pt>
                <c:pt idx="3">
                  <c:v>177.24285714285716</c:v>
                </c:pt>
                <c:pt idx="4">
                  <c:v>177.24285714285716</c:v>
                </c:pt>
                <c:pt idx="5">
                  <c:v>177.24285714285716</c:v>
                </c:pt>
                <c:pt idx="6">
                  <c:v>177.24285714285716</c:v>
                </c:pt>
                <c:pt idx="7">
                  <c:v>177.24285714285716</c:v>
                </c:pt>
                <c:pt idx="8">
                  <c:v>177.24285714285716</c:v>
                </c:pt>
                <c:pt idx="9">
                  <c:v>177.24285714285716</c:v>
                </c:pt>
                <c:pt idx="10">
                  <c:v>177.24285714285716</c:v>
                </c:pt>
                <c:pt idx="11">
                  <c:v>177.24285714285716</c:v>
                </c:pt>
                <c:pt idx="12">
                  <c:v>177.24285714285716</c:v>
                </c:pt>
                <c:pt idx="13">
                  <c:v>177.24285714285716</c:v>
                </c:pt>
                <c:pt idx="14">
                  <c:v>177.24285714285716</c:v>
                </c:pt>
                <c:pt idx="15">
                  <c:v>177.24285714285716</c:v>
                </c:pt>
                <c:pt idx="16">
                  <c:v>177.24285714285716</c:v>
                </c:pt>
                <c:pt idx="17">
                  <c:v>177.24285714285716</c:v>
                </c:pt>
                <c:pt idx="18">
                  <c:v>177.24285714285716</c:v>
                </c:pt>
                <c:pt idx="19">
                  <c:v>177.24285714285716</c:v>
                </c:pt>
                <c:pt idx="20">
                  <c:v>177.24285714285716</c:v>
                </c:pt>
                <c:pt idx="21">
                  <c:v>177.24285714285716</c:v>
                </c:pt>
                <c:pt idx="22">
                  <c:v>177.24285714285716</c:v>
                </c:pt>
                <c:pt idx="23">
                  <c:v>177.24285714285716</c:v>
                </c:pt>
                <c:pt idx="24">
                  <c:v>177.24285714285716</c:v>
                </c:pt>
                <c:pt idx="25">
                  <c:v>177.24285714285716</c:v>
                </c:pt>
                <c:pt idx="26">
                  <c:v>177.24285714285716</c:v>
                </c:pt>
                <c:pt idx="27">
                  <c:v>177.24285714285716</c:v>
                </c:pt>
                <c:pt idx="28">
                  <c:v>177.24285714285716</c:v>
                </c:pt>
                <c:pt idx="29">
                  <c:v>177.24285714285716</c:v>
                </c:pt>
                <c:pt idx="30">
                  <c:v>177.24285714285716</c:v>
                </c:pt>
                <c:pt idx="31">
                  <c:v>177.24285714285716</c:v>
                </c:pt>
                <c:pt idx="32">
                  <c:v>177.24285714285716</c:v>
                </c:pt>
                <c:pt idx="33">
                  <c:v>177.24285714285716</c:v>
                </c:pt>
                <c:pt idx="34">
                  <c:v>177.24285714285716</c:v>
                </c:pt>
                <c:pt idx="35">
                  <c:v>177.24285714285716</c:v>
                </c:pt>
                <c:pt idx="36">
                  <c:v>177.24285714285716</c:v>
                </c:pt>
                <c:pt idx="37">
                  <c:v>177.24285714285716</c:v>
                </c:pt>
                <c:pt idx="38">
                  <c:v>177.24285714285716</c:v>
                </c:pt>
                <c:pt idx="39">
                  <c:v>177.24285714285716</c:v>
                </c:pt>
                <c:pt idx="40">
                  <c:v>177.24285714285716</c:v>
                </c:pt>
                <c:pt idx="41">
                  <c:v>177.24285714285716</c:v>
                </c:pt>
                <c:pt idx="42">
                  <c:v>177.24285714285716</c:v>
                </c:pt>
                <c:pt idx="43">
                  <c:v>177.24285714285716</c:v>
                </c:pt>
                <c:pt idx="44">
                  <c:v>177.24285714285716</c:v>
                </c:pt>
                <c:pt idx="45">
                  <c:v>177.24285714285716</c:v>
                </c:pt>
                <c:pt idx="46">
                  <c:v>177.24285714285716</c:v>
                </c:pt>
                <c:pt idx="47">
                  <c:v>177.24285714285716</c:v>
                </c:pt>
                <c:pt idx="48">
                  <c:v>177.24285714285716</c:v>
                </c:pt>
                <c:pt idx="49">
                  <c:v>177.24285714285716</c:v>
                </c:pt>
                <c:pt idx="50">
                  <c:v>177.24285714285716</c:v>
                </c:pt>
                <c:pt idx="51">
                  <c:v>177.24285714285716</c:v>
                </c:pt>
                <c:pt idx="52">
                  <c:v>177.24285714285716</c:v>
                </c:pt>
                <c:pt idx="53">
                  <c:v>177.24285714285716</c:v>
                </c:pt>
                <c:pt idx="54">
                  <c:v>177.24285714285716</c:v>
                </c:pt>
                <c:pt idx="55">
                  <c:v>177.24285714285716</c:v>
                </c:pt>
                <c:pt idx="56">
                  <c:v>177.24285714285716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B-4043-B5CF-DB8D50974493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CT5BG'!$AH$11:$AH$67</c:f>
              <c:numCache>
                <c:formatCode>0.00</c:formatCode>
                <c:ptCount val="57"/>
                <c:pt idx="0">
                  <c:v>195.9</c:v>
                </c:pt>
                <c:pt idx="1">
                  <c:v>195.9</c:v>
                </c:pt>
                <c:pt idx="2">
                  <c:v>195.9</c:v>
                </c:pt>
                <c:pt idx="3">
                  <c:v>195.9</c:v>
                </c:pt>
                <c:pt idx="4">
                  <c:v>195.9</c:v>
                </c:pt>
                <c:pt idx="5">
                  <c:v>195.9</c:v>
                </c:pt>
                <c:pt idx="6">
                  <c:v>195.9</c:v>
                </c:pt>
                <c:pt idx="7">
                  <c:v>195.9</c:v>
                </c:pt>
                <c:pt idx="8">
                  <c:v>195.9</c:v>
                </c:pt>
                <c:pt idx="9">
                  <c:v>195.9</c:v>
                </c:pt>
                <c:pt idx="10">
                  <c:v>195.9</c:v>
                </c:pt>
                <c:pt idx="11">
                  <c:v>195.9</c:v>
                </c:pt>
                <c:pt idx="12">
                  <c:v>195.9</c:v>
                </c:pt>
                <c:pt idx="13">
                  <c:v>195.9</c:v>
                </c:pt>
                <c:pt idx="14">
                  <c:v>195.9</c:v>
                </c:pt>
                <c:pt idx="15">
                  <c:v>195.9</c:v>
                </c:pt>
                <c:pt idx="16">
                  <c:v>195.9</c:v>
                </c:pt>
                <c:pt idx="17">
                  <c:v>195.9</c:v>
                </c:pt>
                <c:pt idx="18">
                  <c:v>195.9</c:v>
                </c:pt>
                <c:pt idx="19">
                  <c:v>195.9</c:v>
                </c:pt>
                <c:pt idx="20">
                  <c:v>195.9</c:v>
                </c:pt>
                <c:pt idx="21">
                  <c:v>195.9</c:v>
                </c:pt>
                <c:pt idx="22">
                  <c:v>195.9</c:v>
                </c:pt>
                <c:pt idx="23">
                  <c:v>195.9</c:v>
                </c:pt>
                <c:pt idx="24">
                  <c:v>195.9</c:v>
                </c:pt>
                <c:pt idx="25">
                  <c:v>195.9</c:v>
                </c:pt>
                <c:pt idx="26">
                  <c:v>195.9</c:v>
                </c:pt>
                <c:pt idx="27">
                  <c:v>195.9</c:v>
                </c:pt>
                <c:pt idx="28">
                  <c:v>195.9</c:v>
                </c:pt>
                <c:pt idx="29">
                  <c:v>195.9</c:v>
                </c:pt>
                <c:pt idx="30">
                  <c:v>195.9</c:v>
                </c:pt>
                <c:pt idx="31">
                  <c:v>195.9</c:v>
                </c:pt>
                <c:pt idx="32">
                  <c:v>195.9</c:v>
                </c:pt>
                <c:pt idx="33">
                  <c:v>195.9</c:v>
                </c:pt>
                <c:pt idx="34">
                  <c:v>195.9</c:v>
                </c:pt>
                <c:pt idx="35">
                  <c:v>195.9</c:v>
                </c:pt>
                <c:pt idx="36">
                  <c:v>195.9</c:v>
                </c:pt>
                <c:pt idx="37">
                  <c:v>195.9</c:v>
                </c:pt>
                <c:pt idx="38">
                  <c:v>195.9</c:v>
                </c:pt>
                <c:pt idx="39">
                  <c:v>195.9</c:v>
                </c:pt>
                <c:pt idx="40">
                  <c:v>195.9</c:v>
                </c:pt>
                <c:pt idx="41">
                  <c:v>195.9</c:v>
                </c:pt>
                <c:pt idx="42">
                  <c:v>195.9</c:v>
                </c:pt>
                <c:pt idx="43">
                  <c:v>195.9</c:v>
                </c:pt>
                <c:pt idx="44">
                  <c:v>195.9</c:v>
                </c:pt>
                <c:pt idx="45">
                  <c:v>195.9</c:v>
                </c:pt>
                <c:pt idx="46">
                  <c:v>195.9</c:v>
                </c:pt>
                <c:pt idx="47">
                  <c:v>195.9</c:v>
                </c:pt>
                <c:pt idx="48">
                  <c:v>195.9</c:v>
                </c:pt>
                <c:pt idx="49">
                  <c:v>195.9</c:v>
                </c:pt>
                <c:pt idx="50">
                  <c:v>195.9</c:v>
                </c:pt>
                <c:pt idx="51">
                  <c:v>195.9</c:v>
                </c:pt>
                <c:pt idx="52">
                  <c:v>195.9</c:v>
                </c:pt>
                <c:pt idx="53">
                  <c:v>195.9</c:v>
                </c:pt>
                <c:pt idx="54">
                  <c:v>195.9</c:v>
                </c:pt>
                <c:pt idx="55">
                  <c:v>195.9</c:v>
                </c:pt>
                <c:pt idx="56">
                  <c:v>195.9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B-4043-B5CF-DB8D50974493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CT5BG'!$AI$11:$AI$67</c:f>
              <c:numCache>
                <c:formatCode>0.00</c:formatCode>
                <c:ptCount val="57"/>
                <c:pt idx="0">
                  <c:v>167.91428571428571</c:v>
                </c:pt>
                <c:pt idx="1">
                  <c:v>167.91428571428571</c:v>
                </c:pt>
                <c:pt idx="2">
                  <c:v>167.91428571428571</c:v>
                </c:pt>
                <c:pt idx="3">
                  <c:v>167.91428571428571</c:v>
                </c:pt>
                <c:pt idx="4">
                  <c:v>167.91428571428571</c:v>
                </c:pt>
                <c:pt idx="5">
                  <c:v>167.91428571428571</c:v>
                </c:pt>
                <c:pt idx="6">
                  <c:v>167.91428571428571</c:v>
                </c:pt>
                <c:pt idx="7">
                  <c:v>167.91428571428571</c:v>
                </c:pt>
                <c:pt idx="8">
                  <c:v>167.91428571428571</c:v>
                </c:pt>
                <c:pt idx="9">
                  <c:v>167.91428571428571</c:v>
                </c:pt>
                <c:pt idx="10">
                  <c:v>167.91428571428571</c:v>
                </c:pt>
                <c:pt idx="11">
                  <c:v>167.91428571428571</c:v>
                </c:pt>
                <c:pt idx="12">
                  <c:v>167.91428571428571</c:v>
                </c:pt>
                <c:pt idx="13">
                  <c:v>167.91428571428571</c:v>
                </c:pt>
                <c:pt idx="14">
                  <c:v>167.91428571428571</c:v>
                </c:pt>
                <c:pt idx="15">
                  <c:v>167.91428571428571</c:v>
                </c:pt>
                <c:pt idx="16">
                  <c:v>167.91428571428571</c:v>
                </c:pt>
                <c:pt idx="17">
                  <c:v>167.91428571428571</c:v>
                </c:pt>
                <c:pt idx="18">
                  <c:v>167.91428571428571</c:v>
                </c:pt>
                <c:pt idx="19">
                  <c:v>167.91428571428571</c:v>
                </c:pt>
                <c:pt idx="20">
                  <c:v>167.91428571428571</c:v>
                </c:pt>
                <c:pt idx="21">
                  <c:v>167.91428571428571</c:v>
                </c:pt>
                <c:pt idx="22">
                  <c:v>167.91428571428571</c:v>
                </c:pt>
                <c:pt idx="23">
                  <c:v>167.91428571428571</c:v>
                </c:pt>
                <c:pt idx="24">
                  <c:v>167.91428571428571</c:v>
                </c:pt>
                <c:pt idx="25">
                  <c:v>167.91428571428571</c:v>
                </c:pt>
                <c:pt idx="26">
                  <c:v>167.91428571428571</c:v>
                </c:pt>
                <c:pt idx="27">
                  <c:v>167.91428571428571</c:v>
                </c:pt>
                <c:pt idx="28">
                  <c:v>167.91428571428571</c:v>
                </c:pt>
                <c:pt idx="29">
                  <c:v>167.91428571428571</c:v>
                </c:pt>
                <c:pt idx="30">
                  <c:v>167.91428571428571</c:v>
                </c:pt>
                <c:pt idx="31">
                  <c:v>167.91428571428571</c:v>
                </c:pt>
                <c:pt idx="32">
                  <c:v>167.91428571428571</c:v>
                </c:pt>
                <c:pt idx="33">
                  <c:v>167.91428571428571</c:v>
                </c:pt>
                <c:pt idx="34">
                  <c:v>167.91428571428571</c:v>
                </c:pt>
                <c:pt idx="35">
                  <c:v>167.91428571428571</c:v>
                </c:pt>
                <c:pt idx="36">
                  <c:v>167.91428571428571</c:v>
                </c:pt>
                <c:pt idx="37">
                  <c:v>167.91428571428571</c:v>
                </c:pt>
                <c:pt idx="38">
                  <c:v>167.91428571428571</c:v>
                </c:pt>
                <c:pt idx="39">
                  <c:v>167.91428571428571</c:v>
                </c:pt>
                <c:pt idx="40">
                  <c:v>167.91428571428571</c:v>
                </c:pt>
                <c:pt idx="41">
                  <c:v>167.91428571428571</c:v>
                </c:pt>
                <c:pt idx="42">
                  <c:v>167.91428571428571</c:v>
                </c:pt>
                <c:pt idx="43">
                  <c:v>167.91428571428571</c:v>
                </c:pt>
                <c:pt idx="44">
                  <c:v>167.91428571428571</c:v>
                </c:pt>
                <c:pt idx="45">
                  <c:v>167.91428571428571</c:v>
                </c:pt>
                <c:pt idx="46">
                  <c:v>167.91428571428571</c:v>
                </c:pt>
                <c:pt idx="47">
                  <c:v>167.91428571428571</c:v>
                </c:pt>
                <c:pt idx="48">
                  <c:v>167.91428571428571</c:v>
                </c:pt>
                <c:pt idx="49">
                  <c:v>167.91428571428571</c:v>
                </c:pt>
                <c:pt idx="50">
                  <c:v>167.91428571428571</c:v>
                </c:pt>
                <c:pt idx="51">
                  <c:v>167.91428571428571</c:v>
                </c:pt>
                <c:pt idx="52">
                  <c:v>167.91428571428571</c:v>
                </c:pt>
                <c:pt idx="53">
                  <c:v>167.91428571428571</c:v>
                </c:pt>
                <c:pt idx="54">
                  <c:v>167.91428571428571</c:v>
                </c:pt>
                <c:pt idx="55">
                  <c:v>167.91428571428571</c:v>
                </c:pt>
                <c:pt idx="56">
                  <c:v>167.91428571428571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B-4043-B5CF-DB8D50974493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'LOT CT2BA and CT5BG'!$AJ$11:$AJ$67</c:f>
              <c:numCache>
                <c:formatCode>0.00</c:formatCode>
                <c:ptCount val="57"/>
                <c:pt idx="0">
                  <c:v>205.22857142857146</c:v>
                </c:pt>
                <c:pt idx="1">
                  <c:v>205.22857142857146</c:v>
                </c:pt>
                <c:pt idx="2">
                  <c:v>205.22857142857146</c:v>
                </c:pt>
                <c:pt idx="3">
                  <c:v>205.22857142857146</c:v>
                </c:pt>
                <c:pt idx="4">
                  <c:v>205.22857142857146</c:v>
                </c:pt>
                <c:pt idx="5">
                  <c:v>205.22857142857146</c:v>
                </c:pt>
                <c:pt idx="6">
                  <c:v>205.22857142857146</c:v>
                </c:pt>
                <c:pt idx="7">
                  <c:v>205.22857142857146</c:v>
                </c:pt>
                <c:pt idx="8">
                  <c:v>205.22857142857146</c:v>
                </c:pt>
                <c:pt idx="9">
                  <c:v>205.22857142857146</c:v>
                </c:pt>
                <c:pt idx="10">
                  <c:v>205.22857142857146</c:v>
                </c:pt>
                <c:pt idx="11">
                  <c:v>205.22857142857146</c:v>
                </c:pt>
                <c:pt idx="12">
                  <c:v>205.22857142857146</c:v>
                </c:pt>
                <c:pt idx="13">
                  <c:v>205.22857142857146</c:v>
                </c:pt>
                <c:pt idx="14">
                  <c:v>205.22857142857146</c:v>
                </c:pt>
                <c:pt idx="15">
                  <c:v>205.22857142857146</c:v>
                </c:pt>
                <c:pt idx="16">
                  <c:v>205.22857142857146</c:v>
                </c:pt>
                <c:pt idx="17">
                  <c:v>205.22857142857146</c:v>
                </c:pt>
                <c:pt idx="18">
                  <c:v>205.22857142857146</c:v>
                </c:pt>
                <c:pt idx="19">
                  <c:v>205.22857142857146</c:v>
                </c:pt>
                <c:pt idx="20">
                  <c:v>205.22857142857146</c:v>
                </c:pt>
                <c:pt idx="21">
                  <c:v>205.22857142857146</c:v>
                </c:pt>
                <c:pt idx="22">
                  <c:v>205.22857142857146</c:v>
                </c:pt>
                <c:pt idx="23">
                  <c:v>205.22857142857146</c:v>
                </c:pt>
                <c:pt idx="24">
                  <c:v>205.22857142857146</c:v>
                </c:pt>
                <c:pt idx="25">
                  <c:v>205.22857142857146</c:v>
                </c:pt>
                <c:pt idx="26">
                  <c:v>205.22857142857146</c:v>
                </c:pt>
                <c:pt idx="27">
                  <c:v>205.22857142857146</c:v>
                </c:pt>
                <c:pt idx="28">
                  <c:v>205.22857142857146</c:v>
                </c:pt>
                <c:pt idx="29">
                  <c:v>205.22857142857146</c:v>
                </c:pt>
                <c:pt idx="30">
                  <c:v>205.22857142857146</c:v>
                </c:pt>
                <c:pt idx="31">
                  <c:v>205.22857142857146</c:v>
                </c:pt>
                <c:pt idx="32">
                  <c:v>205.22857142857146</c:v>
                </c:pt>
                <c:pt idx="33">
                  <c:v>205.22857142857146</c:v>
                </c:pt>
                <c:pt idx="34">
                  <c:v>205.22857142857146</c:v>
                </c:pt>
                <c:pt idx="35">
                  <c:v>205.22857142857146</c:v>
                </c:pt>
                <c:pt idx="36">
                  <c:v>205.22857142857146</c:v>
                </c:pt>
                <c:pt idx="37">
                  <c:v>205.22857142857146</c:v>
                </c:pt>
                <c:pt idx="38">
                  <c:v>205.22857142857146</c:v>
                </c:pt>
                <c:pt idx="39">
                  <c:v>205.22857142857146</c:v>
                </c:pt>
                <c:pt idx="40">
                  <c:v>205.22857142857146</c:v>
                </c:pt>
                <c:pt idx="41">
                  <c:v>205.22857142857146</c:v>
                </c:pt>
                <c:pt idx="42">
                  <c:v>205.22857142857146</c:v>
                </c:pt>
                <c:pt idx="43">
                  <c:v>205.22857142857146</c:v>
                </c:pt>
                <c:pt idx="44">
                  <c:v>205.22857142857146</c:v>
                </c:pt>
                <c:pt idx="45">
                  <c:v>205.22857142857146</c:v>
                </c:pt>
                <c:pt idx="46">
                  <c:v>205.22857142857146</c:v>
                </c:pt>
                <c:pt idx="47">
                  <c:v>205.22857142857146</c:v>
                </c:pt>
                <c:pt idx="48">
                  <c:v>205.22857142857146</c:v>
                </c:pt>
                <c:pt idx="49">
                  <c:v>205.22857142857146</c:v>
                </c:pt>
                <c:pt idx="50">
                  <c:v>205.22857142857146</c:v>
                </c:pt>
                <c:pt idx="51">
                  <c:v>205.22857142857146</c:v>
                </c:pt>
                <c:pt idx="52">
                  <c:v>205.22857142857146</c:v>
                </c:pt>
                <c:pt idx="53">
                  <c:v>205.22857142857146</c:v>
                </c:pt>
                <c:pt idx="54">
                  <c:v>205.22857142857146</c:v>
                </c:pt>
                <c:pt idx="55">
                  <c:v>205.22857142857146</c:v>
                </c:pt>
                <c:pt idx="56">
                  <c:v>205.22857142857146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B-4043-B5CF-DB8D50974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CT5AY'!$B$8</c:f>
              <c:strCache>
                <c:ptCount val="1"/>
                <c:pt idx="0">
                  <c:v>QC Level 1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4EC1-48B0-9E99-26D25AE753A7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4EC1-48B0-9E99-26D25AE753A7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4EC1-48B0-9E99-26D25AE753A7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4EC1-48B0-9E99-26D25AE753A7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4EC1-48B0-9E99-26D25AE753A7}"/>
              </c:ext>
            </c:extLst>
          </c:dPt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CT5AY'!$B$10:$B$33</c:f>
              <c:numCache>
                <c:formatCode>0</c:formatCode>
                <c:ptCount val="24"/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19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C1-48B0-9E99-26D25A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23152"/>
        <c:axId val="1"/>
      </c:lineChart>
      <c:catAx>
        <c:axId val="116712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9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231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tx>
            <c:strRef>
              <c:f>'LOT CT2AR AND CT5AY'!$C$8</c:f>
              <c:strCache>
                <c:ptCount val="1"/>
                <c:pt idx="0">
                  <c:v>QC Level 2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CT2AP AND CT5AX'!$A$10:$A$64</c:f>
              <c:strCache>
                <c:ptCount val="33"/>
                <c:pt idx="0">
                  <c:v>13/06/2019</c:v>
                </c:pt>
                <c:pt idx="1">
                  <c:v>21/06/2019</c:v>
                </c:pt>
                <c:pt idx="2">
                  <c:v>25/06/2019</c:v>
                </c:pt>
                <c:pt idx="3">
                  <c:v>27/06/2019</c:v>
                </c:pt>
                <c:pt idx="4">
                  <c:v>02/07/2019</c:v>
                </c:pt>
                <c:pt idx="5">
                  <c:v>04/07/2019</c:v>
                </c:pt>
                <c:pt idx="6">
                  <c:v>09/07/2019</c:v>
                </c:pt>
                <c:pt idx="7">
                  <c:v>11/07/2019</c:v>
                </c:pt>
                <c:pt idx="8">
                  <c:v>16/07/2019</c:v>
                </c:pt>
                <c:pt idx="9">
                  <c:v>31/07/2019</c:v>
                </c:pt>
                <c:pt idx="10">
                  <c:v>01/08/2019</c:v>
                </c:pt>
                <c:pt idx="11">
                  <c:v>06/08/2019</c:v>
                </c:pt>
                <c:pt idx="12">
                  <c:v>09/08/2019</c:v>
                </c:pt>
                <c:pt idx="13">
                  <c:v>13/08/2019</c:v>
                </c:pt>
                <c:pt idx="14">
                  <c:v>15/08/2019</c:v>
                </c:pt>
                <c:pt idx="15">
                  <c:v>20/08/2019</c:v>
                </c:pt>
                <c:pt idx="16">
                  <c:v>22/08/2019</c:v>
                </c:pt>
                <c:pt idx="30">
                  <c:v>Mean</c:v>
                </c:pt>
                <c:pt idx="31">
                  <c:v>SD</c:v>
                </c:pt>
                <c:pt idx="32">
                  <c:v>%CV</c:v>
                </c:pt>
              </c:strCache>
            </c:strRef>
          </c:cat>
          <c:val>
            <c:numRef>
              <c:f>'LOT CT2AR AND CT5AY'!$C$10:$C$33</c:f>
              <c:numCache>
                <c:formatCode>0</c:formatCode>
                <c:ptCount val="24"/>
                <c:pt idx="0">
                  <c:v>206</c:v>
                </c:pt>
                <c:pt idx="1">
                  <c:v>223</c:v>
                </c:pt>
                <c:pt idx="2">
                  <c:v>216</c:v>
                </c:pt>
                <c:pt idx="3">
                  <c:v>226</c:v>
                </c:pt>
                <c:pt idx="4">
                  <c:v>213</c:v>
                </c:pt>
                <c:pt idx="5">
                  <c:v>207</c:v>
                </c:pt>
                <c:pt idx="6">
                  <c:v>215</c:v>
                </c:pt>
                <c:pt idx="7">
                  <c:v>226</c:v>
                </c:pt>
                <c:pt idx="8">
                  <c:v>213</c:v>
                </c:pt>
                <c:pt idx="9">
                  <c:v>187</c:v>
                </c:pt>
                <c:pt idx="10">
                  <c:v>208</c:v>
                </c:pt>
                <c:pt idx="11">
                  <c:v>172</c:v>
                </c:pt>
                <c:pt idx="12">
                  <c:v>197</c:v>
                </c:pt>
                <c:pt idx="14">
                  <c:v>168</c:v>
                </c:pt>
                <c:pt idx="1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9-4B15-9531-76204749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7116912"/>
        <c:axId val="1"/>
      </c:lineChart>
      <c:catAx>
        <c:axId val="11671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28"/>
          <c:min val="19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711691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NEG</a:t>
            </a:r>
          </a:p>
        </c:rich>
      </c:tx>
      <c:layout>
        <c:manualLayout>
          <c:xMode val="edge"/>
          <c:yMode val="edge"/>
          <c:x val="0.37611463124071515"/>
          <c:y val="1.6666666666666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207956600361664E-2"/>
          <c:y val="9.3750084147809332E-2"/>
          <c:w val="0.9511754068716094"/>
          <c:h val="0.8437507573302839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1-2271-4C71-BA67-9B1D9BD8319F}"/>
              </c:ext>
            </c:extLst>
          </c:dPt>
          <c:dPt>
            <c:idx val="1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3-2271-4C71-BA67-9B1D9BD8319F}"/>
              </c:ext>
            </c:extLst>
          </c:dPt>
          <c:dPt>
            <c:idx val="7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5-2271-4C71-BA67-9B1D9BD8319F}"/>
              </c:ext>
            </c:extLst>
          </c:dPt>
          <c:dPt>
            <c:idx val="8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7-2271-4C71-BA67-9B1D9BD8319F}"/>
              </c:ext>
            </c:extLst>
          </c:dPt>
          <c:dPt>
            <c:idx val="9"/>
            <c:marker>
              <c:symbol val="circle"/>
              <c:size val="4"/>
            </c:marker>
            <c:bubble3D val="0"/>
            <c:extLst>
              <c:ext xmlns:c16="http://schemas.microsoft.com/office/drawing/2014/chart" uri="{C3380CC4-5D6E-409C-BE32-E72D297353CC}">
                <c16:uniqueId val="{00000009-2271-4C71-BA67-9B1D9BD8319F}"/>
              </c:ext>
            </c:extLst>
          </c:dPt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CT5AU'!$B$11:$B$83</c:f>
              <c:numCache>
                <c:formatCode>0</c:formatCode>
                <c:ptCount val="73"/>
                <c:pt idx="0">
                  <c:v>22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20</c:v>
                </c:pt>
                <c:pt idx="24">
                  <c:v>23</c:v>
                </c:pt>
                <c:pt idx="25">
                  <c:v>35</c:v>
                </c:pt>
                <c:pt idx="26">
                  <c:v>24</c:v>
                </c:pt>
                <c:pt idx="27">
                  <c:v>23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71-4C71-BA67-9B1D9BD83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1552"/>
        <c:axId val="1"/>
      </c:lineChart>
      <c:catAx>
        <c:axId val="114447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158738069133758"/>
              <c:y val="0.91666975451597965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8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30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1552"/>
        <c:crosses val="autoZero"/>
        <c:crossBetween val="between"/>
        <c:majorUnit val="1"/>
        <c:minorUnit val="9.4E-2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CT5BN'!$C$11:$C$50</c:f>
              <c:numCache>
                <c:formatCode>General</c:formatCode>
                <c:ptCount val="40"/>
                <c:pt idx="0">
                  <c:v>177</c:v>
                </c:pt>
                <c:pt idx="1">
                  <c:v>202</c:v>
                </c:pt>
                <c:pt idx="2">
                  <c:v>201</c:v>
                </c:pt>
                <c:pt idx="3">
                  <c:v>189</c:v>
                </c:pt>
                <c:pt idx="4">
                  <c:v>188</c:v>
                </c:pt>
                <c:pt idx="5">
                  <c:v>193</c:v>
                </c:pt>
                <c:pt idx="6" formatCode="0">
                  <c:v>198</c:v>
                </c:pt>
                <c:pt idx="7" formatCode="0">
                  <c:v>196</c:v>
                </c:pt>
                <c:pt idx="8" formatCode="0">
                  <c:v>199</c:v>
                </c:pt>
                <c:pt idx="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8-4634-81E9-88FAE35EB787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CT5BN'!$AF$11:$AF$57</c:f>
              <c:numCache>
                <c:formatCode>0.00</c:formatCode>
                <c:ptCount val="47"/>
                <c:pt idx="0">
                  <c:v>195.1</c:v>
                </c:pt>
                <c:pt idx="1">
                  <c:v>195.1</c:v>
                </c:pt>
                <c:pt idx="2">
                  <c:v>195.1</c:v>
                </c:pt>
                <c:pt idx="3">
                  <c:v>195.1</c:v>
                </c:pt>
                <c:pt idx="4">
                  <c:v>195.1</c:v>
                </c:pt>
                <c:pt idx="5">
                  <c:v>195.1</c:v>
                </c:pt>
                <c:pt idx="6">
                  <c:v>195.1</c:v>
                </c:pt>
                <c:pt idx="7">
                  <c:v>195.1</c:v>
                </c:pt>
                <c:pt idx="8">
                  <c:v>195.1</c:v>
                </c:pt>
                <c:pt idx="9">
                  <c:v>195.1</c:v>
                </c:pt>
                <c:pt idx="10">
                  <c:v>195.1</c:v>
                </c:pt>
                <c:pt idx="11">
                  <c:v>195.1</c:v>
                </c:pt>
                <c:pt idx="12">
                  <c:v>195.1</c:v>
                </c:pt>
                <c:pt idx="13">
                  <c:v>195.1</c:v>
                </c:pt>
                <c:pt idx="14">
                  <c:v>195.1</c:v>
                </c:pt>
                <c:pt idx="15">
                  <c:v>195.1</c:v>
                </c:pt>
                <c:pt idx="16">
                  <c:v>195.1</c:v>
                </c:pt>
                <c:pt idx="17">
                  <c:v>195.1</c:v>
                </c:pt>
                <c:pt idx="18">
                  <c:v>195.1</c:v>
                </c:pt>
                <c:pt idx="19">
                  <c:v>195.1</c:v>
                </c:pt>
                <c:pt idx="20">
                  <c:v>195.1</c:v>
                </c:pt>
                <c:pt idx="21">
                  <c:v>195.1</c:v>
                </c:pt>
                <c:pt idx="22">
                  <c:v>195.1</c:v>
                </c:pt>
                <c:pt idx="23">
                  <c:v>195.1</c:v>
                </c:pt>
                <c:pt idx="24">
                  <c:v>195.1</c:v>
                </c:pt>
                <c:pt idx="25">
                  <c:v>195.1</c:v>
                </c:pt>
                <c:pt idx="26">
                  <c:v>195.1</c:v>
                </c:pt>
                <c:pt idx="27">
                  <c:v>195.1</c:v>
                </c:pt>
                <c:pt idx="28">
                  <c:v>195.1</c:v>
                </c:pt>
                <c:pt idx="29">
                  <c:v>195.1</c:v>
                </c:pt>
                <c:pt idx="30">
                  <c:v>195.1</c:v>
                </c:pt>
                <c:pt idx="31">
                  <c:v>195.1</c:v>
                </c:pt>
                <c:pt idx="32">
                  <c:v>195.1</c:v>
                </c:pt>
                <c:pt idx="33">
                  <c:v>195.1</c:v>
                </c:pt>
                <c:pt idx="34">
                  <c:v>195.1</c:v>
                </c:pt>
                <c:pt idx="35">
                  <c:v>195.1</c:v>
                </c:pt>
                <c:pt idx="36">
                  <c:v>195.1</c:v>
                </c:pt>
                <c:pt idx="37">
                  <c:v>195.1</c:v>
                </c:pt>
                <c:pt idx="38">
                  <c:v>195.1</c:v>
                </c:pt>
                <c:pt idx="39">
                  <c:v>195.1</c:v>
                </c:pt>
                <c:pt idx="40">
                  <c:v>195.1</c:v>
                </c:pt>
                <c:pt idx="41">
                  <c:v>195.1</c:v>
                </c:pt>
                <c:pt idx="42">
                  <c:v>195.1</c:v>
                </c:pt>
                <c:pt idx="43">
                  <c:v>195.1</c:v>
                </c:pt>
                <c:pt idx="44">
                  <c:v>195.1</c:v>
                </c:pt>
                <c:pt idx="45">
                  <c:v>195.1</c:v>
                </c:pt>
                <c:pt idx="46">
                  <c:v>195.1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8-4634-81E9-88FAE35EB787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CT5BN'!$AG$11:$AG$57</c:f>
              <c:numCache>
                <c:formatCode>0.00</c:formatCode>
                <c:ptCount val="47"/>
                <c:pt idx="0">
                  <c:v>185.345</c:v>
                </c:pt>
                <c:pt idx="1">
                  <c:v>185.345</c:v>
                </c:pt>
                <c:pt idx="2">
                  <c:v>185.345</c:v>
                </c:pt>
                <c:pt idx="3">
                  <c:v>185.345</c:v>
                </c:pt>
                <c:pt idx="4">
                  <c:v>185.345</c:v>
                </c:pt>
                <c:pt idx="5">
                  <c:v>185.345</c:v>
                </c:pt>
                <c:pt idx="6">
                  <c:v>185.345</c:v>
                </c:pt>
                <c:pt idx="7">
                  <c:v>185.345</c:v>
                </c:pt>
                <c:pt idx="8">
                  <c:v>185.345</c:v>
                </c:pt>
                <c:pt idx="9">
                  <c:v>185.345</c:v>
                </c:pt>
                <c:pt idx="10">
                  <c:v>185.345</c:v>
                </c:pt>
                <c:pt idx="11">
                  <c:v>185.345</c:v>
                </c:pt>
                <c:pt idx="12">
                  <c:v>185.345</c:v>
                </c:pt>
                <c:pt idx="13">
                  <c:v>185.345</c:v>
                </c:pt>
                <c:pt idx="14">
                  <c:v>185.345</c:v>
                </c:pt>
                <c:pt idx="15">
                  <c:v>185.345</c:v>
                </c:pt>
                <c:pt idx="16">
                  <c:v>185.345</c:v>
                </c:pt>
                <c:pt idx="17">
                  <c:v>185.345</c:v>
                </c:pt>
                <c:pt idx="18">
                  <c:v>185.345</c:v>
                </c:pt>
                <c:pt idx="19">
                  <c:v>185.345</c:v>
                </c:pt>
                <c:pt idx="20">
                  <c:v>185.345</c:v>
                </c:pt>
                <c:pt idx="21">
                  <c:v>185.345</c:v>
                </c:pt>
                <c:pt idx="22">
                  <c:v>185.345</c:v>
                </c:pt>
                <c:pt idx="23">
                  <c:v>185.345</c:v>
                </c:pt>
                <c:pt idx="24">
                  <c:v>185.345</c:v>
                </c:pt>
                <c:pt idx="25">
                  <c:v>185.345</c:v>
                </c:pt>
                <c:pt idx="26">
                  <c:v>185.345</c:v>
                </c:pt>
                <c:pt idx="27">
                  <c:v>185.345</c:v>
                </c:pt>
                <c:pt idx="28">
                  <c:v>185.345</c:v>
                </c:pt>
                <c:pt idx="29">
                  <c:v>185.345</c:v>
                </c:pt>
                <c:pt idx="30">
                  <c:v>185.345</c:v>
                </c:pt>
                <c:pt idx="31">
                  <c:v>185.345</c:v>
                </c:pt>
                <c:pt idx="32">
                  <c:v>185.345</c:v>
                </c:pt>
                <c:pt idx="33">
                  <c:v>185.345</c:v>
                </c:pt>
                <c:pt idx="34">
                  <c:v>185.345</c:v>
                </c:pt>
                <c:pt idx="35">
                  <c:v>185.345</c:v>
                </c:pt>
                <c:pt idx="36">
                  <c:v>185.345</c:v>
                </c:pt>
                <c:pt idx="37">
                  <c:v>185.345</c:v>
                </c:pt>
                <c:pt idx="38">
                  <c:v>185.345</c:v>
                </c:pt>
                <c:pt idx="39">
                  <c:v>185.345</c:v>
                </c:pt>
                <c:pt idx="40">
                  <c:v>185.345</c:v>
                </c:pt>
                <c:pt idx="41">
                  <c:v>185.345</c:v>
                </c:pt>
                <c:pt idx="42">
                  <c:v>185.345</c:v>
                </c:pt>
                <c:pt idx="43">
                  <c:v>185.345</c:v>
                </c:pt>
                <c:pt idx="44">
                  <c:v>185.345</c:v>
                </c:pt>
                <c:pt idx="45">
                  <c:v>185.345</c:v>
                </c:pt>
                <c:pt idx="46">
                  <c:v>185.345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8-4634-81E9-88FAE35EB787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CT5BN'!$AH$11:$AH$57</c:f>
              <c:numCache>
                <c:formatCode>0.00</c:formatCode>
                <c:ptCount val="47"/>
                <c:pt idx="0">
                  <c:v>204.85499999999999</c:v>
                </c:pt>
                <c:pt idx="1">
                  <c:v>204.85499999999999</c:v>
                </c:pt>
                <c:pt idx="2">
                  <c:v>204.85499999999999</c:v>
                </c:pt>
                <c:pt idx="3">
                  <c:v>204.85499999999999</c:v>
                </c:pt>
                <c:pt idx="4">
                  <c:v>204.85499999999999</c:v>
                </c:pt>
                <c:pt idx="5">
                  <c:v>204.85499999999999</c:v>
                </c:pt>
                <c:pt idx="6">
                  <c:v>204.85499999999999</c:v>
                </c:pt>
                <c:pt idx="7">
                  <c:v>204.85499999999999</c:v>
                </c:pt>
                <c:pt idx="8">
                  <c:v>204.85499999999999</c:v>
                </c:pt>
                <c:pt idx="9">
                  <c:v>204.85499999999999</c:v>
                </c:pt>
                <c:pt idx="10">
                  <c:v>204.85499999999999</c:v>
                </c:pt>
                <c:pt idx="11">
                  <c:v>204.85499999999999</c:v>
                </c:pt>
                <c:pt idx="12">
                  <c:v>204.85499999999999</c:v>
                </c:pt>
                <c:pt idx="13">
                  <c:v>204.85499999999999</c:v>
                </c:pt>
                <c:pt idx="14">
                  <c:v>204.85499999999999</c:v>
                </c:pt>
                <c:pt idx="15">
                  <c:v>204.85499999999999</c:v>
                </c:pt>
                <c:pt idx="16">
                  <c:v>204.85499999999999</c:v>
                </c:pt>
                <c:pt idx="17">
                  <c:v>204.85499999999999</c:v>
                </c:pt>
                <c:pt idx="18">
                  <c:v>204.85499999999999</c:v>
                </c:pt>
                <c:pt idx="19">
                  <c:v>204.85499999999999</c:v>
                </c:pt>
                <c:pt idx="20">
                  <c:v>204.85499999999999</c:v>
                </c:pt>
                <c:pt idx="21">
                  <c:v>204.85499999999999</c:v>
                </c:pt>
                <c:pt idx="22">
                  <c:v>204.85499999999999</c:v>
                </c:pt>
                <c:pt idx="23">
                  <c:v>204.85499999999999</c:v>
                </c:pt>
                <c:pt idx="24">
                  <c:v>204.85499999999999</c:v>
                </c:pt>
                <c:pt idx="25">
                  <c:v>204.85499999999999</c:v>
                </c:pt>
                <c:pt idx="26">
                  <c:v>204.85499999999999</c:v>
                </c:pt>
                <c:pt idx="27">
                  <c:v>204.85499999999999</c:v>
                </c:pt>
                <c:pt idx="28">
                  <c:v>204.85499999999999</c:v>
                </c:pt>
                <c:pt idx="29">
                  <c:v>204.85499999999999</c:v>
                </c:pt>
                <c:pt idx="30">
                  <c:v>204.85499999999999</c:v>
                </c:pt>
                <c:pt idx="31">
                  <c:v>204.85499999999999</c:v>
                </c:pt>
                <c:pt idx="32">
                  <c:v>204.85499999999999</c:v>
                </c:pt>
                <c:pt idx="33">
                  <c:v>204.85499999999999</c:v>
                </c:pt>
                <c:pt idx="34">
                  <c:v>204.85499999999999</c:v>
                </c:pt>
                <c:pt idx="35">
                  <c:v>204.85499999999999</c:v>
                </c:pt>
                <c:pt idx="36">
                  <c:v>204.85499999999999</c:v>
                </c:pt>
                <c:pt idx="37">
                  <c:v>204.85499999999999</c:v>
                </c:pt>
                <c:pt idx="38">
                  <c:v>204.85499999999999</c:v>
                </c:pt>
                <c:pt idx="39">
                  <c:v>204.85499999999999</c:v>
                </c:pt>
                <c:pt idx="40">
                  <c:v>204.85499999999999</c:v>
                </c:pt>
                <c:pt idx="41">
                  <c:v>204.85499999999999</c:v>
                </c:pt>
                <c:pt idx="42">
                  <c:v>204.85499999999999</c:v>
                </c:pt>
                <c:pt idx="43">
                  <c:v>204.85499999999999</c:v>
                </c:pt>
                <c:pt idx="44">
                  <c:v>204.85499999999999</c:v>
                </c:pt>
                <c:pt idx="45">
                  <c:v>204.85499999999999</c:v>
                </c:pt>
                <c:pt idx="46">
                  <c:v>204.85499999999999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8-4634-81E9-88FAE35EB787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CT5BN'!$AI$11:$AI$57</c:f>
              <c:numCache>
                <c:formatCode>0.00</c:formatCode>
                <c:ptCount val="47"/>
                <c:pt idx="0">
                  <c:v>175.59</c:v>
                </c:pt>
                <c:pt idx="1">
                  <c:v>175.59</c:v>
                </c:pt>
                <c:pt idx="2">
                  <c:v>175.59</c:v>
                </c:pt>
                <c:pt idx="3">
                  <c:v>175.59</c:v>
                </c:pt>
                <c:pt idx="4">
                  <c:v>175.59</c:v>
                </c:pt>
                <c:pt idx="5">
                  <c:v>175.59</c:v>
                </c:pt>
                <c:pt idx="6">
                  <c:v>175.59</c:v>
                </c:pt>
                <c:pt idx="7">
                  <c:v>175.59</c:v>
                </c:pt>
                <c:pt idx="8">
                  <c:v>175.59</c:v>
                </c:pt>
                <c:pt idx="9">
                  <c:v>175.59</c:v>
                </c:pt>
                <c:pt idx="10">
                  <c:v>175.59</c:v>
                </c:pt>
                <c:pt idx="11">
                  <c:v>175.59</c:v>
                </c:pt>
                <c:pt idx="12">
                  <c:v>175.59</c:v>
                </c:pt>
                <c:pt idx="13">
                  <c:v>175.59</c:v>
                </c:pt>
                <c:pt idx="14">
                  <c:v>175.59</c:v>
                </c:pt>
                <c:pt idx="15">
                  <c:v>175.59</c:v>
                </c:pt>
                <c:pt idx="16">
                  <c:v>175.59</c:v>
                </c:pt>
                <c:pt idx="17">
                  <c:v>175.59</c:v>
                </c:pt>
                <c:pt idx="18">
                  <c:v>175.59</c:v>
                </c:pt>
                <c:pt idx="19">
                  <c:v>175.59</c:v>
                </c:pt>
                <c:pt idx="20">
                  <c:v>175.59</c:v>
                </c:pt>
                <c:pt idx="21">
                  <c:v>175.59</c:v>
                </c:pt>
                <c:pt idx="22">
                  <c:v>175.59</c:v>
                </c:pt>
                <c:pt idx="23">
                  <c:v>175.59</c:v>
                </c:pt>
                <c:pt idx="24">
                  <c:v>175.59</c:v>
                </c:pt>
                <c:pt idx="25">
                  <c:v>175.59</c:v>
                </c:pt>
                <c:pt idx="26">
                  <c:v>175.59</c:v>
                </c:pt>
                <c:pt idx="27">
                  <c:v>175.59</c:v>
                </c:pt>
                <c:pt idx="28">
                  <c:v>175.59</c:v>
                </c:pt>
                <c:pt idx="29">
                  <c:v>175.59</c:v>
                </c:pt>
                <c:pt idx="30">
                  <c:v>175.59</c:v>
                </c:pt>
                <c:pt idx="31">
                  <c:v>175.59</c:v>
                </c:pt>
                <c:pt idx="32">
                  <c:v>175.59</c:v>
                </c:pt>
                <c:pt idx="33">
                  <c:v>175.59</c:v>
                </c:pt>
                <c:pt idx="34">
                  <c:v>175.59</c:v>
                </c:pt>
                <c:pt idx="35">
                  <c:v>175.59</c:v>
                </c:pt>
                <c:pt idx="36">
                  <c:v>175.59</c:v>
                </c:pt>
                <c:pt idx="37">
                  <c:v>175.59</c:v>
                </c:pt>
                <c:pt idx="38">
                  <c:v>175.59</c:v>
                </c:pt>
                <c:pt idx="39">
                  <c:v>175.59</c:v>
                </c:pt>
                <c:pt idx="40">
                  <c:v>175.59</c:v>
                </c:pt>
                <c:pt idx="41">
                  <c:v>175.59</c:v>
                </c:pt>
                <c:pt idx="42">
                  <c:v>175.59</c:v>
                </c:pt>
                <c:pt idx="43">
                  <c:v>175.59</c:v>
                </c:pt>
                <c:pt idx="44">
                  <c:v>175.59</c:v>
                </c:pt>
                <c:pt idx="45">
                  <c:v>175.59</c:v>
                </c:pt>
                <c:pt idx="46">
                  <c:v>175.59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8-4634-81E9-88FAE35EB787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'CT2BE &amp; CT5BN'!$A$11:$A$50</c:f>
              <c:strCache>
                <c:ptCount val="10"/>
                <c:pt idx="0">
                  <c:v>03/07/25</c:v>
                </c:pt>
                <c:pt idx="1">
                  <c:v>08/07/2025 (am)</c:v>
                </c:pt>
                <c:pt idx="2">
                  <c:v>08/07/2025 (pm)</c:v>
                </c:pt>
                <c:pt idx="3">
                  <c:v>10/07/25</c:v>
                </c:pt>
                <c:pt idx="4">
                  <c:v>15/07/25</c:v>
                </c:pt>
                <c:pt idx="5">
                  <c:v>17/07/25</c:v>
                </c:pt>
                <c:pt idx="6">
                  <c:v>22/07/25</c:v>
                </c:pt>
                <c:pt idx="7">
                  <c:v>24/07/25</c:v>
                </c:pt>
                <c:pt idx="8">
                  <c:v>29/07/25</c:v>
                </c:pt>
                <c:pt idx="9">
                  <c:v>31/07/25</c:v>
                </c:pt>
              </c:strCache>
            </c:strRef>
          </c:cat>
          <c:val>
            <c:numRef>
              <c:f>'CT2BE &amp; CT5BN'!$AJ$11:$AJ$57</c:f>
              <c:numCache>
                <c:formatCode>0.00</c:formatCode>
                <c:ptCount val="47"/>
                <c:pt idx="0">
                  <c:v>214.60999999999999</c:v>
                </c:pt>
                <c:pt idx="1">
                  <c:v>214.60999999999999</c:v>
                </c:pt>
                <c:pt idx="2">
                  <c:v>214.60999999999999</c:v>
                </c:pt>
                <c:pt idx="3">
                  <c:v>214.60999999999999</c:v>
                </c:pt>
                <c:pt idx="4">
                  <c:v>214.60999999999999</c:v>
                </c:pt>
                <c:pt idx="5">
                  <c:v>214.60999999999999</c:v>
                </c:pt>
                <c:pt idx="6">
                  <c:v>214.60999999999999</c:v>
                </c:pt>
                <c:pt idx="7">
                  <c:v>214.60999999999999</c:v>
                </c:pt>
                <c:pt idx="8">
                  <c:v>214.60999999999999</c:v>
                </c:pt>
                <c:pt idx="9">
                  <c:v>214.60999999999999</c:v>
                </c:pt>
                <c:pt idx="10">
                  <c:v>214.60999999999999</c:v>
                </c:pt>
                <c:pt idx="11">
                  <c:v>214.60999999999999</c:v>
                </c:pt>
                <c:pt idx="12">
                  <c:v>214.60999999999999</c:v>
                </c:pt>
                <c:pt idx="13">
                  <c:v>214.60999999999999</c:v>
                </c:pt>
                <c:pt idx="14">
                  <c:v>214.60999999999999</c:v>
                </c:pt>
                <c:pt idx="15">
                  <c:v>214.60999999999999</c:v>
                </c:pt>
                <c:pt idx="16">
                  <c:v>214.60999999999999</c:v>
                </c:pt>
                <c:pt idx="17">
                  <c:v>214.60999999999999</c:v>
                </c:pt>
                <c:pt idx="18">
                  <c:v>214.60999999999999</c:v>
                </c:pt>
                <c:pt idx="19">
                  <c:v>214.60999999999999</c:v>
                </c:pt>
                <c:pt idx="20">
                  <c:v>214.60999999999999</c:v>
                </c:pt>
                <c:pt idx="21">
                  <c:v>214.60999999999999</c:v>
                </c:pt>
                <c:pt idx="22">
                  <c:v>214.60999999999999</c:v>
                </c:pt>
                <c:pt idx="23">
                  <c:v>214.60999999999999</c:v>
                </c:pt>
                <c:pt idx="24">
                  <c:v>214.60999999999999</c:v>
                </c:pt>
                <c:pt idx="25">
                  <c:v>214.60999999999999</c:v>
                </c:pt>
                <c:pt idx="26">
                  <c:v>214.60999999999999</c:v>
                </c:pt>
                <c:pt idx="27">
                  <c:v>214.60999999999999</c:v>
                </c:pt>
                <c:pt idx="28">
                  <c:v>214.60999999999999</c:v>
                </c:pt>
                <c:pt idx="29">
                  <c:v>214.60999999999999</c:v>
                </c:pt>
                <c:pt idx="30">
                  <c:v>214.60999999999999</c:v>
                </c:pt>
                <c:pt idx="31">
                  <c:v>214.60999999999999</c:v>
                </c:pt>
                <c:pt idx="32">
                  <c:v>214.60999999999999</c:v>
                </c:pt>
                <c:pt idx="33">
                  <c:v>214.60999999999999</c:v>
                </c:pt>
                <c:pt idx="34">
                  <c:v>214.60999999999999</c:v>
                </c:pt>
                <c:pt idx="35">
                  <c:v>214.60999999999999</c:v>
                </c:pt>
                <c:pt idx="36">
                  <c:v>214.60999999999999</c:v>
                </c:pt>
                <c:pt idx="37">
                  <c:v>214.60999999999999</c:v>
                </c:pt>
                <c:pt idx="38">
                  <c:v>214.60999999999999</c:v>
                </c:pt>
                <c:pt idx="39">
                  <c:v>214.60999999999999</c:v>
                </c:pt>
                <c:pt idx="40">
                  <c:v>214.60999999999999</c:v>
                </c:pt>
                <c:pt idx="41">
                  <c:v>214.60999999999999</c:v>
                </c:pt>
                <c:pt idx="42">
                  <c:v>214.60999999999999</c:v>
                </c:pt>
                <c:pt idx="43">
                  <c:v>214.60999999999999</c:v>
                </c:pt>
                <c:pt idx="44">
                  <c:v>214.60999999999999</c:v>
                </c:pt>
                <c:pt idx="45">
                  <c:v>214.60999999999999</c:v>
                </c:pt>
                <c:pt idx="46">
                  <c:v>214.60999999999999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8-4634-81E9-88FAE35E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catAx>
        <c:axId val="1556403952"/>
        <c:scaling>
          <c:orientation val="minMax"/>
          <c:max val="4584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Algn val="ctr"/>
        <c:lblOffset val="100"/>
        <c:noMultiLvlLbl val="1"/>
      </c:cat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FCAL QC POS</a:t>
            </a:r>
          </a:p>
        </c:rich>
      </c:tx>
      <c:layout>
        <c:manualLayout>
          <c:xMode val="edge"/>
          <c:yMode val="edge"/>
          <c:x val="0.37366587138391139"/>
          <c:y val="1.90577772525151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75273675319929E-2"/>
          <c:y val="4.6904315196998121E-2"/>
          <c:w val="0.94085574103932423"/>
          <c:h val="0.8461538461538461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'LOT CT2AM and CT5AU'!$A$11:$A$83</c:f>
              <c:strCache>
                <c:ptCount val="29"/>
                <c:pt idx="0">
                  <c:v>5.11.18</c:v>
                </c:pt>
                <c:pt idx="1">
                  <c:v>08/11/2018</c:v>
                </c:pt>
                <c:pt idx="2">
                  <c:v>13/11/2018</c:v>
                </c:pt>
                <c:pt idx="3">
                  <c:v>15/11/2018</c:v>
                </c:pt>
                <c:pt idx="4">
                  <c:v>20/11/2018</c:v>
                </c:pt>
                <c:pt idx="5">
                  <c:v>22/11/2018</c:v>
                </c:pt>
                <c:pt idx="6">
                  <c:v>27/11/2018</c:v>
                </c:pt>
                <c:pt idx="7">
                  <c:v>03/12/2018</c:v>
                </c:pt>
                <c:pt idx="8">
                  <c:v>04/12/2018</c:v>
                </c:pt>
                <c:pt idx="9">
                  <c:v>05/12/2018</c:v>
                </c:pt>
                <c:pt idx="10">
                  <c:v>11/12/2018</c:v>
                </c:pt>
                <c:pt idx="11">
                  <c:v>18/12/2018</c:v>
                </c:pt>
                <c:pt idx="12">
                  <c:v>03/01/2019</c:v>
                </c:pt>
                <c:pt idx="13">
                  <c:v>08/01/2019</c:v>
                </c:pt>
                <c:pt idx="14">
                  <c:v>11/01/2019</c:v>
                </c:pt>
                <c:pt idx="15">
                  <c:v>15/01/2019</c:v>
                </c:pt>
                <c:pt idx="16">
                  <c:v>17/01/2019</c:v>
                </c:pt>
                <c:pt idx="17">
                  <c:v>22/01/2019</c:v>
                </c:pt>
                <c:pt idx="18">
                  <c:v>24/01/2019</c:v>
                </c:pt>
                <c:pt idx="19">
                  <c:v>28/01/2019</c:v>
                </c:pt>
                <c:pt idx="20">
                  <c:v>31/01/2019</c:v>
                </c:pt>
                <c:pt idx="21">
                  <c:v>02/02/2019</c:v>
                </c:pt>
                <c:pt idx="22">
                  <c:v>07/02/2019</c:v>
                </c:pt>
                <c:pt idx="23">
                  <c:v>12/02/2019</c:v>
                </c:pt>
                <c:pt idx="24">
                  <c:v>14/02/2019</c:v>
                </c:pt>
                <c:pt idx="25">
                  <c:v>19/02/2019</c:v>
                </c:pt>
                <c:pt idx="26">
                  <c:v>21/02/2019</c:v>
                </c:pt>
                <c:pt idx="27">
                  <c:v>26/02/2019</c:v>
                </c:pt>
                <c:pt idx="28">
                  <c:v>07/03/2019</c:v>
                </c:pt>
              </c:strCache>
            </c:strRef>
          </c:cat>
          <c:val>
            <c:numRef>
              <c:f>'LOT CT2AM and CT5AU'!$C$11:$C$83</c:f>
              <c:numCache>
                <c:formatCode>0</c:formatCode>
                <c:ptCount val="73"/>
                <c:pt idx="0">
                  <c:v>178</c:v>
                </c:pt>
                <c:pt idx="1">
                  <c:v>185</c:v>
                </c:pt>
                <c:pt idx="2">
                  <c:v>178</c:v>
                </c:pt>
                <c:pt idx="3">
                  <c:v>215</c:v>
                </c:pt>
                <c:pt idx="4">
                  <c:v>175</c:v>
                </c:pt>
                <c:pt idx="5">
                  <c:v>182</c:v>
                </c:pt>
                <c:pt idx="6">
                  <c:v>172</c:v>
                </c:pt>
                <c:pt idx="7">
                  <c:v>192</c:v>
                </c:pt>
                <c:pt idx="8">
                  <c:v>180</c:v>
                </c:pt>
                <c:pt idx="9">
                  <c:v>177</c:v>
                </c:pt>
                <c:pt idx="10">
                  <c:v>172</c:v>
                </c:pt>
                <c:pt idx="11">
                  <c:v>181</c:v>
                </c:pt>
                <c:pt idx="12">
                  <c:v>187</c:v>
                </c:pt>
                <c:pt idx="13">
                  <c:v>174</c:v>
                </c:pt>
                <c:pt idx="14">
                  <c:v>188</c:v>
                </c:pt>
                <c:pt idx="15">
                  <c:v>217</c:v>
                </c:pt>
                <c:pt idx="16">
                  <c:v>220</c:v>
                </c:pt>
                <c:pt idx="17">
                  <c:v>194</c:v>
                </c:pt>
                <c:pt idx="18">
                  <c:v>211</c:v>
                </c:pt>
                <c:pt idx="19">
                  <c:v>219</c:v>
                </c:pt>
                <c:pt idx="20">
                  <c:v>227</c:v>
                </c:pt>
                <c:pt idx="21">
                  <c:v>227</c:v>
                </c:pt>
                <c:pt idx="22">
                  <c:v>234</c:v>
                </c:pt>
                <c:pt idx="23">
                  <c:v>198</c:v>
                </c:pt>
                <c:pt idx="24">
                  <c:v>217</c:v>
                </c:pt>
                <c:pt idx="25">
                  <c:v>208</c:v>
                </c:pt>
                <c:pt idx="26">
                  <c:v>215</c:v>
                </c:pt>
                <c:pt idx="27">
                  <c:v>218</c:v>
                </c:pt>
                <c:pt idx="2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8-4623-9D51-B6868B63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476128"/>
        <c:axId val="1"/>
      </c:lineChart>
      <c:catAx>
        <c:axId val="114447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77976160623228"/>
              <c:y val="0.91721853717628632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15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35"/>
          <c:min val="16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476128"/>
        <c:crosses val="autoZero"/>
        <c:crossBetween val="between"/>
        <c:majorUnit val="10"/>
        <c:minorUnit val="5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2-4DCE-B866-EED3AC4F61D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2-4DCE-B866-EED3AC4F61D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2-4DCE-B866-EED3AC4F61D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2-4DCE-B866-EED3AC4F61D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2-4DCE-B866-EED3AC4F61D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2-4DCE-B866-EED3AC4F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CT5BN'!$C$11:$C$50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1-4285-BF32-2C9614007A9A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CT5BN'!$AF$11:$AF$57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1-4285-BF32-2C9614007A9A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CT5BN'!$AG$11:$AG$57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1-4285-BF32-2C9614007A9A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CT5BN'!$AH$11:$AH$57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A1-4285-BF32-2C9614007A9A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CT5BN'!$AI$11:$AI$57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A1-4285-BF32-2C9614007A9A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CT5BN'!$A$11:$A$50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CT5BN'!$AJ$11:$AJ$57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A1-4285-BF32-2C961400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CT5BM'!$B$11:$B$50</c:f>
              <c:numCache>
                <c:formatCode>General</c:formatCode>
                <c:ptCount val="4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 formatCode="0">
                  <c:v>18</c:v>
                </c:pt>
                <c:pt idx="19">
                  <c:v>18</c:v>
                </c:pt>
                <c:pt idx="20">
                  <c:v>18</c:v>
                </c:pt>
                <c:pt idx="21" formatCode="0">
                  <c:v>19</c:v>
                </c:pt>
                <c:pt idx="22" formatCode="0">
                  <c:v>20</c:v>
                </c:pt>
                <c:pt idx="23" formatCode="0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20</c:v>
                </c:pt>
                <c:pt idx="28">
                  <c:v>21</c:v>
                </c:pt>
                <c:pt idx="29">
                  <c:v>20</c:v>
                </c:pt>
                <c:pt idx="30">
                  <c:v>18</c:v>
                </c:pt>
                <c:pt idx="31">
                  <c:v>20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23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74-418B-B38B-55B4BF1B9BD1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CT5BM'!$AA$11:$AA$57</c:f>
              <c:numCache>
                <c:formatCode>0</c:formatCode>
                <c:ptCount val="47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74-418B-B38B-55B4BF1B9BD1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CT5BM'!$AB$11:$AB$57</c:f>
              <c:numCache>
                <c:formatCode>0.00</c:formatCode>
                <c:ptCount val="4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74-418B-B38B-55B4BF1B9BD1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CT5BM'!$AC$11:$AC$57</c:f>
              <c:numCache>
                <c:formatCode>0.00</c:formatCode>
                <c:ptCount val="4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74-418B-B38B-55B4BF1B9BD1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CT5BM'!$AD$11:$AD$57</c:f>
              <c:numCache>
                <c:formatCode>0.00</c:formatCode>
                <c:ptCount val="4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74-418B-B38B-55B4BF1B9BD1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CT5BM'!$AE$11:$AE$57</c:f>
              <c:numCache>
                <c:formatCode>0.00</c:formatCode>
                <c:ptCount val="47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74-418B-B38B-55B4BF1B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CT5BM'!$C$11:$C$50</c:f>
              <c:numCache>
                <c:formatCode>General</c:formatCode>
                <c:ptCount val="40"/>
                <c:pt idx="18">
                  <c:v>204</c:v>
                </c:pt>
                <c:pt idx="19">
                  <c:v>205</c:v>
                </c:pt>
                <c:pt idx="20">
                  <c:v>201</c:v>
                </c:pt>
                <c:pt idx="21">
                  <c:v>196</c:v>
                </c:pt>
                <c:pt idx="22">
                  <c:v>204</c:v>
                </c:pt>
                <c:pt idx="23">
                  <c:v>211</c:v>
                </c:pt>
                <c:pt idx="24">
                  <c:v>200</c:v>
                </c:pt>
                <c:pt idx="25">
                  <c:v>211</c:v>
                </c:pt>
                <c:pt idx="26">
                  <c:v>227</c:v>
                </c:pt>
                <c:pt idx="27">
                  <c:v>213</c:v>
                </c:pt>
                <c:pt idx="28">
                  <c:v>197</c:v>
                </c:pt>
                <c:pt idx="29">
                  <c:v>189</c:v>
                </c:pt>
                <c:pt idx="30">
                  <c:v>198</c:v>
                </c:pt>
                <c:pt idx="31">
                  <c:v>215</c:v>
                </c:pt>
                <c:pt idx="32">
                  <c:v>217</c:v>
                </c:pt>
                <c:pt idx="33">
                  <c:v>180</c:v>
                </c:pt>
                <c:pt idx="34">
                  <c:v>197</c:v>
                </c:pt>
                <c:pt idx="35">
                  <c:v>178</c:v>
                </c:pt>
                <c:pt idx="36">
                  <c:v>182</c:v>
                </c:pt>
                <c:pt idx="37">
                  <c:v>188</c:v>
                </c:pt>
                <c:pt idx="38">
                  <c:v>193</c:v>
                </c:pt>
                <c:pt idx="3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A-4AA8-A54B-8FEFA7AE0665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CT5BM'!$AF$11:$AF$57</c:f>
              <c:numCache>
                <c:formatCode>0.00</c:formatCode>
                <c:ptCount val="47"/>
                <c:pt idx="0">
                  <c:v>206.55555555555554</c:v>
                </c:pt>
                <c:pt idx="1">
                  <c:v>206.55555555555554</c:v>
                </c:pt>
                <c:pt idx="2">
                  <c:v>206.55555555555554</c:v>
                </c:pt>
                <c:pt idx="3">
                  <c:v>206.55555555555554</c:v>
                </c:pt>
                <c:pt idx="4">
                  <c:v>206.55555555555554</c:v>
                </c:pt>
                <c:pt idx="5">
                  <c:v>206.55555555555554</c:v>
                </c:pt>
                <c:pt idx="6">
                  <c:v>206.55555555555554</c:v>
                </c:pt>
                <c:pt idx="7">
                  <c:v>206.55555555555554</c:v>
                </c:pt>
                <c:pt idx="8">
                  <c:v>206.55555555555554</c:v>
                </c:pt>
                <c:pt idx="9">
                  <c:v>206.55555555555554</c:v>
                </c:pt>
                <c:pt idx="10">
                  <c:v>206.55555555555554</c:v>
                </c:pt>
                <c:pt idx="11">
                  <c:v>206.55555555555554</c:v>
                </c:pt>
                <c:pt idx="12">
                  <c:v>206.55555555555554</c:v>
                </c:pt>
                <c:pt idx="13">
                  <c:v>206.55555555555554</c:v>
                </c:pt>
                <c:pt idx="14">
                  <c:v>206.55555555555554</c:v>
                </c:pt>
                <c:pt idx="15">
                  <c:v>206.55555555555554</c:v>
                </c:pt>
                <c:pt idx="16">
                  <c:v>206.55555555555554</c:v>
                </c:pt>
                <c:pt idx="17">
                  <c:v>206.55555555555554</c:v>
                </c:pt>
                <c:pt idx="18">
                  <c:v>206.55555555555554</c:v>
                </c:pt>
                <c:pt idx="19">
                  <c:v>206.55555555555554</c:v>
                </c:pt>
                <c:pt idx="20">
                  <c:v>206.55555555555554</c:v>
                </c:pt>
                <c:pt idx="21">
                  <c:v>206.55555555555554</c:v>
                </c:pt>
                <c:pt idx="22">
                  <c:v>206.55555555555554</c:v>
                </c:pt>
                <c:pt idx="23">
                  <c:v>206.55555555555554</c:v>
                </c:pt>
                <c:pt idx="24">
                  <c:v>206.55555555555554</c:v>
                </c:pt>
                <c:pt idx="25">
                  <c:v>206.55555555555554</c:v>
                </c:pt>
                <c:pt idx="26">
                  <c:v>206.55555555555554</c:v>
                </c:pt>
                <c:pt idx="27">
                  <c:v>206.55555555555554</c:v>
                </c:pt>
                <c:pt idx="28">
                  <c:v>206.55555555555554</c:v>
                </c:pt>
                <c:pt idx="29">
                  <c:v>206.55555555555554</c:v>
                </c:pt>
                <c:pt idx="30">
                  <c:v>206.55555555555554</c:v>
                </c:pt>
                <c:pt idx="31">
                  <c:v>206.55555555555554</c:v>
                </c:pt>
                <c:pt idx="32">
                  <c:v>206.55555555555554</c:v>
                </c:pt>
                <c:pt idx="33">
                  <c:v>206.55555555555554</c:v>
                </c:pt>
                <c:pt idx="34">
                  <c:v>206.55555555555554</c:v>
                </c:pt>
                <c:pt idx="35">
                  <c:v>206.55555555555554</c:v>
                </c:pt>
                <c:pt idx="36">
                  <c:v>206.55555555555554</c:v>
                </c:pt>
                <c:pt idx="37">
                  <c:v>206.55555555555554</c:v>
                </c:pt>
                <c:pt idx="38">
                  <c:v>206.55555555555554</c:v>
                </c:pt>
                <c:pt idx="39">
                  <c:v>206.55555555555554</c:v>
                </c:pt>
                <c:pt idx="40">
                  <c:v>206.55555555555554</c:v>
                </c:pt>
                <c:pt idx="41">
                  <c:v>206.55555555555554</c:v>
                </c:pt>
                <c:pt idx="42">
                  <c:v>206.55555555555554</c:v>
                </c:pt>
                <c:pt idx="43">
                  <c:v>206.55555555555554</c:v>
                </c:pt>
                <c:pt idx="44">
                  <c:v>206.55555555555554</c:v>
                </c:pt>
                <c:pt idx="45">
                  <c:v>206.55555555555554</c:v>
                </c:pt>
                <c:pt idx="46">
                  <c:v>206.55555555555554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A-4AA8-A54B-8FEFA7AE0665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CT5BM'!$AG$11:$AG$57</c:f>
              <c:numCache>
                <c:formatCode>0.00</c:formatCode>
                <c:ptCount val="47"/>
                <c:pt idx="0">
                  <c:v>196.22777777777776</c:v>
                </c:pt>
                <c:pt idx="1">
                  <c:v>196.22777777777776</c:v>
                </c:pt>
                <c:pt idx="2">
                  <c:v>196.22777777777776</c:v>
                </c:pt>
                <c:pt idx="3">
                  <c:v>196.22777777777776</c:v>
                </c:pt>
                <c:pt idx="4">
                  <c:v>196.22777777777776</c:v>
                </c:pt>
                <c:pt idx="5">
                  <c:v>196.22777777777776</c:v>
                </c:pt>
                <c:pt idx="6">
                  <c:v>196.22777777777776</c:v>
                </c:pt>
                <c:pt idx="7">
                  <c:v>196.22777777777776</c:v>
                </c:pt>
                <c:pt idx="8">
                  <c:v>196.22777777777776</c:v>
                </c:pt>
                <c:pt idx="9">
                  <c:v>196.22777777777776</c:v>
                </c:pt>
                <c:pt idx="10">
                  <c:v>196.22777777777776</c:v>
                </c:pt>
                <c:pt idx="11">
                  <c:v>196.22777777777776</c:v>
                </c:pt>
                <c:pt idx="12">
                  <c:v>196.22777777777776</c:v>
                </c:pt>
                <c:pt idx="13">
                  <c:v>196.22777777777776</c:v>
                </c:pt>
                <c:pt idx="14">
                  <c:v>196.22777777777776</c:v>
                </c:pt>
                <c:pt idx="15">
                  <c:v>196.22777777777776</c:v>
                </c:pt>
                <c:pt idx="16">
                  <c:v>196.22777777777776</c:v>
                </c:pt>
                <c:pt idx="17">
                  <c:v>196.22777777777776</c:v>
                </c:pt>
                <c:pt idx="18">
                  <c:v>196.22777777777776</c:v>
                </c:pt>
                <c:pt idx="19">
                  <c:v>196.22777777777776</c:v>
                </c:pt>
                <c:pt idx="20">
                  <c:v>196.22777777777776</c:v>
                </c:pt>
                <c:pt idx="21">
                  <c:v>196.22777777777776</c:v>
                </c:pt>
                <c:pt idx="22">
                  <c:v>196.22777777777776</c:v>
                </c:pt>
                <c:pt idx="23">
                  <c:v>196.22777777777776</c:v>
                </c:pt>
                <c:pt idx="24">
                  <c:v>196.22777777777776</c:v>
                </c:pt>
                <c:pt idx="25">
                  <c:v>196.22777777777776</c:v>
                </c:pt>
                <c:pt idx="26">
                  <c:v>196.22777777777776</c:v>
                </c:pt>
                <c:pt idx="27">
                  <c:v>196.22777777777776</c:v>
                </c:pt>
                <c:pt idx="28">
                  <c:v>196.22777777777776</c:v>
                </c:pt>
                <c:pt idx="29">
                  <c:v>196.22777777777776</c:v>
                </c:pt>
                <c:pt idx="30">
                  <c:v>196.22777777777776</c:v>
                </c:pt>
                <c:pt idx="31">
                  <c:v>196.22777777777776</c:v>
                </c:pt>
                <c:pt idx="32">
                  <c:v>196.22777777777776</c:v>
                </c:pt>
                <c:pt idx="33">
                  <c:v>196.22777777777776</c:v>
                </c:pt>
                <c:pt idx="34">
                  <c:v>196.22777777777776</c:v>
                </c:pt>
                <c:pt idx="35">
                  <c:v>196.22777777777776</c:v>
                </c:pt>
                <c:pt idx="36">
                  <c:v>196.22777777777776</c:v>
                </c:pt>
                <c:pt idx="37">
                  <c:v>196.22777777777776</c:v>
                </c:pt>
                <c:pt idx="38">
                  <c:v>196.22777777777776</c:v>
                </c:pt>
                <c:pt idx="39">
                  <c:v>196.22777777777776</c:v>
                </c:pt>
                <c:pt idx="40">
                  <c:v>196.22777777777776</c:v>
                </c:pt>
                <c:pt idx="41">
                  <c:v>196.22777777777776</c:v>
                </c:pt>
                <c:pt idx="42">
                  <c:v>196.22777777777776</c:v>
                </c:pt>
                <c:pt idx="43">
                  <c:v>196.22777777777776</c:v>
                </c:pt>
                <c:pt idx="44">
                  <c:v>196.22777777777776</c:v>
                </c:pt>
                <c:pt idx="45">
                  <c:v>196.22777777777776</c:v>
                </c:pt>
                <c:pt idx="46">
                  <c:v>196.22777777777776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A-4AA8-A54B-8FEFA7AE0665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CT5BM'!$AH$11:$AH$57</c:f>
              <c:numCache>
                <c:formatCode>0.00</c:formatCode>
                <c:ptCount val="47"/>
                <c:pt idx="0">
                  <c:v>216.88333333333333</c:v>
                </c:pt>
                <c:pt idx="1">
                  <c:v>216.88333333333333</c:v>
                </c:pt>
                <c:pt idx="2">
                  <c:v>216.88333333333333</c:v>
                </c:pt>
                <c:pt idx="3">
                  <c:v>216.88333333333333</c:v>
                </c:pt>
                <c:pt idx="4">
                  <c:v>216.88333333333333</c:v>
                </c:pt>
                <c:pt idx="5">
                  <c:v>216.88333333333333</c:v>
                </c:pt>
                <c:pt idx="6">
                  <c:v>216.88333333333333</c:v>
                </c:pt>
                <c:pt idx="7">
                  <c:v>216.88333333333333</c:v>
                </c:pt>
                <c:pt idx="8">
                  <c:v>216.88333333333333</c:v>
                </c:pt>
                <c:pt idx="9">
                  <c:v>216.88333333333333</c:v>
                </c:pt>
                <c:pt idx="10">
                  <c:v>216.88333333333333</c:v>
                </c:pt>
                <c:pt idx="11">
                  <c:v>216.88333333333333</c:v>
                </c:pt>
                <c:pt idx="12">
                  <c:v>216.88333333333333</c:v>
                </c:pt>
                <c:pt idx="13">
                  <c:v>216.88333333333333</c:v>
                </c:pt>
                <c:pt idx="14">
                  <c:v>216.88333333333333</c:v>
                </c:pt>
                <c:pt idx="15">
                  <c:v>216.88333333333333</c:v>
                </c:pt>
                <c:pt idx="16">
                  <c:v>216.88333333333333</c:v>
                </c:pt>
                <c:pt idx="17">
                  <c:v>216.88333333333333</c:v>
                </c:pt>
                <c:pt idx="18">
                  <c:v>216.88333333333333</c:v>
                </c:pt>
                <c:pt idx="19">
                  <c:v>216.88333333333333</c:v>
                </c:pt>
                <c:pt idx="20">
                  <c:v>216.88333333333333</c:v>
                </c:pt>
                <c:pt idx="21">
                  <c:v>216.88333333333333</c:v>
                </c:pt>
                <c:pt idx="22">
                  <c:v>216.88333333333333</c:v>
                </c:pt>
                <c:pt idx="23">
                  <c:v>216.88333333333333</c:v>
                </c:pt>
                <c:pt idx="24">
                  <c:v>216.88333333333333</c:v>
                </c:pt>
                <c:pt idx="25">
                  <c:v>216.88333333333333</c:v>
                </c:pt>
                <c:pt idx="26">
                  <c:v>216.88333333333333</c:v>
                </c:pt>
                <c:pt idx="27">
                  <c:v>216.88333333333333</c:v>
                </c:pt>
                <c:pt idx="28">
                  <c:v>216.88333333333333</c:v>
                </c:pt>
                <c:pt idx="29">
                  <c:v>216.88333333333333</c:v>
                </c:pt>
                <c:pt idx="30">
                  <c:v>216.88333333333333</c:v>
                </c:pt>
                <c:pt idx="31">
                  <c:v>216.88333333333333</c:v>
                </c:pt>
                <c:pt idx="32">
                  <c:v>216.88333333333333</c:v>
                </c:pt>
                <c:pt idx="33">
                  <c:v>216.88333333333333</c:v>
                </c:pt>
                <c:pt idx="34">
                  <c:v>216.88333333333333</c:v>
                </c:pt>
                <c:pt idx="35">
                  <c:v>216.88333333333333</c:v>
                </c:pt>
                <c:pt idx="36">
                  <c:v>216.88333333333333</c:v>
                </c:pt>
                <c:pt idx="37">
                  <c:v>216.88333333333333</c:v>
                </c:pt>
                <c:pt idx="38">
                  <c:v>216.88333333333333</c:v>
                </c:pt>
                <c:pt idx="39">
                  <c:v>216.88333333333333</c:v>
                </c:pt>
                <c:pt idx="40">
                  <c:v>216.88333333333333</c:v>
                </c:pt>
                <c:pt idx="41">
                  <c:v>216.88333333333333</c:v>
                </c:pt>
                <c:pt idx="42">
                  <c:v>216.88333333333333</c:v>
                </c:pt>
                <c:pt idx="43">
                  <c:v>216.88333333333333</c:v>
                </c:pt>
                <c:pt idx="44">
                  <c:v>216.88333333333333</c:v>
                </c:pt>
                <c:pt idx="45">
                  <c:v>216.88333333333333</c:v>
                </c:pt>
                <c:pt idx="46">
                  <c:v>216.88333333333333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A-4AA8-A54B-8FEFA7AE0665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CT5BM'!$AI$11:$AI$57</c:f>
              <c:numCache>
                <c:formatCode>0.00</c:formatCode>
                <c:ptCount val="47"/>
                <c:pt idx="0">
                  <c:v>185.89999999999998</c:v>
                </c:pt>
                <c:pt idx="1">
                  <c:v>185.89999999999998</c:v>
                </c:pt>
                <c:pt idx="2">
                  <c:v>185.89999999999998</c:v>
                </c:pt>
                <c:pt idx="3">
                  <c:v>185.89999999999998</c:v>
                </c:pt>
                <c:pt idx="4">
                  <c:v>185.89999999999998</c:v>
                </c:pt>
                <c:pt idx="5">
                  <c:v>185.89999999999998</c:v>
                </c:pt>
                <c:pt idx="6">
                  <c:v>185.89999999999998</c:v>
                </c:pt>
                <c:pt idx="7">
                  <c:v>185.89999999999998</c:v>
                </c:pt>
                <c:pt idx="8">
                  <c:v>185.89999999999998</c:v>
                </c:pt>
                <c:pt idx="9">
                  <c:v>185.89999999999998</c:v>
                </c:pt>
                <c:pt idx="10">
                  <c:v>185.89999999999998</c:v>
                </c:pt>
                <c:pt idx="11">
                  <c:v>185.89999999999998</c:v>
                </c:pt>
                <c:pt idx="12">
                  <c:v>185.89999999999998</c:v>
                </c:pt>
                <c:pt idx="13">
                  <c:v>185.89999999999998</c:v>
                </c:pt>
                <c:pt idx="14">
                  <c:v>185.89999999999998</c:v>
                </c:pt>
                <c:pt idx="15">
                  <c:v>185.89999999999998</c:v>
                </c:pt>
                <c:pt idx="16">
                  <c:v>185.89999999999998</c:v>
                </c:pt>
                <c:pt idx="17">
                  <c:v>185.89999999999998</c:v>
                </c:pt>
                <c:pt idx="18">
                  <c:v>185.89999999999998</c:v>
                </c:pt>
                <c:pt idx="19">
                  <c:v>185.89999999999998</c:v>
                </c:pt>
                <c:pt idx="20">
                  <c:v>185.89999999999998</c:v>
                </c:pt>
                <c:pt idx="21">
                  <c:v>185.89999999999998</c:v>
                </c:pt>
                <c:pt idx="22">
                  <c:v>185.89999999999998</c:v>
                </c:pt>
                <c:pt idx="23">
                  <c:v>185.89999999999998</c:v>
                </c:pt>
                <c:pt idx="24">
                  <c:v>185.89999999999998</c:v>
                </c:pt>
                <c:pt idx="25">
                  <c:v>185.89999999999998</c:v>
                </c:pt>
                <c:pt idx="26">
                  <c:v>185.89999999999998</c:v>
                </c:pt>
                <c:pt idx="27">
                  <c:v>185.89999999999998</c:v>
                </c:pt>
                <c:pt idx="28">
                  <c:v>185.89999999999998</c:v>
                </c:pt>
                <c:pt idx="29">
                  <c:v>185.89999999999998</c:v>
                </c:pt>
                <c:pt idx="30">
                  <c:v>185.89999999999998</c:v>
                </c:pt>
                <c:pt idx="31">
                  <c:v>185.89999999999998</c:v>
                </c:pt>
                <c:pt idx="32">
                  <c:v>185.89999999999998</c:v>
                </c:pt>
                <c:pt idx="33">
                  <c:v>185.89999999999998</c:v>
                </c:pt>
                <c:pt idx="34">
                  <c:v>185.89999999999998</c:v>
                </c:pt>
                <c:pt idx="35">
                  <c:v>185.89999999999998</c:v>
                </c:pt>
                <c:pt idx="36">
                  <c:v>185.89999999999998</c:v>
                </c:pt>
                <c:pt idx="37">
                  <c:v>185.89999999999998</c:v>
                </c:pt>
                <c:pt idx="38">
                  <c:v>185.89999999999998</c:v>
                </c:pt>
                <c:pt idx="39">
                  <c:v>185.89999999999998</c:v>
                </c:pt>
                <c:pt idx="40">
                  <c:v>185.89999999999998</c:v>
                </c:pt>
                <c:pt idx="41">
                  <c:v>185.89999999999998</c:v>
                </c:pt>
                <c:pt idx="42">
                  <c:v>185.89999999999998</c:v>
                </c:pt>
                <c:pt idx="43">
                  <c:v>185.89999999999998</c:v>
                </c:pt>
                <c:pt idx="44">
                  <c:v>185.89999999999998</c:v>
                </c:pt>
                <c:pt idx="45">
                  <c:v>185.89999999999998</c:v>
                </c:pt>
                <c:pt idx="46">
                  <c:v>185.89999999999998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A-4AA8-A54B-8FEFA7AE0665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CT5BM'!$A$11:$A$50</c:f>
              <c:numCache>
                <c:formatCode>dd/mm/yy;@</c:formatCode>
                <c:ptCount val="4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  <c:pt idx="18">
                  <c:v>45769</c:v>
                </c:pt>
                <c:pt idx="19">
                  <c:v>45771</c:v>
                </c:pt>
                <c:pt idx="20">
                  <c:v>45776</c:v>
                </c:pt>
                <c:pt idx="21">
                  <c:v>45778</c:v>
                </c:pt>
                <c:pt idx="22">
                  <c:v>45783</c:v>
                </c:pt>
                <c:pt idx="23">
                  <c:v>45785</c:v>
                </c:pt>
                <c:pt idx="24">
                  <c:v>45790</c:v>
                </c:pt>
                <c:pt idx="25">
                  <c:v>45792</c:v>
                </c:pt>
                <c:pt idx="26">
                  <c:v>45797</c:v>
                </c:pt>
                <c:pt idx="27">
                  <c:v>45799</c:v>
                </c:pt>
                <c:pt idx="28">
                  <c:v>45804</c:v>
                </c:pt>
                <c:pt idx="29">
                  <c:v>45806</c:v>
                </c:pt>
                <c:pt idx="30">
                  <c:v>45811</c:v>
                </c:pt>
                <c:pt idx="31">
                  <c:v>45813</c:v>
                </c:pt>
                <c:pt idx="32">
                  <c:v>45818</c:v>
                </c:pt>
                <c:pt idx="33">
                  <c:v>45820</c:v>
                </c:pt>
                <c:pt idx="34">
                  <c:v>45825</c:v>
                </c:pt>
                <c:pt idx="35">
                  <c:v>45827</c:v>
                </c:pt>
                <c:pt idx="36">
                  <c:v>45827</c:v>
                </c:pt>
                <c:pt idx="37">
                  <c:v>45834</c:v>
                </c:pt>
                <c:pt idx="38">
                  <c:v>45834</c:v>
                </c:pt>
                <c:pt idx="39">
                  <c:v>45839</c:v>
                </c:pt>
              </c:numCache>
            </c:numRef>
          </c:cat>
          <c:val>
            <c:numRef>
              <c:f>'CT2BD &amp; CT5BM'!$AJ$11:$AJ$57</c:f>
              <c:numCache>
                <c:formatCode>0.00</c:formatCode>
                <c:ptCount val="47"/>
                <c:pt idx="0">
                  <c:v>227.21111111111111</c:v>
                </c:pt>
                <c:pt idx="1">
                  <c:v>227.21111111111111</c:v>
                </c:pt>
                <c:pt idx="2">
                  <c:v>227.21111111111111</c:v>
                </c:pt>
                <c:pt idx="3">
                  <c:v>227.21111111111111</c:v>
                </c:pt>
                <c:pt idx="4">
                  <c:v>227.21111111111111</c:v>
                </c:pt>
                <c:pt idx="5">
                  <c:v>227.21111111111111</c:v>
                </c:pt>
                <c:pt idx="6">
                  <c:v>227.21111111111111</c:v>
                </c:pt>
                <c:pt idx="7">
                  <c:v>227.21111111111111</c:v>
                </c:pt>
                <c:pt idx="8">
                  <c:v>227.21111111111111</c:v>
                </c:pt>
                <c:pt idx="9">
                  <c:v>227.21111111111111</c:v>
                </c:pt>
                <c:pt idx="10">
                  <c:v>227.21111111111111</c:v>
                </c:pt>
                <c:pt idx="11">
                  <c:v>227.21111111111111</c:v>
                </c:pt>
                <c:pt idx="12">
                  <c:v>227.21111111111111</c:v>
                </c:pt>
                <c:pt idx="13">
                  <c:v>227.21111111111111</c:v>
                </c:pt>
                <c:pt idx="14">
                  <c:v>227.21111111111111</c:v>
                </c:pt>
                <c:pt idx="15">
                  <c:v>227.21111111111111</c:v>
                </c:pt>
                <c:pt idx="16">
                  <c:v>227.21111111111111</c:v>
                </c:pt>
                <c:pt idx="17">
                  <c:v>227.21111111111111</c:v>
                </c:pt>
                <c:pt idx="18">
                  <c:v>227.21111111111111</c:v>
                </c:pt>
                <c:pt idx="19">
                  <c:v>227.21111111111111</c:v>
                </c:pt>
                <c:pt idx="20">
                  <c:v>227.21111111111111</c:v>
                </c:pt>
                <c:pt idx="21">
                  <c:v>227.21111111111111</c:v>
                </c:pt>
                <c:pt idx="22">
                  <c:v>227.21111111111111</c:v>
                </c:pt>
                <c:pt idx="23">
                  <c:v>227.21111111111111</c:v>
                </c:pt>
                <c:pt idx="24">
                  <c:v>227.21111111111111</c:v>
                </c:pt>
                <c:pt idx="25">
                  <c:v>227.21111111111111</c:v>
                </c:pt>
                <c:pt idx="26">
                  <c:v>227.21111111111111</c:v>
                </c:pt>
                <c:pt idx="27">
                  <c:v>227.21111111111111</c:v>
                </c:pt>
                <c:pt idx="28">
                  <c:v>227.21111111111111</c:v>
                </c:pt>
                <c:pt idx="29">
                  <c:v>227.21111111111111</c:v>
                </c:pt>
                <c:pt idx="30">
                  <c:v>227.21111111111111</c:v>
                </c:pt>
                <c:pt idx="31">
                  <c:v>227.21111111111111</c:v>
                </c:pt>
                <c:pt idx="32">
                  <c:v>227.21111111111111</c:v>
                </c:pt>
                <c:pt idx="33">
                  <c:v>227.21111111111111</c:v>
                </c:pt>
                <c:pt idx="34">
                  <c:v>227.21111111111111</c:v>
                </c:pt>
                <c:pt idx="35">
                  <c:v>227.21111111111111</c:v>
                </c:pt>
                <c:pt idx="36">
                  <c:v>227.21111111111111</c:v>
                </c:pt>
                <c:pt idx="37">
                  <c:v>227.21111111111111</c:v>
                </c:pt>
                <c:pt idx="38">
                  <c:v>227.21111111111111</c:v>
                </c:pt>
                <c:pt idx="39">
                  <c:v>227.21111111111111</c:v>
                </c:pt>
                <c:pt idx="40">
                  <c:v>227.21111111111111</c:v>
                </c:pt>
                <c:pt idx="41">
                  <c:v>227.21111111111111</c:v>
                </c:pt>
                <c:pt idx="42">
                  <c:v>227.21111111111111</c:v>
                </c:pt>
                <c:pt idx="43">
                  <c:v>227.21111111111111</c:v>
                </c:pt>
                <c:pt idx="44">
                  <c:v>227.21111111111111</c:v>
                </c:pt>
                <c:pt idx="45">
                  <c:v>227.21111111111111</c:v>
                </c:pt>
                <c:pt idx="46">
                  <c:v>227.21111111111111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8A-4AA8-A54B-8FEFA7AE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  <c:max val="45843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CT5BL'!$B$11:$B$40</c:f>
              <c:numCache>
                <c:formatCode>General</c:formatCode>
                <c:ptCount val="30"/>
                <c:pt idx="0" formatCode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19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C-4802-8F5D-C7BB76F456DD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CT5BL'!$AA$11:$AA$40</c:f>
              <c:numCache>
                <c:formatCode>0</c:formatCode>
                <c:ptCount val="3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C-4802-8F5D-C7BB76F456DD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CT5BL'!$AB$11:$AB$40</c:f>
              <c:numCache>
                <c:formatCode>0.00</c:formatCode>
                <c:ptCount val="3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C-4802-8F5D-C7BB76F456DD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CT5BL'!$AC$11:$AC$40</c:f>
              <c:numCache>
                <c:formatCode>0.00</c:formatCode>
                <c:ptCount val="3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C-4802-8F5D-C7BB76F456DD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CT5BL'!$AD$11:$AD$40</c:f>
              <c:numCache>
                <c:formatCode>0.00</c:formatCode>
                <c:ptCount val="30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C-4802-8F5D-C7BB76F456DD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CT5BL'!$AE$11:$AE$40</c:f>
              <c:numCache>
                <c:formatCode>0.00</c:formatCode>
                <c:ptCount val="3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C-4802-8F5D-C7BB76F4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2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2 CT5BL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CT5BL'!$C$11:$C$40</c:f>
              <c:numCache>
                <c:formatCode>General</c:formatCode>
                <c:ptCount val="30"/>
                <c:pt idx="5">
                  <c:v>201</c:v>
                </c:pt>
                <c:pt idx="7" formatCode="0">
                  <c:v>204</c:v>
                </c:pt>
                <c:pt idx="8" formatCode="0">
                  <c:v>188</c:v>
                </c:pt>
                <c:pt idx="9">
                  <c:v>202</c:v>
                </c:pt>
                <c:pt idx="10">
                  <c:v>207</c:v>
                </c:pt>
                <c:pt idx="11">
                  <c:v>201</c:v>
                </c:pt>
                <c:pt idx="12">
                  <c:v>207</c:v>
                </c:pt>
                <c:pt idx="13">
                  <c:v>209</c:v>
                </c:pt>
                <c:pt idx="14">
                  <c:v>191</c:v>
                </c:pt>
                <c:pt idx="15">
                  <c:v>199</c:v>
                </c:pt>
                <c:pt idx="16">
                  <c:v>205</c:v>
                </c:pt>
                <c:pt idx="1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9-4FC6-9766-0AB612B92968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CT5BL'!$AF$11:$AF$40</c:f>
              <c:numCache>
                <c:formatCode>0.00</c:formatCode>
                <c:ptCount val="30"/>
                <c:pt idx="0">
                  <c:v>202.375</c:v>
                </c:pt>
                <c:pt idx="1">
                  <c:v>202.375</c:v>
                </c:pt>
                <c:pt idx="2">
                  <c:v>202.375</c:v>
                </c:pt>
                <c:pt idx="3">
                  <c:v>202.375</c:v>
                </c:pt>
                <c:pt idx="4">
                  <c:v>202.375</c:v>
                </c:pt>
                <c:pt idx="5">
                  <c:v>202.375</c:v>
                </c:pt>
                <c:pt idx="6">
                  <c:v>202.375</c:v>
                </c:pt>
                <c:pt idx="7">
                  <c:v>202.375</c:v>
                </c:pt>
                <c:pt idx="8">
                  <c:v>202.375</c:v>
                </c:pt>
                <c:pt idx="9">
                  <c:v>202.375</c:v>
                </c:pt>
                <c:pt idx="10">
                  <c:v>202.375</c:v>
                </c:pt>
                <c:pt idx="11">
                  <c:v>202.375</c:v>
                </c:pt>
                <c:pt idx="12">
                  <c:v>202.375</c:v>
                </c:pt>
                <c:pt idx="13">
                  <c:v>202.375</c:v>
                </c:pt>
                <c:pt idx="14">
                  <c:v>202.375</c:v>
                </c:pt>
                <c:pt idx="15">
                  <c:v>202.375</c:v>
                </c:pt>
                <c:pt idx="16">
                  <c:v>202.375</c:v>
                </c:pt>
                <c:pt idx="17">
                  <c:v>202.375</c:v>
                </c:pt>
                <c:pt idx="18">
                  <c:v>202.375</c:v>
                </c:pt>
                <c:pt idx="19">
                  <c:v>202.375</c:v>
                </c:pt>
                <c:pt idx="20">
                  <c:v>202.375</c:v>
                </c:pt>
                <c:pt idx="21">
                  <c:v>202.375</c:v>
                </c:pt>
                <c:pt idx="22">
                  <c:v>202.375</c:v>
                </c:pt>
                <c:pt idx="23">
                  <c:v>202.375</c:v>
                </c:pt>
                <c:pt idx="24">
                  <c:v>202.375</c:v>
                </c:pt>
                <c:pt idx="25">
                  <c:v>202.375</c:v>
                </c:pt>
                <c:pt idx="26">
                  <c:v>202.375</c:v>
                </c:pt>
                <c:pt idx="27">
                  <c:v>202.375</c:v>
                </c:pt>
                <c:pt idx="28">
                  <c:v>202.375</c:v>
                </c:pt>
                <c:pt idx="29">
                  <c:v>202.375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9-4FC6-9766-0AB612B92968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CT5BL'!$AG$11:$AG$40</c:f>
              <c:numCache>
                <c:formatCode>0.00</c:formatCode>
                <c:ptCount val="30"/>
                <c:pt idx="0">
                  <c:v>192.25624999999999</c:v>
                </c:pt>
                <c:pt idx="1">
                  <c:v>192.25624999999999</c:v>
                </c:pt>
                <c:pt idx="2">
                  <c:v>192.25624999999999</c:v>
                </c:pt>
                <c:pt idx="3">
                  <c:v>192.25624999999999</c:v>
                </c:pt>
                <c:pt idx="4">
                  <c:v>192.25624999999999</c:v>
                </c:pt>
                <c:pt idx="5">
                  <c:v>192.25624999999999</c:v>
                </c:pt>
                <c:pt idx="6">
                  <c:v>192.25624999999999</c:v>
                </c:pt>
                <c:pt idx="7">
                  <c:v>192.25624999999999</c:v>
                </c:pt>
                <c:pt idx="8">
                  <c:v>192.25624999999999</c:v>
                </c:pt>
                <c:pt idx="9">
                  <c:v>192.25624999999999</c:v>
                </c:pt>
                <c:pt idx="10">
                  <c:v>192.25624999999999</c:v>
                </c:pt>
                <c:pt idx="11">
                  <c:v>192.25624999999999</c:v>
                </c:pt>
                <c:pt idx="12">
                  <c:v>192.25624999999999</c:v>
                </c:pt>
                <c:pt idx="13">
                  <c:v>192.25624999999999</c:v>
                </c:pt>
                <c:pt idx="14">
                  <c:v>192.25624999999999</c:v>
                </c:pt>
                <c:pt idx="15">
                  <c:v>192.25624999999999</c:v>
                </c:pt>
                <c:pt idx="16">
                  <c:v>192.25624999999999</c:v>
                </c:pt>
                <c:pt idx="17">
                  <c:v>192.25624999999999</c:v>
                </c:pt>
                <c:pt idx="18">
                  <c:v>192.25624999999999</c:v>
                </c:pt>
                <c:pt idx="19">
                  <c:v>192.25624999999999</c:v>
                </c:pt>
                <c:pt idx="20">
                  <c:v>192.25624999999999</c:v>
                </c:pt>
                <c:pt idx="21">
                  <c:v>192.25624999999999</c:v>
                </c:pt>
                <c:pt idx="22">
                  <c:v>192.25624999999999</c:v>
                </c:pt>
                <c:pt idx="23">
                  <c:v>192.25624999999999</c:v>
                </c:pt>
                <c:pt idx="24">
                  <c:v>192.25624999999999</c:v>
                </c:pt>
                <c:pt idx="25">
                  <c:v>192.25624999999999</c:v>
                </c:pt>
                <c:pt idx="26">
                  <c:v>192.25624999999999</c:v>
                </c:pt>
                <c:pt idx="27">
                  <c:v>192.25624999999999</c:v>
                </c:pt>
                <c:pt idx="28">
                  <c:v>192.25624999999999</c:v>
                </c:pt>
                <c:pt idx="29">
                  <c:v>192.25624999999999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89-4FC6-9766-0AB612B92968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CT5BL'!$AH$11:$AH$40</c:f>
              <c:numCache>
                <c:formatCode>0.00</c:formatCode>
                <c:ptCount val="30"/>
                <c:pt idx="0">
                  <c:v>212.49375000000001</c:v>
                </c:pt>
                <c:pt idx="1">
                  <c:v>212.49375000000001</c:v>
                </c:pt>
                <c:pt idx="2">
                  <c:v>212.49375000000001</c:v>
                </c:pt>
                <c:pt idx="3">
                  <c:v>212.49375000000001</c:v>
                </c:pt>
                <c:pt idx="4">
                  <c:v>212.49375000000001</c:v>
                </c:pt>
                <c:pt idx="5">
                  <c:v>212.49375000000001</c:v>
                </c:pt>
                <c:pt idx="6">
                  <c:v>212.49375000000001</c:v>
                </c:pt>
                <c:pt idx="7">
                  <c:v>212.49375000000001</c:v>
                </c:pt>
                <c:pt idx="8">
                  <c:v>212.49375000000001</c:v>
                </c:pt>
                <c:pt idx="9">
                  <c:v>212.49375000000001</c:v>
                </c:pt>
                <c:pt idx="10">
                  <c:v>212.49375000000001</c:v>
                </c:pt>
                <c:pt idx="11">
                  <c:v>212.49375000000001</c:v>
                </c:pt>
                <c:pt idx="12">
                  <c:v>212.49375000000001</c:v>
                </c:pt>
                <c:pt idx="13">
                  <c:v>212.49375000000001</c:v>
                </c:pt>
                <c:pt idx="14">
                  <c:v>212.49375000000001</c:v>
                </c:pt>
                <c:pt idx="15">
                  <c:v>212.49375000000001</c:v>
                </c:pt>
                <c:pt idx="16">
                  <c:v>212.49375000000001</c:v>
                </c:pt>
                <c:pt idx="17">
                  <c:v>212.49375000000001</c:v>
                </c:pt>
                <c:pt idx="18">
                  <c:v>212.49375000000001</c:v>
                </c:pt>
                <c:pt idx="19">
                  <c:v>212.49375000000001</c:v>
                </c:pt>
                <c:pt idx="20">
                  <c:v>212.49375000000001</c:v>
                </c:pt>
                <c:pt idx="21">
                  <c:v>212.49375000000001</c:v>
                </c:pt>
                <c:pt idx="22">
                  <c:v>212.49375000000001</c:v>
                </c:pt>
                <c:pt idx="23">
                  <c:v>212.49375000000001</c:v>
                </c:pt>
                <c:pt idx="24">
                  <c:v>212.49375000000001</c:v>
                </c:pt>
                <c:pt idx="25">
                  <c:v>212.49375000000001</c:v>
                </c:pt>
                <c:pt idx="26">
                  <c:v>212.49375000000001</c:v>
                </c:pt>
                <c:pt idx="27">
                  <c:v>212.49375000000001</c:v>
                </c:pt>
                <c:pt idx="28">
                  <c:v>212.49375000000001</c:v>
                </c:pt>
                <c:pt idx="29">
                  <c:v>212.49375000000001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89-4FC6-9766-0AB612B92968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CT5BL'!$AI$11:$AI$40</c:f>
              <c:numCache>
                <c:formatCode>0.00</c:formatCode>
                <c:ptCount val="30"/>
                <c:pt idx="0">
                  <c:v>182.13749999999999</c:v>
                </c:pt>
                <c:pt idx="1">
                  <c:v>182.13749999999999</c:v>
                </c:pt>
                <c:pt idx="2">
                  <c:v>182.13749999999999</c:v>
                </c:pt>
                <c:pt idx="3">
                  <c:v>182.13749999999999</c:v>
                </c:pt>
                <c:pt idx="4">
                  <c:v>182.13749999999999</c:v>
                </c:pt>
                <c:pt idx="5">
                  <c:v>182.13749999999999</c:v>
                </c:pt>
                <c:pt idx="6">
                  <c:v>182.13749999999999</c:v>
                </c:pt>
                <c:pt idx="7">
                  <c:v>182.13749999999999</c:v>
                </c:pt>
                <c:pt idx="8">
                  <c:v>182.13749999999999</c:v>
                </c:pt>
                <c:pt idx="9">
                  <c:v>182.13749999999999</c:v>
                </c:pt>
                <c:pt idx="10">
                  <c:v>182.13749999999999</c:v>
                </c:pt>
                <c:pt idx="11">
                  <c:v>182.13749999999999</c:v>
                </c:pt>
                <c:pt idx="12">
                  <c:v>182.13749999999999</c:v>
                </c:pt>
                <c:pt idx="13">
                  <c:v>182.13749999999999</c:v>
                </c:pt>
                <c:pt idx="14">
                  <c:v>182.13749999999999</c:v>
                </c:pt>
                <c:pt idx="15">
                  <c:v>182.13749999999999</c:v>
                </c:pt>
                <c:pt idx="16">
                  <c:v>182.13749999999999</c:v>
                </c:pt>
                <c:pt idx="17">
                  <c:v>182.13749999999999</c:v>
                </c:pt>
                <c:pt idx="18">
                  <c:v>182.13749999999999</c:v>
                </c:pt>
                <c:pt idx="19">
                  <c:v>182.13749999999999</c:v>
                </c:pt>
                <c:pt idx="20">
                  <c:v>182.13749999999999</c:v>
                </c:pt>
                <c:pt idx="21">
                  <c:v>182.13749999999999</c:v>
                </c:pt>
                <c:pt idx="22">
                  <c:v>182.13749999999999</c:v>
                </c:pt>
                <c:pt idx="23">
                  <c:v>182.13749999999999</c:v>
                </c:pt>
                <c:pt idx="24">
                  <c:v>182.13749999999999</c:v>
                </c:pt>
                <c:pt idx="25">
                  <c:v>182.13749999999999</c:v>
                </c:pt>
                <c:pt idx="26">
                  <c:v>182.13749999999999</c:v>
                </c:pt>
                <c:pt idx="27">
                  <c:v>182.13749999999999</c:v>
                </c:pt>
                <c:pt idx="28">
                  <c:v>182.13749999999999</c:v>
                </c:pt>
                <c:pt idx="29">
                  <c:v>182.13749999999999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89-4FC6-9766-0AB612B92968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'CT2BD &amp; CT5BL'!$A$11:$A$40</c:f>
              <c:numCache>
                <c:formatCode>dd/mm/yy;@</c:formatCode>
                <c:ptCount val="30"/>
                <c:pt idx="0">
                  <c:v>45713</c:v>
                </c:pt>
                <c:pt idx="1">
                  <c:v>45715</c:v>
                </c:pt>
                <c:pt idx="2">
                  <c:v>45720</c:v>
                </c:pt>
                <c:pt idx="3">
                  <c:v>45722</c:v>
                </c:pt>
                <c:pt idx="4">
                  <c:v>45727</c:v>
                </c:pt>
                <c:pt idx="5">
                  <c:v>45727</c:v>
                </c:pt>
                <c:pt idx="7">
                  <c:v>45729</c:v>
                </c:pt>
                <c:pt idx="8">
                  <c:v>45734</c:v>
                </c:pt>
                <c:pt idx="9">
                  <c:v>45736</c:v>
                </c:pt>
                <c:pt idx="10">
                  <c:v>45741</c:v>
                </c:pt>
                <c:pt idx="11">
                  <c:v>45743</c:v>
                </c:pt>
                <c:pt idx="12">
                  <c:v>45748</c:v>
                </c:pt>
                <c:pt idx="13">
                  <c:v>45750</c:v>
                </c:pt>
                <c:pt idx="14">
                  <c:v>45755</c:v>
                </c:pt>
                <c:pt idx="15">
                  <c:v>45757</c:v>
                </c:pt>
                <c:pt idx="16">
                  <c:v>45762</c:v>
                </c:pt>
                <c:pt idx="17">
                  <c:v>45764</c:v>
                </c:pt>
              </c:numCache>
            </c:numRef>
          </c:cat>
          <c:val>
            <c:numRef>
              <c:f>'CT2BD &amp; CT5BL'!$AJ$11:$AJ$40</c:f>
              <c:numCache>
                <c:formatCode>0.00</c:formatCode>
                <c:ptCount val="30"/>
                <c:pt idx="0">
                  <c:v>222.61250000000001</c:v>
                </c:pt>
                <c:pt idx="1">
                  <c:v>222.61250000000001</c:v>
                </c:pt>
                <c:pt idx="2">
                  <c:v>222.61250000000001</c:v>
                </c:pt>
                <c:pt idx="3">
                  <c:v>222.61250000000001</c:v>
                </c:pt>
                <c:pt idx="4">
                  <c:v>222.61250000000001</c:v>
                </c:pt>
                <c:pt idx="5">
                  <c:v>222.61250000000001</c:v>
                </c:pt>
                <c:pt idx="6">
                  <c:v>222.61250000000001</c:v>
                </c:pt>
                <c:pt idx="7">
                  <c:v>222.61250000000001</c:v>
                </c:pt>
                <c:pt idx="8">
                  <c:v>222.61250000000001</c:v>
                </c:pt>
                <c:pt idx="9">
                  <c:v>222.61250000000001</c:v>
                </c:pt>
                <c:pt idx="10">
                  <c:v>222.61250000000001</c:v>
                </c:pt>
                <c:pt idx="11">
                  <c:v>222.61250000000001</c:v>
                </c:pt>
                <c:pt idx="12">
                  <c:v>222.61250000000001</c:v>
                </c:pt>
                <c:pt idx="13">
                  <c:v>222.61250000000001</c:v>
                </c:pt>
                <c:pt idx="14">
                  <c:v>222.61250000000001</c:v>
                </c:pt>
                <c:pt idx="15">
                  <c:v>222.61250000000001</c:v>
                </c:pt>
                <c:pt idx="16">
                  <c:v>222.61250000000001</c:v>
                </c:pt>
                <c:pt idx="17">
                  <c:v>222.61250000000001</c:v>
                </c:pt>
                <c:pt idx="18">
                  <c:v>222.61250000000001</c:v>
                </c:pt>
                <c:pt idx="19">
                  <c:v>222.61250000000001</c:v>
                </c:pt>
                <c:pt idx="20">
                  <c:v>222.61250000000001</c:v>
                </c:pt>
                <c:pt idx="21">
                  <c:v>222.61250000000001</c:v>
                </c:pt>
                <c:pt idx="22">
                  <c:v>222.61250000000001</c:v>
                </c:pt>
                <c:pt idx="23">
                  <c:v>222.61250000000001</c:v>
                </c:pt>
                <c:pt idx="24">
                  <c:v>222.61250000000001</c:v>
                </c:pt>
                <c:pt idx="25">
                  <c:v>222.61250000000001</c:v>
                </c:pt>
                <c:pt idx="26">
                  <c:v>222.61250000000001</c:v>
                </c:pt>
                <c:pt idx="27">
                  <c:v>222.61250000000001</c:v>
                </c:pt>
                <c:pt idx="28">
                  <c:v>222.61250000000001</c:v>
                </c:pt>
                <c:pt idx="29">
                  <c:v>222.61250000000001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89-4FC6-9766-0AB612B9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Level 1 CT2BC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CT5BK(2)'!$B$11:$B$57</c:f>
              <c:numCache>
                <c:formatCode>General</c:formatCode>
                <c:ptCount val="47"/>
                <c:pt idx="0" formatCode="0">
                  <c:v>23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5" formatCode="0">
                  <c:v>22</c:v>
                </c:pt>
                <c:pt idx="6">
                  <c:v>18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  <c:pt idx="10" formatCode="0">
                  <c:v>21</c:v>
                </c:pt>
                <c:pt idx="11" formatCode="0">
                  <c:v>19</c:v>
                </c:pt>
                <c:pt idx="12" formatCode="0">
                  <c:v>21</c:v>
                </c:pt>
                <c:pt idx="13" formatCode="0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A4-429B-9EF2-68CB42F0FE8C}"/>
            </c:ext>
          </c:extLst>
        </c:ser>
        <c:ser>
          <c:idx val="1"/>
          <c:order val="1"/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CT5BK(2)'!$AA$11:$AA$67</c:f>
              <c:numCache>
                <c:formatCode>0</c:formatCode>
                <c:ptCount val="5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A4-429B-9EF2-68CB42F0FE8C}"/>
            </c:ext>
          </c:extLst>
        </c:ser>
        <c:ser>
          <c:idx val="2"/>
          <c:order val="2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CT5BK(2)'!$AB$11:$AB$67</c:f>
              <c:numCache>
                <c:formatCode>0.00</c:formatCode>
                <c:ptCount val="57"/>
                <c:pt idx="0">
                  <c:v>22.8</c:v>
                </c:pt>
                <c:pt idx="1">
                  <c:v>22.8</c:v>
                </c:pt>
                <c:pt idx="2">
                  <c:v>22.8</c:v>
                </c:pt>
                <c:pt idx="3">
                  <c:v>22.8</c:v>
                </c:pt>
                <c:pt idx="4">
                  <c:v>22.8</c:v>
                </c:pt>
                <c:pt idx="5">
                  <c:v>22.8</c:v>
                </c:pt>
                <c:pt idx="6">
                  <c:v>22.8</c:v>
                </c:pt>
                <c:pt idx="7">
                  <c:v>22.8</c:v>
                </c:pt>
                <c:pt idx="8">
                  <c:v>22.8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22.8</c:v>
                </c:pt>
                <c:pt idx="22">
                  <c:v>22.8</c:v>
                </c:pt>
                <c:pt idx="23">
                  <c:v>22.8</c:v>
                </c:pt>
                <c:pt idx="24">
                  <c:v>22.8</c:v>
                </c:pt>
                <c:pt idx="25">
                  <c:v>22.8</c:v>
                </c:pt>
                <c:pt idx="26">
                  <c:v>22.8</c:v>
                </c:pt>
                <c:pt idx="27">
                  <c:v>22.8</c:v>
                </c:pt>
                <c:pt idx="28">
                  <c:v>22.8</c:v>
                </c:pt>
                <c:pt idx="29">
                  <c:v>22.8</c:v>
                </c:pt>
                <c:pt idx="30">
                  <c:v>22.8</c:v>
                </c:pt>
                <c:pt idx="31">
                  <c:v>22.8</c:v>
                </c:pt>
                <c:pt idx="32">
                  <c:v>22.8</c:v>
                </c:pt>
                <c:pt idx="33">
                  <c:v>22.8</c:v>
                </c:pt>
                <c:pt idx="34">
                  <c:v>22.8</c:v>
                </c:pt>
                <c:pt idx="35">
                  <c:v>22.8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22.8</c:v>
                </c:pt>
                <c:pt idx="44">
                  <c:v>22.8</c:v>
                </c:pt>
                <c:pt idx="45">
                  <c:v>22.8</c:v>
                </c:pt>
                <c:pt idx="46">
                  <c:v>22.8</c:v>
                </c:pt>
                <c:pt idx="47">
                  <c:v>22.8</c:v>
                </c:pt>
                <c:pt idx="48">
                  <c:v>22.8</c:v>
                </c:pt>
                <c:pt idx="49">
                  <c:v>22.8</c:v>
                </c:pt>
                <c:pt idx="50">
                  <c:v>22.8</c:v>
                </c:pt>
                <c:pt idx="51">
                  <c:v>22.8</c:v>
                </c:pt>
                <c:pt idx="52">
                  <c:v>22.8</c:v>
                </c:pt>
                <c:pt idx="53">
                  <c:v>22.8</c:v>
                </c:pt>
                <c:pt idx="54">
                  <c:v>22.8</c:v>
                </c:pt>
                <c:pt idx="55">
                  <c:v>22.8</c:v>
                </c:pt>
                <c:pt idx="56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A4-429B-9EF2-68CB42F0FE8C}"/>
            </c:ext>
          </c:extLst>
        </c:ser>
        <c:ser>
          <c:idx val="3"/>
          <c:order val="3"/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CT5BK(2)'!$AC$11:$AC$67</c:f>
              <c:numCache>
                <c:formatCode>0.00</c:formatCode>
                <c:ptCount val="57"/>
                <c:pt idx="0">
                  <c:v>25.2</c:v>
                </c:pt>
                <c:pt idx="1">
                  <c:v>25.2</c:v>
                </c:pt>
                <c:pt idx="2">
                  <c:v>25.2</c:v>
                </c:pt>
                <c:pt idx="3">
                  <c:v>25.2</c:v>
                </c:pt>
                <c:pt idx="4">
                  <c:v>25.2</c:v>
                </c:pt>
                <c:pt idx="5">
                  <c:v>25.2</c:v>
                </c:pt>
                <c:pt idx="6">
                  <c:v>25.2</c:v>
                </c:pt>
                <c:pt idx="7">
                  <c:v>25.2</c:v>
                </c:pt>
                <c:pt idx="8">
                  <c:v>25.2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25.2</c:v>
                </c:pt>
                <c:pt idx="22">
                  <c:v>25.2</c:v>
                </c:pt>
                <c:pt idx="23">
                  <c:v>25.2</c:v>
                </c:pt>
                <c:pt idx="24">
                  <c:v>25.2</c:v>
                </c:pt>
                <c:pt idx="25">
                  <c:v>25.2</c:v>
                </c:pt>
                <c:pt idx="26">
                  <c:v>25.2</c:v>
                </c:pt>
                <c:pt idx="27">
                  <c:v>25.2</c:v>
                </c:pt>
                <c:pt idx="28">
                  <c:v>25.2</c:v>
                </c:pt>
                <c:pt idx="29">
                  <c:v>25.2</c:v>
                </c:pt>
                <c:pt idx="30">
                  <c:v>25.2</c:v>
                </c:pt>
                <c:pt idx="31">
                  <c:v>25.2</c:v>
                </c:pt>
                <c:pt idx="32">
                  <c:v>25.2</c:v>
                </c:pt>
                <c:pt idx="33">
                  <c:v>25.2</c:v>
                </c:pt>
                <c:pt idx="34">
                  <c:v>25.2</c:v>
                </c:pt>
                <c:pt idx="35">
                  <c:v>25.2</c:v>
                </c:pt>
                <c:pt idx="36">
                  <c:v>25.2</c:v>
                </c:pt>
                <c:pt idx="37">
                  <c:v>25.2</c:v>
                </c:pt>
                <c:pt idx="38">
                  <c:v>25.2</c:v>
                </c:pt>
                <c:pt idx="39">
                  <c:v>25.2</c:v>
                </c:pt>
                <c:pt idx="40">
                  <c:v>25.2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25.2</c:v>
                </c:pt>
                <c:pt idx="56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A4-429B-9EF2-68CB42F0FE8C}"/>
            </c:ext>
          </c:extLst>
        </c:ser>
        <c:ser>
          <c:idx val="4"/>
          <c:order val="4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CT5BK(2)'!$AD$11:$AD$67</c:f>
              <c:numCache>
                <c:formatCode>0.00</c:formatCode>
                <c:ptCount val="57"/>
                <c:pt idx="0">
                  <c:v>21.6</c:v>
                </c:pt>
                <c:pt idx="1">
                  <c:v>21.6</c:v>
                </c:pt>
                <c:pt idx="2">
                  <c:v>21.6</c:v>
                </c:pt>
                <c:pt idx="3">
                  <c:v>21.6</c:v>
                </c:pt>
                <c:pt idx="4">
                  <c:v>21.6</c:v>
                </c:pt>
                <c:pt idx="5">
                  <c:v>21.6</c:v>
                </c:pt>
                <c:pt idx="6">
                  <c:v>21.6</c:v>
                </c:pt>
                <c:pt idx="7">
                  <c:v>21.6</c:v>
                </c:pt>
                <c:pt idx="8">
                  <c:v>21.6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21.6</c:v>
                </c:pt>
                <c:pt idx="22">
                  <c:v>21.6</c:v>
                </c:pt>
                <c:pt idx="23">
                  <c:v>21.6</c:v>
                </c:pt>
                <c:pt idx="24">
                  <c:v>21.6</c:v>
                </c:pt>
                <c:pt idx="25">
                  <c:v>21.6</c:v>
                </c:pt>
                <c:pt idx="26">
                  <c:v>21.6</c:v>
                </c:pt>
                <c:pt idx="27">
                  <c:v>21.6</c:v>
                </c:pt>
                <c:pt idx="28">
                  <c:v>21.6</c:v>
                </c:pt>
                <c:pt idx="29">
                  <c:v>21.6</c:v>
                </c:pt>
                <c:pt idx="30">
                  <c:v>21.6</c:v>
                </c:pt>
                <c:pt idx="31">
                  <c:v>21.6</c:v>
                </c:pt>
                <c:pt idx="32">
                  <c:v>21.6</c:v>
                </c:pt>
                <c:pt idx="33">
                  <c:v>21.6</c:v>
                </c:pt>
                <c:pt idx="34">
                  <c:v>21.6</c:v>
                </c:pt>
                <c:pt idx="35">
                  <c:v>21.6</c:v>
                </c:pt>
                <c:pt idx="36">
                  <c:v>21.6</c:v>
                </c:pt>
                <c:pt idx="37">
                  <c:v>21.6</c:v>
                </c:pt>
                <c:pt idx="38">
                  <c:v>21.6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A4-429B-9EF2-68CB42F0FE8C}"/>
            </c:ext>
          </c:extLst>
        </c:ser>
        <c:ser>
          <c:idx val="5"/>
          <c:order val="5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'LOT CT2BC(1) and CT5BK(2)'!$A$11:$A$59</c:f>
              <c:numCache>
                <c:formatCode>dd/mm/yy;@</c:formatCode>
                <c:ptCount val="49"/>
                <c:pt idx="0">
                  <c:v>45638</c:v>
                </c:pt>
                <c:pt idx="1">
                  <c:v>45643</c:v>
                </c:pt>
                <c:pt idx="2">
                  <c:v>45645</c:v>
                </c:pt>
                <c:pt idx="3">
                  <c:v>45650</c:v>
                </c:pt>
                <c:pt idx="5">
                  <c:v>45659</c:v>
                </c:pt>
                <c:pt idx="6">
                  <c:v>45664</c:v>
                </c:pt>
                <c:pt idx="7">
                  <c:v>45666</c:v>
                </c:pt>
                <c:pt idx="8">
                  <c:v>45671</c:v>
                </c:pt>
                <c:pt idx="9">
                  <c:v>45673</c:v>
                </c:pt>
                <c:pt idx="10">
                  <c:v>45678</c:v>
                </c:pt>
                <c:pt idx="11">
                  <c:v>45680</c:v>
                </c:pt>
                <c:pt idx="12">
                  <c:v>45682</c:v>
                </c:pt>
                <c:pt idx="13">
                  <c:v>45685</c:v>
                </c:pt>
                <c:pt idx="15">
                  <c:v>45692</c:v>
                </c:pt>
                <c:pt idx="16">
                  <c:v>45694</c:v>
                </c:pt>
                <c:pt idx="17">
                  <c:v>45699</c:v>
                </c:pt>
                <c:pt idx="18">
                  <c:v>45701</c:v>
                </c:pt>
                <c:pt idx="19">
                  <c:v>45706</c:v>
                </c:pt>
                <c:pt idx="20">
                  <c:v>45708</c:v>
                </c:pt>
                <c:pt idx="21">
                  <c:v>45713</c:v>
                </c:pt>
                <c:pt idx="22">
                  <c:v>45715</c:v>
                </c:pt>
                <c:pt idx="23">
                  <c:v>45720</c:v>
                </c:pt>
                <c:pt idx="24">
                  <c:v>45722</c:v>
                </c:pt>
              </c:numCache>
            </c:numRef>
          </c:cat>
          <c:val>
            <c:numRef>
              <c:f>'LOT CT2BC(1) and CT5BK(2)'!$AE$11:$AE$67</c:f>
              <c:numCache>
                <c:formatCode>0.00</c:formatCode>
                <c:ptCount val="57"/>
                <c:pt idx="0">
                  <c:v>26.4</c:v>
                </c:pt>
                <c:pt idx="1">
                  <c:v>26.4</c:v>
                </c:pt>
                <c:pt idx="2">
                  <c:v>26.4</c:v>
                </c:pt>
                <c:pt idx="3">
                  <c:v>26.4</c:v>
                </c:pt>
                <c:pt idx="4">
                  <c:v>26.4</c:v>
                </c:pt>
                <c:pt idx="5">
                  <c:v>26.4</c:v>
                </c:pt>
                <c:pt idx="6">
                  <c:v>26.4</c:v>
                </c:pt>
                <c:pt idx="7">
                  <c:v>26.4</c:v>
                </c:pt>
                <c:pt idx="8">
                  <c:v>26.4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26.4</c:v>
                </c:pt>
                <c:pt idx="22">
                  <c:v>26.4</c:v>
                </c:pt>
                <c:pt idx="23">
                  <c:v>26.4</c:v>
                </c:pt>
                <c:pt idx="24">
                  <c:v>26.4</c:v>
                </c:pt>
                <c:pt idx="25">
                  <c:v>26.4</c:v>
                </c:pt>
                <c:pt idx="26">
                  <c:v>26.4</c:v>
                </c:pt>
                <c:pt idx="27">
                  <c:v>26.4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26.4</c:v>
                </c:pt>
                <c:pt idx="33">
                  <c:v>26.4</c:v>
                </c:pt>
                <c:pt idx="34">
                  <c:v>26.4</c:v>
                </c:pt>
                <c:pt idx="35">
                  <c:v>26.4</c:v>
                </c:pt>
                <c:pt idx="36">
                  <c:v>26.4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26.4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26.4</c:v>
                </c:pt>
                <c:pt idx="51">
                  <c:v>26.4</c:v>
                </c:pt>
                <c:pt idx="52">
                  <c:v>26.4</c:v>
                </c:pt>
                <c:pt idx="53">
                  <c:v>26.4</c:v>
                </c:pt>
                <c:pt idx="54">
                  <c:v>26.4</c:v>
                </c:pt>
                <c:pt idx="55">
                  <c:v>26.4</c:v>
                </c:pt>
                <c:pt idx="56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A4-429B-9EF2-68CB42F0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03952"/>
        <c:axId val="1780367904"/>
      </c:lineChart>
      <c:dateAx>
        <c:axId val="1556403952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367904"/>
        <c:crosses val="autoZero"/>
        <c:auto val="1"/>
        <c:lblOffset val="100"/>
        <c:baseTimeUnit val="days"/>
      </c:dateAx>
      <c:valAx>
        <c:axId val="1780367904"/>
        <c:scaling>
          <c:orientation val="minMax"/>
          <c:max val="27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0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8632580A-C055-47DE-A96E-24534FD87869}"/>
            </a:ext>
            <a:ext uri="{147F2762-F138-4A5C-976F-8EAC2B608ADB}">
              <a16:predDERef xmlns:a16="http://schemas.microsoft.com/office/drawing/2014/main" pred="{D60963E9-AA86-4F86-A7D3-D3B27D708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1949" name="Chart 1">
          <a:extLst>
            <a:ext uri="{FF2B5EF4-FFF2-40B4-BE49-F238E27FC236}">
              <a16:creationId xmlns:a16="http://schemas.microsoft.com/office/drawing/2014/main" i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1950" name="Chart 2">
          <a:extLst>
            <a:ext uri="{FF2B5EF4-FFF2-40B4-BE49-F238E27FC236}">
              <a16:creationId xmlns:a16="http://schemas.microsoft.com/office/drawing/2014/main" id="{11634D29-BC5F-4C7E-963C-A87CDF9CFF57}"/>
            </a:ext>
            <a:ext uri="{147F2762-F138-4A5C-976F-8EAC2B608ADB}">
              <a16:predDERef xmlns:a16="http://schemas.microsoft.com/office/drawing/2014/main" pred="{AB043D0C-A5F1-4913-A65D-4EE453337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0.64864</cdr:x>
      <cdr:y>0.00917</cdr:y>
    </cdr:from>
    <cdr:to>
      <cdr:x>0.99548</cdr:x>
      <cdr:y>0.04451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2601" y="50800"/>
          <a:ext cx="3657124" cy="183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9C487C-813F-4846-A8D8-7B39B67DF6A8}"/>
            </a:ext>
            <a:ext uri="{147F2762-F138-4A5C-976F-8EAC2B608ADB}">
              <a16:predDERef xmlns:a16="http://schemas.microsoft.com/office/drawing/2014/main" pred="{B361FE03-060C-4A3F-B337-18039C73A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C6E1A-674A-4F01-8069-CCDD408CB39A}"/>
            </a:ext>
            <a:ext uri="{147F2762-F138-4A5C-976F-8EAC2B608ADB}">
              <a16:predDERef xmlns:a16="http://schemas.microsoft.com/office/drawing/2014/main" pred="{F2DDB8AD-ADA7-45F5-8F41-78E7F5E53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20</xdr:row>
      <xdr:rowOff>133350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21</xdr:row>
      <xdr:rowOff>142875</xdr:rowOff>
    </xdr:from>
    <xdr:to>
      <xdr:col>18</xdr:col>
      <xdr:colOff>552450</xdr:colOff>
      <xdr:row>38</xdr:row>
      <xdr:rowOff>133350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9E834A83-845F-4507-852B-4F048F8DC014}"/>
            </a:ext>
            <a:ext uri="{147F2762-F138-4A5C-976F-8EAC2B608ADB}">
              <a16:predDERef xmlns:a16="http://schemas.microsoft.com/office/drawing/2014/main" pred="{6F40FB2C-0919-4193-B20F-99CF3974B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B0474-01CD-4858-A5E9-F80DEE153F38}"/>
            </a:ext>
            <a:ext uri="{147F2762-F138-4A5C-976F-8EAC2B608ADB}">
              <a16:predDERef xmlns:a16="http://schemas.microsoft.com/office/drawing/2014/main" pred="{DE051A45-EAD0-45A0-A963-F4188D78C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85C7C-2103-40E9-8251-74561B7323AF}"/>
            </a:ext>
            <a:ext uri="{147F2762-F138-4A5C-976F-8EAC2B608ADB}">
              <a16:predDERef xmlns:a16="http://schemas.microsoft.com/office/drawing/2014/main" pred="{C082EB4D-1208-4B2D-9983-4F6DEB3C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8ECB2-9917-43B7-9B62-52EAA10F52DE}"/>
            </a:ext>
            <a:ext uri="{147F2762-F138-4A5C-976F-8EAC2B608ADB}">
              <a16:predDERef xmlns:a16="http://schemas.microsoft.com/office/drawing/2014/main" pred="{1688057B-FAEE-40CC-9928-30C6F75CC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10</xdr:row>
      <xdr:rowOff>19050</xdr:rowOff>
    </xdr:from>
    <xdr:to>
      <xdr:col>18</xdr:col>
      <xdr:colOff>561975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08075-7BA4-7C66-927E-E5E05E99D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27</xdr:row>
      <xdr:rowOff>142875</xdr:rowOff>
    </xdr:from>
    <xdr:to>
      <xdr:col>18</xdr:col>
      <xdr:colOff>552450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C1FC12-997F-4109-B944-3B052295FECB}"/>
            </a:ext>
            <a:ext uri="{147F2762-F138-4A5C-976F-8EAC2B608ADB}">
              <a16:predDERef xmlns:a16="http://schemas.microsoft.com/office/drawing/2014/main" pred="{AD608075-7BA4-7C66-927E-E5E05E99D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28575</xdr:rowOff>
    </xdr:from>
    <xdr:to>
      <xdr:col>14</xdr:col>
      <xdr:colOff>542925</xdr:colOff>
      <xdr:row>37</xdr:row>
      <xdr:rowOff>28575</xdr:rowOff>
    </xdr:to>
    <xdr:graphicFrame macro="">
      <xdr:nvGraphicFramePr>
        <xdr:cNvPr id="285345" name="Chart 1">
          <a:extLst>
            <a:ext uri="{FF2B5EF4-FFF2-40B4-BE49-F238E27FC236}">
              <a16:creationId xmlns:a16="http://schemas.microsoft.com/office/drawing/2014/main" i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37</xdr:row>
      <xdr:rowOff>57150</xdr:rowOff>
    </xdr:from>
    <xdr:to>
      <xdr:col>14</xdr:col>
      <xdr:colOff>552450</xdr:colOff>
      <xdr:row>68</xdr:row>
      <xdr:rowOff>114300</xdr:rowOff>
    </xdr:to>
    <xdr:graphicFrame macro="">
      <xdr:nvGraphicFramePr>
        <xdr:cNvPr id="285346" name="Chart 2">
          <a:extLst>
            <a:ext uri="{FF2B5EF4-FFF2-40B4-BE49-F238E27FC236}">
              <a16:creationId xmlns:a16="http://schemas.microsoft.com/office/drawing/2014/main" id="{B3A34EC1-479A-4E39-8222-3A9C971D40EF}"/>
            </a:ext>
            <a:ext uri="{147F2762-F138-4A5C-976F-8EAC2B608ADB}">
              <a16:predDERef xmlns:a16="http://schemas.microsoft.com/office/drawing/2014/main" pred="{47F547E3-9BD2-46C6-B079-6880680A8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8680-F614-494F-9631-B73093D92A6B}">
  <dimension ref="A1:AJ171"/>
  <sheetViews>
    <sheetView tabSelected="1" topLeftCell="B1" zoomScale="130" zoomScaleNormal="130" workbookViewId="0">
      <selection activeCell="J8" sqref="J8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customHeight="1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20</v>
      </c>
      <c r="S2" s="205">
        <f>AVERAGE(C11:C37)</f>
        <v>195.1</v>
      </c>
      <c r="U2" s="230" t="s">
        <v>9</v>
      </c>
      <c r="V2" s="231">
        <f>AVERAGE(B11:B19)</f>
        <v>19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12</v>
      </c>
      <c r="I3" t="s">
        <v>13</v>
      </c>
      <c r="Q3" s="203" t="s">
        <v>14</v>
      </c>
      <c r="R3" s="206">
        <f>0.05*R2</f>
        <v>1</v>
      </c>
      <c r="S3" s="207">
        <f>0.05*S2</f>
        <v>9.7550000000000008</v>
      </c>
      <c r="U3" s="230" t="s">
        <v>14</v>
      </c>
      <c r="V3" s="233">
        <f>0.05*V2</f>
        <v>0.95000000000000007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150" t="s">
        <v>15</v>
      </c>
      <c r="B4" s="151"/>
      <c r="C4" s="48" t="s">
        <v>16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18</v>
      </c>
      <c r="S4" s="276">
        <f>S2-(2*S3)</f>
        <v>175.59</v>
      </c>
      <c r="U4" s="277" t="s">
        <v>19</v>
      </c>
      <c r="V4" s="278">
        <f>V2-(2*V3)</f>
        <v>17.100000000000001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22</v>
      </c>
      <c r="S5" s="213">
        <f>S2+(2*S3)</f>
        <v>214.60999999999999</v>
      </c>
      <c r="U5" s="280" t="s">
        <v>23</v>
      </c>
      <c r="V5" s="267">
        <f>V2+(2*V3)</f>
        <v>20.9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</row>
    <row r="8" spans="1:36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81">
        <v>45848</v>
      </c>
      <c r="C9" s="269">
        <v>45841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CT2BE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310" t="s">
        <v>30</v>
      </c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311">
        <v>45841</v>
      </c>
      <c r="B11" s="312"/>
      <c r="C11" s="291">
        <v>177</v>
      </c>
      <c r="D11" s="344" t="s">
        <v>36</v>
      </c>
      <c r="E11" s="345"/>
      <c r="F11" s="346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57" si="0">$S$2</f>
        <v>195.1</v>
      </c>
      <c r="AG11" s="195">
        <f t="shared" ref="AG11:AG57" si="1">$S$2-$S$3</f>
        <v>185.345</v>
      </c>
      <c r="AH11" s="195">
        <f t="shared" ref="AH11:AH57" si="2">$S$2+$S$3</f>
        <v>204.85499999999999</v>
      </c>
      <c r="AI11" s="195">
        <f t="shared" ref="AI11:AI57" si="3">$S$2-(2*$S$3)</f>
        <v>175.59</v>
      </c>
      <c r="AJ11" s="195">
        <f t="shared" ref="AJ11:AJ57" si="4">$S$2+(2*$S$3)</f>
        <v>214.60999999999999</v>
      </c>
    </row>
    <row r="12" spans="1:36" x14ac:dyDescent="0.2">
      <c r="A12" s="311" t="s">
        <v>37</v>
      </c>
      <c r="B12" s="291"/>
      <c r="C12" s="291">
        <v>202</v>
      </c>
      <c r="D12" s="333"/>
      <c r="E12" s="334"/>
      <c r="F12" s="335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195.1</v>
      </c>
      <c r="AG12" s="195">
        <f t="shared" si="1"/>
        <v>185.345</v>
      </c>
      <c r="AH12" s="195">
        <f t="shared" si="2"/>
        <v>204.85499999999999</v>
      </c>
      <c r="AI12" s="195">
        <f t="shared" si="3"/>
        <v>175.59</v>
      </c>
      <c r="AJ12" s="195">
        <f t="shared" si="4"/>
        <v>214.60999999999999</v>
      </c>
    </row>
    <row r="13" spans="1:36" x14ac:dyDescent="0.2">
      <c r="A13" s="311" t="s">
        <v>38</v>
      </c>
      <c r="B13" s="291"/>
      <c r="C13" s="291">
        <v>201</v>
      </c>
      <c r="D13" s="333"/>
      <c r="E13" s="334"/>
      <c r="F13" s="335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195.1</v>
      </c>
      <c r="AG13" s="195">
        <f t="shared" si="1"/>
        <v>185.345</v>
      </c>
      <c r="AH13" s="195">
        <f t="shared" si="2"/>
        <v>204.85499999999999</v>
      </c>
      <c r="AI13" s="195">
        <f t="shared" si="3"/>
        <v>175.59</v>
      </c>
      <c r="AJ13" s="195">
        <f t="shared" si="4"/>
        <v>214.60999999999999</v>
      </c>
    </row>
    <row r="14" spans="1:36" x14ac:dyDescent="0.2">
      <c r="A14" s="311">
        <v>45848</v>
      </c>
      <c r="B14" s="291">
        <v>21</v>
      </c>
      <c r="C14" s="291">
        <v>189</v>
      </c>
      <c r="D14" s="347" t="s">
        <v>40</v>
      </c>
      <c r="E14" s="345"/>
      <c r="F14" s="346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195.1</v>
      </c>
      <c r="AG14" s="195">
        <f t="shared" si="1"/>
        <v>185.345</v>
      </c>
      <c r="AH14" s="195">
        <f t="shared" si="2"/>
        <v>204.85499999999999</v>
      </c>
      <c r="AI14" s="195">
        <f t="shared" si="3"/>
        <v>175.59</v>
      </c>
      <c r="AJ14" s="195">
        <f t="shared" si="4"/>
        <v>214.60999999999999</v>
      </c>
    </row>
    <row r="15" spans="1:36" ht="13.5" thickBot="1" x14ac:dyDescent="0.25">
      <c r="A15" s="311">
        <v>45853</v>
      </c>
      <c r="B15" s="313">
        <v>19</v>
      </c>
      <c r="C15" s="291">
        <v>188</v>
      </c>
      <c r="D15" s="333"/>
      <c r="E15" s="334"/>
      <c r="F15" s="335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195.1</v>
      </c>
      <c r="AG15" s="195">
        <f t="shared" si="1"/>
        <v>185.345</v>
      </c>
      <c r="AH15" s="195">
        <f t="shared" si="2"/>
        <v>204.85499999999999</v>
      </c>
      <c r="AI15" s="195">
        <f t="shared" si="3"/>
        <v>175.59</v>
      </c>
      <c r="AJ15" s="195">
        <f t="shared" si="4"/>
        <v>214.60999999999999</v>
      </c>
    </row>
    <row r="16" spans="1:36" x14ac:dyDescent="0.2">
      <c r="A16" s="311">
        <v>45855</v>
      </c>
      <c r="B16" s="312">
        <v>19</v>
      </c>
      <c r="C16" s="291">
        <v>193</v>
      </c>
      <c r="D16" s="333"/>
      <c r="E16" s="334"/>
      <c r="F16" s="335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195.1</v>
      </c>
      <c r="AG16" s="195">
        <f t="shared" si="1"/>
        <v>185.345</v>
      </c>
      <c r="AH16" s="195">
        <f t="shared" si="2"/>
        <v>204.85499999999999</v>
      </c>
      <c r="AI16" s="195">
        <f t="shared" si="3"/>
        <v>175.59</v>
      </c>
      <c r="AJ16" s="195">
        <f t="shared" si="4"/>
        <v>214.60999999999999</v>
      </c>
    </row>
    <row r="17" spans="1:36" x14ac:dyDescent="0.2">
      <c r="A17" s="311">
        <v>45860</v>
      </c>
      <c r="B17" s="291">
        <v>19</v>
      </c>
      <c r="C17" s="312">
        <v>198</v>
      </c>
      <c r="D17" s="341"/>
      <c r="E17" s="342"/>
      <c r="F17" s="343"/>
      <c r="I17" s="135" t="s">
        <v>9</v>
      </c>
      <c r="J17" s="80">
        <f>AVERAGE(B11:B67)</f>
        <v>19</v>
      </c>
      <c r="K17" s="136">
        <f>AVERAGE(C11:C67)</f>
        <v>195.1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195.1</v>
      </c>
      <c r="AG17" s="195">
        <f t="shared" si="1"/>
        <v>185.345</v>
      </c>
      <c r="AH17" s="195">
        <f t="shared" si="2"/>
        <v>204.85499999999999</v>
      </c>
      <c r="AI17" s="195">
        <f t="shared" si="3"/>
        <v>175.59</v>
      </c>
      <c r="AJ17" s="195">
        <f t="shared" si="4"/>
        <v>214.60999999999999</v>
      </c>
    </row>
    <row r="18" spans="1:36" x14ac:dyDescent="0.2">
      <c r="A18" s="311">
        <v>45862</v>
      </c>
      <c r="B18" s="291">
        <v>18</v>
      </c>
      <c r="C18" s="312">
        <v>196</v>
      </c>
      <c r="D18" s="333"/>
      <c r="E18" s="334"/>
      <c r="F18" s="335"/>
      <c r="I18" s="135" t="s">
        <v>14</v>
      </c>
      <c r="J18" s="78">
        <f>STDEV(B11:B67)</f>
        <v>1</v>
      </c>
      <c r="K18" s="137">
        <f>STDEV(C11:C67)</f>
        <v>8.7743312502371875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195.1</v>
      </c>
      <c r="AG18" s="195">
        <f t="shared" si="1"/>
        <v>185.345</v>
      </c>
      <c r="AH18" s="195">
        <f t="shared" si="2"/>
        <v>204.85499999999999</v>
      </c>
      <c r="AI18" s="195">
        <f t="shared" si="3"/>
        <v>175.59</v>
      </c>
      <c r="AJ18" s="195">
        <f t="shared" si="4"/>
        <v>214.60999999999999</v>
      </c>
    </row>
    <row r="19" spans="1:36" ht="13.5" thickBot="1" x14ac:dyDescent="0.25">
      <c r="A19" s="311">
        <v>45867</v>
      </c>
      <c r="B19" s="291">
        <v>18</v>
      </c>
      <c r="C19" s="312">
        <v>199</v>
      </c>
      <c r="D19" s="333"/>
      <c r="E19" s="334"/>
      <c r="F19" s="335"/>
      <c r="I19" s="144" t="s">
        <v>41</v>
      </c>
      <c r="J19" s="282">
        <f>J18/J17*100</f>
        <v>5.2631578947368416</v>
      </c>
      <c r="K19" s="283">
        <f>K18/K17*100</f>
        <v>4.4973507177023002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195.1</v>
      </c>
      <c r="AG19" s="195">
        <f t="shared" si="1"/>
        <v>185.345</v>
      </c>
      <c r="AH19" s="195">
        <f t="shared" si="2"/>
        <v>204.85499999999999</v>
      </c>
      <c r="AI19" s="195">
        <f t="shared" si="3"/>
        <v>175.59</v>
      </c>
      <c r="AJ19" s="195">
        <f t="shared" si="4"/>
        <v>214.60999999999999</v>
      </c>
    </row>
    <row r="20" spans="1:36" x14ac:dyDescent="0.2">
      <c r="A20" s="314">
        <v>45869</v>
      </c>
      <c r="B20" s="315">
        <v>19</v>
      </c>
      <c r="C20" s="315">
        <v>208</v>
      </c>
      <c r="D20" s="333"/>
      <c r="E20" s="334"/>
      <c r="F20" s="335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195.1</v>
      </c>
      <c r="AG20" s="195">
        <f t="shared" si="1"/>
        <v>185.345</v>
      </c>
      <c r="AH20" s="195">
        <f t="shared" si="2"/>
        <v>204.85499999999999</v>
      </c>
      <c r="AI20" s="195">
        <f t="shared" si="3"/>
        <v>175.59</v>
      </c>
      <c r="AJ20" s="195">
        <f t="shared" si="4"/>
        <v>214.60999999999999</v>
      </c>
    </row>
    <row r="21" spans="1:36" x14ac:dyDescent="0.2">
      <c r="A21" s="311"/>
      <c r="B21" s="291"/>
      <c r="C21" s="291"/>
      <c r="D21" s="333"/>
      <c r="E21" s="334"/>
      <c r="F21" s="335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195.1</v>
      </c>
      <c r="AG21" s="195">
        <f t="shared" si="1"/>
        <v>185.345</v>
      </c>
      <c r="AH21" s="195">
        <f t="shared" si="2"/>
        <v>204.85499999999999</v>
      </c>
      <c r="AI21" s="195">
        <f t="shared" si="3"/>
        <v>175.59</v>
      </c>
      <c r="AJ21" s="195">
        <f t="shared" si="4"/>
        <v>214.60999999999999</v>
      </c>
    </row>
    <row r="22" spans="1:36" x14ac:dyDescent="0.2">
      <c r="A22" s="311"/>
      <c r="B22" s="316"/>
      <c r="C22" s="316"/>
      <c r="D22" s="333"/>
      <c r="E22" s="334"/>
      <c r="F22" s="335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195.1</v>
      </c>
      <c r="AG22" s="195">
        <f t="shared" si="1"/>
        <v>185.345</v>
      </c>
      <c r="AH22" s="195">
        <f t="shared" si="2"/>
        <v>204.85499999999999</v>
      </c>
      <c r="AI22" s="195">
        <f t="shared" si="3"/>
        <v>175.59</v>
      </c>
      <c r="AJ22" s="195">
        <f t="shared" si="4"/>
        <v>214.60999999999999</v>
      </c>
    </row>
    <row r="23" spans="1:36" x14ac:dyDescent="0.2">
      <c r="A23" s="311"/>
      <c r="B23" s="291"/>
      <c r="C23" s="291"/>
      <c r="D23" s="333"/>
      <c r="E23" s="334"/>
      <c r="F23" s="335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195.1</v>
      </c>
      <c r="AG23" s="195">
        <f t="shared" si="1"/>
        <v>185.345</v>
      </c>
      <c r="AH23" s="195">
        <f t="shared" si="2"/>
        <v>204.85499999999999</v>
      </c>
      <c r="AI23" s="195">
        <f t="shared" si="3"/>
        <v>175.59</v>
      </c>
      <c r="AJ23" s="195">
        <f t="shared" si="4"/>
        <v>214.60999999999999</v>
      </c>
    </row>
    <row r="24" spans="1:36" x14ac:dyDescent="0.2">
      <c r="A24" s="311"/>
      <c r="B24" s="291"/>
      <c r="C24" s="291"/>
      <c r="D24" s="341"/>
      <c r="E24" s="342"/>
      <c r="F24" s="34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195.1</v>
      </c>
      <c r="AG24" s="195">
        <f t="shared" si="1"/>
        <v>185.345</v>
      </c>
      <c r="AH24" s="195">
        <f t="shared" si="2"/>
        <v>204.85499999999999</v>
      </c>
      <c r="AI24" s="195">
        <f t="shared" si="3"/>
        <v>175.59</v>
      </c>
      <c r="AJ24" s="195">
        <f t="shared" si="4"/>
        <v>214.60999999999999</v>
      </c>
    </row>
    <row r="25" spans="1:36" x14ac:dyDescent="0.2">
      <c r="A25" s="317"/>
      <c r="B25" s="318"/>
      <c r="C25" s="318"/>
      <c r="D25" s="333"/>
      <c r="E25" s="334"/>
      <c r="F25" s="335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195.1</v>
      </c>
      <c r="AG25" s="195">
        <f t="shared" si="1"/>
        <v>185.345</v>
      </c>
      <c r="AH25" s="195">
        <f t="shared" si="2"/>
        <v>204.85499999999999</v>
      </c>
      <c r="AI25" s="195">
        <f t="shared" si="3"/>
        <v>175.59</v>
      </c>
      <c r="AJ25" s="195">
        <f t="shared" si="4"/>
        <v>214.60999999999999</v>
      </c>
    </row>
    <row r="26" spans="1:36" x14ac:dyDescent="0.2">
      <c r="A26" s="311"/>
      <c r="B26" s="291"/>
      <c r="C26" s="291"/>
      <c r="D26" s="333"/>
      <c r="E26" s="334"/>
      <c r="F26" s="335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195.1</v>
      </c>
      <c r="AG26" s="195">
        <f t="shared" si="1"/>
        <v>185.345</v>
      </c>
      <c r="AH26" s="195">
        <f t="shared" si="2"/>
        <v>204.85499999999999</v>
      </c>
      <c r="AI26" s="195">
        <f t="shared" si="3"/>
        <v>175.59</v>
      </c>
      <c r="AJ26" s="195">
        <f t="shared" si="4"/>
        <v>214.60999999999999</v>
      </c>
    </row>
    <row r="27" spans="1:36" x14ac:dyDescent="0.2">
      <c r="A27" s="311"/>
      <c r="B27" s="291"/>
      <c r="C27" s="291"/>
      <c r="D27" s="333"/>
      <c r="E27" s="334"/>
      <c r="F27" s="335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195.1</v>
      </c>
      <c r="AG27" s="195">
        <f t="shared" si="1"/>
        <v>185.345</v>
      </c>
      <c r="AH27" s="195">
        <f t="shared" si="2"/>
        <v>204.85499999999999</v>
      </c>
      <c r="AI27" s="195">
        <f t="shared" si="3"/>
        <v>175.59</v>
      </c>
      <c r="AJ27" s="195">
        <f t="shared" si="4"/>
        <v>214.60999999999999</v>
      </c>
    </row>
    <row r="28" spans="1:36" x14ac:dyDescent="0.2">
      <c r="A28" s="311"/>
      <c r="B28" s="291"/>
      <c r="C28" s="319"/>
      <c r="D28" s="341"/>
      <c r="E28" s="342"/>
      <c r="F28" s="34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195.1</v>
      </c>
      <c r="AG28" s="195">
        <f t="shared" si="1"/>
        <v>185.345</v>
      </c>
      <c r="AH28" s="195">
        <f t="shared" si="2"/>
        <v>204.85499999999999</v>
      </c>
      <c r="AI28" s="195">
        <f t="shared" si="3"/>
        <v>175.59</v>
      </c>
      <c r="AJ28" s="195">
        <f t="shared" si="4"/>
        <v>214.60999999999999</v>
      </c>
    </row>
    <row r="29" spans="1:36" x14ac:dyDescent="0.2">
      <c r="A29" s="311"/>
      <c r="B29" s="312"/>
      <c r="C29" s="291"/>
      <c r="D29" s="333"/>
      <c r="E29" s="334"/>
      <c r="F29" s="335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195.1</v>
      </c>
      <c r="AG29" s="195">
        <f t="shared" si="1"/>
        <v>185.345</v>
      </c>
      <c r="AH29" s="195">
        <f t="shared" si="2"/>
        <v>204.85499999999999</v>
      </c>
      <c r="AI29" s="195">
        <f t="shared" si="3"/>
        <v>175.59</v>
      </c>
      <c r="AJ29" s="195">
        <f t="shared" si="4"/>
        <v>214.60999999999999</v>
      </c>
    </row>
    <row r="30" spans="1:36" x14ac:dyDescent="0.2">
      <c r="A30" s="311"/>
      <c r="B30" s="291"/>
      <c r="C30" s="291"/>
      <c r="D30" s="333"/>
      <c r="E30" s="334"/>
      <c r="F30" s="335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195.1</v>
      </c>
      <c r="AG30" s="195">
        <f t="shared" si="1"/>
        <v>185.345</v>
      </c>
      <c r="AH30" s="195">
        <f t="shared" si="2"/>
        <v>204.85499999999999</v>
      </c>
      <c r="AI30" s="195">
        <f t="shared" si="3"/>
        <v>175.59</v>
      </c>
      <c r="AJ30" s="195">
        <f t="shared" si="4"/>
        <v>214.60999999999999</v>
      </c>
    </row>
    <row r="31" spans="1:36" x14ac:dyDescent="0.2">
      <c r="A31" s="311"/>
      <c r="B31" s="291"/>
      <c r="C31" s="291"/>
      <c r="D31" s="333"/>
      <c r="E31" s="334"/>
      <c r="F31" s="335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195.1</v>
      </c>
      <c r="AG31" s="195">
        <f t="shared" si="1"/>
        <v>185.345</v>
      </c>
      <c r="AH31" s="195">
        <f t="shared" si="2"/>
        <v>204.85499999999999</v>
      </c>
      <c r="AI31" s="195">
        <f t="shared" si="3"/>
        <v>175.59</v>
      </c>
      <c r="AJ31" s="195">
        <f t="shared" si="4"/>
        <v>214.60999999999999</v>
      </c>
    </row>
    <row r="32" spans="1:36" x14ac:dyDescent="0.2">
      <c r="A32" s="311"/>
      <c r="B32" s="312"/>
      <c r="C32" s="291"/>
      <c r="D32" s="333"/>
      <c r="E32" s="334"/>
      <c r="F32" s="335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195.1</v>
      </c>
      <c r="AG32" s="195">
        <f t="shared" si="1"/>
        <v>185.345</v>
      </c>
      <c r="AH32" s="195">
        <f t="shared" si="2"/>
        <v>204.85499999999999</v>
      </c>
      <c r="AI32" s="195">
        <f t="shared" si="3"/>
        <v>175.59</v>
      </c>
      <c r="AJ32" s="195">
        <f t="shared" si="4"/>
        <v>214.60999999999999</v>
      </c>
    </row>
    <row r="33" spans="1:36" x14ac:dyDescent="0.2">
      <c r="A33" s="311"/>
      <c r="B33" s="312"/>
      <c r="C33" s="291"/>
      <c r="D33" s="333"/>
      <c r="E33" s="334"/>
      <c r="F33" s="335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195.1</v>
      </c>
      <c r="AG33" s="195">
        <f t="shared" si="1"/>
        <v>185.345</v>
      </c>
      <c r="AH33" s="195">
        <f t="shared" si="2"/>
        <v>204.85499999999999</v>
      </c>
      <c r="AI33" s="195">
        <f t="shared" si="3"/>
        <v>175.59</v>
      </c>
      <c r="AJ33" s="195">
        <f t="shared" si="4"/>
        <v>214.60999999999999</v>
      </c>
    </row>
    <row r="34" spans="1:36" x14ac:dyDescent="0.2">
      <c r="A34" s="311"/>
      <c r="B34" s="312"/>
      <c r="C34" s="291"/>
      <c r="D34" s="333"/>
      <c r="E34" s="334"/>
      <c r="F34" s="335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195.1</v>
      </c>
      <c r="AG34" s="195">
        <f t="shared" si="1"/>
        <v>185.345</v>
      </c>
      <c r="AH34" s="195">
        <f t="shared" si="2"/>
        <v>204.85499999999999</v>
      </c>
      <c r="AI34" s="195">
        <f t="shared" si="3"/>
        <v>175.59</v>
      </c>
      <c r="AJ34" s="195">
        <f t="shared" si="4"/>
        <v>214.60999999999999</v>
      </c>
    </row>
    <row r="35" spans="1:36" x14ac:dyDescent="0.2">
      <c r="A35" s="311"/>
      <c r="B35" s="291"/>
      <c r="C35" s="291"/>
      <c r="D35" s="333"/>
      <c r="E35" s="334"/>
      <c r="F35" s="335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195.1</v>
      </c>
      <c r="AG35" s="195">
        <f t="shared" si="1"/>
        <v>185.345</v>
      </c>
      <c r="AH35" s="195">
        <f t="shared" si="2"/>
        <v>204.85499999999999</v>
      </c>
      <c r="AI35" s="195">
        <f t="shared" si="3"/>
        <v>175.59</v>
      </c>
      <c r="AJ35" s="195">
        <f t="shared" si="4"/>
        <v>214.60999999999999</v>
      </c>
    </row>
    <row r="36" spans="1:36" x14ac:dyDescent="0.2">
      <c r="A36" s="311"/>
      <c r="B36" s="291"/>
      <c r="C36" s="291"/>
      <c r="D36" s="333"/>
      <c r="E36" s="334"/>
      <c r="F36" s="335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195.1</v>
      </c>
      <c r="AG36" s="195">
        <f t="shared" si="1"/>
        <v>185.345</v>
      </c>
      <c r="AH36" s="195">
        <f t="shared" si="2"/>
        <v>204.85499999999999</v>
      </c>
      <c r="AI36" s="195">
        <f t="shared" si="3"/>
        <v>175.59</v>
      </c>
      <c r="AJ36" s="195">
        <f t="shared" si="4"/>
        <v>214.60999999999999</v>
      </c>
    </row>
    <row r="37" spans="1:36" x14ac:dyDescent="0.2">
      <c r="A37" s="311"/>
      <c r="B37" s="291"/>
      <c r="C37" s="291"/>
      <c r="D37" s="333"/>
      <c r="E37" s="334"/>
      <c r="F37" s="335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195.1</v>
      </c>
      <c r="AG37" s="195">
        <f t="shared" si="1"/>
        <v>185.345</v>
      </c>
      <c r="AH37" s="195">
        <f t="shared" si="2"/>
        <v>204.85499999999999</v>
      </c>
      <c r="AI37" s="195">
        <f t="shared" si="3"/>
        <v>175.59</v>
      </c>
      <c r="AJ37" s="195">
        <f t="shared" si="4"/>
        <v>214.60999999999999</v>
      </c>
    </row>
    <row r="38" spans="1:36" x14ac:dyDescent="0.2">
      <c r="A38" s="311"/>
      <c r="B38" s="291"/>
      <c r="C38" s="291"/>
      <c r="D38" s="333"/>
      <c r="E38" s="334"/>
      <c r="F38" s="335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195.1</v>
      </c>
      <c r="AG38" s="195">
        <f t="shared" si="1"/>
        <v>185.345</v>
      </c>
      <c r="AH38" s="195">
        <f t="shared" si="2"/>
        <v>204.85499999999999</v>
      </c>
      <c r="AI38" s="195">
        <f t="shared" si="3"/>
        <v>175.59</v>
      </c>
      <c r="AJ38" s="195">
        <f t="shared" si="4"/>
        <v>214.60999999999999</v>
      </c>
    </row>
    <row r="39" spans="1:36" x14ac:dyDescent="0.2">
      <c r="A39" s="311"/>
      <c r="B39" s="291"/>
      <c r="C39" s="291"/>
      <c r="D39" s="333"/>
      <c r="E39" s="334"/>
      <c r="F39" s="335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195.1</v>
      </c>
      <c r="AG39" s="195">
        <f t="shared" si="1"/>
        <v>185.345</v>
      </c>
      <c r="AH39" s="195">
        <f t="shared" si="2"/>
        <v>204.85499999999999</v>
      </c>
      <c r="AI39" s="195">
        <f t="shared" si="3"/>
        <v>175.59</v>
      </c>
      <c r="AJ39" s="195">
        <f t="shared" si="4"/>
        <v>214.60999999999999</v>
      </c>
    </row>
    <row r="40" spans="1:36" x14ac:dyDescent="0.2">
      <c r="A40" s="314"/>
      <c r="B40" s="315"/>
      <c r="C40" s="315"/>
      <c r="D40" s="336"/>
      <c r="E40" s="337"/>
      <c r="F40" s="33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195.1</v>
      </c>
      <c r="AG40" s="195">
        <f t="shared" si="1"/>
        <v>185.345</v>
      </c>
      <c r="AH40" s="195">
        <f t="shared" si="2"/>
        <v>204.85499999999999</v>
      </c>
      <c r="AI40" s="195">
        <f t="shared" si="3"/>
        <v>175.59</v>
      </c>
      <c r="AJ40" s="195">
        <f t="shared" si="4"/>
        <v>214.60999999999999</v>
      </c>
    </row>
    <row r="41" spans="1:36" x14ac:dyDescent="0.2">
      <c r="A41" s="320"/>
      <c r="B41" s="321"/>
      <c r="C41" s="321"/>
      <c r="D41" s="323"/>
      <c r="E41" s="323"/>
      <c r="F41" s="323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195.1</v>
      </c>
      <c r="AG41" s="195">
        <f t="shared" si="1"/>
        <v>185.345</v>
      </c>
      <c r="AH41" s="195">
        <f t="shared" si="2"/>
        <v>204.85499999999999</v>
      </c>
      <c r="AI41" s="195">
        <f t="shared" si="3"/>
        <v>175.59</v>
      </c>
      <c r="AJ41" s="195">
        <f t="shared" si="4"/>
        <v>214.60999999999999</v>
      </c>
    </row>
    <row r="42" spans="1:36" x14ac:dyDescent="0.2">
      <c r="A42" s="320"/>
      <c r="B42" s="321"/>
      <c r="C42" s="321"/>
      <c r="D42" s="323"/>
      <c r="E42" s="323"/>
      <c r="F42" s="323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195.1</v>
      </c>
      <c r="AG42" s="195">
        <f t="shared" si="1"/>
        <v>185.345</v>
      </c>
      <c r="AH42" s="195">
        <f t="shared" si="2"/>
        <v>204.85499999999999</v>
      </c>
      <c r="AI42" s="195">
        <f t="shared" si="3"/>
        <v>175.59</v>
      </c>
      <c r="AJ42" s="195">
        <f t="shared" si="4"/>
        <v>214.60999999999999</v>
      </c>
    </row>
    <row r="43" spans="1:36" x14ac:dyDescent="0.2">
      <c r="A43" s="320"/>
      <c r="B43" s="321"/>
      <c r="C43" s="321"/>
      <c r="D43" s="323"/>
      <c r="E43" s="323"/>
      <c r="F43" s="323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195.1</v>
      </c>
      <c r="AG43" s="195">
        <f t="shared" si="1"/>
        <v>185.345</v>
      </c>
      <c r="AH43" s="195">
        <f t="shared" si="2"/>
        <v>204.85499999999999</v>
      </c>
      <c r="AI43" s="195">
        <f t="shared" si="3"/>
        <v>175.59</v>
      </c>
      <c r="AJ43" s="195">
        <f t="shared" si="4"/>
        <v>214.60999999999999</v>
      </c>
    </row>
    <row r="44" spans="1:36" x14ac:dyDescent="0.2">
      <c r="A44" s="320"/>
      <c r="B44" s="321"/>
      <c r="C44" s="322"/>
      <c r="D44" s="339"/>
      <c r="E44" s="340"/>
      <c r="F44" s="340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195.1</v>
      </c>
      <c r="AG44" s="195">
        <f t="shared" si="1"/>
        <v>185.345</v>
      </c>
      <c r="AH44" s="195">
        <f t="shared" si="2"/>
        <v>204.85499999999999</v>
      </c>
      <c r="AI44" s="195">
        <f t="shared" si="3"/>
        <v>175.59</v>
      </c>
      <c r="AJ44" s="195">
        <f t="shared" si="4"/>
        <v>214.60999999999999</v>
      </c>
    </row>
    <row r="45" spans="1:36" x14ac:dyDescent="0.2">
      <c r="A45" s="320"/>
      <c r="B45" s="321"/>
      <c r="C45" s="321"/>
      <c r="D45" s="323"/>
      <c r="E45" s="323"/>
      <c r="F45" s="323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195.1</v>
      </c>
      <c r="AG45" s="195">
        <f t="shared" si="1"/>
        <v>185.345</v>
      </c>
      <c r="AH45" s="195">
        <f t="shared" si="2"/>
        <v>204.85499999999999</v>
      </c>
      <c r="AI45" s="195">
        <f t="shared" si="3"/>
        <v>175.59</v>
      </c>
      <c r="AJ45" s="195">
        <f t="shared" si="4"/>
        <v>214.60999999999999</v>
      </c>
    </row>
    <row r="46" spans="1:36" x14ac:dyDescent="0.2">
      <c r="A46" s="320"/>
      <c r="B46" s="321"/>
      <c r="C46" s="321"/>
      <c r="D46" s="327"/>
      <c r="E46" s="328"/>
      <c r="F46" s="32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195.1</v>
      </c>
      <c r="AG46" s="195">
        <f t="shared" si="1"/>
        <v>185.345</v>
      </c>
      <c r="AH46" s="195">
        <f t="shared" si="2"/>
        <v>204.85499999999999</v>
      </c>
      <c r="AI46" s="195">
        <f t="shared" si="3"/>
        <v>175.59</v>
      </c>
      <c r="AJ46" s="195">
        <f t="shared" si="4"/>
        <v>214.60999999999999</v>
      </c>
    </row>
    <row r="47" spans="1:36" x14ac:dyDescent="0.2">
      <c r="A47" s="320"/>
      <c r="B47" s="321"/>
      <c r="C47" s="321"/>
      <c r="D47" s="330"/>
      <c r="E47" s="331"/>
      <c r="F47" s="33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195.1</v>
      </c>
      <c r="AG47" s="195">
        <f t="shared" si="1"/>
        <v>185.345</v>
      </c>
      <c r="AH47" s="195">
        <f t="shared" si="2"/>
        <v>204.85499999999999</v>
      </c>
      <c r="AI47" s="195">
        <f t="shared" si="3"/>
        <v>175.59</v>
      </c>
      <c r="AJ47" s="195">
        <f t="shared" si="4"/>
        <v>214.60999999999999</v>
      </c>
    </row>
    <row r="48" spans="1:36" x14ac:dyDescent="0.2">
      <c r="A48" s="320"/>
      <c r="B48" s="321"/>
      <c r="C48" s="321"/>
      <c r="D48" s="323"/>
      <c r="E48" s="323"/>
      <c r="F48" s="323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195.1</v>
      </c>
      <c r="AG48" s="195">
        <f t="shared" si="1"/>
        <v>185.345</v>
      </c>
      <c r="AH48" s="195">
        <f t="shared" si="2"/>
        <v>204.85499999999999</v>
      </c>
      <c r="AI48" s="195">
        <f t="shared" si="3"/>
        <v>175.59</v>
      </c>
      <c r="AJ48" s="195">
        <f t="shared" si="4"/>
        <v>214.60999999999999</v>
      </c>
    </row>
    <row r="49" spans="1:36" x14ac:dyDescent="0.2">
      <c r="A49" s="320"/>
      <c r="B49" s="321"/>
      <c r="C49" s="321"/>
      <c r="D49" s="323"/>
      <c r="E49" s="323"/>
      <c r="F49" s="323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0"/>
        <v>195.1</v>
      </c>
      <c r="AG49" s="195">
        <f t="shared" si="1"/>
        <v>185.345</v>
      </c>
      <c r="AH49" s="195">
        <f t="shared" si="2"/>
        <v>204.85499999999999</v>
      </c>
      <c r="AI49" s="195">
        <f t="shared" si="3"/>
        <v>175.59</v>
      </c>
      <c r="AJ49" s="195">
        <f t="shared" si="4"/>
        <v>214.60999999999999</v>
      </c>
    </row>
    <row r="50" spans="1:36" x14ac:dyDescent="0.2">
      <c r="A50" s="320"/>
      <c r="B50" s="321"/>
      <c r="C50" s="321"/>
      <c r="D50" s="323"/>
      <c r="E50" s="323"/>
      <c r="F50" s="323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0"/>
        <v>195.1</v>
      </c>
      <c r="AG50" s="195">
        <f t="shared" si="1"/>
        <v>185.345</v>
      </c>
      <c r="AH50" s="195">
        <f t="shared" si="2"/>
        <v>204.85499999999999</v>
      </c>
      <c r="AI50" s="195">
        <f t="shared" si="3"/>
        <v>175.59</v>
      </c>
      <c r="AJ50" s="195">
        <f t="shared" si="4"/>
        <v>214.60999999999999</v>
      </c>
    </row>
    <row r="51" spans="1:36" x14ac:dyDescent="0.2">
      <c r="A51" s="320"/>
      <c r="B51" s="321"/>
      <c r="C51" s="321"/>
      <c r="D51" s="324"/>
      <c r="E51" s="325"/>
      <c r="F51" s="326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0"/>
        <v>195.1</v>
      </c>
      <c r="AG51" s="195">
        <f t="shared" si="1"/>
        <v>185.345</v>
      </c>
      <c r="AH51" s="195">
        <f t="shared" si="2"/>
        <v>204.85499999999999</v>
      </c>
      <c r="AI51" s="195">
        <f t="shared" si="3"/>
        <v>175.59</v>
      </c>
      <c r="AJ51" s="195">
        <f t="shared" si="4"/>
        <v>214.60999999999999</v>
      </c>
    </row>
    <row r="52" spans="1:36" x14ac:dyDescent="0.2">
      <c r="A52" s="320"/>
      <c r="B52" s="321"/>
      <c r="C52" s="321"/>
      <c r="D52" s="323"/>
      <c r="E52" s="323"/>
      <c r="F52" s="323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0"/>
        <v>195.1</v>
      </c>
      <c r="AG52" s="195">
        <f t="shared" si="1"/>
        <v>185.345</v>
      </c>
      <c r="AH52" s="195">
        <f t="shared" si="2"/>
        <v>204.85499999999999</v>
      </c>
      <c r="AI52" s="195">
        <f t="shared" si="3"/>
        <v>175.59</v>
      </c>
      <c r="AJ52" s="195">
        <f t="shared" si="4"/>
        <v>214.60999999999999</v>
      </c>
    </row>
    <row r="53" spans="1:36" x14ac:dyDescent="0.2">
      <c r="A53" s="320"/>
      <c r="B53" s="321"/>
      <c r="C53" s="321"/>
      <c r="D53" s="323"/>
      <c r="E53" s="323"/>
      <c r="F53" s="323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0"/>
        <v>195.1</v>
      </c>
      <c r="AG53" s="195">
        <f t="shared" si="1"/>
        <v>185.345</v>
      </c>
      <c r="AH53" s="195">
        <f t="shared" si="2"/>
        <v>204.85499999999999</v>
      </c>
      <c r="AI53" s="195">
        <f t="shared" si="3"/>
        <v>175.59</v>
      </c>
      <c r="AJ53" s="195">
        <f t="shared" si="4"/>
        <v>214.60999999999999</v>
      </c>
    </row>
    <row r="54" spans="1:36" x14ac:dyDescent="0.2">
      <c r="A54" s="320"/>
      <c r="B54" s="322"/>
      <c r="C54" s="322"/>
      <c r="D54" s="323"/>
      <c r="E54" s="323"/>
      <c r="F54" s="323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0"/>
        <v>195.1</v>
      </c>
      <c r="AG54" s="195">
        <f t="shared" si="1"/>
        <v>185.345</v>
      </c>
      <c r="AH54" s="195">
        <f t="shared" si="2"/>
        <v>204.85499999999999</v>
      </c>
      <c r="AI54" s="195">
        <f t="shared" si="3"/>
        <v>175.59</v>
      </c>
      <c r="AJ54" s="195">
        <f t="shared" si="4"/>
        <v>214.60999999999999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0"/>
        <v>195.1</v>
      </c>
      <c r="AG55" s="195">
        <f t="shared" si="1"/>
        <v>185.345</v>
      </c>
      <c r="AH55" s="195">
        <f t="shared" si="2"/>
        <v>204.85499999999999</v>
      </c>
      <c r="AI55" s="195">
        <f t="shared" si="3"/>
        <v>175.59</v>
      </c>
      <c r="AJ55" s="195">
        <f t="shared" si="4"/>
        <v>214.60999999999999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0"/>
        <v>195.1</v>
      </c>
      <c r="AG56" s="195">
        <f t="shared" si="1"/>
        <v>185.345</v>
      </c>
      <c r="AH56" s="195">
        <f t="shared" si="2"/>
        <v>204.85499999999999</v>
      </c>
      <c r="AI56" s="195">
        <f t="shared" si="3"/>
        <v>175.59</v>
      </c>
      <c r="AJ56" s="195">
        <f t="shared" si="4"/>
        <v>214.60999999999999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0"/>
        <v>195.1</v>
      </c>
      <c r="AG57" s="195">
        <f t="shared" si="1"/>
        <v>185.345</v>
      </c>
      <c r="AH57" s="195">
        <f t="shared" si="2"/>
        <v>204.85499999999999</v>
      </c>
      <c r="AI57" s="195">
        <f t="shared" si="3"/>
        <v>175.59</v>
      </c>
      <c r="AJ57" s="195">
        <f t="shared" si="4"/>
        <v>214.60999999999999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algorithmName="SHA-512" hashValue="JQsQQeLErjCaQEP0qXBoU0hhYE0NHWp25Ssr9ZAPR51M24HcO38aaeHlaFJEhCITsRtG3B9r2IuauM3s7DW2dA==" saltValue="r6S+pEyT0G6qQNaOrDA/ZQ==" spinCount="100000" sheet="1" objects="1" scenarios="1"/>
  <mergeCells count="50">
    <mergeCell ref="U9:U10"/>
    <mergeCell ref="D10:F10"/>
    <mergeCell ref="A1:F1"/>
    <mergeCell ref="B7:C7"/>
    <mergeCell ref="A8:A9"/>
    <mergeCell ref="D8:F8"/>
    <mergeCell ref="D9:F9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54:F54"/>
    <mergeCell ref="D48:F48"/>
    <mergeCell ref="D49:F49"/>
    <mergeCell ref="D50:F50"/>
    <mergeCell ref="D51:F51"/>
    <mergeCell ref="D52:F52"/>
    <mergeCell ref="D53:F53"/>
  </mergeCells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1DD5-9753-4A16-9E7B-64051706DBB1}">
  <dimension ref="A1:W73"/>
  <sheetViews>
    <sheetView workbookViewId="0">
      <pane ySplit="9" topLeftCell="A10" activePane="bottomLeft" state="frozen"/>
      <selection pane="bottomLeft" activeCell="C30" sqref="C30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19.142857142857142</v>
      </c>
      <c r="S2" s="136">
        <f>AVERAGE(C10:C12,C15:C17)</f>
        <v>200.83333333333334</v>
      </c>
      <c r="U2" s="135" t="s">
        <v>9</v>
      </c>
      <c r="V2" s="80">
        <f>AVERAGE(B11:B12,B15:B19,B21:B31)</f>
        <v>19.235294117647058</v>
      </c>
      <c r="W2" s="136">
        <f>AVERAGE(C11:C12,C15:C19,C21:C31)</f>
        <v>192.70588235294119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133</v>
      </c>
      <c r="I3" s="60" t="s">
        <v>13</v>
      </c>
      <c r="Q3" s="135" t="s">
        <v>14</v>
      </c>
      <c r="R3" s="78">
        <f>0.05*R2</f>
        <v>0.95714285714285718</v>
      </c>
      <c r="S3" s="137">
        <f>0.05*S2</f>
        <v>10.041666666666668</v>
      </c>
      <c r="U3" s="135" t="s">
        <v>14</v>
      </c>
      <c r="V3" s="78">
        <f>0.05*V2</f>
        <v>0.96176470588235297</v>
      </c>
      <c r="W3" s="137">
        <f>0.05*W2</f>
        <v>9.6352941176470601</v>
      </c>
    </row>
    <row r="4" spans="1:23" ht="20.25" x14ac:dyDescent="0.3">
      <c r="A4" s="23" t="s">
        <v>15</v>
      </c>
      <c r="B4" s="5"/>
      <c r="C4" s="48" t="s">
        <v>122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17.228571428571428</v>
      </c>
      <c r="S4" s="139">
        <f>S2-(2*S3)</f>
        <v>180.75</v>
      </c>
      <c r="U4" s="138" t="s">
        <v>19</v>
      </c>
      <c r="V4" s="115">
        <f>V2-(2*V3)</f>
        <v>17.311764705882354</v>
      </c>
      <c r="W4" s="139">
        <f>W2-(2*W3)</f>
        <v>173.43529411764706</v>
      </c>
    </row>
    <row r="5" spans="1:23" x14ac:dyDescent="0.2">
      <c r="A5" s="23" t="s">
        <v>20</v>
      </c>
      <c r="B5" s="5"/>
      <c r="C5" s="59" t="s">
        <v>134</v>
      </c>
      <c r="D5" s="42"/>
      <c r="I5" s="60" t="s">
        <v>22</v>
      </c>
      <c r="Q5" s="140" t="s">
        <v>23</v>
      </c>
      <c r="R5" s="141">
        <f>R2+(2*R3)</f>
        <v>21.057142857142857</v>
      </c>
      <c r="S5" s="142">
        <f>S2+(2*S3)</f>
        <v>220.91666666666669</v>
      </c>
      <c r="U5" s="140" t="s">
        <v>23</v>
      </c>
      <c r="V5" s="141">
        <f>V2+(2*V3)</f>
        <v>21.158823529411762</v>
      </c>
      <c r="W5" s="142">
        <f>W2+(2*W3)</f>
        <v>211.97647058823532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 t="s">
        <v>135</v>
      </c>
      <c r="U7" s="60" t="s">
        <v>136</v>
      </c>
    </row>
    <row r="8" spans="1:23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23" x14ac:dyDescent="0.2">
      <c r="A9" s="403"/>
      <c r="B9" s="31" t="s">
        <v>29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5">
        <v>45202</v>
      </c>
      <c r="B11" s="34">
        <v>20</v>
      </c>
      <c r="C11" s="107">
        <v>217</v>
      </c>
      <c r="D11" t="s">
        <v>138</v>
      </c>
    </row>
    <row r="12" spans="1:23" x14ac:dyDescent="0.2">
      <c r="A12" s="125">
        <v>45204</v>
      </c>
      <c r="B12" s="34">
        <v>18</v>
      </c>
      <c r="C12" s="35">
        <v>191</v>
      </c>
      <c r="D12" s="43"/>
      <c r="E12" s="34"/>
    </row>
    <row r="13" spans="1:23" x14ac:dyDescent="0.2">
      <c r="A13" s="128">
        <v>45212</v>
      </c>
      <c r="B13" s="149">
        <v>22</v>
      </c>
      <c r="C13" s="149">
        <v>209</v>
      </c>
      <c r="D13" s="43" t="s">
        <v>139</v>
      </c>
      <c r="E13" s="34"/>
      <c r="O13" s="61" t="s">
        <v>39</v>
      </c>
      <c r="P13" s="103"/>
    </row>
    <row r="14" spans="1:23" x14ac:dyDescent="0.2">
      <c r="A14" s="125">
        <v>45216</v>
      </c>
      <c r="B14" s="108">
        <v>22</v>
      </c>
      <c r="C14" s="108">
        <v>209</v>
      </c>
      <c r="D14" s="118" t="s">
        <v>140</v>
      </c>
      <c r="E14" s="34"/>
    </row>
    <row r="15" spans="1:23" x14ac:dyDescent="0.2">
      <c r="A15" s="125">
        <v>45223</v>
      </c>
      <c r="B15" s="64">
        <v>20</v>
      </c>
      <c r="C15" s="64">
        <v>205</v>
      </c>
      <c r="D15" s="43"/>
      <c r="E15" s="34"/>
    </row>
    <row r="16" spans="1:23" x14ac:dyDescent="0.2">
      <c r="A16" s="125">
        <v>45225</v>
      </c>
      <c r="B16" s="64">
        <v>19</v>
      </c>
      <c r="C16" s="32">
        <v>189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45230</v>
      </c>
      <c r="B17" s="102">
        <v>19</v>
      </c>
      <c r="C17" s="32">
        <v>207</v>
      </c>
      <c r="D17" s="99"/>
      <c r="E17" s="34"/>
      <c r="O17" s="135" t="s">
        <v>9</v>
      </c>
      <c r="P17" s="80">
        <f>AVERAGE(B11:B21)</f>
        <v>19.272727272727273</v>
      </c>
      <c r="Q17" s="136">
        <f>AVERAGE(C11:C21)</f>
        <v>197.81818181818181</v>
      </c>
    </row>
    <row r="18" spans="1:17" x14ac:dyDescent="0.2">
      <c r="A18" s="125">
        <v>45232</v>
      </c>
      <c r="B18" s="102">
        <v>18</v>
      </c>
      <c r="C18" s="64">
        <v>189</v>
      </c>
      <c r="D18" s="99"/>
      <c r="E18" s="109"/>
      <c r="O18" s="135" t="s">
        <v>14</v>
      </c>
      <c r="P18" s="78">
        <f>STDEV(B11:B21)</f>
        <v>1.6180796699117808</v>
      </c>
      <c r="Q18" s="137">
        <f>STDEV(C11:C21)</f>
        <v>12.023461912595572</v>
      </c>
    </row>
    <row r="19" spans="1:17" x14ac:dyDescent="0.2">
      <c r="A19" s="125">
        <v>45236</v>
      </c>
      <c r="B19" s="67">
        <v>18</v>
      </c>
      <c r="C19" s="64">
        <v>180</v>
      </c>
      <c r="D19" s="41"/>
      <c r="O19" s="144" t="s">
        <v>41</v>
      </c>
      <c r="P19" s="147">
        <f>P18/P17*100</f>
        <v>8.3956964004856545</v>
      </c>
      <c r="Q19" s="148">
        <f>Q18/Q17*100</f>
        <v>6.0780368124334228</v>
      </c>
    </row>
    <row r="20" spans="1:17" x14ac:dyDescent="0.2">
      <c r="A20" s="125">
        <v>45239</v>
      </c>
      <c r="B20" s="102">
        <v>17</v>
      </c>
      <c r="C20" s="102">
        <v>185</v>
      </c>
      <c r="D20" s="99"/>
      <c r="P20" s="103"/>
      <c r="Q20" s="103"/>
    </row>
    <row r="21" spans="1:17" x14ac:dyDescent="0.2">
      <c r="A21" s="125">
        <v>45244</v>
      </c>
      <c r="B21" s="64">
        <v>19</v>
      </c>
      <c r="C21" s="67">
        <v>195</v>
      </c>
      <c r="D21" s="41"/>
      <c r="O21" s="60"/>
      <c r="P21" s="103"/>
    </row>
    <row r="22" spans="1:17" x14ac:dyDescent="0.2">
      <c r="A22" s="126">
        <v>45246</v>
      </c>
      <c r="B22" s="64">
        <v>22</v>
      </c>
      <c r="C22" s="67">
        <v>190</v>
      </c>
      <c r="D22" s="62" t="s">
        <v>139</v>
      </c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45251</v>
      </c>
      <c r="B23" s="33">
        <v>21</v>
      </c>
      <c r="C23" s="88">
        <v>190</v>
      </c>
      <c r="D23" s="62" t="s">
        <v>141</v>
      </c>
      <c r="E23" s="34"/>
      <c r="O23" s="135" t="s">
        <v>9</v>
      </c>
      <c r="P23" s="80">
        <f>AVERAGE(B11:B32)</f>
        <v>19.399999999999999</v>
      </c>
      <c r="Q23" s="136">
        <f>AVERAGE(C11:C32)</f>
        <v>193.95</v>
      </c>
    </row>
    <row r="24" spans="1:17" x14ac:dyDescent="0.2">
      <c r="A24" s="127">
        <v>45253</v>
      </c>
      <c r="B24" s="58">
        <v>17</v>
      </c>
      <c r="C24" s="111">
        <v>197</v>
      </c>
      <c r="D24" s="43"/>
      <c r="E24" s="40"/>
      <c r="F24" s="92"/>
      <c r="O24" s="135" t="s">
        <v>14</v>
      </c>
      <c r="P24" s="78">
        <f>STDEV(B11:B32)</f>
        <v>1.6351404253232551</v>
      </c>
      <c r="Q24" s="137">
        <f>STDEV(C11:C32)</f>
        <v>12.0545907394128</v>
      </c>
    </row>
    <row r="25" spans="1:17" x14ac:dyDescent="0.2">
      <c r="A25" s="125">
        <v>45258</v>
      </c>
      <c r="B25" s="67">
        <v>21</v>
      </c>
      <c r="C25" s="67">
        <v>212</v>
      </c>
      <c r="D25" s="41"/>
      <c r="O25" s="144" t="s">
        <v>80</v>
      </c>
      <c r="P25" s="145">
        <f>P24/P23*100</f>
        <v>8.4285588934188418</v>
      </c>
      <c r="Q25" s="146">
        <f>Q24/Q23*100</f>
        <v>6.2153084503288483</v>
      </c>
    </row>
    <row r="26" spans="1:17" x14ac:dyDescent="0.2">
      <c r="A26" s="125">
        <v>45260</v>
      </c>
      <c r="B26" s="108">
        <v>19</v>
      </c>
      <c r="C26" s="67">
        <v>177</v>
      </c>
      <c r="D26" s="62"/>
      <c r="E26" s="34"/>
      <c r="F26" s="35"/>
      <c r="P26" s="103"/>
      <c r="Q26" s="143"/>
    </row>
    <row r="27" spans="1:17" x14ac:dyDescent="0.2">
      <c r="A27" s="129">
        <v>45265</v>
      </c>
      <c r="B27" s="109">
        <v>20</v>
      </c>
      <c r="C27" s="109">
        <v>192</v>
      </c>
      <c r="D27" s="119"/>
      <c r="E27" s="62"/>
      <c r="F27" s="35"/>
      <c r="P27" s="143"/>
      <c r="Q27" s="103"/>
    </row>
    <row r="28" spans="1:17" x14ac:dyDescent="0.2">
      <c r="A28" s="130">
        <v>45267</v>
      </c>
      <c r="B28" s="34">
        <v>19</v>
      </c>
      <c r="C28" s="35">
        <v>182</v>
      </c>
      <c r="D28" s="67"/>
      <c r="E28" s="62"/>
      <c r="F28" s="107"/>
      <c r="P28" s="103"/>
      <c r="Q28" s="143"/>
    </row>
    <row r="29" spans="1:17" x14ac:dyDescent="0.2">
      <c r="A29" s="125">
        <v>45272</v>
      </c>
      <c r="B29" s="34">
        <v>17</v>
      </c>
      <c r="C29" s="35">
        <v>177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45274</v>
      </c>
      <c r="B30" s="131">
        <v>20</v>
      </c>
      <c r="C30" s="107">
        <v>186</v>
      </c>
      <c r="O30" s="135" t="s">
        <v>9</v>
      </c>
      <c r="P30" s="103">
        <f>AVERAGE(B11:B39)</f>
        <v>19.399999999999999</v>
      </c>
      <c r="Q30" s="103">
        <f>AVERAGE(C11:C39)</f>
        <v>193.95</v>
      </c>
    </row>
    <row r="31" spans="1:17" x14ac:dyDescent="0.2">
      <c r="A31" s="125"/>
      <c r="B31" s="67"/>
      <c r="C31" s="35"/>
      <c r="O31" s="135" t="s">
        <v>14</v>
      </c>
      <c r="P31">
        <f>STDEV(B11:B39)</f>
        <v>1.6351404253232551</v>
      </c>
      <c r="Q31">
        <f>STDEV(C11:C39)</f>
        <v>12.0545907394128</v>
      </c>
    </row>
    <row r="32" spans="1:17" x14ac:dyDescent="0.2">
      <c r="A32" s="125"/>
      <c r="B32" s="34"/>
      <c r="C32" s="35"/>
      <c r="D32" s="60"/>
      <c r="O32" s="144" t="s">
        <v>80</v>
      </c>
      <c r="P32">
        <f>P31/P30*100</f>
        <v>8.4285588934188418</v>
      </c>
      <c r="Q32">
        <f>Q31/Q30*100</f>
        <v>6.2153084503288483</v>
      </c>
    </row>
    <row r="33" spans="1:7" x14ac:dyDescent="0.2">
      <c r="A33" s="125"/>
      <c r="B33" s="34"/>
      <c r="C33" s="35"/>
    </row>
    <row r="34" spans="1:7" x14ac:dyDescent="0.2">
      <c r="A34" s="125"/>
      <c r="B34" s="149"/>
      <c r="C34" s="107"/>
    </row>
    <row r="35" spans="1:7" x14ac:dyDescent="0.2">
      <c r="A35" s="125"/>
      <c r="B35" s="108"/>
      <c r="C35" s="35"/>
    </row>
    <row r="36" spans="1:7" x14ac:dyDescent="0.2">
      <c r="A36" s="125"/>
      <c r="B36" s="64"/>
      <c r="C36" s="35"/>
      <c r="G36" s="60"/>
    </row>
    <row r="37" spans="1:7" x14ac:dyDescent="0.2">
      <c r="A37" s="125"/>
      <c r="B37" s="67"/>
      <c r="C37" s="35"/>
    </row>
    <row r="38" spans="1:7" x14ac:dyDescent="0.2">
      <c r="A38" s="125"/>
      <c r="B38" s="102"/>
      <c r="C38" s="107"/>
    </row>
    <row r="39" spans="1:7" x14ac:dyDescent="0.2">
      <c r="A39" s="125"/>
      <c r="B39" s="64"/>
      <c r="C39" s="35"/>
    </row>
    <row r="40" spans="1:7" x14ac:dyDescent="0.2">
      <c r="A40" s="125"/>
      <c r="B40" s="64"/>
      <c r="C40" s="107"/>
    </row>
    <row r="41" spans="1:7" x14ac:dyDescent="0.2">
      <c r="A41" s="125"/>
      <c r="B41" s="33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szggrVRKdyA4PLrKZNnCgMmz8pYo1WucAgAd4X53LqCpa3R1K1Y9ptnL9TY7DI1RRgx6GUYi8cU30ilq5AyhtA==" saltValue="BivwSgbFfxN2BXE3f3Ag5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D775-5CCD-43D5-955B-0DFDC03B4E50}">
  <dimension ref="A1:W73"/>
  <sheetViews>
    <sheetView workbookViewId="0">
      <pane ySplit="9" topLeftCell="A10" activePane="bottomLeft" state="frozen"/>
      <selection pane="bottomLeft" sqref="A1:Y9"/>
    </sheetView>
  </sheetViews>
  <sheetFormatPr defaultRowHeight="12.75" x14ac:dyDescent="0.2"/>
  <cols>
    <col min="1" max="1" width="10.42578125" style="129" bestFit="1" customWidth="1"/>
    <col min="3" max="3" width="10.7109375" customWidth="1"/>
  </cols>
  <sheetData>
    <row r="1" spans="1:23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ht="13.5" thickBot="1" x14ac:dyDescent="0.25">
      <c r="A2" s="22"/>
      <c r="B2" s="1"/>
      <c r="C2" s="2"/>
      <c r="D2" s="41"/>
      <c r="I2" t="s">
        <v>8</v>
      </c>
      <c r="Q2" s="135" t="s">
        <v>9</v>
      </c>
      <c r="R2" s="80">
        <f>AVERAGE(B10:B12,B15:B18)</f>
        <v>19</v>
      </c>
      <c r="S2" s="136">
        <f>AVERAGE(C10:C12,C15:C17)</f>
        <v>197.33333333333334</v>
      </c>
      <c r="U2" s="135" t="s">
        <v>9</v>
      </c>
      <c r="V2" s="80">
        <f>AVERAGE(B11:B12,B15:B19,B21:B31)</f>
        <v>17.944444444444443</v>
      </c>
      <c r="W2" s="136">
        <f>AVERAGE(C11:C12,C15:C19,C21:C31)</f>
        <v>194.5</v>
      </c>
    </row>
    <row r="3" spans="1:23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  <c r="I3" s="60" t="s">
        <v>13</v>
      </c>
      <c r="Q3" s="135" t="s">
        <v>14</v>
      </c>
      <c r="R3" s="78">
        <f>0.05*R2</f>
        <v>0.95000000000000007</v>
      </c>
      <c r="S3" s="137">
        <f>0.05*S2</f>
        <v>9.8666666666666671</v>
      </c>
      <c r="U3" s="135" t="s">
        <v>14</v>
      </c>
      <c r="V3" s="78">
        <f>0.05*V2</f>
        <v>0.89722222222222214</v>
      </c>
      <c r="W3" s="137">
        <f>0.05*W2</f>
        <v>9.7250000000000014</v>
      </c>
    </row>
    <row r="4" spans="1:23" ht="21" thickBot="1" x14ac:dyDescent="0.35">
      <c r="A4" s="23" t="s">
        <v>15</v>
      </c>
      <c r="B4" s="5"/>
      <c r="C4" s="48" t="s">
        <v>143</v>
      </c>
      <c r="D4" s="42"/>
      <c r="E4" s="18" t="s">
        <v>17</v>
      </c>
      <c r="F4" s="20">
        <v>2023</v>
      </c>
      <c r="I4" s="60" t="s">
        <v>18</v>
      </c>
      <c r="Q4" s="138" t="s">
        <v>19</v>
      </c>
      <c r="R4" s="115">
        <f>R2-(2*R3)</f>
        <v>17.100000000000001</v>
      </c>
      <c r="S4" s="139">
        <f>S2-(2*S3)</f>
        <v>177.60000000000002</v>
      </c>
      <c r="U4" s="138" t="s">
        <v>19</v>
      </c>
      <c r="V4" s="115">
        <f>V2-(2*V3)</f>
        <v>16.149999999999999</v>
      </c>
      <c r="W4" s="139">
        <f>W2-(2*W3)</f>
        <v>175.05</v>
      </c>
    </row>
    <row r="5" spans="1:23" ht="13.5" thickBot="1" x14ac:dyDescent="0.25">
      <c r="A5" s="23" t="s">
        <v>20</v>
      </c>
      <c r="B5" s="5"/>
      <c r="C5" s="48" t="s">
        <v>134</v>
      </c>
      <c r="D5" s="42"/>
      <c r="I5" s="60" t="s">
        <v>22</v>
      </c>
      <c r="Q5" s="140" t="s">
        <v>23</v>
      </c>
      <c r="R5" s="141">
        <f>R2+(2*R3)</f>
        <v>20.9</v>
      </c>
      <c r="S5" s="142">
        <f>S2+(2*S3)</f>
        <v>217.06666666666666</v>
      </c>
      <c r="U5" s="140" t="s">
        <v>23</v>
      </c>
      <c r="V5" s="141">
        <f>V2+(2*V3)</f>
        <v>19.738888888888887</v>
      </c>
      <c r="W5" s="142">
        <f>W2+(2*W3)</f>
        <v>213.95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 t="s">
        <v>135</v>
      </c>
      <c r="U7" s="60" t="s">
        <v>136</v>
      </c>
    </row>
    <row r="8" spans="1:23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23" x14ac:dyDescent="0.2">
      <c r="A9" s="403"/>
      <c r="B9" s="31" t="s">
        <v>144</v>
      </c>
      <c r="C9" s="31" t="s">
        <v>137</v>
      </c>
      <c r="D9" s="404"/>
      <c r="E9" s="405"/>
      <c r="F9" s="406"/>
    </row>
    <row r="10" spans="1:23" x14ac:dyDescent="0.2">
      <c r="A10" s="125" t="s">
        <v>28</v>
      </c>
      <c r="B10" s="67">
        <v>20</v>
      </c>
      <c r="C10" s="108">
        <v>196</v>
      </c>
      <c r="D10" s="43"/>
      <c r="E10" s="34"/>
    </row>
    <row r="11" spans="1:23" x14ac:dyDescent="0.2">
      <c r="A11" s="126">
        <v>45090</v>
      </c>
      <c r="B11" s="67">
        <v>19</v>
      </c>
      <c r="C11" s="102">
        <v>197</v>
      </c>
      <c r="D11" s="43" t="s">
        <v>145</v>
      </c>
      <c r="E11" s="34"/>
    </row>
    <row r="12" spans="1:23" x14ac:dyDescent="0.2">
      <c r="A12" s="126" t="s">
        <v>146</v>
      </c>
      <c r="B12" s="67">
        <v>18</v>
      </c>
      <c r="C12" s="67">
        <v>195</v>
      </c>
      <c r="D12" s="43" t="s">
        <v>145</v>
      </c>
      <c r="E12" s="34" t="s">
        <v>147</v>
      </c>
    </row>
    <row r="13" spans="1:23" x14ac:dyDescent="0.2">
      <c r="A13" s="128" t="s">
        <v>148</v>
      </c>
      <c r="B13" s="97">
        <v>14</v>
      </c>
      <c r="C13" s="97">
        <v>164</v>
      </c>
      <c r="D13" s="40"/>
      <c r="E13" s="34"/>
      <c r="O13" s="61" t="s">
        <v>39</v>
      </c>
      <c r="P13" s="103"/>
    </row>
    <row r="14" spans="1:23" x14ac:dyDescent="0.2">
      <c r="A14" s="125">
        <v>45104</v>
      </c>
      <c r="B14" s="97">
        <v>13</v>
      </c>
      <c r="C14" s="97">
        <v>147</v>
      </c>
      <c r="D14" s="118" t="s">
        <v>149</v>
      </c>
      <c r="E14" s="34"/>
    </row>
    <row r="15" spans="1:23" ht="13.5" thickBot="1" x14ac:dyDescent="0.25">
      <c r="A15" s="125">
        <v>45113</v>
      </c>
      <c r="B15" s="64">
        <v>18</v>
      </c>
      <c r="C15" s="64">
        <v>197</v>
      </c>
      <c r="D15" s="43" t="s">
        <v>150</v>
      </c>
      <c r="E15" s="34"/>
      <c r="O15" t="s">
        <v>151</v>
      </c>
    </row>
    <row r="16" spans="1:23" x14ac:dyDescent="0.2">
      <c r="A16" s="125">
        <v>45118</v>
      </c>
      <c r="B16" s="64">
        <v>18</v>
      </c>
      <c r="C16" s="32">
        <v>208</v>
      </c>
      <c r="D16" s="68"/>
      <c r="E16" s="34"/>
      <c r="O16" s="132" t="s">
        <v>2</v>
      </c>
      <c r="P16" s="133" t="s">
        <v>3</v>
      </c>
      <c r="Q16" s="134" t="s">
        <v>4</v>
      </c>
    </row>
    <row r="17" spans="1:17" x14ac:dyDescent="0.2">
      <c r="A17" s="125">
        <v>45120</v>
      </c>
      <c r="B17" s="102">
        <v>19</v>
      </c>
      <c r="C17" s="32">
        <v>191</v>
      </c>
      <c r="D17" s="99"/>
      <c r="E17" s="34"/>
      <c r="O17" s="135" t="s">
        <v>9</v>
      </c>
      <c r="P17" s="80">
        <f>AVERAGE(B11:B21)</f>
        <v>17.454545454545453</v>
      </c>
      <c r="Q17" s="136">
        <f>AVERAGE(C11:C21)</f>
        <v>188.54545454545453</v>
      </c>
    </row>
    <row r="18" spans="1:17" x14ac:dyDescent="0.2">
      <c r="A18" s="125">
        <v>45125</v>
      </c>
      <c r="B18" s="102">
        <v>21</v>
      </c>
      <c r="C18" s="64">
        <v>232</v>
      </c>
      <c r="D18" s="99" t="s">
        <v>152</v>
      </c>
      <c r="E18" s="109"/>
      <c r="O18" s="135" t="s">
        <v>14</v>
      </c>
      <c r="P18" s="78">
        <f>STDEV(B11:B21)</f>
        <v>2.6215886925159051</v>
      </c>
      <c r="Q18" s="137">
        <f>STDEV(C11:C21)</f>
        <v>22.482720637697064</v>
      </c>
    </row>
    <row r="19" spans="1:17" ht="13.5" thickBot="1" x14ac:dyDescent="0.25">
      <c r="A19" s="125">
        <v>45127</v>
      </c>
      <c r="B19" s="67">
        <v>20</v>
      </c>
      <c r="C19" s="64">
        <v>184</v>
      </c>
      <c r="D19" s="41"/>
      <c r="O19" s="144" t="s">
        <v>41</v>
      </c>
      <c r="P19" s="147">
        <f>P18/P17*100</f>
        <v>15.019518550872373</v>
      </c>
      <c r="Q19" s="148">
        <f>Q18/Q17*100</f>
        <v>11.924297348826794</v>
      </c>
    </row>
    <row r="20" spans="1:17" x14ac:dyDescent="0.2">
      <c r="A20" s="125">
        <v>45132</v>
      </c>
      <c r="B20" s="97">
        <v>14</v>
      </c>
      <c r="C20" s="97">
        <v>173</v>
      </c>
      <c r="D20" s="99" t="s">
        <v>153</v>
      </c>
      <c r="P20" s="103"/>
      <c r="Q20" s="103"/>
    </row>
    <row r="21" spans="1:17" ht="13.5" thickBot="1" x14ac:dyDescent="0.25">
      <c r="A21" s="125">
        <v>45134</v>
      </c>
      <c r="B21" s="64">
        <v>18</v>
      </c>
      <c r="C21" s="67">
        <v>186</v>
      </c>
      <c r="D21" s="41"/>
      <c r="O21" s="60" t="s">
        <v>154</v>
      </c>
      <c r="P21" s="103"/>
    </row>
    <row r="22" spans="1:17" x14ac:dyDescent="0.2">
      <c r="A22" s="126">
        <v>45139</v>
      </c>
      <c r="B22" s="64">
        <v>17</v>
      </c>
      <c r="C22" s="67">
        <v>185</v>
      </c>
      <c r="D22" s="62"/>
      <c r="E22" s="34"/>
      <c r="O22" s="132" t="s">
        <v>2</v>
      </c>
      <c r="P22" s="133" t="s">
        <v>3</v>
      </c>
      <c r="Q22" s="134" t="s">
        <v>4</v>
      </c>
    </row>
    <row r="23" spans="1:17" x14ac:dyDescent="0.2">
      <c r="A23" s="127">
        <v>45141</v>
      </c>
      <c r="B23" s="33">
        <v>17</v>
      </c>
      <c r="C23" s="88">
        <v>175</v>
      </c>
      <c r="D23" s="62"/>
      <c r="E23" s="34"/>
      <c r="O23" s="135" t="s">
        <v>9</v>
      </c>
      <c r="P23" s="80">
        <f>AVERAGE(B11:B32)</f>
        <v>17.5</v>
      </c>
      <c r="Q23" s="136">
        <f>AVERAGE(C11:C32)</f>
        <v>190.86363636363637</v>
      </c>
    </row>
    <row r="24" spans="1:17" x14ac:dyDescent="0.2">
      <c r="A24" s="127" t="s">
        <v>155</v>
      </c>
      <c r="B24" s="58">
        <v>18</v>
      </c>
      <c r="C24" s="111">
        <v>198</v>
      </c>
      <c r="D24" s="43"/>
      <c r="E24" s="40"/>
      <c r="F24" s="92"/>
      <c r="O24" s="135" t="s">
        <v>14</v>
      </c>
      <c r="P24" s="78">
        <f>STDEV(B11:B32)</f>
        <v>2.1100665753432883</v>
      </c>
      <c r="Q24" s="137">
        <f>STDEV(C11:C32)</f>
        <v>17.602206178137511</v>
      </c>
    </row>
    <row r="25" spans="1:17" ht="13.5" thickBot="1" x14ac:dyDescent="0.25">
      <c r="A25" s="125" t="s">
        <v>156</v>
      </c>
      <c r="B25" s="67">
        <v>17</v>
      </c>
      <c r="C25" s="67">
        <v>182</v>
      </c>
      <c r="D25" s="41"/>
      <c r="O25" s="144" t="s">
        <v>80</v>
      </c>
      <c r="P25" s="145">
        <f>P24/P23*100</f>
        <v>12.057523287675934</v>
      </c>
      <c r="Q25" s="146">
        <f>Q24/Q23*100</f>
        <v>9.2223990454638063</v>
      </c>
    </row>
    <row r="26" spans="1:17" x14ac:dyDescent="0.2">
      <c r="A26" s="125">
        <v>45153</v>
      </c>
      <c r="B26" s="108">
        <v>18</v>
      </c>
      <c r="C26" s="67">
        <v>205</v>
      </c>
      <c r="D26" s="62"/>
      <c r="E26" s="34"/>
      <c r="F26" s="35"/>
      <c r="P26" s="103"/>
      <c r="Q26" s="143"/>
    </row>
    <row r="27" spans="1:17" x14ac:dyDescent="0.2">
      <c r="A27" s="129">
        <v>45155</v>
      </c>
      <c r="B27" s="109">
        <v>15</v>
      </c>
      <c r="C27" s="109">
        <v>190</v>
      </c>
      <c r="D27" s="119" t="s">
        <v>157</v>
      </c>
      <c r="E27" s="62"/>
      <c r="F27" s="35"/>
      <c r="O27" t="s">
        <v>158</v>
      </c>
      <c r="P27" s="143"/>
      <c r="Q27" s="103"/>
    </row>
    <row r="28" spans="1:17" x14ac:dyDescent="0.2">
      <c r="A28" s="130">
        <v>45160</v>
      </c>
      <c r="B28" s="34">
        <v>18</v>
      </c>
      <c r="C28" s="35">
        <v>205</v>
      </c>
      <c r="D28" s="67"/>
      <c r="E28" s="62"/>
      <c r="F28" s="107"/>
      <c r="P28" s="103"/>
      <c r="Q28" s="143"/>
    </row>
    <row r="29" spans="1:17" x14ac:dyDescent="0.2">
      <c r="A29" s="125">
        <v>45162</v>
      </c>
      <c r="B29" s="34">
        <v>16</v>
      </c>
      <c r="C29" s="35">
        <v>195</v>
      </c>
      <c r="D29" s="112"/>
      <c r="E29" s="34"/>
      <c r="F29" s="35"/>
      <c r="O29" s="132" t="s">
        <v>2</v>
      </c>
      <c r="P29" s="133" t="s">
        <v>3</v>
      </c>
      <c r="Q29" s="134" t="s">
        <v>4</v>
      </c>
    </row>
    <row r="30" spans="1:17" x14ac:dyDescent="0.2">
      <c r="A30" s="125">
        <v>45167</v>
      </c>
      <c r="B30" s="131">
        <v>17</v>
      </c>
      <c r="C30" s="107">
        <v>190</v>
      </c>
      <c r="O30" s="135" t="s">
        <v>9</v>
      </c>
      <c r="P30" s="103">
        <f>AVERAGE(B15:B39)</f>
        <v>17.96</v>
      </c>
      <c r="Q30" s="103">
        <f>AVERAGE(C15:C39)</f>
        <v>192.48</v>
      </c>
    </row>
    <row r="31" spans="1:17" x14ac:dyDescent="0.2">
      <c r="A31" s="125">
        <v>45169</v>
      </c>
      <c r="B31" s="34">
        <v>19</v>
      </c>
      <c r="C31" s="35">
        <v>186</v>
      </c>
      <c r="O31" s="135" t="s">
        <v>14</v>
      </c>
      <c r="P31">
        <f>STDEV(B15:B39)</f>
        <v>1.6703293088490068</v>
      </c>
      <c r="Q31">
        <f>STDEV(C15:C39)</f>
        <v>13.952658050230667</v>
      </c>
    </row>
    <row r="32" spans="1:17" x14ac:dyDescent="0.2">
      <c r="A32" s="125">
        <v>45174</v>
      </c>
      <c r="B32" s="34">
        <v>21</v>
      </c>
      <c r="C32" s="35">
        <v>214</v>
      </c>
      <c r="D32" s="60" t="s">
        <v>159</v>
      </c>
      <c r="O32" s="144" t="s">
        <v>80</v>
      </c>
      <c r="P32">
        <f>P31/P30*100</f>
        <v>9.3002745481570539</v>
      </c>
      <c r="Q32">
        <f>Q31/Q30*100</f>
        <v>7.248887183203796</v>
      </c>
    </row>
    <row r="33" spans="1:7" x14ac:dyDescent="0.2">
      <c r="A33" s="125">
        <v>45176</v>
      </c>
      <c r="B33" s="34">
        <v>19</v>
      </c>
      <c r="C33" s="35">
        <v>180</v>
      </c>
    </row>
    <row r="34" spans="1:7" x14ac:dyDescent="0.2">
      <c r="A34" s="125">
        <v>45181</v>
      </c>
      <c r="B34" s="34">
        <v>16</v>
      </c>
      <c r="C34" s="107">
        <v>185</v>
      </c>
    </row>
    <row r="35" spans="1:7" x14ac:dyDescent="0.2">
      <c r="A35" s="125">
        <v>45183</v>
      </c>
      <c r="B35" s="34">
        <v>18</v>
      </c>
      <c r="C35" s="35">
        <v>179</v>
      </c>
    </row>
    <row r="36" spans="1:7" x14ac:dyDescent="0.2">
      <c r="A36" s="125">
        <v>45188</v>
      </c>
      <c r="B36" s="34">
        <v>18</v>
      </c>
      <c r="C36" s="35">
        <v>172</v>
      </c>
      <c r="D36" t="s">
        <v>160</v>
      </c>
      <c r="G36" s="60" t="s">
        <v>161</v>
      </c>
    </row>
    <row r="37" spans="1:7" x14ac:dyDescent="0.2">
      <c r="A37" s="125">
        <v>45190</v>
      </c>
      <c r="B37" s="34">
        <v>20</v>
      </c>
      <c r="C37" s="35">
        <v>200</v>
      </c>
    </row>
    <row r="38" spans="1:7" x14ac:dyDescent="0.2">
      <c r="A38" s="125">
        <v>45195</v>
      </c>
      <c r="B38" s="34">
        <v>19</v>
      </c>
      <c r="C38" s="107">
        <v>204</v>
      </c>
    </row>
    <row r="39" spans="1:7" x14ac:dyDescent="0.2">
      <c r="A39" s="125">
        <v>45197</v>
      </c>
      <c r="B39" s="34">
        <v>18</v>
      </c>
      <c r="C39" s="35">
        <v>196</v>
      </c>
    </row>
    <row r="40" spans="1:7" x14ac:dyDescent="0.2">
      <c r="A40" s="125"/>
      <c r="B40" s="34"/>
      <c r="C40" s="107"/>
    </row>
    <row r="41" spans="1:7" x14ac:dyDescent="0.2">
      <c r="A41" s="125"/>
      <c r="B41" s="34"/>
      <c r="C41" s="35"/>
    </row>
    <row r="42" spans="1:7" x14ac:dyDescent="0.2">
      <c r="A42" s="125"/>
      <c r="B42" s="34"/>
      <c r="C42" s="107"/>
    </row>
    <row r="43" spans="1:7" x14ac:dyDescent="0.2">
      <c r="A43" s="125"/>
      <c r="B43" s="34"/>
      <c r="C43" s="35"/>
    </row>
    <row r="44" spans="1:7" x14ac:dyDescent="0.2">
      <c r="A44" s="125"/>
      <c r="B44" s="34"/>
      <c r="C44" s="107"/>
    </row>
    <row r="45" spans="1:7" x14ac:dyDescent="0.2">
      <c r="A45" s="125"/>
      <c r="B45" s="34"/>
      <c r="C45" s="35"/>
    </row>
    <row r="46" spans="1:7" x14ac:dyDescent="0.2">
      <c r="A46" s="125"/>
      <c r="B46" s="34"/>
      <c r="C46" s="107"/>
    </row>
    <row r="47" spans="1:7" x14ac:dyDescent="0.2">
      <c r="A47" s="125"/>
      <c r="B47" s="34"/>
      <c r="C47" s="35"/>
    </row>
    <row r="48" spans="1:7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kMZlQ1cjNX53P/M/2LzoQemJNzCWEkjVAyD4/L/ulVoJ9X9irY7OwWyOPE9//1B4UYucHxtzPbGZrBy7PE5Q0g==" saltValue="nr8WhzngcQXuwmJJ9fP8u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214E-56E0-43CC-A478-D6DB1DE70A9F}">
  <dimension ref="A1:Q39"/>
  <sheetViews>
    <sheetView topLeftCell="A7" workbookViewId="0">
      <selection activeCell="O18" sqref="O18:Q22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142</v>
      </c>
    </row>
    <row r="4" spans="1:17" ht="21" thickBot="1" x14ac:dyDescent="0.35">
      <c r="A4" s="23" t="s">
        <v>15</v>
      </c>
      <c r="B4" s="5"/>
      <c r="C4" s="48" t="s">
        <v>162</v>
      </c>
      <c r="D4" s="42"/>
      <c r="E4" s="18" t="s">
        <v>17</v>
      </c>
      <c r="F4" s="20">
        <v>2023</v>
      </c>
    </row>
    <row r="5" spans="1:17" ht="13.5" thickBot="1" x14ac:dyDescent="0.25">
      <c r="A5" s="23" t="s">
        <v>20</v>
      </c>
      <c r="B5" s="5"/>
      <c r="C5" s="48" t="s">
        <v>163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53"/>
      <c r="C7" s="353"/>
      <c r="D7" s="41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164</v>
      </c>
      <c r="C9" s="31" t="s">
        <v>165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20.5</v>
      </c>
      <c r="Q9" s="80">
        <f>AVERAGE(C10:C14)</f>
        <v>180.2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1.0250000000000001</v>
      </c>
      <c r="Q10" s="78">
        <f>0.05*Q9</f>
        <v>9.01</v>
      </c>
    </row>
    <row r="11" spans="1:17" ht="13.5" thickBot="1" x14ac:dyDescent="0.25">
      <c r="A11" s="100">
        <v>45008</v>
      </c>
      <c r="B11" s="67"/>
      <c r="C11" s="102">
        <v>172</v>
      </c>
      <c r="D11" s="43"/>
      <c r="E11" s="34"/>
      <c r="G11" s="60" t="s">
        <v>18</v>
      </c>
      <c r="O11" s="84" t="s">
        <v>167</v>
      </c>
      <c r="P11" s="115">
        <f>P9-(2*P10)</f>
        <v>18.45</v>
      </c>
      <c r="Q11" s="115">
        <f>Q9-(2*Q10)</f>
        <v>162.17999999999998</v>
      </c>
    </row>
    <row r="12" spans="1:17" ht="13.5" thickTop="1" x14ac:dyDescent="0.2">
      <c r="A12" s="25" t="s">
        <v>168</v>
      </c>
      <c r="B12" s="67">
        <v>19</v>
      </c>
      <c r="C12" s="67">
        <v>160</v>
      </c>
      <c r="D12" s="43"/>
      <c r="E12" s="34"/>
      <c r="G12" s="60" t="s">
        <v>22</v>
      </c>
      <c r="P12" s="103">
        <f>P9+(2*P10)</f>
        <v>22.55</v>
      </c>
      <c r="Q12" s="103">
        <f>Q9+(2*Q10)</f>
        <v>198.22</v>
      </c>
    </row>
    <row r="13" spans="1:17" x14ac:dyDescent="0.2">
      <c r="A13" s="104">
        <v>45020</v>
      </c>
      <c r="B13" s="67">
        <v>21</v>
      </c>
      <c r="C13" s="67">
        <v>183</v>
      </c>
      <c r="D13" s="40"/>
      <c r="E13" s="34"/>
      <c r="P13" s="103"/>
    </row>
    <row r="14" spans="1:17" x14ac:dyDescent="0.2">
      <c r="A14" s="63">
        <v>45022</v>
      </c>
      <c r="B14" s="67">
        <v>22</v>
      </c>
      <c r="C14" s="67">
        <v>190</v>
      </c>
      <c r="D14" s="118" t="s">
        <v>169</v>
      </c>
      <c r="E14" s="34"/>
    </row>
    <row r="15" spans="1:17" x14ac:dyDescent="0.2">
      <c r="A15" s="91">
        <v>45029</v>
      </c>
      <c r="B15" s="64">
        <v>22</v>
      </c>
      <c r="C15" s="64">
        <v>185</v>
      </c>
      <c r="D15" s="43"/>
      <c r="E15" s="34"/>
    </row>
    <row r="16" spans="1:17" x14ac:dyDescent="0.2">
      <c r="A16" s="91">
        <v>45034</v>
      </c>
      <c r="B16" s="64">
        <v>24</v>
      </c>
      <c r="C16" s="120">
        <v>216</v>
      </c>
      <c r="D16" s="68" t="s">
        <v>170</v>
      </c>
      <c r="E16" s="34"/>
    </row>
    <row r="17" spans="1:17" x14ac:dyDescent="0.2">
      <c r="A17" s="91" t="s">
        <v>171</v>
      </c>
      <c r="B17" s="102">
        <v>18</v>
      </c>
      <c r="C17" s="120">
        <v>170</v>
      </c>
      <c r="D17" s="99"/>
      <c r="E17" s="34"/>
    </row>
    <row r="18" spans="1:17" x14ac:dyDescent="0.2">
      <c r="A18" s="91">
        <v>45041</v>
      </c>
      <c r="B18" s="102">
        <v>23</v>
      </c>
      <c r="C18" s="107">
        <v>206</v>
      </c>
      <c r="D18" s="99" t="s">
        <v>172</v>
      </c>
      <c r="E18" s="109"/>
      <c r="O18" t="s">
        <v>173</v>
      </c>
    </row>
    <row r="19" spans="1:17" x14ac:dyDescent="0.2">
      <c r="A19" s="91">
        <v>45043</v>
      </c>
      <c r="B19" s="67">
        <v>18</v>
      </c>
      <c r="C19" s="107">
        <v>163</v>
      </c>
      <c r="D19" s="41"/>
      <c r="O19" s="81" t="s">
        <v>2</v>
      </c>
      <c r="P19" s="82" t="s">
        <v>3</v>
      </c>
      <c r="Q19" s="66" t="s">
        <v>4</v>
      </c>
    </row>
    <row r="20" spans="1:17" x14ac:dyDescent="0.2">
      <c r="A20" s="65" t="s">
        <v>174</v>
      </c>
      <c r="B20" s="67">
        <v>21</v>
      </c>
      <c r="C20" s="107">
        <v>192</v>
      </c>
      <c r="D20" s="99"/>
      <c r="O20" s="83" t="s">
        <v>9</v>
      </c>
      <c r="P20" s="80">
        <f>AVERAGE(B20:B29)</f>
        <v>21.3</v>
      </c>
      <c r="Q20" s="80">
        <f>AVERAGE(C20:C29)</f>
        <v>191.6</v>
      </c>
    </row>
    <row r="21" spans="1:17" x14ac:dyDescent="0.2">
      <c r="A21" s="91" t="s">
        <v>175</v>
      </c>
      <c r="B21" s="64">
        <v>19</v>
      </c>
      <c r="C21" s="107">
        <v>178</v>
      </c>
      <c r="D21" s="41"/>
      <c r="O21" s="83" t="s">
        <v>14</v>
      </c>
      <c r="P21" s="78">
        <f>STDEV(B20:B29)</f>
        <v>2.3118054512533024</v>
      </c>
      <c r="Q21" s="78">
        <f>STDEV(C20:C29)</f>
        <v>15.699964614255947</v>
      </c>
    </row>
    <row r="22" spans="1:17" x14ac:dyDescent="0.2">
      <c r="A22" s="100" t="s">
        <v>176</v>
      </c>
      <c r="B22" s="64">
        <v>22</v>
      </c>
      <c r="C22" s="107">
        <v>194</v>
      </c>
      <c r="D22" s="62"/>
      <c r="E22" s="34"/>
      <c r="O22" s="84" t="s">
        <v>41</v>
      </c>
      <c r="P22" s="124">
        <f>P21/P20*100</f>
        <v>10.853546719499072</v>
      </c>
      <c r="Q22" s="124">
        <f>Q21/Q20*100</f>
        <v>8.1941360199665692</v>
      </c>
    </row>
    <row r="23" spans="1:17" x14ac:dyDescent="0.2">
      <c r="A23" s="89">
        <v>45057</v>
      </c>
      <c r="B23" s="33">
        <v>21</v>
      </c>
      <c r="C23" s="107">
        <v>184</v>
      </c>
      <c r="D23" s="62"/>
      <c r="E23" s="34"/>
      <c r="P23" s="103"/>
      <c r="Q23" s="103"/>
    </row>
    <row r="24" spans="1:17" x14ac:dyDescent="0.2">
      <c r="A24" s="89" t="s">
        <v>177</v>
      </c>
      <c r="B24" s="58">
        <v>22</v>
      </c>
      <c r="C24" s="107">
        <v>194</v>
      </c>
      <c r="D24" s="43"/>
      <c r="E24" s="40"/>
      <c r="F24" s="92"/>
    </row>
    <row r="25" spans="1:17" x14ac:dyDescent="0.2">
      <c r="A25" s="91" t="s">
        <v>178</v>
      </c>
      <c r="B25" s="67">
        <v>19</v>
      </c>
      <c r="C25" s="107">
        <v>193</v>
      </c>
      <c r="D25" s="41"/>
    </row>
    <row r="26" spans="1:17" x14ac:dyDescent="0.2">
      <c r="A26" s="91">
        <v>45078</v>
      </c>
      <c r="B26" s="108">
        <v>18</v>
      </c>
      <c r="C26" s="107">
        <v>173</v>
      </c>
      <c r="D26" s="62"/>
      <c r="E26" s="34"/>
      <c r="F26" s="35"/>
    </row>
    <row r="27" spans="1:17" x14ac:dyDescent="0.2">
      <c r="A27" s="65" t="s">
        <v>179</v>
      </c>
      <c r="B27" s="67">
        <v>23</v>
      </c>
      <c r="C27" s="107">
        <v>197</v>
      </c>
      <c r="D27" s="121" t="s">
        <v>180</v>
      </c>
      <c r="E27" s="62"/>
      <c r="F27" s="35"/>
    </row>
    <row r="28" spans="1:17" x14ac:dyDescent="0.2">
      <c r="A28" s="123">
        <v>45085</v>
      </c>
      <c r="B28" s="67">
        <v>22</v>
      </c>
      <c r="C28" s="107">
        <v>181</v>
      </c>
      <c r="D28" s="122"/>
      <c r="E28" s="62"/>
      <c r="F28" s="107"/>
    </row>
    <row r="29" spans="1:17" ht="27" customHeight="1" x14ac:dyDescent="0.2">
      <c r="A29" s="117">
        <v>45090</v>
      </c>
      <c r="B29" s="97">
        <v>26</v>
      </c>
      <c r="C29" s="120">
        <v>230</v>
      </c>
      <c r="D29" s="407" t="s">
        <v>181</v>
      </c>
      <c r="E29" s="407"/>
      <c r="F29" s="407"/>
      <c r="G29" s="407"/>
      <c r="H29" s="407"/>
      <c r="I29" s="407"/>
      <c r="J29" s="407"/>
      <c r="K29" s="407"/>
      <c r="L29" s="407"/>
      <c r="M29" s="407"/>
      <c r="N29" s="407"/>
    </row>
    <row r="30" spans="1:17" x14ac:dyDescent="0.2">
      <c r="A30" s="117"/>
      <c r="B30" s="62"/>
      <c r="C30" s="107"/>
    </row>
    <row r="31" spans="1:17" x14ac:dyDescent="0.2">
      <c r="A31" s="117"/>
      <c r="B31" s="34"/>
      <c r="C31" s="35"/>
    </row>
    <row r="32" spans="1:17" x14ac:dyDescent="0.2">
      <c r="A32" s="117"/>
      <c r="B32" s="34"/>
      <c r="C32" s="35"/>
    </row>
    <row r="33" spans="1:3" x14ac:dyDescent="0.2">
      <c r="A33" s="117"/>
      <c r="B33" s="34"/>
      <c r="C33" s="35"/>
    </row>
    <row r="34" spans="1:3" x14ac:dyDescent="0.2">
      <c r="A34" s="117"/>
      <c r="B34" s="62"/>
      <c r="C34" s="107"/>
    </row>
    <row r="35" spans="1:3" x14ac:dyDescent="0.2">
      <c r="A35" s="117"/>
      <c r="B35" s="34"/>
      <c r="C35" s="35"/>
    </row>
    <row r="36" spans="1:3" x14ac:dyDescent="0.2">
      <c r="A36" s="117"/>
      <c r="B36" s="34"/>
      <c r="C36" s="35"/>
    </row>
    <row r="37" spans="1:3" x14ac:dyDescent="0.2">
      <c r="A37" s="117"/>
      <c r="B37" s="62"/>
      <c r="C37" s="35"/>
    </row>
    <row r="38" spans="1:3" x14ac:dyDescent="0.2">
      <c r="A38" s="117"/>
      <c r="B38" s="62"/>
      <c r="C38" s="107"/>
    </row>
    <row r="39" spans="1:3" x14ac:dyDescent="0.2">
      <c r="A39" s="117"/>
      <c r="B39" s="34"/>
      <c r="C39" s="35"/>
    </row>
  </sheetData>
  <sheetProtection algorithmName="SHA-512" hashValue="HtldJLPrFmOAlHYSQAmlmTr/GM9OV73HlXJl/wZ3TLSIdega01tKc08yf8GqoeQtfhU10DzmEfkzyuTNsO9OyQ==" saltValue="77TAOxxWsH3sWMrwdin3yA==" spinCount="100000" sheet="1" objects="1" scenarios="1"/>
  <mergeCells count="6">
    <mergeCell ref="D29:N29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DFD3-A41D-40AC-BCB6-603D2838D7EC}">
  <dimension ref="A1:Q56"/>
  <sheetViews>
    <sheetView topLeftCell="A3" workbookViewId="0">
      <selection activeCell="D40" sqref="D40"/>
    </sheetView>
  </sheetViews>
  <sheetFormatPr defaultRowHeight="12.75" x14ac:dyDescent="0.2"/>
  <cols>
    <col min="1" max="1" width="10.42578125" bestFit="1" customWidth="1"/>
    <col min="3" max="3" width="10.7109375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183</v>
      </c>
      <c r="D4" s="42"/>
      <c r="E4" s="18" t="s">
        <v>17</v>
      </c>
      <c r="F4" s="20">
        <v>2022</v>
      </c>
    </row>
    <row r="5" spans="1:17" x14ac:dyDescent="0.2">
      <c r="A5" s="23" t="s">
        <v>20</v>
      </c>
      <c r="B5" s="5"/>
      <c r="C5" s="48" t="s">
        <v>184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144</v>
      </c>
      <c r="C9" s="31" t="s">
        <v>185</v>
      </c>
      <c r="D9" s="404" t="s">
        <v>166</v>
      </c>
      <c r="E9" s="405"/>
      <c r="F9" s="406"/>
      <c r="G9" t="s">
        <v>8</v>
      </c>
      <c r="O9" s="83" t="s">
        <v>9</v>
      </c>
      <c r="P9" s="80">
        <f>AVERAGE(B10:B14)</f>
        <v>18</v>
      </c>
      <c r="Q9" s="80">
        <f>AVERAGE(C10:C14)</f>
        <v>189.2</v>
      </c>
    </row>
    <row r="10" spans="1:17" x14ac:dyDescent="0.2">
      <c r="A10" s="91" t="s">
        <v>28</v>
      </c>
      <c r="B10" s="67">
        <v>20</v>
      </c>
      <c r="C10" s="108">
        <v>196</v>
      </c>
      <c r="D10" s="43"/>
      <c r="E10" s="34"/>
      <c r="G10" s="60" t="s">
        <v>13</v>
      </c>
      <c r="O10" s="83" t="s">
        <v>14</v>
      </c>
      <c r="P10" s="78">
        <f>0.05*P9</f>
        <v>0.9</v>
      </c>
      <c r="Q10" s="78">
        <f>0.05*Q9</f>
        <v>9.4599999999999991</v>
      </c>
    </row>
    <row r="11" spans="1:17" ht="13.5" thickBot="1" x14ac:dyDescent="0.25">
      <c r="A11" s="100">
        <v>44908</v>
      </c>
      <c r="B11" s="67">
        <v>19</v>
      </c>
      <c r="C11" s="102">
        <v>187</v>
      </c>
      <c r="D11" s="43"/>
      <c r="E11" s="34"/>
      <c r="G11" s="60" t="s">
        <v>18</v>
      </c>
      <c r="O11" s="84" t="s">
        <v>167</v>
      </c>
      <c r="P11" s="115">
        <f>P9-(2*P10)</f>
        <v>16.2</v>
      </c>
      <c r="Q11" s="115">
        <f>Q9-(2*Q10)</f>
        <v>170.28</v>
      </c>
    </row>
    <row r="12" spans="1:17" ht="13.5" thickTop="1" x14ac:dyDescent="0.2">
      <c r="A12" s="63">
        <v>44910</v>
      </c>
      <c r="B12" s="67">
        <v>18</v>
      </c>
      <c r="C12" s="67">
        <v>190</v>
      </c>
      <c r="D12" s="43"/>
      <c r="E12" s="34"/>
      <c r="G12" s="60" t="s">
        <v>22</v>
      </c>
      <c r="P12" s="103">
        <f>P9+(2*P10)</f>
        <v>19.8</v>
      </c>
      <c r="Q12" s="103">
        <f>Q9+(2*Q10)</f>
        <v>208.11999999999998</v>
      </c>
    </row>
    <row r="13" spans="1:17" x14ac:dyDescent="0.2">
      <c r="A13" s="104">
        <v>44915</v>
      </c>
      <c r="B13" s="67">
        <v>17</v>
      </c>
      <c r="C13" s="67">
        <v>196</v>
      </c>
      <c r="D13" s="40"/>
      <c r="E13" s="34"/>
      <c r="P13" s="103"/>
    </row>
    <row r="14" spans="1:17" x14ac:dyDescent="0.2">
      <c r="A14" s="63">
        <v>44917</v>
      </c>
      <c r="B14" s="67">
        <v>16</v>
      </c>
      <c r="C14" s="67">
        <v>177</v>
      </c>
      <c r="D14" s="40"/>
      <c r="E14" s="34"/>
    </row>
    <row r="15" spans="1:17" x14ac:dyDescent="0.2">
      <c r="A15" s="91">
        <v>44924</v>
      </c>
      <c r="B15" s="64">
        <v>17</v>
      </c>
      <c r="C15" s="64">
        <v>178</v>
      </c>
      <c r="D15" s="43"/>
      <c r="E15" s="34"/>
    </row>
    <row r="16" spans="1:17" x14ac:dyDescent="0.2">
      <c r="A16" s="91">
        <v>44929</v>
      </c>
      <c r="B16" s="64">
        <v>17</v>
      </c>
      <c r="C16" s="93">
        <v>154</v>
      </c>
      <c r="D16" s="68" t="s">
        <v>186</v>
      </c>
      <c r="E16" s="34"/>
    </row>
    <row r="17" spans="1:6" x14ac:dyDescent="0.2">
      <c r="A17" s="91" t="s">
        <v>187</v>
      </c>
      <c r="B17" s="102">
        <v>16</v>
      </c>
      <c r="C17" s="93">
        <v>210</v>
      </c>
      <c r="D17" s="99" t="s">
        <v>188</v>
      </c>
      <c r="E17" s="34"/>
    </row>
    <row r="18" spans="1:6" x14ac:dyDescent="0.2">
      <c r="A18" s="91" t="s">
        <v>189</v>
      </c>
      <c r="B18" s="102">
        <v>17</v>
      </c>
      <c r="C18" s="64">
        <v>198</v>
      </c>
      <c r="D18" s="99"/>
      <c r="E18" s="109"/>
    </row>
    <row r="19" spans="1:6" x14ac:dyDescent="0.2">
      <c r="A19" s="91">
        <v>44937</v>
      </c>
      <c r="B19" s="67">
        <v>18</v>
      </c>
      <c r="C19" s="64">
        <v>197</v>
      </c>
      <c r="D19" s="41"/>
    </row>
    <row r="20" spans="1:6" x14ac:dyDescent="0.2">
      <c r="A20" s="65" t="s">
        <v>190</v>
      </c>
      <c r="B20" s="67">
        <v>18</v>
      </c>
      <c r="C20" s="67">
        <v>179</v>
      </c>
      <c r="D20" s="99"/>
    </row>
    <row r="21" spans="1:6" x14ac:dyDescent="0.2">
      <c r="A21" s="91">
        <v>44944</v>
      </c>
      <c r="B21" s="64">
        <v>18</v>
      </c>
      <c r="C21" s="67">
        <v>182</v>
      </c>
      <c r="D21" s="41"/>
    </row>
    <row r="22" spans="1:6" x14ac:dyDescent="0.2">
      <c r="A22" s="100" t="s">
        <v>191</v>
      </c>
      <c r="B22" s="64">
        <v>18</v>
      </c>
      <c r="C22" s="67">
        <v>180</v>
      </c>
      <c r="D22" s="62"/>
      <c r="E22" s="34"/>
    </row>
    <row r="23" spans="1:6" x14ac:dyDescent="0.2">
      <c r="A23" s="89" t="s">
        <v>192</v>
      </c>
      <c r="B23" s="33">
        <v>18</v>
      </c>
      <c r="C23" s="88">
        <v>188</v>
      </c>
      <c r="D23" s="62"/>
      <c r="E23" s="34"/>
    </row>
    <row r="24" spans="1:6" x14ac:dyDescent="0.2">
      <c r="A24" s="89">
        <v>44957</v>
      </c>
      <c r="B24" s="58">
        <v>19</v>
      </c>
      <c r="C24" s="111">
        <v>190</v>
      </c>
      <c r="D24" s="43"/>
      <c r="E24" s="40"/>
      <c r="F24" s="92"/>
    </row>
    <row r="25" spans="1:6" x14ac:dyDescent="0.2">
      <c r="A25" s="91">
        <v>44958</v>
      </c>
      <c r="B25" s="67">
        <v>19</v>
      </c>
      <c r="C25" s="67">
        <v>191</v>
      </c>
      <c r="D25" s="41"/>
    </row>
    <row r="26" spans="1:6" x14ac:dyDescent="0.2">
      <c r="A26" s="91">
        <v>44964</v>
      </c>
      <c r="B26" s="108">
        <v>17</v>
      </c>
      <c r="C26" s="67">
        <v>184</v>
      </c>
      <c r="D26" s="62"/>
      <c r="E26" s="34"/>
      <c r="F26" s="35"/>
    </row>
    <row r="27" spans="1:6" x14ac:dyDescent="0.2">
      <c r="A27" s="24">
        <v>44966</v>
      </c>
      <c r="B27" s="109">
        <v>17</v>
      </c>
      <c r="C27" s="109">
        <v>173</v>
      </c>
      <c r="D27" s="67"/>
      <c r="E27" s="62"/>
      <c r="F27" s="35"/>
    </row>
    <row r="28" spans="1:6" x14ac:dyDescent="0.2">
      <c r="A28" s="116">
        <v>44971</v>
      </c>
      <c r="B28" s="34">
        <v>20</v>
      </c>
      <c r="C28" s="35">
        <v>208</v>
      </c>
      <c r="D28" s="67"/>
      <c r="E28" s="62"/>
      <c r="F28" s="107"/>
    </row>
    <row r="29" spans="1:6" x14ac:dyDescent="0.2">
      <c r="A29" s="117">
        <v>44973</v>
      </c>
      <c r="B29" s="62">
        <v>17</v>
      </c>
      <c r="C29" s="35">
        <v>186</v>
      </c>
      <c r="D29" s="112"/>
      <c r="E29" s="34"/>
      <c r="F29" s="35"/>
    </row>
    <row r="30" spans="1:6" x14ac:dyDescent="0.2">
      <c r="A30" s="117">
        <v>44978</v>
      </c>
      <c r="B30" s="62">
        <v>20</v>
      </c>
      <c r="C30" s="107">
        <v>198</v>
      </c>
    </row>
    <row r="31" spans="1:6" x14ac:dyDescent="0.2">
      <c r="A31" s="117">
        <v>44980</v>
      </c>
      <c r="B31" s="34">
        <v>17</v>
      </c>
      <c r="C31" s="35">
        <v>187</v>
      </c>
    </row>
    <row r="32" spans="1:6" x14ac:dyDescent="0.2">
      <c r="A32" s="117">
        <v>44984</v>
      </c>
      <c r="B32" s="34">
        <v>17</v>
      </c>
      <c r="C32" s="35">
        <v>219</v>
      </c>
      <c r="D32" t="s">
        <v>193</v>
      </c>
    </row>
    <row r="33" spans="1:4" x14ac:dyDescent="0.2">
      <c r="A33" s="117">
        <v>44987</v>
      </c>
      <c r="B33" s="34">
        <v>16</v>
      </c>
      <c r="C33" s="35">
        <v>172</v>
      </c>
    </row>
    <row r="34" spans="1:4" x14ac:dyDescent="0.2">
      <c r="A34" s="117">
        <v>44992</v>
      </c>
      <c r="B34" s="62">
        <v>22</v>
      </c>
      <c r="C34" s="107">
        <v>225</v>
      </c>
    </row>
    <row r="35" spans="1:4" x14ac:dyDescent="0.2">
      <c r="A35" s="117">
        <v>44992</v>
      </c>
      <c r="B35" s="34">
        <v>19</v>
      </c>
      <c r="C35" s="35">
        <v>211</v>
      </c>
      <c r="D35" t="s">
        <v>194</v>
      </c>
    </row>
    <row r="36" spans="1:4" x14ac:dyDescent="0.2">
      <c r="A36" s="117">
        <v>44994</v>
      </c>
      <c r="B36" s="34">
        <v>18</v>
      </c>
      <c r="C36" s="35">
        <v>185</v>
      </c>
      <c r="D36" t="s">
        <v>195</v>
      </c>
    </row>
    <row r="37" spans="1:4" x14ac:dyDescent="0.2">
      <c r="A37" s="117">
        <v>44999</v>
      </c>
      <c r="B37" s="62">
        <v>20</v>
      </c>
      <c r="C37" s="35">
        <v>171</v>
      </c>
    </row>
    <row r="38" spans="1:4" x14ac:dyDescent="0.2">
      <c r="A38" s="117">
        <v>45001</v>
      </c>
      <c r="B38" s="62">
        <v>18</v>
      </c>
      <c r="C38" s="107">
        <v>188</v>
      </c>
    </row>
    <row r="39" spans="1:4" x14ac:dyDescent="0.2">
      <c r="A39" s="117">
        <v>45008</v>
      </c>
      <c r="B39" s="34">
        <v>17</v>
      </c>
      <c r="C39" s="35">
        <v>167</v>
      </c>
      <c r="D39" s="60" t="s">
        <v>196</v>
      </c>
    </row>
    <row r="40" spans="1:4" x14ac:dyDescent="0.2">
      <c r="A40" s="117">
        <v>45013</v>
      </c>
      <c r="B40" s="34">
        <v>18</v>
      </c>
      <c r="C40" s="35">
        <v>199</v>
      </c>
    </row>
    <row r="41" spans="1:4" x14ac:dyDescent="0.2">
      <c r="A41" s="117"/>
      <c r="B41" s="34"/>
      <c r="C41" s="35"/>
    </row>
    <row r="42" spans="1:4" x14ac:dyDescent="0.2">
      <c r="A42" s="117"/>
      <c r="B42" s="34"/>
      <c r="C42" s="35"/>
    </row>
    <row r="43" spans="1:4" x14ac:dyDescent="0.2">
      <c r="A43" s="117"/>
      <c r="B43" s="34"/>
      <c r="C43" s="35"/>
    </row>
    <row r="44" spans="1:4" x14ac:dyDescent="0.2">
      <c r="A44" s="117"/>
      <c r="B44" s="34"/>
      <c r="C44" s="35"/>
    </row>
    <row r="45" spans="1:4" x14ac:dyDescent="0.2">
      <c r="A45" s="117"/>
      <c r="B45" s="34"/>
      <c r="C45" s="35"/>
    </row>
    <row r="46" spans="1:4" x14ac:dyDescent="0.2">
      <c r="A46" s="117"/>
      <c r="B46" s="34"/>
      <c r="C46" s="35"/>
    </row>
    <row r="47" spans="1:4" x14ac:dyDescent="0.2">
      <c r="A47" s="117"/>
      <c r="B47" s="34"/>
      <c r="C47" s="35"/>
    </row>
    <row r="48" spans="1:4" x14ac:dyDescent="0.2">
      <c r="A48" s="117"/>
      <c r="B48" s="34"/>
      <c r="C48" s="35"/>
    </row>
    <row r="49" spans="1:3" x14ac:dyDescent="0.2">
      <c r="A49" s="117"/>
      <c r="B49" s="34"/>
      <c r="C49" s="35"/>
    </row>
    <row r="50" spans="1:3" x14ac:dyDescent="0.2">
      <c r="A50" s="117"/>
      <c r="B50" s="34"/>
      <c r="C50" s="35"/>
    </row>
    <row r="51" spans="1:3" x14ac:dyDescent="0.2">
      <c r="A51" s="117"/>
      <c r="B51" s="34"/>
      <c r="C51" s="35"/>
    </row>
    <row r="52" spans="1:3" x14ac:dyDescent="0.2">
      <c r="A52" s="117"/>
      <c r="B52" s="34"/>
      <c r="C52" s="35"/>
    </row>
    <row r="53" spans="1:3" x14ac:dyDescent="0.2">
      <c r="A53" s="117"/>
      <c r="B53" s="34"/>
      <c r="C53" s="35"/>
    </row>
    <row r="54" spans="1:3" x14ac:dyDescent="0.2">
      <c r="A54" s="117"/>
      <c r="B54" s="34"/>
      <c r="C54" s="35"/>
    </row>
    <row r="55" spans="1:3" x14ac:dyDescent="0.2">
      <c r="A55" s="117"/>
      <c r="B55" s="34"/>
      <c r="C55" s="35"/>
    </row>
    <row r="56" spans="1:3" x14ac:dyDescent="0.2">
      <c r="A56" s="117"/>
      <c r="B56" s="34"/>
      <c r="C56" s="35"/>
    </row>
  </sheetData>
  <sheetProtection algorithmName="SHA-512" hashValue="wC8Ao6iFHUxRSOru3nqvzFtAV7A+k6iN95iQIPQVuY2V/eFgIhtHCCojCMr+I5Z+lKIc1K06+EG2YYJggaJVbA==" saltValue="RCGX57UFw2yMtrFHVsfY0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8048-9597-4F91-9D5C-99EC232CB7B9}">
  <dimension ref="A1:Q32"/>
  <sheetViews>
    <sheetView workbookViewId="0">
      <selection activeCell="B33" sqref="B33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48" t="s">
        <v>197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3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199</v>
      </c>
      <c r="C9" s="31" t="s">
        <v>200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AVERAGE(B10:B15)</f>
        <v>16.833333333333332</v>
      </c>
      <c r="Q9" s="80"/>
    </row>
    <row r="10" spans="1:17" x14ac:dyDescent="0.2">
      <c r="A10" s="91">
        <v>44820</v>
      </c>
      <c r="B10" s="67">
        <v>17</v>
      </c>
      <c r="C10" s="108">
        <v>197</v>
      </c>
      <c r="D10" s="43"/>
      <c r="E10" s="34"/>
      <c r="G10" s="60" t="s">
        <v>13</v>
      </c>
      <c r="O10" s="83" t="s">
        <v>14</v>
      </c>
      <c r="P10" s="78">
        <f>STDEV(B10:B15)</f>
        <v>1.1690451944500122</v>
      </c>
      <c r="Q10" s="66"/>
    </row>
    <row r="11" spans="1:17" x14ac:dyDescent="0.2">
      <c r="A11" s="100">
        <v>44826</v>
      </c>
      <c r="B11" s="67">
        <v>18</v>
      </c>
      <c r="C11" s="102"/>
      <c r="D11" s="43"/>
      <c r="E11" s="34"/>
      <c r="G11" s="60" t="s">
        <v>18</v>
      </c>
      <c r="O11" s="84" t="s">
        <v>167</v>
      </c>
      <c r="P11" s="87" t="s">
        <v>199</v>
      </c>
      <c r="Q11" s="86"/>
    </row>
    <row r="12" spans="1:17" x14ac:dyDescent="0.2">
      <c r="A12" s="63">
        <v>44831</v>
      </c>
      <c r="B12" s="67">
        <v>17</v>
      </c>
      <c r="C12" s="67">
        <v>196</v>
      </c>
      <c r="D12" s="43"/>
      <c r="E12" s="34"/>
      <c r="G12" s="60" t="s">
        <v>22</v>
      </c>
      <c r="P12" s="103"/>
    </row>
    <row r="13" spans="1:17" x14ac:dyDescent="0.2">
      <c r="A13" s="104">
        <v>44838</v>
      </c>
      <c r="B13" s="67">
        <v>15</v>
      </c>
      <c r="C13" s="67">
        <v>198</v>
      </c>
      <c r="D13" s="40"/>
      <c r="E13" s="34"/>
      <c r="P13" s="103"/>
    </row>
    <row r="14" spans="1:17" x14ac:dyDescent="0.2">
      <c r="A14" s="63">
        <v>44840</v>
      </c>
      <c r="B14" s="67">
        <v>16</v>
      </c>
      <c r="C14" s="67">
        <v>198</v>
      </c>
      <c r="D14" s="40" t="s">
        <v>202</v>
      </c>
      <c r="E14" s="34"/>
    </row>
    <row r="15" spans="1:17" x14ac:dyDescent="0.2">
      <c r="A15" s="91">
        <v>44845</v>
      </c>
      <c r="B15" s="64">
        <v>18</v>
      </c>
      <c r="C15" s="64">
        <v>207</v>
      </c>
      <c r="D15" s="43" t="s">
        <v>203</v>
      </c>
      <c r="E15" s="34"/>
    </row>
    <row r="16" spans="1:17" x14ac:dyDescent="0.2">
      <c r="A16" s="91">
        <v>44847</v>
      </c>
      <c r="B16" s="64">
        <v>17</v>
      </c>
      <c r="C16" s="64">
        <v>204</v>
      </c>
      <c r="D16" s="68"/>
      <c r="E16" s="34"/>
    </row>
    <row r="17" spans="1:6" x14ac:dyDescent="0.2">
      <c r="A17" s="91" t="s">
        <v>204</v>
      </c>
      <c r="B17" s="102">
        <v>20</v>
      </c>
      <c r="C17" s="64">
        <v>229</v>
      </c>
      <c r="D17" s="99"/>
      <c r="E17" s="34"/>
    </row>
    <row r="18" spans="1:6" x14ac:dyDescent="0.2">
      <c r="A18" s="91">
        <v>44854</v>
      </c>
      <c r="B18" s="102">
        <v>22</v>
      </c>
      <c r="C18" s="64">
        <v>221</v>
      </c>
      <c r="D18" s="99"/>
      <c r="E18" s="109"/>
    </row>
    <row r="19" spans="1:6" x14ac:dyDescent="0.2">
      <c r="A19" s="91">
        <v>44859</v>
      </c>
      <c r="B19" s="67">
        <v>19</v>
      </c>
      <c r="C19" s="64">
        <v>230</v>
      </c>
      <c r="D19" s="41"/>
    </row>
    <row r="20" spans="1:6" x14ac:dyDescent="0.2">
      <c r="A20" s="65">
        <v>27.1</v>
      </c>
      <c r="B20" s="67">
        <v>18</v>
      </c>
      <c r="C20" s="67">
        <v>209</v>
      </c>
      <c r="D20" s="99"/>
    </row>
    <row r="21" spans="1:6" x14ac:dyDescent="0.2">
      <c r="A21" s="91">
        <v>44866</v>
      </c>
      <c r="B21" s="64">
        <v>17</v>
      </c>
      <c r="C21" s="67">
        <v>201</v>
      </c>
      <c r="D21" s="41"/>
    </row>
    <row r="22" spans="1:6" x14ac:dyDescent="0.2">
      <c r="A22" s="100">
        <v>44868</v>
      </c>
      <c r="B22" s="64">
        <v>15</v>
      </c>
      <c r="C22" s="67">
        <v>206</v>
      </c>
      <c r="D22" s="62"/>
      <c r="E22" s="34"/>
    </row>
    <row r="23" spans="1:6" x14ac:dyDescent="0.2">
      <c r="A23" s="89" t="s">
        <v>205</v>
      </c>
      <c r="B23" s="33">
        <v>18</v>
      </c>
      <c r="C23" s="88">
        <v>209</v>
      </c>
      <c r="D23" s="62"/>
      <c r="E23" s="34"/>
    </row>
    <row r="24" spans="1:6" x14ac:dyDescent="0.2">
      <c r="A24" s="89">
        <v>44875</v>
      </c>
      <c r="B24" s="58">
        <v>19</v>
      </c>
      <c r="C24" s="111">
        <v>213</v>
      </c>
      <c r="D24" s="43"/>
      <c r="E24" s="40"/>
      <c r="F24" s="92"/>
    </row>
    <row r="25" spans="1:6" x14ac:dyDescent="0.2">
      <c r="A25" s="91" t="s">
        <v>206</v>
      </c>
      <c r="B25" s="67">
        <v>19</v>
      </c>
      <c r="C25" s="67">
        <v>220</v>
      </c>
      <c r="D25" s="41"/>
    </row>
    <row r="26" spans="1:6" x14ac:dyDescent="0.2">
      <c r="A26" s="91">
        <v>44882</v>
      </c>
      <c r="B26" s="108">
        <v>20</v>
      </c>
      <c r="C26" s="67">
        <v>232</v>
      </c>
      <c r="D26" s="62"/>
      <c r="E26" s="34"/>
      <c r="F26" s="35"/>
    </row>
    <row r="27" spans="1:6" x14ac:dyDescent="0.2">
      <c r="A27" s="63" t="s">
        <v>207</v>
      </c>
      <c r="B27" s="108">
        <v>18</v>
      </c>
      <c r="C27" s="67">
        <v>194</v>
      </c>
      <c r="D27" s="67"/>
      <c r="E27" s="62"/>
      <c r="F27" s="35"/>
    </row>
    <row r="28" spans="1:6" x14ac:dyDescent="0.2">
      <c r="A28" s="70">
        <v>44889</v>
      </c>
      <c r="B28" s="113">
        <v>19</v>
      </c>
      <c r="C28" s="113">
        <v>201</v>
      </c>
      <c r="D28" s="67"/>
      <c r="E28" s="62"/>
      <c r="F28" s="107"/>
    </row>
    <row r="29" spans="1:6" x14ac:dyDescent="0.2">
      <c r="A29" s="91">
        <v>44894</v>
      </c>
      <c r="B29" s="64">
        <v>17</v>
      </c>
      <c r="C29" s="67">
        <v>205</v>
      </c>
      <c r="D29" s="112"/>
      <c r="E29" s="34"/>
      <c r="F29" s="35"/>
    </row>
    <row r="30" spans="1:6" x14ac:dyDescent="0.2">
      <c r="A30" s="114">
        <v>44896</v>
      </c>
      <c r="B30">
        <v>19</v>
      </c>
      <c r="C30" s="75">
        <v>193</v>
      </c>
    </row>
    <row r="31" spans="1:6" x14ac:dyDescent="0.2">
      <c r="A31" s="114">
        <v>44901</v>
      </c>
      <c r="B31">
        <v>17</v>
      </c>
      <c r="C31">
        <v>205</v>
      </c>
    </row>
    <row r="32" spans="1:6" x14ac:dyDescent="0.2">
      <c r="A32" s="114">
        <v>44903</v>
      </c>
      <c r="B32">
        <v>18</v>
      </c>
      <c r="C32">
        <v>211</v>
      </c>
    </row>
  </sheetData>
  <sheetProtection algorithmName="SHA-512" hashValue="K8c0BpFQXHPaFi+obvnmWD6w0of4gL2ODd8hXPeDdXKNglseMNkJrcs5s9m3fu/n25Ow6xLPNthTBPXwkz3RFw==" saltValue="NNmrggsQEHAJ3ErdDAOCxg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1B301-BEC1-4F7D-92B2-9B95222AD5AE}">
  <dimension ref="A1:Q62"/>
  <sheetViews>
    <sheetView topLeftCell="A5" workbookViewId="0">
      <selection activeCell="A17" sqref="A17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208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198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70</v>
      </c>
      <c r="C9" s="31" t="s">
        <v>209</v>
      </c>
      <c r="D9" s="404" t="s">
        <v>210</v>
      </c>
      <c r="E9" s="405"/>
      <c r="F9" s="406"/>
      <c r="G9" t="s">
        <v>8</v>
      </c>
      <c r="O9" s="83" t="s">
        <v>9</v>
      </c>
      <c r="P9" s="80">
        <f>AVERAGE(B13:B18)</f>
        <v>20.25</v>
      </c>
      <c r="Q9" s="80">
        <f>AVERAGE(C11:C18)</f>
        <v>213</v>
      </c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>
        <f>P9*0.05</f>
        <v>1.0125</v>
      </c>
      <c r="Q10" s="66">
        <f>0.05*Q9</f>
        <v>10.65</v>
      </c>
    </row>
    <row r="11" spans="1:17" x14ac:dyDescent="0.2">
      <c r="A11" s="100">
        <v>44803</v>
      </c>
      <c r="B11" s="67">
        <v>18</v>
      </c>
      <c r="C11" s="102">
        <v>192</v>
      </c>
      <c r="D11" s="43" t="s">
        <v>211</v>
      </c>
      <c r="E11" s="34"/>
      <c r="G11" s="60" t="s">
        <v>18</v>
      </c>
      <c r="O11" s="84" t="s">
        <v>167</v>
      </c>
      <c r="P11" s="87" t="s">
        <v>70</v>
      </c>
      <c r="Q11" s="86" t="s">
        <v>212</v>
      </c>
    </row>
    <row r="12" spans="1:17" x14ac:dyDescent="0.2">
      <c r="A12" s="63">
        <v>44805</v>
      </c>
      <c r="B12" s="67">
        <v>21</v>
      </c>
      <c r="C12" s="67">
        <v>204</v>
      </c>
      <c r="D12" s="43"/>
      <c r="E12" s="34"/>
      <c r="G12" s="60" t="s">
        <v>22</v>
      </c>
      <c r="P12" s="103"/>
    </row>
    <row r="13" spans="1:17" x14ac:dyDescent="0.2">
      <c r="A13" s="104">
        <v>44809</v>
      </c>
      <c r="B13" s="67">
        <v>19</v>
      </c>
      <c r="C13" s="67">
        <v>218</v>
      </c>
      <c r="D13" s="40"/>
      <c r="E13" s="34"/>
      <c r="P13" s="103"/>
    </row>
    <row r="14" spans="1:17" x14ac:dyDescent="0.2">
      <c r="A14" s="63">
        <v>44812</v>
      </c>
      <c r="B14" s="67">
        <v>21</v>
      </c>
      <c r="C14" s="67">
        <v>234</v>
      </c>
      <c r="D14" s="40"/>
      <c r="E14" s="34"/>
    </row>
    <row r="15" spans="1:17" x14ac:dyDescent="0.2">
      <c r="A15" s="91">
        <v>44817</v>
      </c>
      <c r="B15" s="64">
        <v>23</v>
      </c>
      <c r="C15" s="64">
        <v>227</v>
      </c>
      <c r="D15" s="43"/>
      <c r="E15" s="34"/>
    </row>
    <row r="16" spans="1:17" x14ac:dyDescent="0.2">
      <c r="A16" s="91" t="s">
        <v>213</v>
      </c>
      <c r="B16" s="64">
        <v>18</v>
      </c>
      <c r="C16" s="64">
        <v>203</v>
      </c>
      <c r="D16" s="68" t="s">
        <v>214</v>
      </c>
      <c r="E16" s="34"/>
    </row>
    <row r="17" spans="1:6" x14ac:dyDescent="0.2">
      <c r="A17" s="91"/>
      <c r="B17" s="102"/>
      <c r="C17" s="64"/>
      <c r="D17" s="99" t="s">
        <v>215</v>
      </c>
      <c r="E17" s="34"/>
    </row>
    <row r="18" spans="1:6" x14ac:dyDescent="0.2">
      <c r="A18" s="91"/>
      <c r="B18" s="102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8"/>
      <c r="C24" s="11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108"/>
      <c r="C26" s="67"/>
      <c r="D26" s="62"/>
      <c r="E26" s="34"/>
      <c r="F26" s="35"/>
    </row>
    <row r="27" spans="1:6" x14ac:dyDescent="0.2">
      <c r="A27" s="63"/>
      <c r="B27" s="108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112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</v>
      </c>
      <c r="C60" s="78">
        <f>AVERAGE(C10:C59)</f>
        <v>213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2</v>
      </c>
      <c r="C61" s="78">
        <f>STDEV(C10:C59)</f>
        <v>16.024980499208105</v>
      </c>
      <c r="D61" s="74"/>
      <c r="E61" s="66"/>
      <c r="F61" s="66"/>
    </row>
    <row r="62" spans="1:6" x14ac:dyDescent="0.2">
      <c r="A62" s="65" t="s">
        <v>80</v>
      </c>
      <c r="B62" s="78">
        <f>B61/B60*100</f>
        <v>10</v>
      </c>
      <c r="C62" s="78">
        <f>C61/C60*100</f>
        <v>7.5234650231023963</v>
      </c>
      <c r="D62" s="74"/>
      <c r="E62" s="66"/>
      <c r="F62" s="66"/>
    </row>
  </sheetData>
  <sheetProtection algorithmName="SHA-512" hashValue="cZvISWqMAIgmkfOGmWqpAWhnrjmmOzbyoa9qIvMCFH2pMc870COYKSj6F/uZ3+X2fG7Z9itJvwoTxGAVj2iUXQ==" saltValue="HqxIC0wgJEg5cB+V24sfz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6CAA6-1B3F-4977-9EFC-0ADB04CD18E1}">
  <dimension ref="A1:Q62"/>
  <sheetViews>
    <sheetView topLeftCell="A15" workbookViewId="0">
      <selection activeCell="A38" sqref="A38"/>
    </sheetView>
  </sheetViews>
  <sheetFormatPr defaultRowHeight="12.75" x14ac:dyDescent="0.2"/>
  <cols>
    <col min="1" max="1" width="10.42578125" bestFit="1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  <c r="D2" s="41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208</v>
      </c>
      <c r="D4" s="42"/>
      <c r="E4" s="18" t="s">
        <v>17</v>
      </c>
      <c r="F4" s="20"/>
    </row>
    <row r="5" spans="1:17" ht="13.5" thickBot="1" x14ac:dyDescent="0.25">
      <c r="A5" s="23" t="s">
        <v>20</v>
      </c>
      <c r="B5" s="5"/>
      <c r="C5" s="3" t="s">
        <v>216</v>
      </c>
      <c r="D5" s="42"/>
    </row>
    <row r="6" spans="1:17" x14ac:dyDescent="0.2">
      <c r="A6" s="24"/>
      <c r="D6" s="41"/>
    </row>
    <row r="7" spans="1:17" ht="13.5" thickBot="1" x14ac:dyDescent="0.25">
      <c r="A7" s="24"/>
      <c r="B7" s="353"/>
      <c r="C7" s="353"/>
      <c r="D7" s="41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1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217</v>
      </c>
      <c r="D9" s="404" t="s">
        <v>201</v>
      </c>
      <c r="E9" s="405"/>
      <c r="F9" s="406"/>
      <c r="G9" t="s">
        <v>8</v>
      </c>
      <c r="O9" s="83" t="s">
        <v>9</v>
      </c>
      <c r="P9" s="80">
        <f>AVERAGE(B13:B18)</f>
        <v>20.5</v>
      </c>
      <c r="Q9" s="80">
        <f>AVERAGE(C13:C18,'LOT CT2AY and CT5B8'!C11:C14)</f>
        <v>213.4</v>
      </c>
    </row>
    <row r="10" spans="1:17" x14ac:dyDescent="0.2">
      <c r="A10" s="91"/>
      <c r="B10" s="67"/>
      <c r="C10" s="108"/>
      <c r="D10" s="43"/>
      <c r="E10" s="34" t="s">
        <v>218</v>
      </c>
      <c r="G10" s="60" t="s">
        <v>13</v>
      </c>
      <c r="O10" s="83" t="s">
        <v>14</v>
      </c>
      <c r="P10" s="78">
        <f>P9*0.05</f>
        <v>1.0250000000000001</v>
      </c>
      <c r="Q10" s="66">
        <f>0.05*Q9</f>
        <v>10.670000000000002</v>
      </c>
    </row>
    <row r="11" spans="1:17" ht="13.5" thickBot="1" x14ac:dyDescent="0.25">
      <c r="A11" s="100"/>
      <c r="B11" s="67"/>
      <c r="C11" s="102"/>
      <c r="D11" s="43"/>
      <c r="E11" s="34"/>
      <c r="G11" s="60" t="s">
        <v>18</v>
      </c>
      <c r="O11" s="84" t="s">
        <v>167</v>
      </c>
      <c r="P11" s="87" t="s">
        <v>70</v>
      </c>
      <c r="Q11" s="86" t="s">
        <v>217</v>
      </c>
    </row>
    <row r="12" spans="1:17" ht="13.5" thickTop="1" x14ac:dyDescent="0.2">
      <c r="A12" s="90"/>
      <c r="B12" s="33"/>
      <c r="C12" s="33"/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>
        <v>44705</v>
      </c>
      <c r="B15" s="64">
        <v>20</v>
      </c>
      <c r="C15" s="64">
        <v>207</v>
      </c>
      <c r="D15" s="43"/>
      <c r="E15" s="34"/>
    </row>
    <row r="16" spans="1:17" x14ac:dyDescent="0.2">
      <c r="A16" s="91" t="s">
        <v>220</v>
      </c>
      <c r="B16" s="64">
        <v>19</v>
      </c>
      <c r="C16" s="64">
        <v>196</v>
      </c>
      <c r="D16" s="68"/>
      <c r="E16" s="34"/>
    </row>
    <row r="17" spans="1:6" x14ac:dyDescent="0.2">
      <c r="A17" s="91" t="s">
        <v>221</v>
      </c>
      <c r="B17" s="102">
        <v>23</v>
      </c>
      <c r="C17" s="64">
        <v>204</v>
      </c>
      <c r="D17" s="99"/>
      <c r="E17" s="34"/>
    </row>
    <row r="18" spans="1:6" x14ac:dyDescent="0.2">
      <c r="A18" s="91">
        <v>44719</v>
      </c>
      <c r="B18" s="102">
        <v>21</v>
      </c>
      <c r="C18" s="64">
        <v>201</v>
      </c>
      <c r="D18" s="99"/>
      <c r="E18" s="109"/>
    </row>
    <row r="19" spans="1:6" x14ac:dyDescent="0.2">
      <c r="A19" s="91" t="s">
        <v>222</v>
      </c>
      <c r="B19" s="67">
        <v>23</v>
      </c>
      <c r="C19" s="64">
        <v>201</v>
      </c>
      <c r="D19" s="41"/>
    </row>
    <row r="20" spans="1:6" x14ac:dyDescent="0.2">
      <c r="A20" s="65" t="s">
        <v>223</v>
      </c>
      <c r="B20" s="67">
        <v>22</v>
      </c>
      <c r="C20" s="67">
        <v>223</v>
      </c>
      <c r="D20" s="99"/>
    </row>
    <row r="21" spans="1:6" x14ac:dyDescent="0.2">
      <c r="A21" s="91">
        <v>44728</v>
      </c>
      <c r="B21" s="64">
        <v>20</v>
      </c>
      <c r="C21" s="67">
        <v>217</v>
      </c>
      <c r="D21" s="41"/>
    </row>
    <row r="22" spans="1:6" x14ac:dyDescent="0.2">
      <c r="A22" s="100" t="s">
        <v>224</v>
      </c>
      <c r="B22" s="64">
        <v>22</v>
      </c>
      <c r="C22" s="67">
        <v>222</v>
      </c>
      <c r="D22" s="62"/>
      <c r="E22" s="34"/>
    </row>
    <row r="23" spans="1:6" x14ac:dyDescent="0.2">
      <c r="A23" s="89" t="s">
        <v>225</v>
      </c>
      <c r="B23" s="33">
        <v>19</v>
      </c>
      <c r="C23" s="88">
        <v>206</v>
      </c>
      <c r="D23" s="62"/>
      <c r="E23" s="34"/>
    </row>
    <row r="24" spans="1:6" x14ac:dyDescent="0.2">
      <c r="A24" s="89">
        <v>44740</v>
      </c>
      <c r="B24" s="58">
        <v>20</v>
      </c>
      <c r="C24" s="111">
        <v>207</v>
      </c>
      <c r="D24" s="43"/>
      <c r="E24" s="40"/>
      <c r="F24" s="92"/>
    </row>
    <row r="25" spans="1:6" x14ac:dyDescent="0.2">
      <c r="A25" s="91" t="s">
        <v>226</v>
      </c>
      <c r="B25" s="67">
        <v>21</v>
      </c>
      <c r="C25" s="67">
        <v>228</v>
      </c>
      <c r="D25" s="41"/>
    </row>
    <row r="26" spans="1:6" x14ac:dyDescent="0.2">
      <c r="A26" s="91">
        <v>44747</v>
      </c>
      <c r="B26" s="108">
        <v>20</v>
      </c>
      <c r="C26" s="67">
        <v>214</v>
      </c>
      <c r="D26" s="62"/>
      <c r="E26" s="34"/>
      <c r="F26" s="35"/>
    </row>
    <row r="27" spans="1:6" x14ac:dyDescent="0.2">
      <c r="A27" s="63">
        <v>44749</v>
      </c>
      <c r="B27" s="108">
        <v>18</v>
      </c>
      <c r="C27" s="67">
        <v>193</v>
      </c>
      <c r="D27" s="67"/>
      <c r="E27" s="62"/>
      <c r="F27" s="35"/>
    </row>
    <row r="28" spans="1:6" x14ac:dyDescent="0.2">
      <c r="A28" s="70">
        <v>44754</v>
      </c>
      <c r="B28" s="110">
        <v>19</v>
      </c>
      <c r="C28" s="110">
        <v>212</v>
      </c>
      <c r="D28" s="67"/>
      <c r="E28" s="62"/>
      <c r="F28" s="107"/>
    </row>
    <row r="29" spans="1:6" x14ac:dyDescent="0.2">
      <c r="A29" s="91">
        <v>44761</v>
      </c>
      <c r="B29" s="64">
        <v>23</v>
      </c>
      <c r="C29" s="67">
        <v>238</v>
      </c>
      <c r="D29" s="112" t="s">
        <v>227</v>
      </c>
      <c r="E29" s="34"/>
      <c r="F29" s="35"/>
    </row>
    <row r="30" spans="1:6" x14ac:dyDescent="0.2">
      <c r="A30" s="91">
        <v>44768</v>
      </c>
      <c r="B30" s="64">
        <v>23</v>
      </c>
      <c r="C30" s="67">
        <v>206</v>
      </c>
      <c r="D30" s="41"/>
      <c r="E30" s="94"/>
      <c r="F30" s="35"/>
    </row>
    <row r="31" spans="1:6" x14ac:dyDescent="0.2">
      <c r="A31" s="89">
        <v>44770</v>
      </c>
      <c r="B31" s="33">
        <v>21</v>
      </c>
      <c r="C31" s="88">
        <v>219</v>
      </c>
      <c r="D31" s="33"/>
      <c r="E31" s="34"/>
      <c r="F31" s="35"/>
    </row>
    <row r="32" spans="1:6" x14ac:dyDescent="0.2">
      <c r="A32" s="89">
        <v>44775</v>
      </c>
      <c r="B32" s="33">
        <v>21</v>
      </c>
      <c r="C32" s="88">
        <v>208</v>
      </c>
      <c r="D32" s="67"/>
      <c r="E32" s="34"/>
      <c r="F32" s="35"/>
    </row>
    <row r="33" spans="1:6" x14ac:dyDescent="0.2">
      <c r="A33" s="63">
        <v>44777</v>
      </c>
      <c r="B33" s="67">
        <v>20</v>
      </c>
      <c r="C33" s="67">
        <v>229</v>
      </c>
      <c r="D33" s="67"/>
      <c r="E33" s="34"/>
      <c r="F33" s="35"/>
    </row>
    <row r="34" spans="1:6" x14ac:dyDescent="0.2">
      <c r="A34" s="63">
        <v>44782</v>
      </c>
      <c r="B34" s="67">
        <v>19</v>
      </c>
      <c r="C34" s="67">
        <v>230</v>
      </c>
      <c r="D34" s="97"/>
      <c r="E34" s="34"/>
      <c r="F34" s="35"/>
    </row>
    <row r="35" spans="1:6" x14ac:dyDescent="0.2">
      <c r="A35" s="63" t="s">
        <v>228</v>
      </c>
      <c r="B35" s="67">
        <v>19</v>
      </c>
      <c r="C35" s="67">
        <v>211</v>
      </c>
      <c r="D35" s="67"/>
      <c r="E35" s="34"/>
      <c r="F35" s="35"/>
    </row>
    <row r="36" spans="1:6" x14ac:dyDescent="0.2">
      <c r="A36" s="63">
        <v>44796</v>
      </c>
      <c r="B36" s="67">
        <v>19</v>
      </c>
      <c r="C36" s="67">
        <v>199</v>
      </c>
      <c r="D36" s="67"/>
      <c r="E36" s="34"/>
      <c r="F36" s="35"/>
    </row>
    <row r="37" spans="1:6" x14ac:dyDescent="0.2">
      <c r="A37" s="63">
        <v>44798</v>
      </c>
      <c r="B37" s="67">
        <v>18</v>
      </c>
      <c r="C37" s="67"/>
      <c r="D37" s="99" t="s">
        <v>229</v>
      </c>
      <c r="E37" s="34"/>
      <c r="F37" s="35"/>
    </row>
    <row r="38" spans="1:6" x14ac:dyDescent="0.2"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20.399999999999999</v>
      </c>
      <c r="C60" s="78">
        <f>AVERAGE(C10:C59)</f>
        <v>213.20833333333334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1.5545631755148024</v>
      </c>
      <c r="C61" s="78">
        <f>STDEV(C10:C59)</f>
        <v>11.949091894426509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7.6204077231117768</v>
      </c>
      <c r="C62" s="78">
        <f>C61/C60*100</f>
        <v>5.6044206657462619</v>
      </c>
      <c r="D62" s="74"/>
      <c r="E62" s="66"/>
      <c r="F62" s="66"/>
    </row>
  </sheetData>
  <sheetProtection algorithmName="SHA-512" hashValue="fEIRPh7s0qfjvEPq/TSebww1NT6RFwq+6jfUc+g18+sSHMGOY6zFGdlSTU7OZjfw5nQ3KrcnVL2LxctoSQYKkg==" saltValue="6+OZxYZiAE2hLb5pOlcVtA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DF9E3-6530-47DC-87B8-E1E0BA30D89C}">
  <dimension ref="A1:Q62"/>
  <sheetViews>
    <sheetView workbookViewId="0">
      <selection activeCell="C28" sqref="C28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231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234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>
        <v>44579</v>
      </c>
      <c r="B10" s="67">
        <v>21</v>
      </c>
      <c r="C10" s="108">
        <v>199</v>
      </c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44588</v>
      </c>
      <c r="B11" s="67">
        <v>21</v>
      </c>
      <c r="C11" s="102">
        <v>224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44589</v>
      </c>
      <c r="B12" s="33">
        <v>21</v>
      </c>
      <c r="C12" s="33">
        <v>210</v>
      </c>
      <c r="D12" s="43"/>
      <c r="E12" s="34"/>
      <c r="G12" s="60" t="s">
        <v>22</v>
      </c>
      <c r="P12" s="103"/>
    </row>
    <row r="13" spans="1:17" x14ac:dyDescent="0.2">
      <c r="A13" s="104">
        <v>44593</v>
      </c>
      <c r="B13" s="67">
        <v>22</v>
      </c>
      <c r="C13" s="67">
        <v>200</v>
      </c>
      <c r="D13" s="40"/>
      <c r="E13" s="34"/>
      <c r="P13" s="103"/>
    </row>
    <row r="14" spans="1:17" x14ac:dyDescent="0.2">
      <c r="A14" s="63">
        <v>44595</v>
      </c>
      <c r="B14" s="67">
        <v>22</v>
      </c>
      <c r="C14" s="67">
        <v>216</v>
      </c>
      <c r="D14" s="40"/>
      <c r="E14" s="34"/>
    </row>
    <row r="15" spans="1:17" x14ac:dyDescent="0.2">
      <c r="A15" s="91">
        <v>44600</v>
      </c>
      <c r="B15" s="64">
        <v>20</v>
      </c>
      <c r="C15" s="64">
        <v>211</v>
      </c>
      <c r="D15" s="43"/>
      <c r="E15" s="34"/>
    </row>
    <row r="16" spans="1:17" x14ac:dyDescent="0.2">
      <c r="A16" s="91">
        <v>44607</v>
      </c>
      <c r="B16" s="64">
        <v>20</v>
      </c>
      <c r="C16" s="64">
        <v>231</v>
      </c>
      <c r="D16" s="68"/>
      <c r="E16" s="34"/>
    </row>
    <row r="17" spans="1:6" x14ac:dyDescent="0.2">
      <c r="A17" s="91" t="s">
        <v>235</v>
      </c>
      <c r="B17" s="97">
        <v>21</v>
      </c>
      <c r="C17" s="64">
        <v>225</v>
      </c>
      <c r="D17" s="99"/>
      <c r="E17" s="34"/>
    </row>
    <row r="18" spans="1:6" x14ac:dyDescent="0.2">
      <c r="A18" s="91" t="s">
        <v>236</v>
      </c>
      <c r="B18" s="97">
        <v>19</v>
      </c>
      <c r="C18" s="64">
        <v>209</v>
      </c>
      <c r="D18" s="99"/>
      <c r="E18" s="109"/>
    </row>
    <row r="19" spans="1:6" x14ac:dyDescent="0.2">
      <c r="A19" s="91">
        <v>44621</v>
      </c>
      <c r="B19" s="67">
        <v>22</v>
      </c>
      <c r="C19" s="64">
        <v>234</v>
      </c>
      <c r="D19" s="41"/>
    </row>
    <row r="20" spans="1:6" x14ac:dyDescent="0.2">
      <c r="A20" s="65">
        <v>44623</v>
      </c>
      <c r="B20" s="67">
        <v>21</v>
      </c>
      <c r="C20" s="67">
        <v>215</v>
      </c>
      <c r="D20" s="99"/>
    </row>
    <row r="21" spans="1:6" x14ac:dyDescent="0.2">
      <c r="A21" s="91">
        <v>44628</v>
      </c>
      <c r="B21" s="64">
        <v>21</v>
      </c>
      <c r="C21" s="67">
        <v>202</v>
      </c>
      <c r="D21" s="41"/>
    </row>
    <row r="22" spans="1:6" x14ac:dyDescent="0.2">
      <c r="A22" s="100">
        <v>44630</v>
      </c>
      <c r="B22" s="64">
        <v>21</v>
      </c>
      <c r="C22" s="67">
        <v>223</v>
      </c>
      <c r="D22" s="62"/>
      <c r="E22" s="34"/>
    </row>
    <row r="23" spans="1:6" x14ac:dyDescent="0.2">
      <c r="A23" s="89" t="s">
        <v>237</v>
      </c>
      <c r="B23" s="33">
        <v>21</v>
      </c>
      <c r="C23" s="88">
        <v>204</v>
      </c>
      <c r="D23" s="62"/>
      <c r="E23" s="34"/>
    </row>
    <row r="24" spans="1:6" x14ac:dyDescent="0.2">
      <c r="A24" s="89" t="s">
        <v>238</v>
      </c>
      <c r="B24" s="51">
        <v>21</v>
      </c>
      <c r="C24" s="101">
        <v>208</v>
      </c>
      <c r="D24" s="43"/>
      <c r="E24" s="40"/>
      <c r="F24" s="92"/>
    </row>
    <row r="25" spans="1:6" x14ac:dyDescent="0.2">
      <c r="A25" s="91">
        <v>44649</v>
      </c>
      <c r="B25" s="67">
        <v>20</v>
      </c>
      <c r="C25" s="67">
        <v>233</v>
      </c>
      <c r="D25" s="41"/>
    </row>
    <row r="26" spans="1:6" x14ac:dyDescent="0.2">
      <c r="A26" s="91" t="s">
        <v>239</v>
      </c>
      <c r="B26" s="97">
        <v>20</v>
      </c>
      <c r="C26" s="67">
        <v>195</v>
      </c>
      <c r="D26" s="62"/>
      <c r="E26" s="34"/>
      <c r="F26" s="35"/>
    </row>
    <row r="27" spans="1:6" x14ac:dyDescent="0.2">
      <c r="A27" s="63" t="s">
        <v>240</v>
      </c>
      <c r="B27" s="97">
        <v>18</v>
      </c>
      <c r="C27" s="67">
        <v>183</v>
      </c>
      <c r="D27" s="67" t="s">
        <v>241</v>
      </c>
      <c r="E27" s="62" t="s">
        <v>242</v>
      </c>
      <c r="F27" s="35"/>
    </row>
    <row r="28" spans="1:6" x14ac:dyDescent="0.2">
      <c r="A28" s="70"/>
      <c r="B28" s="110" t="s">
        <v>29</v>
      </c>
      <c r="C28" s="110" t="s">
        <v>234</v>
      </c>
      <c r="D28" s="67"/>
      <c r="E28" s="62" t="s">
        <v>243</v>
      </c>
      <c r="F28" s="107"/>
    </row>
    <row r="29" spans="1:6" x14ac:dyDescent="0.2">
      <c r="A29" s="91">
        <v>44663</v>
      </c>
      <c r="B29" s="64">
        <v>19</v>
      </c>
      <c r="C29" s="67">
        <v>195</v>
      </c>
      <c r="D29" s="69"/>
      <c r="E29" s="34"/>
      <c r="F29" s="35"/>
    </row>
    <row r="30" spans="1:6" x14ac:dyDescent="0.2">
      <c r="A30" s="91" t="s">
        <v>244</v>
      </c>
      <c r="B30" s="64">
        <v>18</v>
      </c>
      <c r="C30" s="67">
        <v>193</v>
      </c>
      <c r="D30" s="41"/>
      <c r="E30" s="94"/>
      <c r="F30" s="35"/>
    </row>
    <row r="31" spans="1:6" x14ac:dyDescent="0.2">
      <c r="A31" s="89" t="s">
        <v>245</v>
      </c>
      <c r="B31" s="33">
        <v>24</v>
      </c>
      <c r="C31" s="88">
        <v>226</v>
      </c>
      <c r="D31" s="33"/>
      <c r="E31" s="34"/>
      <c r="F31" s="35"/>
    </row>
    <row r="32" spans="1:6" x14ac:dyDescent="0.2">
      <c r="A32" s="89" t="s">
        <v>246</v>
      </c>
      <c r="B32" s="33">
        <v>19</v>
      </c>
      <c r="C32" s="88">
        <v>200</v>
      </c>
      <c r="D32" s="67"/>
      <c r="E32" s="34"/>
      <c r="F32" s="35"/>
    </row>
    <row r="33" spans="1:6" x14ac:dyDescent="0.2">
      <c r="A33" s="63" t="s">
        <v>247</v>
      </c>
      <c r="B33" s="67">
        <v>21</v>
      </c>
      <c r="C33" s="67">
        <v>224</v>
      </c>
      <c r="D33" s="67"/>
      <c r="E33" s="34"/>
      <c r="F33" s="35"/>
    </row>
    <row r="34" spans="1:6" x14ac:dyDescent="0.2">
      <c r="A34" s="63">
        <v>44684</v>
      </c>
      <c r="B34" s="67">
        <v>21</v>
      </c>
      <c r="C34" s="67">
        <v>211</v>
      </c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20.583333333333332</v>
      </c>
      <c r="C60" s="78">
        <f>AVERAGE(C10:C59)</f>
        <v>211.29166666666666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1.3486439781165915</v>
      </c>
      <c r="C61" s="78">
        <f>STDEV(C10:C59)</f>
        <v>13.995276118147451</v>
      </c>
      <c r="D61" s="74"/>
      <c r="E61" s="66"/>
      <c r="F61" s="66"/>
    </row>
    <row r="62" spans="1:6" x14ac:dyDescent="0.2">
      <c r="A62" s="65" t="s">
        <v>80</v>
      </c>
      <c r="B62" s="78">
        <f>B61/B60*100</f>
        <v>6.5521164928741298</v>
      </c>
      <c r="C62" s="78">
        <f>C61/C60*100</f>
        <v>6.6236763327852266</v>
      </c>
      <c r="D62" s="74"/>
      <c r="E62" s="66"/>
      <c r="F62" s="66"/>
    </row>
  </sheetData>
  <sheetProtection algorithmName="SHA-512" hashValue="7aEZiNzwXbDVafs5FY7cp21ZvTDAL0+m78HuEk9wbElSnN84fErF00EGi7DW0RdZkR5HHOcU4rWGhntscHm7Hg==" saltValue="/BzVI6gI5fkIMcWQX2rF6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5E4E-F45D-489B-B670-9D1F52C7D739}">
  <dimension ref="A1:Q62"/>
  <sheetViews>
    <sheetView workbookViewId="0">
      <selection activeCell="C10" sqref="C10"/>
    </sheetView>
  </sheetViews>
  <sheetFormatPr defaultRowHeight="12.75" x14ac:dyDescent="0.2"/>
  <cols>
    <col min="1" max="1" width="10.42578125" bestFit="1" customWidth="1"/>
  </cols>
  <sheetData>
    <row r="1" spans="1:17" ht="23.25" x14ac:dyDescent="0.35">
      <c r="A1" s="352" t="s">
        <v>0</v>
      </c>
      <c r="B1" s="352"/>
      <c r="C1" s="352"/>
      <c r="D1" s="352"/>
      <c r="E1" s="352"/>
      <c r="F1" s="352"/>
    </row>
    <row r="2" spans="1:17" x14ac:dyDescent="0.2">
      <c r="A2" s="22"/>
      <c r="B2" s="1"/>
      <c r="C2" s="2"/>
      <c r="D2" s="41"/>
    </row>
    <row r="3" spans="1:17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0.25" x14ac:dyDescent="0.3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x14ac:dyDescent="0.2">
      <c r="A5" s="23" t="s">
        <v>20</v>
      </c>
      <c r="B5" s="5"/>
      <c r="C5" s="48" t="s">
        <v>216</v>
      </c>
      <c r="D5" s="42"/>
    </row>
    <row r="6" spans="1:17" x14ac:dyDescent="0.2">
      <c r="A6" s="24"/>
      <c r="D6" s="41"/>
    </row>
    <row r="7" spans="1:17" x14ac:dyDescent="0.2">
      <c r="A7" s="24"/>
      <c r="B7" s="353"/>
      <c r="C7" s="353"/>
      <c r="D7" s="41"/>
    </row>
    <row r="8" spans="1:17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x14ac:dyDescent="0.2">
      <c r="A9" s="403"/>
      <c r="B9" s="31" t="s">
        <v>233</v>
      </c>
      <c r="C9" s="31" t="s">
        <v>217</v>
      </c>
      <c r="D9" s="404" t="s">
        <v>210</v>
      </c>
      <c r="E9" s="405"/>
      <c r="F9" s="406"/>
      <c r="G9" t="s">
        <v>8</v>
      </c>
      <c r="O9" s="83" t="s">
        <v>9</v>
      </c>
      <c r="P9" s="80"/>
      <c r="Q9" s="80"/>
    </row>
    <row r="10" spans="1:17" x14ac:dyDescent="0.2">
      <c r="A10" s="91"/>
      <c r="B10" s="67"/>
      <c r="C10" s="108"/>
      <c r="D10" s="43"/>
      <c r="E10" s="34"/>
      <c r="G10" s="60" t="s">
        <v>13</v>
      </c>
      <c r="O10" s="83" t="s">
        <v>14</v>
      </c>
      <c r="P10" s="78"/>
      <c r="Q10" s="66"/>
    </row>
    <row r="11" spans="1:17" x14ac:dyDescent="0.2">
      <c r="A11" s="100">
        <v>44686</v>
      </c>
      <c r="B11" s="67">
        <v>23</v>
      </c>
      <c r="C11" s="102">
        <v>229</v>
      </c>
      <c r="D11" s="43"/>
      <c r="E11" s="34"/>
      <c r="G11" s="60" t="s">
        <v>18</v>
      </c>
      <c r="O11" s="84" t="s">
        <v>167</v>
      </c>
      <c r="P11" s="87"/>
      <c r="Q11" s="86"/>
    </row>
    <row r="12" spans="1:17" x14ac:dyDescent="0.2">
      <c r="A12" s="90">
        <v>44691</v>
      </c>
      <c r="B12" s="33">
        <v>22</v>
      </c>
      <c r="C12" s="33">
        <v>205</v>
      </c>
      <c r="D12" s="43"/>
      <c r="E12" s="34"/>
      <c r="G12" s="60" t="s">
        <v>22</v>
      </c>
      <c r="P12" s="103"/>
    </row>
    <row r="13" spans="1:17" x14ac:dyDescent="0.2">
      <c r="A13" s="104" t="s">
        <v>219</v>
      </c>
      <c r="B13" s="67">
        <v>20</v>
      </c>
      <c r="C13" s="67">
        <v>224</v>
      </c>
      <c r="D13" s="40"/>
      <c r="E13" s="34"/>
      <c r="P13" s="103"/>
    </row>
    <row r="14" spans="1:17" x14ac:dyDescent="0.2">
      <c r="A14" s="63">
        <v>44698</v>
      </c>
      <c r="B14" s="67">
        <v>20</v>
      </c>
      <c r="C14" s="67">
        <v>222</v>
      </c>
      <c r="D14" s="40"/>
      <c r="E14" s="34"/>
    </row>
    <row r="15" spans="1:17" x14ac:dyDescent="0.2">
      <c r="A15" s="91"/>
      <c r="B15" s="64"/>
      <c r="C15" s="64"/>
      <c r="D15" s="43"/>
      <c r="E15" s="34"/>
    </row>
    <row r="16" spans="1:17" x14ac:dyDescent="0.2">
      <c r="A16" s="91"/>
      <c r="B16" s="64"/>
      <c r="C16" s="64"/>
      <c r="D16" s="68"/>
      <c r="E16" s="34"/>
    </row>
    <row r="17" spans="1:6" x14ac:dyDescent="0.2">
      <c r="A17" s="91"/>
      <c r="B17" s="97"/>
      <c r="C17" s="64"/>
      <c r="D17" s="99"/>
      <c r="E17" s="34"/>
    </row>
    <row r="18" spans="1:6" x14ac:dyDescent="0.2">
      <c r="A18" s="91"/>
      <c r="B18" s="97"/>
      <c r="C18" s="64"/>
      <c r="D18" s="99"/>
      <c r="E18" s="109"/>
    </row>
    <row r="19" spans="1:6" x14ac:dyDescent="0.2">
      <c r="A19" s="91"/>
      <c r="B19" s="67"/>
      <c r="C19" s="64"/>
      <c r="D19" s="41"/>
    </row>
    <row r="20" spans="1:6" x14ac:dyDescent="0.2">
      <c r="A20" s="65"/>
      <c r="B20" s="67"/>
      <c r="C20" s="67"/>
      <c r="D20" s="99"/>
    </row>
    <row r="21" spans="1:6" x14ac:dyDescent="0.2">
      <c r="A21" s="91"/>
      <c r="B21" s="64"/>
      <c r="C21" s="67"/>
      <c r="D21" s="41"/>
    </row>
    <row r="22" spans="1:6" x14ac:dyDescent="0.2">
      <c r="A22" s="100"/>
      <c r="B22" s="64"/>
      <c r="C22" s="67"/>
      <c r="D22" s="62"/>
      <c r="E22" s="34"/>
    </row>
    <row r="23" spans="1:6" x14ac:dyDescent="0.2">
      <c r="A23" s="89"/>
      <c r="B23" s="33"/>
      <c r="C23" s="88"/>
      <c r="D23" s="62"/>
      <c r="E23" s="34"/>
    </row>
    <row r="24" spans="1:6" x14ac:dyDescent="0.2">
      <c r="A24" s="89"/>
      <c r="B24" s="51"/>
      <c r="C24" s="101"/>
      <c r="D24" s="43"/>
      <c r="E24" s="40"/>
      <c r="F24" s="92"/>
    </row>
    <row r="25" spans="1:6" x14ac:dyDescent="0.2">
      <c r="A25" s="91"/>
      <c r="B25" s="67"/>
      <c r="C25" s="67"/>
      <c r="D25" s="41"/>
    </row>
    <row r="26" spans="1:6" x14ac:dyDescent="0.2">
      <c r="A26" s="91"/>
      <c r="B26" s="97"/>
      <c r="C26" s="67"/>
      <c r="D26" s="62"/>
      <c r="E26" s="34"/>
      <c r="F26" s="35"/>
    </row>
    <row r="27" spans="1:6" x14ac:dyDescent="0.2">
      <c r="A27" s="63"/>
      <c r="B27" s="97"/>
      <c r="C27" s="67"/>
      <c r="D27" s="67"/>
      <c r="E27" s="62"/>
      <c r="F27" s="35"/>
    </row>
    <row r="28" spans="1:6" x14ac:dyDescent="0.2">
      <c r="A28" s="70"/>
      <c r="B28" s="110"/>
      <c r="C28" s="110"/>
      <c r="D28" s="67"/>
      <c r="E28" s="62"/>
      <c r="F28" s="107"/>
    </row>
    <row r="29" spans="1:6" x14ac:dyDescent="0.2">
      <c r="A29" s="91"/>
      <c r="B29" s="64"/>
      <c r="C29" s="67"/>
      <c r="D29" s="69"/>
      <c r="E29" s="34"/>
      <c r="F29" s="35"/>
    </row>
    <row r="30" spans="1:6" x14ac:dyDescent="0.2">
      <c r="A30" s="91"/>
      <c r="B30" s="64"/>
      <c r="C30" s="67"/>
      <c r="D30" s="41"/>
      <c r="E30" s="94"/>
      <c r="F30" s="35"/>
    </row>
    <row r="31" spans="1:6" x14ac:dyDescent="0.2">
      <c r="A31" s="89"/>
      <c r="B31" s="33"/>
      <c r="C31" s="88"/>
      <c r="D31" s="33"/>
      <c r="E31" s="34"/>
      <c r="F31" s="35"/>
    </row>
    <row r="32" spans="1:6" x14ac:dyDescent="0.2">
      <c r="A32" s="89"/>
      <c r="B32" s="33"/>
      <c r="C32" s="88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9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D36" s="67"/>
      <c r="E36" s="34"/>
      <c r="F36" s="35"/>
    </row>
    <row r="37" spans="1:6" x14ac:dyDescent="0.2">
      <c r="A37" s="63"/>
      <c r="B37" s="67"/>
      <c r="C37" s="67"/>
      <c r="D37" s="41"/>
      <c r="E37" s="34"/>
      <c r="F37" s="35"/>
    </row>
    <row r="38" spans="1:6" x14ac:dyDescent="0.2">
      <c r="A38" s="63"/>
      <c r="B38" s="67"/>
      <c r="C38" s="67"/>
      <c r="D38" s="98"/>
      <c r="E38" s="36"/>
      <c r="F38" s="37"/>
    </row>
    <row r="39" spans="1:6" x14ac:dyDescent="0.2">
      <c r="A39" s="24"/>
      <c r="D39" s="41"/>
      <c r="E39" s="36"/>
      <c r="F39" s="37"/>
    </row>
    <row r="40" spans="1:6" x14ac:dyDescent="0.2">
      <c r="A40" s="24"/>
      <c r="D40" s="71"/>
      <c r="E40" s="72"/>
      <c r="F40" s="73"/>
    </row>
    <row r="41" spans="1:6" x14ac:dyDescent="0.2">
      <c r="A41" s="24"/>
      <c r="D41" s="71"/>
      <c r="E41" s="72"/>
      <c r="F41" s="73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79"/>
      <c r="B43" s="106"/>
      <c r="C43" s="106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6" x14ac:dyDescent="0.2">
      <c r="A49" s="65"/>
      <c r="B49" s="67"/>
      <c r="C49" s="67"/>
      <c r="D49" s="74"/>
      <c r="E49" s="66"/>
      <c r="F49" s="66"/>
    </row>
    <row r="50" spans="1:6" x14ac:dyDescent="0.2">
      <c r="A50" s="24"/>
      <c r="B50" s="75"/>
      <c r="C50" s="75"/>
      <c r="D50" s="74"/>
      <c r="E50" s="66"/>
      <c r="F50" s="66"/>
    </row>
    <row r="51" spans="1:6" x14ac:dyDescent="0.2">
      <c r="A51" s="79"/>
      <c r="B51" s="64"/>
      <c r="C51" s="64"/>
      <c r="D51" s="76"/>
      <c r="E51" s="77"/>
      <c r="F51" s="77"/>
    </row>
    <row r="52" spans="1:6" x14ac:dyDescent="0.2">
      <c r="A52" s="79"/>
      <c r="B52" s="64"/>
      <c r="C52" s="64"/>
      <c r="D52" s="74"/>
      <c r="E52" s="66"/>
      <c r="F52" s="66"/>
    </row>
    <row r="53" spans="1:6" x14ac:dyDescent="0.2">
      <c r="A53" s="65"/>
      <c r="B53" s="64"/>
      <c r="C53" s="64"/>
      <c r="D53" s="74"/>
      <c r="E53" s="66"/>
      <c r="F53" s="66"/>
    </row>
    <row r="54" spans="1:6" x14ac:dyDescent="0.2">
      <c r="A54" s="65"/>
      <c r="B54" s="80"/>
      <c r="C54" s="80"/>
      <c r="D54" s="74"/>
      <c r="E54" s="66"/>
      <c r="F54" s="66"/>
    </row>
    <row r="55" spans="1:6" x14ac:dyDescent="0.2">
      <c r="A55" s="65"/>
      <c r="B55" s="80"/>
      <c r="C55" s="80"/>
      <c r="D55" s="74"/>
      <c r="E55" s="66"/>
      <c r="F55" s="66"/>
    </row>
    <row r="56" spans="1:6" x14ac:dyDescent="0.2">
      <c r="A56" s="65"/>
      <c r="B56" s="80"/>
      <c r="C56" s="80"/>
      <c r="D56" s="74"/>
      <c r="E56" s="66"/>
      <c r="F56" s="66"/>
    </row>
    <row r="57" spans="1:6" x14ac:dyDescent="0.2">
      <c r="A57" s="65"/>
      <c r="B57" s="80"/>
      <c r="C57" s="80"/>
      <c r="D57" s="74"/>
      <c r="E57" s="66"/>
      <c r="F57" s="66"/>
    </row>
    <row r="58" spans="1:6" x14ac:dyDescent="0.2">
      <c r="A58" s="65"/>
      <c r="B58" s="80"/>
      <c r="C58" s="80"/>
      <c r="D58" s="74"/>
      <c r="E58" s="66"/>
      <c r="F58" s="66"/>
    </row>
    <row r="59" spans="1:6" x14ac:dyDescent="0.2">
      <c r="A59" s="65"/>
      <c r="B59" s="80"/>
      <c r="C59" s="80"/>
      <c r="D59" s="74"/>
      <c r="E59" s="66"/>
      <c r="F59" s="66"/>
    </row>
    <row r="60" spans="1:6" x14ac:dyDescent="0.2">
      <c r="A60" s="65" t="s">
        <v>9</v>
      </c>
      <c r="B60" s="78">
        <f>AVERAGE(B10:B59)</f>
        <v>21.25</v>
      </c>
      <c r="C60" s="78">
        <f>AVERAGE(C10:C59)</f>
        <v>220</v>
      </c>
      <c r="D60" s="74"/>
      <c r="E60" s="66"/>
      <c r="F60" s="66"/>
    </row>
    <row r="61" spans="1:6" x14ac:dyDescent="0.2">
      <c r="A61" s="65" t="s">
        <v>14</v>
      </c>
      <c r="B61" s="78">
        <f>STDEV(B10:B59)</f>
        <v>1.5</v>
      </c>
      <c r="C61" s="78">
        <f>STDEV(C10:C59)</f>
        <v>10.424330514074594</v>
      </c>
      <c r="D61" s="74"/>
      <c r="E61" s="66"/>
      <c r="F61" s="66"/>
    </row>
    <row r="62" spans="1:6" x14ac:dyDescent="0.2">
      <c r="A62" s="65" t="s">
        <v>80</v>
      </c>
      <c r="B62" s="78">
        <f>B61/B60*100</f>
        <v>7.0588235294117645</v>
      </c>
      <c r="C62" s="78">
        <f>C61/C60*100</f>
        <v>4.7383320518520877</v>
      </c>
      <c r="D62" s="74"/>
      <c r="E62" s="66"/>
      <c r="F62" s="66"/>
    </row>
  </sheetData>
  <sheetProtection algorithmName="SHA-512" hashValue="18TJ8v8h9yfr51XcaK9U6wpSG9yQHBJBK3vt/vLas6ZQVb8Q59MBQSA1i6benoyTeZf/6FFDbBpdGrsjvVrFPg==" saltValue="pVkbLrICRUTjNLE8j9JzSQ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535"/>
  <sheetViews>
    <sheetView showGridLines="0" zoomScaleNormal="100" workbookViewId="0">
      <selection activeCell="G30" sqref="G3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248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233</v>
      </c>
      <c r="C9" s="31" t="s">
        <v>249</v>
      </c>
      <c r="D9" s="404"/>
      <c r="E9" s="405"/>
      <c r="F9" s="406"/>
      <c r="G9" t="s">
        <v>8</v>
      </c>
      <c r="O9" s="83" t="s">
        <v>9</v>
      </c>
      <c r="P9" s="80">
        <v>19</v>
      </c>
      <c r="Q9" s="80">
        <v>203</v>
      </c>
    </row>
    <row r="10" spans="1:17" x14ac:dyDescent="0.2">
      <c r="A10" s="91" t="s">
        <v>250</v>
      </c>
      <c r="B10" s="67">
        <v>19</v>
      </c>
      <c r="C10" s="97">
        <v>197</v>
      </c>
      <c r="D10" s="43"/>
      <c r="E10" s="34"/>
      <c r="G10" s="60" t="s">
        <v>13</v>
      </c>
      <c r="O10" s="83" t="s">
        <v>14</v>
      </c>
      <c r="P10" s="78">
        <v>1</v>
      </c>
      <c r="Q10" s="66">
        <v>10</v>
      </c>
    </row>
    <row r="11" spans="1:17" ht="13.5" thickBot="1" x14ac:dyDescent="0.25">
      <c r="A11" s="100" t="s">
        <v>251</v>
      </c>
      <c r="B11" s="67">
        <v>19</v>
      </c>
      <c r="C11" s="102">
        <v>205</v>
      </c>
      <c r="D11" s="43"/>
      <c r="E11" s="34"/>
      <c r="G11" s="60" t="s">
        <v>18</v>
      </c>
      <c r="O11" s="84" t="s">
        <v>167</v>
      </c>
      <c r="P11" s="87" t="s">
        <v>252</v>
      </c>
      <c r="Q11" s="86" t="s">
        <v>253</v>
      </c>
    </row>
    <row r="12" spans="1:17" ht="13.5" thickTop="1" x14ac:dyDescent="0.2">
      <c r="A12" s="90" t="s">
        <v>254</v>
      </c>
      <c r="B12" s="33">
        <v>21</v>
      </c>
      <c r="C12" s="33">
        <v>201</v>
      </c>
      <c r="D12" s="43"/>
      <c r="E12" s="34"/>
      <c r="G12" s="60" t="s">
        <v>22</v>
      </c>
      <c r="P12" s="103">
        <f>P9-(2*P10)</f>
        <v>17</v>
      </c>
    </row>
    <row r="13" spans="1:17" x14ac:dyDescent="0.2">
      <c r="A13" s="104" t="s">
        <v>255</v>
      </c>
      <c r="B13" s="67">
        <v>19</v>
      </c>
      <c r="C13" s="67">
        <v>210</v>
      </c>
      <c r="D13" s="40" t="s">
        <v>256</v>
      </c>
      <c r="E13" s="34"/>
      <c r="P13" s="103">
        <f>P9+(2*P10)</f>
        <v>21</v>
      </c>
    </row>
    <row r="14" spans="1:17" x14ac:dyDescent="0.2">
      <c r="A14" s="89">
        <v>44502</v>
      </c>
      <c r="B14" s="33">
        <v>22</v>
      </c>
      <c r="C14" s="33">
        <v>208</v>
      </c>
      <c r="D14" s="40"/>
      <c r="E14" s="34"/>
    </row>
    <row r="15" spans="1:17" x14ac:dyDescent="0.2">
      <c r="A15" s="91" t="s">
        <v>257</v>
      </c>
      <c r="B15" s="64">
        <v>21</v>
      </c>
      <c r="C15" s="64">
        <v>211</v>
      </c>
      <c r="D15" s="43"/>
      <c r="E15" s="34"/>
    </row>
    <row r="16" spans="1:17" x14ac:dyDescent="0.2">
      <c r="A16" s="91">
        <v>44509</v>
      </c>
      <c r="B16" s="64">
        <v>21</v>
      </c>
      <c r="C16" s="64">
        <v>197</v>
      </c>
      <c r="D16" s="68"/>
      <c r="E16" s="34"/>
    </row>
    <row r="17" spans="1:7" x14ac:dyDescent="0.2">
      <c r="A17" s="91" t="s">
        <v>258</v>
      </c>
      <c r="B17" s="97">
        <v>23</v>
      </c>
      <c r="C17" s="64">
        <v>216</v>
      </c>
      <c r="D17" s="99" t="s">
        <v>259</v>
      </c>
      <c r="E17" s="34"/>
    </row>
    <row r="18" spans="1:7" x14ac:dyDescent="0.2">
      <c r="A18" s="91">
        <v>44518</v>
      </c>
      <c r="B18" s="67">
        <v>18</v>
      </c>
      <c r="C18" s="64">
        <v>196</v>
      </c>
    </row>
    <row r="19" spans="1:7" x14ac:dyDescent="0.2">
      <c r="A19" s="65">
        <v>44523</v>
      </c>
      <c r="B19" s="67">
        <v>18</v>
      </c>
      <c r="C19" s="67">
        <v>184</v>
      </c>
      <c r="D19" s="99"/>
    </row>
    <row r="20" spans="1:7" x14ac:dyDescent="0.2">
      <c r="A20" s="91">
        <v>44525</v>
      </c>
      <c r="B20" s="64">
        <v>18</v>
      </c>
      <c r="C20" s="67">
        <v>173</v>
      </c>
      <c r="D20" s="41" t="s">
        <v>260</v>
      </c>
    </row>
    <row r="21" spans="1:7" x14ac:dyDescent="0.2">
      <c r="A21" s="100">
        <v>44530</v>
      </c>
      <c r="B21" s="64">
        <v>17</v>
      </c>
      <c r="C21" s="67">
        <v>203</v>
      </c>
      <c r="D21" s="62"/>
      <c r="E21" s="34"/>
      <c r="G21" s="35"/>
    </row>
    <row r="22" spans="1:7" x14ac:dyDescent="0.2">
      <c r="A22" s="89" t="s">
        <v>261</v>
      </c>
      <c r="B22" s="33">
        <v>21</v>
      </c>
      <c r="C22" s="88">
        <v>136</v>
      </c>
      <c r="D22" s="62"/>
      <c r="E22" s="34"/>
      <c r="G22" t="s">
        <v>262</v>
      </c>
    </row>
    <row r="23" spans="1:7" x14ac:dyDescent="0.2">
      <c r="A23" s="89">
        <v>44537</v>
      </c>
      <c r="B23" s="51">
        <v>24</v>
      </c>
      <c r="C23" s="101">
        <v>235</v>
      </c>
      <c r="D23" s="43"/>
      <c r="E23" s="40"/>
      <c r="F23" s="92"/>
    </row>
    <row r="24" spans="1:7" x14ac:dyDescent="0.2">
      <c r="A24" s="91">
        <v>44539</v>
      </c>
      <c r="B24" s="67">
        <v>21</v>
      </c>
      <c r="C24" s="67">
        <v>195</v>
      </c>
    </row>
    <row r="25" spans="1:7" x14ac:dyDescent="0.2">
      <c r="A25" s="91" t="s">
        <v>263</v>
      </c>
      <c r="B25" s="97">
        <v>23</v>
      </c>
      <c r="C25" s="67">
        <v>220</v>
      </c>
      <c r="D25" s="62"/>
      <c r="E25" s="34"/>
      <c r="F25" s="35"/>
    </row>
    <row r="26" spans="1:7" x14ac:dyDescent="0.2">
      <c r="A26" s="63">
        <v>44546</v>
      </c>
      <c r="B26" s="97">
        <v>24</v>
      </c>
      <c r="C26" s="67">
        <v>216</v>
      </c>
      <c r="D26" s="67"/>
      <c r="E26" s="34"/>
      <c r="F26" s="35"/>
    </row>
    <row r="27" spans="1:7" x14ac:dyDescent="0.2">
      <c r="A27" s="70">
        <v>44551</v>
      </c>
      <c r="B27" s="105">
        <v>24</v>
      </c>
      <c r="C27" s="105">
        <v>228</v>
      </c>
      <c r="D27" s="67"/>
      <c r="E27" s="34"/>
      <c r="F27" s="107" t="s">
        <v>264</v>
      </c>
    </row>
    <row r="28" spans="1:7" x14ac:dyDescent="0.2">
      <c r="A28" s="91">
        <v>44560</v>
      </c>
      <c r="B28" s="64">
        <v>23</v>
      </c>
      <c r="C28" s="67">
        <v>206</v>
      </c>
      <c r="D28" s="69"/>
      <c r="E28" s="34"/>
      <c r="F28" s="35"/>
    </row>
    <row r="29" spans="1:7" x14ac:dyDescent="0.2">
      <c r="A29" s="91" t="s">
        <v>265</v>
      </c>
      <c r="B29" s="64">
        <v>24</v>
      </c>
      <c r="C29" s="67">
        <v>208</v>
      </c>
      <c r="E29" s="94"/>
      <c r="F29" s="35"/>
    </row>
    <row r="30" spans="1:7" x14ac:dyDescent="0.2">
      <c r="A30" s="89" t="s">
        <v>266</v>
      </c>
      <c r="B30" s="33">
        <v>20</v>
      </c>
      <c r="C30" s="88">
        <v>208</v>
      </c>
      <c r="D30" s="33"/>
      <c r="E30" s="34"/>
      <c r="F30" s="35"/>
    </row>
    <row r="31" spans="1:7" x14ac:dyDescent="0.2">
      <c r="A31" s="89" t="s">
        <v>267</v>
      </c>
      <c r="B31" s="33">
        <v>22</v>
      </c>
      <c r="C31" s="88">
        <v>238</v>
      </c>
      <c r="D31" s="67" t="s">
        <v>268</v>
      </c>
      <c r="E31" s="34"/>
      <c r="F31" s="35"/>
    </row>
    <row r="32" spans="1:7" x14ac:dyDescent="0.2">
      <c r="A32" s="63" t="s">
        <v>269</v>
      </c>
      <c r="B32" s="67">
        <v>21</v>
      </c>
      <c r="C32" s="67">
        <v>199</v>
      </c>
      <c r="D32" s="67"/>
      <c r="E32" s="34"/>
      <c r="F32" s="35"/>
    </row>
    <row r="33" spans="1:6" x14ac:dyDescent="0.2">
      <c r="A33" s="63">
        <v>44588</v>
      </c>
      <c r="B33" s="67">
        <v>21</v>
      </c>
      <c r="C33" s="67">
        <v>224</v>
      </c>
      <c r="D33" s="97"/>
      <c r="E33" s="34"/>
      <c r="F33" s="35"/>
    </row>
    <row r="34" spans="1:6" x14ac:dyDescent="0.2">
      <c r="A34" s="63">
        <v>44595</v>
      </c>
      <c r="B34" s="67">
        <v>22</v>
      </c>
      <c r="C34" s="67">
        <v>216</v>
      </c>
      <c r="D34" s="67"/>
      <c r="E34" s="34"/>
      <c r="F34" s="35"/>
    </row>
    <row r="35" spans="1:6" x14ac:dyDescent="0.2">
      <c r="A35" s="63">
        <v>44600</v>
      </c>
      <c r="B35" s="67">
        <v>20</v>
      </c>
      <c r="C35" s="67">
        <v>211</v>
      </c>
      <c r="D35" s="67"/>
      <c r="E35" s="34"/>
      <c r="F35" s="35"/>
    </row>
    <row r="36" spans="1:6" x14ac:dyDescent="0.2">
      <c r="A36" s="63">
        <v>44602</v>
      </c>
      <c r="B36" s="67">
        <v>20</v>
      </c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79"/>
      <c r="B41" s="106"/>
      <c r="C41" s="106"/>
      <c r="D41" s="74"/>
      <c r="E41" s="66"/>
      <c r="F41" s="66"/>
    </row>
    <row r="42" spans="1:6" x14ac:dyDescent="0.2">
      <c r="A42" s="79"/>
      <c r="B42" s="106"/>
      <c r="C42" s="106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20.962962962962962</v>
      </c>
      <c r="C59" s="78">
        <f>AVERAGE(C10:C58)</f>
        <v>205.42307692307693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2.0471646711691736</v>
      </c>
      <c r="C60" s="78">
        <f>STDEV(C10:C58)</f>
        <v>20.177557982913743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9.7656265232451744</v>
      </c>
      <c r="C61" s="78">
        <f>C60/C59*100</f>
        <v>9.8224397595161452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JeA+zMecxPvni7XqrJYR7oFcxDpRUlVfGV2j8KQbjAgHs73XP1W6vqhirB2gZ6on8MErgl7oMHUDt/RwN8ps/w==" saltValue="jAjtidDCLQzjENHfvbJ0Z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84046-AACA-4050-8EAF-FE4B267CD9D9}">
  <dimension ref="A1:AJ171"/>
  <sheetViews>
    <sheetView topLeftCell="A32" zoomScale="130" zoomScaleNormal="130" workbookViewId="0">
      <selection activeCell="B50" sqref="B50:B53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 t="e">
        <f>AVERAGE(C29:C37)</f>
        <v>#DIV/0!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42</v>
      </c>
      <c r="I3" t="s">
        <v>13</v>
      </c>
      <c r="Q3" s="203" t="s">
        <v>14</v>
      </c>
      <c r="R3" s="206">
        <f>0.05*R2</f>
        <v>0.97500000000000009</v>
      </c>
      <c r="S3" s="207" t="e">
        <f>0.05*S2</f>
        <v>#DIV/0!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 t="e">
        <f>S2-(2*S3)</f>
        <v>#DIV/0!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x14ac:dyDescent="0.2">
      <c r="A5" s="150" t="s">
        <v>20</v>
      </c>
      <c r="B5" s="151"/>
      <c r="C5" s="48" t="s">
        <v>21</v>
      </c>
      <c r="D5" s="42"/>
      <c r="I5" t="s">
        <v>22</v>
      </c>
      <c r="Q5" s="279" t="s">
        <v>23</v>
      </c>
      <c r="R5" s="212">
        <f>R2+(2*R3)</f>
        <v>21.45</v>
      </c>
      <c r="S5" s="213" t="e">
        <f>S2+(2*S3)</f>
        <v>#DIV/0!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81">
        <v>45713</v>
      </c>
      <c r="C9" s="269">
        <v>45839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CT5BN</v>
      </c>
    </row>
    <row r="10" spans="1:36" x14ac:dyDescent="0.2">
      <c r="A10" s="256" t="s">
        <v>28</v>
      </c>
      <c r="B10" s="257" t="s">
        <v>29</v>
      </c>
      <c r="C10" s="286"/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288">
        <v>45713</v>
      </c>
      <c r="B11" s="289">
        <v>21</v>
      </c>
      <c r="C11" s="290"/>
      <c r="D11" s="347"/>
      <c r="E11" s="345"/>
      <c r="F11" s="346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 t="e">
        <f t="shared" ref="AF11:AF57" si="0">$S$2</f>
        <v>#DIV/0!</v>
      </c>
      <c r="AG11" s="195" t="e">
        <f t="shared" ref="AG11:AG57" si="1">$S$2-$S$3</f>
        <v>#DIV/0!</v>
      </c>
      <c r="AH11" s="195" t="e">
        <f t="shared" ref="AH11:AH57" si="2">$S$2+$S$3</f>
        <v>#DIV/0!</v>
      </c>
      <c r="AI11" s="195" t="e">
        <f t="shared" ref="AI11:AI57" si="3">$S$2-(2*$S$3)</f>
        <v>#DIV/0!</v>
      </c>
      <c r="AJ11" s="195" t="e">
        <f t="shared" ref="AJ11:AJ57" si="4">$S$2+(2*$S$3)</f>
        <v>#DIV/0!</v>
      </c>
    </row>
    <row r="12" spans="1:36" x14ac:dyDescent="0.2">
      <c r="A12" s="288">
        <v>45715</v>
      </c>
      <c r="B12" s="290">
        <v>21</v>
      </c>
      <c r="C12" s="290"/>
      <c r="D12" s="333"/>
      <c r="E12" s="334"/>
      <c r="F12" s="335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 t="e">
        <f t="shared" si="0"/>
        <v>#DIV/0!</v>
      </c>
      <c r="AG12" s="195" t="e">
        <f t="shared" si="1"/>
        <v>#DIV/0!</v>
      </c>
      <c r="AH12" s="195" t="e">
        <f t="shared" si="2"/>
        <v>#DIV/0!</v>
      </c>
      <c r="AI12" s="195" t="e">
        <f t="shared" si="3"/>
        <v>#DIV/0!</v>
      </c>
      <c r="AJ12" s="195" t="e">
        <f t="shared" si="4"/>
        <v>#DIV/0!</v>
      </c>
    </row>
    <row r="13" spans="1:36" x14ac:dyDescent="0.2">
      <c r="A13" s="288">
        <v>45720</v>
      </c>
      <c r="B13" s="290">
        <v>21</v>
      </c>
      <c r="C13" s="291"/>
      <c r="D13" s="333"/>
      <c r="E13" s="334"/>
      <c r="F13" s="335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 t="e">
        <f t="shared" si="0"/>
        <v>#DIV/0!</v>
      </c>
      <c r="AG13" s="195" t="e">
        <f t="shared" si="1"/>
        <v>#DIV/0!</v>
      </c>
      <c r="AH13" s="195" t="e">
        <f t="shared" si="2"/>
        <v>#DIV/0!</v>
      </c>
      <c r="AI13" s="195" t="e">
        <f t="shared" si="3"/>
        <v>#DIV/0!</v>
      </c>
      <c r="AJ13" s="195" t="e">
        <f t="shared" si="4"/>
        <v>#DIV/0!</v>
      </c>
    </row>
    <row r="14" spans="1:36" x14ac:dyDescent="0.2">
      <c r="A14" s="288">
        <v>45722</v>
      </c>
      <c r="B14" s="290">
        <v>19</v>
      </c>
      <c r="C14" s="290"/>
      <c r="D14" s="362"/>
      <c r="E14" s="363"/>
      <c r="F14" s="364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 t="e">
        <f t="shared" si="0"/>
        <v>#DIV/0!</v>
      </c>
      <c r="AG14" s="195" t="e">
        <f t="shared" si="1"/>
        <v>#DIV/0!</v>
      </c>
      <c r="AH14" s="195" t="e">
        <f t="shared" si="2"/>
        <v>#DIV/0!</v>
      </c>
      <c r="AI14" s="195" t="e">
        <f t="shared" si="3"/>
        <v>#DIV/0!</v>
      </c>
      <c r="AJ14" s="195" t="e">
        <f t="shared" si="4"/>
        <v>#DIV/0!</v>
      </c>
    </row>
    <row r="15" spans="1:36" x14ac:dyDescent="0.2">
      <c r="A15" s="288">
        <v>45727</v>
      </c>
      <c r="B15" s="292">
        <v>17</v>
      </c>
      <c r="C15" s="290"/>
      <c r="D15" s="333"/>
      <c r="E15" s="334"/>
      <c r="F15" s="335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 t="e">
        <f t="shared" si="0"/>
        <v>#DIV/0!</v>
      </c>
      <c r="AG15" s="195" t="e">
        <f t="shared" si="1"/>
        <v>#DIV/0!</v>
      </c>
      <c r="AH15" s="195" t="e">
        <f t="shared" si="2"/>
        <v>#DIV/0!</v>
      </c>
      <c r="AI15" s="195" t="e">
        <f t="shared" si="3"/>
        <v>#DIV/0!</v>
      </c>
      <c r="AJ15" s="195" t="e">
        <f t="shared" si="4"/>
        <v>#DIV/0!</v>
      </c>
    </row>
    <row r="16" spans="1:36" x14ac:dyDescent="0.2">
      <c r="A16" s="288">
        <v>45727</v>
      </c>
      <c r="B16" s="289"/>
      <c r="C16" s="290"/>
      <c r="D16" s="333"/>
      <c r="E16" s="334"/>
      <c r="F16" s="335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 t="e">
        <f t="shared" si="0"/>
        <v>#DIV/0!</v>
      </c>
      <c r="AG16" s="195" t="e">
        <f t="shared" si="1"/>
        <v>#DIV/0!</v>
      </c>
      <c r="AH16" s="195" t="e">
        <f t="shared" si="2"/>
        <v>#DIV/0!</v>
      </c>
      <c r="AI16" s="195" t="e">
        <f t="shared" si="3"/>
        <v>#DIV/0!</v>
      </c>
      <c r="AJ16" s="195" t="e">
        <f t="shared" si="4"/>
        <v>#DIV/0!</v>
      </c>
    </row>
    <row r="17" spans="1:36" x14ac:dyDescent="0.2">
      <c r="A17" s="288"/>
      <c r="B17" s="293"/>
      <c r="C17" s="289"/>
      <c r="D17" s="341"/>
      <c r="E17" s="342"/>
      <c r="F17" s="343"/>
      <c r="I17" s="135" t="s">
        <v>9</v>
      </c>
      <c r="J17" s="80">
        <f>AVERAGE(B11:B67)</f>
        <v>19.26829268292683</v>
      </c>
      <c r="K17" s="136">
        <f>AVERAGE(C11:C67)</f>
        <v>193.33333333333334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 t="e">
        <f t="shared" si="0"/>
        <v>#DIV/0!</v>
      </c>
      <c r="AG17" s="195" t="e">
        <f t="shared" si="1"/>
        <v>#DIV/0!</v>
      </c>
      <c r="AH17" s="195" t="e">
        <f t="shared" si="2"/>
        <v>#DIV/0!</v>
      </c>
      <c r="AI17" s="195" t="e">
        <f t="shared" si="3"/>
        <v>#DIV/0!</v>
      </c>
      <c r="AJ17" s="195" t="e">
        <f t="shared" si="4"/>
        <v>#DIV/0!</v>
      </c>
    </row>
    <row r="18" spans="1:36" x14ac:dyDescent="0.2">
      <c r="A18" s="288">
        <v>45729</v>
      </c>
      <c r="B18" s="291">
        <v>18</v>
      </c>
      <c r="C18" s="289"/>
      <c r="D18" s="333"/>
      <c r="E18" s="334"/>
      <c r="F18" s="335"/>
      <c r="I18" s="135" t="s">
        <v>14</v>
      </c>
      <c r="J18" s="78">
        <f>STDEV(B11:B67)</f>
        <v>1.597253740704689</v>
      </c>
      <c r="K18" s="137">
        <f>STDEV(C11:C67)</f>
        <v>14.153915830374762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 t="e">
        <f t="shared" si="0"/>
        <v>#DIV/0!</v>
      </c>
      <c r="AG18" s="195" t="e">
        <f t="shared" si="1"/>
        <v>#DIV/0!</v>
      </c>
      <c r="AH18" s="195" t="e">
        <f t="shared" si="2"/>
        <v>#DIV/0!</v>
      </c>
      <c r="AI18" s="195" t="e">
        <f t="shared" si="3"/>
        <v>#DIV/0!</v>
      </c>
      <c r="AJ18" s="195" t="e">
        <f t="shared" si="4"/>
        <v>#DIV/0!</v>
      </c>
    </row>
    <row r="19" spans="1:36" x14ac:dyDescent="0.2">
      <c r="A19" s="288">
        <v>45734</v>
      </c>
      <c r="B19" s="290">
        <v>18</v>
      </c>
      <c r="C19" s="289"/>
      <c r="D19" s="333"/>
      <c r="E19" s="334"/>
      <c r="F19" s="335"/>
      <c r="I19" s="144" t="s">
        <v>41</v>
      </c>
      <c r="J19" s="282">
        <f>J18/J17*100</f>
        <v>8.2895447302395251</v>
      </c>
      <c r="K19" s="283">
        <f>K18/K17*100</f>
        <v>7.3209909467455665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 t="e">
        <f t="shared" si="0"/>
        <v>#DIV/0!</v>
      </c>
      <c r="AG19" s="195" t="e">
        <f t="shared" si="1"/>
        <v>#DIV/0!</v>
      </c>
      <c r="AH19" s="195" t="e">
        <f t="shared" si="2"/>
        <v>#DIV/0!</v>
      </c>
      <c r="AI19" s="195" t="e">
        <f t="shared" si="3"/>
        <v>#DIV/0!</v>
      </c>
      <c r="AJ19" s="195" t="e">
        <f t="shared" si="4"/>
        <v>#DIV/0!</v>
      </c>
    </row>
    <row r="20" spans="1:36" x14ac:dyDescent="0.2">
      <c r="A20" s="294">
        <v>45736</v>
      </c>
      <c r="B20" s="295">
        <v>19</v>
      </c>
      <c r="C20" s="295"/>
      <c r="D20" s="333"/>
      <c r="E20" s="334"/>
      <c r="F20" s="335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 t="e">
        <f t="shared" si="0"/>
        <v>#DIV/0!</v>
      </c>
      <c r="AG20" s="195" t="e">
        <f t="shared" si="1"/>
        <v>#DIV/0!</v>
      </c>
      <c r="AH20" s="195" t="e">
        <f t="shared" si="2"/>
        <v>#DIV/0!</v>
      </c>
      <c r="AI20" s="195" t="e">
        <f t="shared" si="3"/>
        <v>#DIV/0!</v>
      </c>
      <c r="AJ20" s="195" t="e">
        <f t="shared" si="4"/>
        <v>#DIV/0!</v>
      </c>
    </row>
    <row r="21" spans="1:36" x14ac:dyDescent="0.2">
      <c r="A21" s="288">
        <v>45741</v>
      </c>
      <c r="B21" s="290">
        <v>20</v>
      </c>
      <c r="C21" s="290"/>
      <c r="D21" s="333"/>
      <c r="E21" s="334"/>
      <c r="F21" s="335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 t="e">
        <f t="shared" si="0"/>
        <v>#DIV/0!</v>
      </c>
      <c r="AG21" s="195" t="e">
        <f t="shared" si="1"/>
        <v>#DIV/0!</v>
      </c>
      <c r="AH21" s="195" t="e">
        <f t="shared" si="2"/>
        <v>#DIV/0!</v>
      </c>
      <c r="AI21" s="195" t="e">
        <f t="shared" si="3"/>
        <v>#DIV/0!</v>
      </c>
      <c r="AJ21" s="195" t="e">
        <f t="shared" si="4"/>
        <v>#DIV/0!</v>
      </c>
    </row>
    <row r="22" spans="1:36" x14ac:dyDescent="0.2">
      <c r="A22" s="288">
        <v>45743</v>
      </c>
      <c r="B22" s="296">
        <v>20</v>
      </c>
      <c r="C22" s="296"/>
      <c r="D22" s="333"/>
      <c r="E22" s="334"/>
      <c r="F22" s="335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 t="e">
        <f t="shared" si="0"/>
        <v>#DIV/0!</v>
      </c>
      <c r="AG22" s="195" t="e">
        <f t="shared" si="1"/>
        <v>#DIV/0!</v>
      </c>
      <c r="AH22" s="195" t="e">
        <f t="shared" si="2"/>
        <v>#DIV/0!</v>
      </c>
      <c r="AI22" s="195" t="e">
        <f t="shared" si="3"/>
        <v>#DIV/0!</v>
      </c>
      <c r="AJ22" s="195" t="e">
        <f t="shared" si="4"/>
        <v>#DIV/0!</v>
      </c>
    </row>
    <row r="23" spans="1:36" x14ac:dyDescent="0.2">
      <c r="A23" s="288">
        <v>45748</v>
      </c>
      <c r="B23" s="290">
        <v>21</v>
      </c>
      <c r="C23" s="290"/>
      <c r="D23" s="333"/>
      <c r="E23" s="334"/>
      <c r="F23" s="335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 t="e">
        <f t="shared" si="0"/>
        <v>#DIV/0!</v>
      </c>
      <c r="AG23" s="195" t="e">
        <f t="shared" si="1"/>
        <v>#DIV/0!</v>
      </c>
      <c r="AH23" s="195" t="e">
        <f t="shared" si="2"/>
        <v>#DIV/0!</v>
      </c>
      <c r="AI23" s="195" t="e">
        <f t="shared" si="3"/>
        <v>#DIV/0!</v>
      </c>
      <c r="AJ23" s="195" t="e">
        <f t="shared" si="4"/>
        <v>#DIV/0!</v>
      </c>
    </row>
    <row r="24" spans="1:36" x14ac:dyDescent="0.2">
      <c r="A24" s="288">
        <v>45750</v>
      </c>
      <c r="B24" s="297">
        <v>21</v>
      </c>
      <c r="C24" s="290"/>
      <c r="D24" s="341"/>
      <c r="E24" s="342"/>
      <c r="F24" s="34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 t="e">
        <f t="shared" si="0"/>
        <v>#DIV/0!</v>
      </c>
      <c r="AG24" s="195" t="e">
        <f t="shared" si="1"/>
        <v>#DIV/0!</v>
      </c>
      <c r="AH24" s="195" t="e">
        <f t="shared" si="2"/>
        <v>#DIV/0!</v>
      </c>
      <c r="AI24" s="195" t="e">
        <f t="shared" si="3"/>
        <v>#DIV/0!</v>
      </c>
      <c r="AJ24" s="195" t="e">
        <f t="shared" si="4"/>
        <v>#DIV/0!</v>
      </c>
    </row>
    <row r="25" spans="1:36" x14ac:dyDescent="0.2">
      <c r="A25" s="298">
        <v>45755</v>
      </c>
      <c r="B25" s="299">
        <v>19</v>
      </c>
      <c r="C25" s="299"/>
      <c r="D25" s="333"/>
      <c r="E25" s="334"/>
      <c r="F25" s="335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 t="e">
        <f t="shared" si="0"/>
        <v>#DIV/0!</v>
      </c>
      <c r="AG25" s="195" t="e">
        <f t="shared" si="1"/>
        <v>#DIV/0!</v>
      </c>
      <c r="AH25" s="195" t="e">
        <f t="shared" si="2"/>
        <v>#DIV/0!</v>
      </c>
      <c r="AI25" s="195" t="e">
        <f t="shared" si="3"/>
        <v>#DIV/0!</v>
      </c>
      <c r="AJ25" s="195" t="e">
        <f t="shared" si="4"/>
        <v>#DIV/0!</v>
      </c>
    </row>
    <row r="26" spans="1:36" x14ac:dyDescent="0.2">
      <c r="A26" s="288">
        <v>45757</v>
      </c>
      <c r="B26" s="290">
        <v>18</v>
      </c>
      <c r="C26" s="290"/>
      <c r="D26" s="333"/>
      <c r="E26" s="334"/>
      <c r="F26" s="335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 t="e">
        <f t="shared" si="0"/>
        <v>#DIV/0!</v>
      </c>
      <c r="AG26" s="195" t="e">
        <f t="shared" si="1"/>
        <v>#DIV/0!</v>
      </c>
      <c r="AH26" s="195" t="e">
        <f t="shared" si="2"/>
        <v>#DIV/0!</v>
      </c>
      <c r="AI26" s="195" t="e">
        <f t="shared" si="3"/>
        <v>#DIV/0!</v>
      </c>
      <c r="AJ26" s="195" t="e">
        <f t="shared" si="4"/>
        <v>#DIV/0!</v>
      </c>
    </row>
    <row r="27" spans="1:36" x14ac:dyDescent="0.2">
      <c r="A27" s="288">
        <v>45762</v>
      </c>
      <c r="B27" s="291">
        <v>19</v>
      </c>
      <c r="C27" s="290"/>
      <c r="D27" s="333"/>
      <c r="E27" s="334"/>
      <c r="F27" s="335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 t="e">
        <f t="shared" si="0"/>
        <v>#DIV/0!</v>
      </c>
      <c r="AG27" s="195" t="e">
        <f t="shared" si="1"/>
        <v>#DIV/0!</v>
      </c>
      <c r="AH27" s="195" t="e">
        <f t="shared" si="2"/>
        <v>#DIV/0!</v>
      </c>
      <c r="AI27" s="195" t="e">
        <f t="shared" si="3"/>
        <v>#DIV/0!</v>
      </c>
      <c r="AJ27" s="195" t="e">
        <f t="shared" si="4"/>
        <v>#DIV/0!</v>
      </c>
    </row>
    <row r="28" spans="1:36" x14ac:dyDescent="0.2">
      <c r="A28" s="288">
        <v>45764</v>
      </c>
      <c r="B28" s="300">
        <v>18</v>
      </c>
      <c r="C28" s="301"/>
      <c r="D28" s="341"/>
      <c r="E28" s="342"/>
      <c r="F28" s="34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 t="e">
        <f t="shared" si="0"/>
        <v>#DIV/0!</v>
      </c>
      <c r="AG28" s="195" t="e">
        <f t="shared" si="1"/>
        <v>#DIV/0!</v>
      </c>
      <c r="AH28" s="195" t="e">
        <f t="shared" si="2"/>
        <v>#DIV/0!</v>
      </c>
      <c r="AI28" s="195" t="e">
        <f t="shared" si="3"/>
        <v>#DIV/0!</v>
      </c>
      <c r="AJ28" s="195" t="e">
        <f t="shared" si="4"/>
        <v>#DIV/0!</v>
      </c>
    </row>
    <row r="29" spans="1:36" x14ac:dyDescent="0.2">
      <c r="A29" s="288">
        <v>45769</v>
      </c>
      <c r="B29" s="289">
        <v>18</v>
      </c>
      <c r="C29" s="290"/>
      <c r="D29" s="333"/>
      <c r="E29" s="334"/>
      <c r="F29" s="335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 t="e">
        <f t="shared" si="0"/>
        <v>#DIV/0!</v>
      </c>
      <c r="AG29" s="195" t="e">
        <f t="shared" si="1"/>
        <v>#DIV/0!</v>
      </c>
      <c r="AH29" s="195" t="e">
        <f t="shared" si="2"/>
        <v>#DIV/0!</v>
      </c>
      <c r="AI29" s="195" t="e">
        <f t="shared" si="3"/>
        <v>#DIV/0!</v>
      </c>
      <c r="AJ29" s="195" t="e">
        <f t="shared" si="4"/>
        <v>#DIV/0!</v>
      </c>
    </row>
    <row r="30" spans="1:36" x14ac:dyDescent="0.2">
      <c r="A30" s="288">
        <v>45771</v>
      </c>
      <c r="B30" s="290">
        <v>18</v>
      </c>
      <c r="C30" s="290"/>
      <c r="D30" s="333"/>
      <c r="E30" s="334"/>
      <c r="F30" s="335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 t="e">
        <f t="shared" si="0"/>
        <v>#DIV/0!</v>
      </c>
      <c r="AG30" s="195" t="e">
        <f t="shared" si="1"/>
        <v>#DIV/0!</v>
      </c>
      <c r="AH30" s="195" t="e">
        <f t="shared" si="2"/>
        <v>#DIV/0!</v>
      </c>
      <c r="AI30" s="195" t="e">
        <f t="shared" si="3"/>
        <v>#DIV/0!</v>
      </c>
      <c r="AJ30" s="195" t="e">
        <f t="shared" si="4"/>
        <v>#DIV/0!</v>
      </c>
    </row>
    <row r="31" spans="1:36" x14ac:dyDescent="0.2">
      <c r="A31" s="288">
        <v>45776</v>
      </c>
      <c r="B31" s="290">
        <v>18</v>
      </c>
      <c r="C31" s="290"/>
      <c r="D31" s="333"/>
      <c r="E31" s="334"/>
      <c r="F31" s="335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 t="e">
        <f t="shared" si="0"/>
        <v>#DIV/0!</v>
      </c>
      <c r="AG31" s="195" t="e">
        <f t="shared" si="1"/>
        <v>#DIV/0!</v>
      </c>
      <c r="AH31" s="195" t="e">
        <f t="shared" si="2"/>
        <v>#DIV/0!</v>
      </c>
      <c r="AI31" s="195" t="e">
        <f t="shared" si="3"/>
        <v>#DIV/0!</v>
      </c>
      <c r="AJ31" s="195" t="e">
        <f t="shared" si="4"/>
        <v>#DIV/0!</v>
      </c>
    </row>
    <row r="32" spans="1:36" x14ac:dyDescent="0.2">
      <c r="A32" s="288">
        <v>45778</v>
      </c>
      <c r="B32" s="289">
        <v>19</v>
      </c>
      <c r="C32" s="290"/>
      <c r="D32" s="333"/>
      <c r="E32" s="334"/>
      <c r="F32" s="335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 t="e">
        <f t="shared" si="0"/>
        <v>#DIV/0!</v>
      </c>
      <c r="AG32" s="195" t="e">
        <f t="shared" si="1"/>
        <v>#DIV/0!</v>
      </c>
      <c r="AH32" s="195" t="e">
        <f t="shared" si="2"/>
        <v>#DIV/0!</v>
      </c>
      <c r="AI32" s="195" t="e">
        <f t="shared" si="3"/>
        <v>#DIV/0!</v>
      </c>
      <c r="AJ32" s="195" t="e">
        <f t="shared" si="4"/>
        <v>#DIV/0!</v>
      </c>
    </row>
    <row r="33" spans="1:36" x14ac:dyDescent="0.2">
      <c r="A33" s="288">
        <v>45783</v>
      </c>
      <c r="B33" s="289">
        <v>20</v>
      </c>
      <c r="C33" s="290"/>
      <c r="D33" s="333"/>
      <c r="E33" s="334"/>
      <c r="F33" s="335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 t="e">
        <f t="shared" si="0"/>
        <v>#DIV/0!</v>
      </c>
      <c r="AG33" s="195" t="e">
        <f t="shared" si="1"/>
        <v>#DIV/0!</v>
      </c>
      <c r="AH33" s="195" t="e">
        <f t="shared" si="2"/>
        <v>#DIV/0!</v>
      </c>
      <c r="AI33" s="195" t="e">
        <f t="shared" si="3"/>
        <v>#DIV/0!</v>
      </c>
      <c r="AJ33" s="195" t="e">
        <f t="shared" si="4"/>
        <v>#DIV/0!</v>
      </c>
    </row>
    <row r="34" spans="1:36" x14ac:dyDescent="0.2">
      <c r="A34" s="288">
        <v>45785</v>
      </c>
      <c r="B34" s="289">
        <v>21</v>
      </c>
      <c r="C34" s="290"/>
      <c r="D34" s="333"/>
      <c r="E34" s="334"/>
      <c r="F34" s="335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 t="e">
        <f t="shared" si="0"/>
        <v>#DIV/0!</v>
      </c>
      <c r="AG34" s="195" t="e">
        <f t="shared" si="1"/>
        <v>#DIV/0!</v>
      </c>
      <c r="AH34" s="195" t="e">
        <f t="shared" si="2"/>
        <v>#DIV/0!</v>
      </c>
      <c r="AI34" s="195" t="e">
        <f t="shared" si="3"/>
        <v>#DIV/0!</v>
      </c>
      <c r="AJ34" s="195" t="e">
        <f t="shared" si="4"/>
        <v>#DIV/0!</v>
      </c>
    </row>
    <row r="35" spans="1:36" x14ac:dyDescent="0.2">
      <c r="A35" s="288">
        <v>45790</v>
      </c>
      <c r="B35" s="290">
        <v>20</v>
      </c>
      <c r="C35" s="290"/>
      <c r="D35" s="333"/>
      <c r="E35" s="334"/>
      <c r="F35" s="335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 t="e">
        <f t="shared" si="0"/>
        <v>#DIV/0!</v>
      </c>
      <c r="AG35" s="195" t="e">
        <f t="shared" si="1"/>
        <v>#DIV/0!</v>
      </c>
      <c r="AH35" s="195" t="e">
        <f t="shared" si="2"/>
        <v>#DIV/0!</v>
      </c>
      <c r="AI35" s="195" t="e">
        <f t="shared" si="3"/>
        <v>#DIV/0!</v>
      </c>
      <c r="AJ35" s="195" t="e">
        <f t="shared" si="4"/>
        <v>#DIV/0!</v>
      </c>
    </row>
    <row r="36" spans="1:36" x14ac:dyDescent="0.2">
      <c r="A36" s="288">
        <v>45792</v>
      </c>
      <c r="B36" s="290">
        <v>20</v>
      </c>
      <c r="C36" s="290"/>
      <c r="D36" s="333"/>
      <c r="E36" s="334"/>
      <c r="F36" s="335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 t="e">
        <f t="shared" si="0"/>
        <v>#DIV/0!</v>
      </c>
      <c r="AG36" s="195" t="e">
        <f t="shared" si="1"/>
        <v>#DIV/0!</v>
      </c>
      <c r="AH36" s="195" t="e">
        <f t="shared" si="2"/>
        <v>#DIV/0!</v>
      </c>
      <c r="AI36" s="195" t="e">
        <f t="shared" si="3"/>
        <v>#DIV/0!</v>
      </c>
      <c r="AJ36" s="195" t="e">
        <f t="shared" si="4"/>
        <v>#DIV/0!</v>
      </c>
    </row>
    <row r="37" spans="1:36" x14ac:dyDescent="0.2">
      <c r="A37" s="288">
        <v>45797</v>
      </c>
      <c r="B37" s="290">
        <v>21</v>
      </c>
      <c r="C37" s="293"/>
      <c r="D37" s="333"/>
      <c r="E37" s="334"/>
      <c r="F37" s="335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 t="e">
        <f t="shared" si="0"/>
        <v>#DIV/0!</v>
      </c>
      <c r="AG37" s="195" t="e">
        <f t="shared" si="1"/>
        <v>#DIV/0!</v>
      </c>
      <c r="AH37" s="195" t="e">
        <f t="shared" si="2"/>
        <v>#DIV/0!</v>
      </c>
      <c r="AI37" s="195" t="e">
        <f t="shared" si="3"/>
        <v>#DIV/0!</v>
      </c>
      <c r="AJ37" s="195" t="e">
        <f t="shared" si="4"/>
        <v>#DIV/0!</v>
      </c>
    </row>
    <row r="38" spans="1:36" x14ac:dyDescent="0.2">
      <c r="A38" s="288">
        <v>45799</v>
      </c>
      <c r="B38" s="290">
        <v>20</v>
      </c>
      <c r="C38" s="290"/>
      <c r="D38" s="333"/>
      <c r="E38" s="334"/>
      <c r="F38" s="335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 t="e">
        <f t="shared" si="0"/>
        <v>#DIV/0!</v>
      </c>
      <c r="AG38" s="195" t="e">
        <f t="shared" si="1"/>
        <v>#DIV/0!</v>
      </c>
      <c r="AH38" s="195" t="e">
        <f t="shared" si="2"/>
        <v>#DIV/0!</v>
      </c>
      <c r="AI38" s="195" t="e">
        <f t="shared" si="3"/>
        <v>#DIV/0!</v>
      </c>
      <c r="AJ38" s="195" t="e">
        <f t="shared" si="4"/>
        <v>#DIV/0!</v>
      </c>
    </row>
    <row r="39" spans="1:36" x14ac:dyDescent="0.2">
      <c r="A39" s="288">
        <v>45804</v>
      </c>
      <c r="B39" s="290">
        <v>21</v>
      </c>
      <c r="C39" s="290"/>
      <c r="D39" s="333"/>
      <c r="E39" s="334"/>
      <c r="F39" s="335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 t="e">
        <f t="shared" si="0"/>
        <v>#DIV/0!</v>
      </c>
      <c r="AG39" s="195" t="e">
        <f t="shared" si="1"/>
        <v>#DIV/0!</v>
      </c>
      <c r="AH39" s="195" t="e">
        <f t="shared" si="2"/>
        <v>#DIV/0!</v>
      </c>
      <c r="AI39" s="195" t="e">
        <f t="shared" si="3"/>
        <v>#DIV/0!</v>
      </c>
      <c r="AJ39" s="195" t="e">
        <f t="shared" si="4"/>
        <v>#DIV/0!</v>
      </c>
    </row>
    <row r="40" spans="1:36" x14ac:dyDescent="0.2">
      <c r="A40" s="294">
        <v>45806</v>
      </c>
      <c r="B40" s="295">
        <v>20</v>
      </c>
      <c r="C40" s="295"/>
      <c r="D40" s="336"/>
      <c r="E40" s="337"/>
      <c r="F40" s="33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 t="e">
        <f t="shared" si="0"/>
        <v>#DIV/0!</v>
      </c>
      <c r="AG40" s="195" t="e">
        <f t="shared" si="1"/>
        <v>#DIV/0!</v>
      </c>
      <c r="AH40" s="195" t="e">
        <f t="shared" si="2"/>
        <v>#DIV/0!</v>
      </c>
      <c r="AI40" s="195" t="e">
        <f t="shared" si="3"/>
        <v>#DIV/0!</v>
      </c>
      <c r="AJ40" s="195" t="e">
        <f t="shared" si="4"/>
        <v>#DIV/0!</v>
      </c>
    </row>
    <row r="41" spans="1:36" x14ac:dyDescent="0.2">
      <c r="A41" s="302">
        <v>45811</v>
      </c>
      <c r="B41" s="303">
        <v>18</v>
      </c>
      <c r="C41" s="303"/>
      <c r="D41" s="323"/>
      <c r="E41" s="323"/>
      <c r="F41" s="323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 t="e">
        <f t="shared" si="0"/>
        <v>#DIV/0!</v>
      </c>
      <c r="AG41" s="195" t="e">
        <f t="shared" si="1"/>
        <v>#DIV/0!</v>
      </c>
      <c r="AH41" s="195" t="e">
        <f t="shared" si="2"/>
        <v>#DIV/0!</v>
      </c>
      <c r="AI41" s="195" t="e">
        <f t="shared" si="3"/>
        <v>#DIV/0!</v>
      </c>
      <c r="AJ41" s="195" t="e">
        <f t="shared" si="4"/>
        <v>#DIV/0!</v>
      </c>
    </row>
    <row r="42" spans="1:36" x14ac:dyDescent="0.2">
      <c r="A42" s="302">
        <v>45813</v>
      </c>
      <c r="B42" s="303">
        <v>20</v>
      </c>
      <c r="C42" s="303"/>
      <c r="D42" s="323"/>
      <c r="E42" s="323"/>
      <c r="F42" s="323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 t="e">
        <f t="shared" si="0"/>
        <v>#DIV/0!</v>
      </c>
      <c r="AG42" s="195" t="e">
        <f t="shared" si="1"/>
        <v>#DIV/0!</v>
      </c>
      <c r="AH42" s="195" t="e">
        <f t="shared" si="2"/>
        <v>#DIV/0!</v>
      </c>
      <c r="AI42" s="195" t="e">
        <f t="shared" si="3"/>
        <v>#DIV/0!</v>
      </c>
      <c r="AJ42" s="195" t="e">
        <f t="shared" si="4"/>
        <v>#DIV/0!</v>
      </c>
    </row>
    <row r="43" spans="1:36" x14ac:dyDescent="0.2">
      <c r="A43" s="302">
        <v>45818</v>
      </c>
      <c r="B43" s="303">
        <v>17</v>
      </c>
      <c r="C43" s="303"/>
      <c r="D43" s="323"/>
      <c r="E43" s="323"/>
      <c r="F43" s="323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 t="e">
        <f t="shared" si="0"/>
        <v>#DIV/0!</v>
      </c>
      <c r="AG43" s="195" t="e">
        <f t="shared" si="1"/>
        <v>#DIV/0!</v>
      </c>
      <c r="AH43" s="195" t="e">
        <f t="shared" si="2"/>
        <v>#DIV/0!</v>
      </c>
      <c r="AI43" s="195" t="e">
        <f t="shared" si="3"/>
        <v>#DIV/0!</v>
      </c>
      <c r="AJ43" s="195" t="e">
        <f t="shared" si="4"/>
        <v>#DIV/0!</v>
      </c>
    </row>
    <row r="44" spans="1:36" x14ac:dyDescent="0.2">
      <c r="A44" s="302">
        <v>45820</v>
      </c>
      <c r="B44" s="304">
        <v>17</v>
      </c>
      <c r="C44" s="305"/>
      <c r="D44" s="339"/>
      <c r="E44" s="340"/>
      <c r="F44" s="340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 t="e">
        <f t="shared" si="0"/>
        <v>#DIV/0!</v>
      </c>
      <c r="AG44" s="195" t="e">
        <f t="shared" si="1"/>
        <v>#DIV/0!</v>
      </c>
      <c r="AH44" s="195" t="e">
        <f t="shared" si="2"/>
        <v>#DIV/0!</v>
      </c>
      <c r="AI44" s="195" t="e">
        <f t="shared" si="3"/>
        <v>#DIV/0!</v>
      </c>
      <c r="AJ44" s="195" t="e">
        <f t="shared" si="4"/>
        <v>#DIV/0!</v>
      </c>
    </row>
    <row r="45" spans="1:36" x14ac:dyDescent="0.2">
      <c r="A45" s="302">
        <v>45825</v>
      </c>
      <c r="B45" s="303">
        <v>17</v>
      </c>
      <c r="C45" s="303"/>
      <c r="D45" s="323"/>
      <c r="E45" s="323"/>
      <c r="F45" s="323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 t="e">
        <f t="shared" si="0"/>
        <v>#DIV/0!</v>
      </c>
      <c r="AG45" s="195" t="e">
        <f t="shared" si="1"/>
        <v>#DIV/0!</v>
      </c>
      <c r="AH45" s="195" t="e">
        <f t="shared" si="2"/>
        <v>#DIV/0!</v>
      </c>
      <c r="AI45" s="195" t="e">
        <f t="shared" si="3"/>
        <v>#DIV/0!</v>
      </c>
      <c r="AJ45" s="195" t="e">
        <f t="shared" si="4"/>
        <v>#DIV/0!</v>
      </c>
    </row>
    <row r="46" spans="1:36" x14ac:dyDescent="0.2">
      <c r="A46" s="302">
        <v>45827</v>
      </c>
      <c r="B46" s="306">
        <v>16</v>
      </c>
      <c r="C46" s="306"/>
      <c r="D46" s="327"/>
      <c r="E46" s="328"/>
      <c r="F46" s="329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 t="e">
        <f t="shared" si="0"/>
        <v>#DIV/0!</v>
      </c>
      <c r="AG46" s="195" t="e">
        <f t="shared" si="1"/>
        <v>#DIV/0!</v>
      </c>
      <c r="AH46" s="195" t="e">
        <f t="shared" si="2"/>
        <v>#DIV/0!</v>
      </c>
      <c r="AI46" s="195" t="e">
        <f t="shared" si="3"/>
        <v>#DIV/0!</v>
      </c>
      <c r="AJ46" s="195" t="e">
        <f t="shared" si="4"/>
        <v>#DIV/0!</v>
      </c>
    </row>
    <row r="47" spans="1:36" x14ac:dyDescent="0.2">
      <c r="A47" s="302">
        <v>45827</v>
      </c>
      <c r="B47" s="306">
        <v>23</v>
      </c>
      <c r="C47" s="306"/>
      <c r="D47" s="330"/>
      <c r="E47" s="331"/>
      <c r="F47" s="332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 t="e">
        <f t="shared" si="0"/>
        <v>#DIV/0!</v>
      </c>
      <c r="AG47" s="195" t="e">
        <f t="shared" si="1"/>
        <v>#DIV/0!</v>
      </c>
      <c r="AH47" s="195" t="e">
        <f t="shared" si="2"/>
        <v>#DIV/0!</v>
      </c>
      <c r="AI47" s="195" t="e">
        <f t="shared" si="3"/>
        <v>#DIV/0!</v>
      </c>
      <c r="AJ47" s="195" t="e">
        <f t="shared" si="4"/>
        <v>#DIV/0!</v>
      </c>
    </row>
    <row r="48" spans="1:36" x14ac:dyDescent="0.2">
      <c r="A48" s="302">
        <v>45834</v>
      </c>
      <c r="B48" s="303">
        <v>20</v>
      </c>
      <c r="C48" s="303"/>
      <c r="D48" s="323"/>
      <c r="E48" s="323"/>
      <c r="F48" s="323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 t="e">
        <f t="shared" si="0"/>
        <v>#DIV/0!</v>
      </c>
      <c r="AG48" s="195" t="e">
        <f t="shared" si="1"/>
        <v>#DIV/0!</v>
      </c>
      <c r="AH48" s="195" t="e">
        <f t="shared" si="2"/>
        <v>#DIV/0!</v>
      </c>
      <c r="AI48" s="195" t="e">
        <f t="shared" si="3"/>
        <v>#DIV/0!</v>
      </c>
      <c r="AJ48" s="195" t="e">
        <f t="shared" si="4"/>
        <v>#DIV/0!</v>
      </c>
    </row>
    <row r="49" spans="1:36" x14ac:dyDescent="0.2">
      <c r="A49" s="302">
        <v>45834</v>
      </c>
      <c r="B49" s="303">
        <v>18</v>
      </c>
      <c r="C49" s="303"/>
      <c r="D49" s="323"/>
      <c r="E49" s="323"/>
      <c r="F49" s="323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 t="e">
        <f t="shared" si="0"/>
        <v>#DIV/0!</v>
      </c>
      <c r="AG49" s="195" t="e">
        <f t="shared" si="1"/>
        <v>#DIV/0!</v>
      </c>
      <c r="AH49" s="195" t="e">
        <f t="shared" si="2"/>
        <v>#DIV/0!</v>
      </c>
      <c r="AI49" s="195" t="e">
        <f t="shared" si="3"/>
        <v>#DIV/0!</v>
      </c>
      <c r="AJ49" s="195" t="e">
        <f t="shared" si="4"/>
        <v>#DIV/0!</v>
      </c>
    </row>
    <row r="50" spans="1:36" x14ac:dyDescent="0.2">
      <c r="A50" s="302">
        <v>45839</v>
      </c>
      <c r="B50" s="303">
        <v>19</v>
      </c>
      <c r="C50" s="303"/>
      <c r="D50" s="323"/>
      <c r="E50" s="323"/>
      <c r="F50" s="323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 t="e">
        <f t="shared" si="0"/>
        <v>#DIV/0!</v>
      </c>
      <c r="AG50" s="195" t="e">
        <f t="shared" si="1"/>
        <v>#DIV/0!</v>
      </c>
      <c r="AH50" s="195" t="e">
        <f t="shared" si="2"/>
        <v>#DIV/0!</v>
      </c>
      <c r="AI50" s="195" t="e">
        <f t="shared" si="3"/>
        <v>#DIV/0!</v>
      </c>
      <c r="AJ50" s="195" t="e">
        <f t="shared" si="4"/>
        <v>#DIV/0!</v>
      </c>
    </row>
    <row r="51" spans="1:36" x14ac:dyDescent="0.2">
      <c r="A51" s="302">
        <v>45841</v>
      </c>
      <c r="B51" s="303">
        <v>17</v>
      </c>
      <c r="C51" s="303">
        <v>177</v>
      </c>
      <c r="D51" s="324" t="s">
        <v>44</v>
      </c>
      <c r="E51" s="325"/>
      <c r="F51" s="326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 t="e">
        <f t="shared" si="0"/>
        <v>#DIV/0!</v>
      </c>
      <c r="AG51" s="195" t="e">
        <f t="shared" si="1"/>
        <v>#DIV/0!</v>
      </c>
      <c r="AH51" s="195" t="e">
        <f t="shared" si="2"/>
        <v>#DIV/0!</v>
      </c>
      <c r="AI51" s="195" t="e">
        <f t="shared" si="3"/>
        <v>#DIV/0!</v>
      </c>
      <c r="AJ51" s="195" t="e">
        <f t="shared" si="4"/>
        <v>#DIV/0!</v>
      </c>
    </row>
    <row r="52" spans="1:36" x14ac:dyDescent="0.2">
      <c r="A52" s="302" t="s">
        <v>37</v>
      </c>
      <c r="B52" s="303">
        <v>20</v>
      </c>
      <c r="C52" s="303">
        <v>202</v>
      </c>
      <c r="D52" s="323"/>
      <c r="E52" s="323"/>
      <c r="F52" s="323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 t="e">
        <f t="shared" si="0"/>
        <v>#DIV/0!</v>
      </c>
      <c r="AG52" s="195" t="e">
        <f t="shared" si="1"/>
        <v>#DIV/0!</v>
      </c>
      <c r="AH52" s="195" t="e">
        <f t="shared" si="2"/>
        <v>#DIV/0!</v>
      </c>
      <c r="AI52" s="195" t="e">
        <f t="shared" si="3"/>
        <v>#DIV/0!</v>
      </c>
      <c r="AJ52" s="195" t="e">
        <f t="shared" si="4"/>
        <v>#DIV/0!</v>
      </c>
    </row>
    <row r="53" spans="1:36" x14ac:dyDescent="0.2">
      <c r="A53" s="302" t="s">
        <v>38</v>
      </c>
      <c r="B53" s="303">
        <v>22</v>
      </c>
      <c r="C53" s="303">
        <v>201</v>
      </c>
      <c r="D53" s="323" t="s">
        <v>45</v>
      </c>
      <c r="E53" s="323"/>
      <c r="F53" s="323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 t="e">
        <f t="shared" si="0"/>
        <v>#DIV/0!</v>
      </c>
      <c r="AG53" s="195" t="e">
        <f t="shared" si="1"/>
        <v>#DIV/0!</v>
      </c>
      <c r="AH53" s="195" t="e">
        <f t="shared" si="2"/>
        <v>#DIV/0!</v>
      </c>
      <c r="AI53" s="195" t="e">
        <f t="shared" si="3"/>
        <v>#DIV/0!</v>
      </c>
      <c r="AJ53" s="195" t="e">
        <f t="shared" si="4"/>
        <v>#DIV/0!</v>
      </c>
    </row>
    <row r="54" spans="1:36" x14ac:dyDescent="0.2">
      <c r="A54" s="302"/>
      <c r="B54" s="307"/>
      <c r="C54" s="307"/>
      <c r="D54" s="323"/>
      <c r="E54" s="323"/>
      <c r="F54" s="323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 t="e">
        <f t="shared" si="0"/>
        <v>#DIV/0!</v>
      </c>
      <c r="AG54" s="195" t="e">
        <f t="shared" si="1"/>
        <v>#DIV/0!</v>
      </c>
      <c r="AH54" s="195" t="e">
        <f t="shared" si="2"/>
        <v>#DIV/0!</v>
      </c>
      <c r="AI54" s="195" t="e">
        <f t="shared" si="3"/>
        <v>#DIV/0!</v>
      </c>
      <c r="AJ54" s="195" t="e">
        <f t="shared" si="4"/>
        <v>#DIV/0!</v>
      </c>
    </row>
    <row r="55" spans="1:36" x14ac:dyDescent="0.2">
      <c r="A55" s="308"/>
      <c r="B55" s="309"/>
      <c r="C55" s="309"/>
      <c r="D55" s="309"/>
      <c r="E55" s="309"/>
      <c r="F55" s="309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 t="e">
        <f t="shared" si="0"/>
        <v>#DIV/0!</v>
      </c>
      <c r="AG55" s="195" t="e">
        <f t="shared" si="1"/>
        <v>#DIV/0!</v>
      </c>
      <c r="AH55" s="195" t="e">
        <f t="shared" si="2"/>
        <v>#DIV/0!</v>
      </c>
      <c r="AI55" s="195" t="e">
        <f t="shared" si="3"/>
        <v>#DIV/0!</v>
      </c>
      <c r="AJ55" s="195" t="e">
        <f t="shared" si="4"/>
        <v>#DIV/0!</v>
      </c>
    </row>
    <row r="56" spans="1:36" x14ac:dyDescent="0.2">
      <c r="A56" s="308"/>
      <c r="B56" s="309"/>
      <c r="C56" s="309"/>
      <c r="D56" s="309"/>
      <c r="E56" s="309"/>
      <c r="F56" s="309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 t="e">
        <f t="shared" si="0"/>
        <v>#DIV/0!</v>
      </c>
      <c r="AG56" s="195" t="e">
        <f t="shared" si="1"/>
        <v>#DIV/0!</v>
      </c>
      <c r="AH56" s="195" t="e">
        <f t="shared" si="2"/>
        <v>#DIV/0!</v>
      </c>
      <c r="AI56" s="195" t="e">
        <f t="shared" si="3"/>
        <v>#DIV/0!</v>
      </c>
      <c r="AJ56" s="195" t="e">
        <f t="shared" si="4"/>
        <v>#DIV/0!</v>
      </c>
    </row>
    <row r="57" spans="1:36" x14ac:dyDescent="0.2">
      <c r="A57" s="308"/>
      <c r="B57" s="309"/>
      <c r="C57" s="309"/>
      <c r="D57" s="309"/>
      <c r="E57" s="309"/>
      <c r="F57" s="309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 t="e">
        <f t="shared" si="0"/>
        <v>#DIV/0!</v>
      </c>
      <c r="AG57" s="195" t="e">
        <f t="shared" si="1"/>
        <v>#DIV/0!</v>
      </c>
      <c r="AH57" s="195" t="e">
        <f t="shared" si="2"/>
        <v>#DIV/0!</v>
      </c>
      <c r="AI57" s="195" t="e">
        <f t="shared" si="3"/>
        <v>#DIV/0!</v>
      </c>
      <c r="AJ57" s="195" t="e">
        <f t="shared" si="4"/>
        <v>#DIV/0!</v>
      </c>
    </row>
    <row r="58" spans="1:36" x14ac:dyDescent="0.2">
      <c r="A58" s="308"/>
      <c r="B58" s="309"/>
      <c r="C58" s="309"/>
      <c r="D58" s="309"/>
      <c r="E58" s="309"/>
      <c r="F58" s="309"/>
    </row>
    <row r="59" spans="1:36" x14ac:dyDescent="0.2">
      <c r="A59" s="308"/>
      <c r="B59" s="309"/>
      <c r="C59" s="309"/>
      <c r="D59" s="309"/>
      <c r="E59" s="309"/>
      <c r="F59" s="309"/>
    </row>
    <row r="60" spans="1:36" x14ac:dyDescent="0.2">
      <c r="A60" s="308"/>
      <c r="B60" s="309"/>
      <c r="C60" s="309"/>
      <c r="D60" s="309"/>
      <c r="E60" s="309"/>
      <c r="F60" s="309"/>
    </row>
    <row r="61" spans="1:36" x14ac:dyDescent="0.2">
      <c r="A61" s="308"/>
      <c r="B61" s="309"/>
      <c r="C61" s="309"/>
      <c r="D61" s="309"/>
      <c r="E61" s="309"/>
      <c r="F61" s="309"/>
    </row>
    <row r="62" spans="1:36" x14ac:dyDescent="0.2">
      <c r="A62" s="308"/>
      <c r="B62" s="309"/>
      <c r="C62" s="309"/>
      <c r="D62" s="309"/>
      <c r="E62" s="309"/>
      <c r="F62" s="309"/>
    </row>
    <row r="63" spans="1:36" x14ac:dyDescent="0.2">
      <c r="A63" s="308"/>
      <c r="B63" s="309"/>
      <c r="C63" s="309"/>
      <c r="D63" s="309"/>
      <c r="E63" s="309"/>
      <c r="F63" s="309"/>
    </row>
    <row r="64" spans="1:36" x14ac:dyDescent="0.2">
      <c r="A64" s="308"/>
      <c r="B64" s="309"/>
      <c r="C64" s="309"/>
      <c r="D64" s="309"/>
      <c r="E64" s="309"/>
      <c r="F64" s="309"/>
    </row>
    <row r="65" spans="1:6" x14ac:dyDescent="0.2">
      <c r="A65" s="308"/>
      <c r="B65" s="309"/>
      <c r="C65" s="309"/>
      <c r="D65" s="309"/>
      <c r="E65" s="309"/>
      <c r="F65" s="309"/>
    </row>
    <row r="66" spans="1:6" x14ac:dyDescent="0.2">
      <c r="A66" s="308"/>
      <c r="B66" s="309"/>
      <c r="C66" s="309"/>
      <c r="D66" s="309"/>
      <c r="E66" s="309"/>
      <c r="F66" s="309"/>
    </row>
    <row r="67" spans="1:6" x14ac:dyDescent="0.2">
      <c r="A67" s="308"/>
      <c r="B67" s="309"/>
      <c r="C67" s="309"/>
      <c r="D67" s="309"/>
      <c r="E67" s="309"/>
      <c r="F67" s="309"/>
    </row>
    <row r="68" spans="1:6" x14ac:dyDescent="0.2">
      <c r="A68" s="308"/>
      <c r="B68" s="309"/>
      <c r="C68" s="309"/>
      <c r="D68" s="309"/>
      <c r="E68" s="309"/>
      <c r="F68" s="309"/>
    </row>
    <row r="69" spans="1:6" x14ac:dyDescent="0.2">
      <c r="A69" s="308"/>
      <c r="B69" s="309"/>
      <c r="C69" s="309"/>
      <c r="D69" s="309"/>
      <c r="E69" s="309"/>
      <c r="F69" s="309"/>
    </row>
    <row r="70" spans="1:6" x14ac:dyDescent="0.2">
      <c r="A70" s="308"/>
      <c r="B70" s="309"/>
      <c r="C70" s="309"/>
      <c r="D70" s="309"/>
      <c r="E70" s="309"/>
      <c r="F70" s="309"/>
    </row>
    <row r="71" spans="1:6" x14ac:dyDescent="0.2">
      <c r="A71" s="308"/>
      <c r="B71" s="309"/>
      <c r="C71" s="309"/>
      <c r="D71" s="309"/>
      <c r="E71" s="309"/>
      <c r="F71" s="309"/>
    </row>
    <row r="72" spans="1:6" x14ac:dyDescent="0.2">
      <c r="A72" s="308"/>
      <c r="B72" s="309"/>
      <c r="C72" s="309"/>
      <c r="D72" s="309"/>
      <c r="E72" s="309"/>
      <c r="F72" s="309"/>
    </row>
    <row r="73" spans="1:6" x14ac:dyDescent="0.2">
      <c r="A73" s="308"/>
      <c r="B73" s="309"/>
      <c r="C73" s="309"/>
      <c r="D73" s="309"/>
      <c r="E73" s="309"/>
      <c r="F73" s="309"/>
    </row>
    <row r="74" spans="1:6" x14ac:dyDescent="0.2">
      <c r="A74" s="308"/>
      <c r="B74" s="309"/>
      <c r="C74" s="309"/>
      <c r="D74" s="309"/>
      <c r="E74" s="309"/>
      <c r="F74" s="309"/>
    </row>
    <row r="75" spans="1:6" x14ac:dyDescent="0.2">
      <c r="A75" s="308"/>
      <c r="B75" s="309"/>
      <c r="C75" s="309"/>
      <c r="D75" s="309"/>
      <c r="E75" s="309"/>
      <c r="F75" s="309"/>
    </row>
    <row r="76" spans="1:6" x14ac:dyDescent="0.2">
      <c r="A76" s="308"/>
      <c r="B76" s="309"/>
      <c r="C76" s="309"/>
      <c r="D76" s="309"/>
      <c r="E76" s="309"/>
      <c r="F76" s="309"/>
    </row>
    <row r="77" spans="1:6" x14ac:dyDescent="0.2">
      <c r="A77" s="308"/>
      <c r="B77" s="309"/>
      <c r="C77" s="309"/>
      <c r="D77" s="309"/>
      <c r="E77" s="309"/>
      <c r="F77" s="309"/>
    </row>
    <row r="78" spans="1:6" x14ac:dyDescent="0.2">
      <c r="A78" s="308"/>
      <c r="B78" s="309"/>
      <c r="C78" s="309"/>
      <c r="D78" s="309"/>
      <c r="E78" s="309"/>
      <c r="F78" s="309"/>
    </row>
    <row r="79" spans="1:6" x14ac:dyDescent="0.2">
      <c r="A79" s="308"/>
      <c r="B79" s="309"/>
      <c r="C79" s="309"/>
      <c r="D79" s="309"/>
      <c r="E79" s="309"/>
      <c r="F79" s="309"/>
    </row>
    <row r="80" spans="1:6" x14ac:dyDescent="0.2">
      <c r="A80" s="308"/>
      <c r="B80" s="309"/>
      <c r="C80" s="309"/>
      <c r="D80" s="309"/>
      <c r="E80" s="309"/>
      <c r="F80" s="309"/>
    </row>
    <row r="81" spans="1:6" x14ac:dyDescent="0.2">
      <c r="A81" s="308"/>
      <c r="B81" s="309"/>
      <c r="C81" s="309"/>
      <c r="D81" s="309"/>
      <c r="E81" s="309"/>
      <c r="F81" s="309"/>
    </row>
    <row r="82" spans="1:6" x14ac:dyDescent="0.2">
      <c r="A82" s="308"/>
      <c r="B82" s="309"/>
      <c r="C82" s="309"/>
      <c r="D82" s="309"/>
      <c r="E82" s="309"/>
      <c r="F82" s="309"/>
    </row>
    <row r="83" spans="1:6" x14ac:dyDescent="0.2">
      <c r="A83" s="308"/>
      <c r="B83" s="309"/>
      <c r="C83" s="309"/>
      <c r="D83" s="309"/>
      <c r="E83" s="309"/>
      <c r="F83" s="309"/>
    </row>
    <row r="84" spans="1:6" x14ac:dyDescent="0.2">
      <c r="A84" s="308"/>
      <c r="B84" s="309"/>
      <c r="C84" s="309"/>
      <c r="D84" s="309"/>
      <c r="E84" s="309"/>
      <c r="F84" s="309"/>
    </row>
    <row r="85" spans="1:6" x14ac:dyDescent="0.2">
      <c r="A85" s="308"/>
      <c r="B85" s="309"/>
      <c r="C85" s="309"/>
      <c r="D85" s="309"/>
      <c r="E85" s="309"/>
      <c r="F85" s="309"/>
    </row>
    <row r="86" spans="1:6" x14ac:dyDescent="0.2">
      <c r="A86" s="308"/>
      <c r="B86" s="309"/>
      <c r="C86" s="309"/>
      <c r="D86" s="309"/>
      <c r="E86" s="309"/>
      <c r="F86" s="309"/>
    </row>
    <row r="87" spans="1:6" x14ac:dyDescent="0.2">
      <c r="A87" s="308"/>
      <c r="B87" s="309"/>
      <c r="C87" s="309"/>
      <c r="D87" s="309"/>
      <c r="E87" s="309"/>
      <c r="F87" s="309"/>
    </row>
    <row r="88" spans="1:6" x14ac:dyDescent="0.2">
      <c r="A88" s="308"/>
      <c r="B88" s="309"/>
      <c r="C88" s="309"/>
      <c r="D88" s="309"/>
      <c r="E88" s="309"/>
      <c r="F88" s="309"/>
    </row>
    <row r="89" spans="1:6" x14ac:dyDescent="0.2">
      <c r="A89" s="308"/>
      <c r="B89" s="309"/>
      <c r="C89" s="309"/>
      <c r="D89" s="309"/>
      <c r="E89" s="309"/>
      <c r="F89" s="309"/>
    </row>
    <row r="90" spans="1:6" x14ac:dyDescent="0.2">
      <c r="A90" s="308"/>
      <c r="B90" s="309"/>
      <c r="C90" s="309"/>
      <c r="D90" s="309"/>
      <c r="E90" s="309"/>
      <c r="F90" s="309"/>
    </row>
    <row r="91" spans="1:6" x14ac:dyDescent="0.2">
      <c r="A91" s="308"/>
      <c r="B91" s="309"/>
      <c r="C91" s="309"/>
      <c r="D91" s="309"/>
      <c r="E91" s="309"/>
      <c r="F91" s="309"/>
    </row>
    <row r="92" spans="1:6" x14ac:dyDescent="0.2">
      <c r="A92" s="308"/>
      <c r="B92" s="309"/>
      <c r="C92" s="309"/>
      <c r="D92" s="309"/>
      <c r="E92" s="309"/>
      <c r="F92" s="309"/>
    </row>
    <row r="93" spans="1:6" x14ac:dyDescent="0.2">
      <c r="A93" s="308"/>
      <c r="B93" s="309"/>
      <c r="C93" s="309"/>
      <c r="D93" s="309"/>
      <c r="E93" s="309"/>
      <c r="F93" s="309"/>
    </row>
    <row r="94" spans="1:6" x14ac:dyDescent="0.2">
      <c r="A94" s="308"/>
      <c r="B94" s="309"/>
      <c r="C94" s="309"/>
      <c r="D94" s="309"/>
      <c r="E94" s="309"/>
      <c r="F94" s="309"/>
    </row>
    <row r="95" spans="1:6" x14ac:dyDescent="0.2">
      <c r="A95" s="308"/>
      <c r="B95" s="309"/>
      <c r="C95" s="309"/>
      <c r="D95" s="309"/>
      <c r="E95" s="309"/>
      <c r="F95" s="309"/>
    </row>
    <row r="96" spans="1:6" x14ac:dyDescent="0.2">
      <c r="A96" s="308"/>
      <c r="B96" s="309"/>
      <c r="C96" s="309"/>
      <c r="D96" s="309"/>
      <c r="E96" s="309"/>
      <c r="F96" s="309"/>
    </row>
    <row r="97" spans="1:6" x14ac:dyDescent="0.2">
      <c r="A97" s="308"/>
      <c r="B97" s="309"/>
      <c r="C97" s="309"/>
      <c r="D97" s="309"/>
      <c r="E97" s="309"/>
      <c r="F97" s="309"/>
    </row>
    <row r="98" spans="1:6" x14ac:dyDescent="0.2">
      <c r="A98" s="308"/>
      <c r="B98" s="309"/>
      <c r="C98" s="309"/>
      <c r="D98" s="309"/>
      <c r="E98" s="309"/>
      <c r="F98" s="309"/>
    </row>
    <row r="99" spans="1:6" x14ac:dyDescent="0.2">
      <c r="A99" s="308"/>
      <c r="B99" s="309"/>
      <c r="C99" s="309"/>
      <c r="D99" s="309"/>
      <c r="E99" s="309"/>
      <c r="F99" s="309"/>
    </row>
    <row r="100" spans="1:6" x14ac:dyDescent="0.2">
      <c r="A100" s="308"/>
      <c r="B100" s="309"/>
      <c r="C100" s="309"/>
      <c r="D100" s="309"/>
      <c r="E100" s="309"/>
      <c r="F100" s="309"/>
    </row>
    <row r="101" spans="1:6" x14ac:dyDescent="0.2">
      <c r="A101" s="308"/>
      <c r="B101" s="309"/>
      <c r="C101" s="309"/>
      <c r="D101" s="309"/>
      <c r="E101" s="309"/>
      <c r="F101" s="309"/>
    </row>
    <row r="102" spans="1:6" x14ac:dyDescent="0.2">
      <c r="A102" s="308"/>
      <c r="B102" s="309"/>
      <c r="C102" s="309"/>
      <c r="D102" s="309"/>
      <c r="E102" s="309"/>
      <c r="F102" s="309"/>
    </row>
    <row r="103" spans="1:6" x14ac:dyDescent="0.2">
      <c r="A103" s="308"/>
      <c r="B103" s="309"/>
      <c r="C103" s="309"/>
      <c r="D103" s="309"/>
      <c r="E103" s="309"/>
      <c r="F103" s="309"/>
    </row>
    <row r="104" spans="1:6" x14ac:dyDescent="0.2">
      <c r="A104" s="308"/>
      <c r="B104" s="309"/>
      <c r="C104" s="309"/>
      <c r="D104" s="309"/>
      <c r="E104" s="309"/>
      <c r="F104" s="309"/>
    </row>
    <row r="105" spans="1:6" x14ac:dyDescent="0.2">
      <c r="A105" s="308"/>
      <c r="B105" s="309"/>
      <c r="C105" s="309"/>
      <c r="D105" s="309"/>
      <c r="E105" s="309"/>
      <c r="F105" s="309"/>
    </row>
    <row r="106" spans="1:6" x14ac:dyDescent="0.2">
      <c r="A106" s="308"/>
      <c r="B106" s="309"/>
      <c r="C106" s="309"/>
      <c r="D106" s="309"/>
      <c r="E106" s="309"/>
      <c r="F106" s="309"/>
    </row>
    <row r="107" spans="1:6" x14ac:dyDescent="0.2">
      <c r="A107" s="308"/>
      <c r="B107" s="309"/>
      <c r="C107" s="309"/>
      <c r="D107" s="309"/>
      <c r="E107" s="309"/>
      <c r="F107" s="309"/>
    </row>
    <row r="108" spans="1:6" x14ac:dyDescent="0.2">
      <c r="A108" s="308"/>
      <c r="B108" s="309"/>
      <c r="C108" s="309"/>
      <c r="D108" s="309"/>
      <c r="E108" s="309"/>
      <c r="F108" s="309"/>
    </row>
    <row r="109" spans="1:6" x14ac:dyDescent="0.2">
      <c r="A109" s="308"/>
      <c r="B109" s="309"/>
      <c r="C109" s="309"/>
      <c r="D109" s="309"/>
      <c r="E109" s="309"/>
      <c r="F109" s="309"/>
    </row>
    <row r="110" spans="1:6" x14ac:dyDescent="0.2">
      <c r="A110" s="308"/>
      <c r="B110" s="309"/>
      <c r="C110" s="309"/>
      <c r="D110" s="309"/>
      <c r="E110" s="309"/>
      <c r="F110" s="309"/>
    </row>
    <row r="111" spans="1:6" x14ac:dyDescent="0.2">
      <c r="A111" s="308"/>
      <c r="B111" s="309"/>
      <c r="C111" s="309"/>
      <c r="D111" s="309"/>
      <c r="E111" s="309"/>
      <c r="F111" s="309"/>
    </row>
    <row r="112" spans="1:6" x14ac:dyDescent="0.2">
      <c r="A112" s="308"/>
      <c r="B112" s="309"/>
      <c r="C112" s="309"/>
      <c r="D112" s="309"/>
      <c r="E112" s="309"/>
      <c r="F112" s="309"/>
    </row>
    <row r="113" spans="1:6" x14ac:dyDescent="0.2">
      <c r="A113" s="308"/>
      <c r="B113" s="309"/>
      <c r="C113" s="309"/>
      <c r="D113" s="309"/>
      <c r="E113" s="309"/>
      <c r="F113" s="309"/>
    </row>
    <row r="114" spans="1:6" x14ac:dyDescent="0.2">
      <c r="A114" s="308"/>
      <c r="B114" s="309"/>
      <c r="C114" s="309"/>
      <c r="D114" s="309"/>
      <c r="E114" s="309"/>
      <c r="F114" s="309"/>
    </row>
    <row r="115" spans="1:6" x14ac:dyDescent="0.2">
      <c r="A115" s="308"/>
      <c r="B115" s="309"/>
      <c r="C115" s="309"/>
      <c r="D115" s="309"/>
      <c r="E115" s="309"/>
      <c r="F115" s="309"/>
    </row>
    <row r="116" spans="1:6" x14ac:dyDescent="0.2">
      <c r="A116" s="308"/>
      <c r="B116" s="309"/>
      <c r="C116" s="309"/>
      <c r="D116" s="309"/>
      <c r="E116" s="309"/>
      <c r="F116" s="309"/>
    </row>
    <row r="117" spans="1:6" x14ac:dyDescent="0.2">
      <c r="A117" s="308"/>
      <c r="B117" s="309"/>
      <c r="C117" s="309"/>
      <c r="D117" s="309"/>
      <c r="E117" s="309"/>
      <c r="F117" s="309"/>
    </row>
    <row r="118" spans="1:6" x14ac:dyDescent="0.2">
      <c r="A118" s="308"/>
      <c r="B118" s="309"/>
      <c r="C118" s="309"/>
      <c r="D118" s="309"/>
      <c r="E118" s="309"/>
      <c r="F118" s="309"/>
    </row>
    <row r="119" spans="1:6" x14ac:dyDescent="0.2">
      <c r="A119" s="308"/>
      <c r="B119" s="309"/>
      <c r="C119" s="309"/>
      <c r="D119" s="309"/>
      <c r="E119" s="309"/>
      <c r="F119" s="309"/>
    </row>
    <row r="120" spans="1:6" x14ac:dyDescent="0.2">
      <c r="A120" s="308"/>
      <c r="B120" s="309"/>
      <c r="C120" s="309"/>
      <c r="D120" s="309"/>
      <c r="E120" s="309"/>
      <c r="F120" s="309"/>
    </row>
    <row r="121" spans="1:6" x14ac:dyDescent="0.2">
      <c r="A121" s="308"/>
      <c r="B121" s="309"/>
      <c r="C121" s="309"/>
      <c r="D121" s="309"/>
      <c r="E121" s="309"/>
      <c r="F121" s="309"/>
    </row>
    <row r="122" spans="1:6" x14ac:dyDescent="0.2">
      <c r="A122" s="308"/>
      <c r="B122" s="309"/>
      <c r="C122" s="309"/>
      <c r="D122" s="309"/>
      <c r="E122" s="309"/>
      <c r="F122" s="309"/>
    </row>
    <row r="123" spans="1:6" x14ac:dyDescent="0.2">
      <c r="A123" s="308"/>
      <c r="B123" s="309"/>
      <c r="C123" s="309"/>
      <c r="D123" s="309"/>
      <c r="E123" s="309"/>
      <c r="F123" s="309"/>
    </row>
    <row r="124" spans="1:6" x14ac:dyDescent="0.2">
      <c r="A124" s="308"/>
      <c r="B124" s="309"/>
      <c r="C124" s="309"/>
      <c r="D124" s="309"/>
      <c r="E124" s="309"/>
      <c r="F124" s="309"/>
    </row>
    <row r="125" spans="1:6" x14ac:dyDescent="0.2">
      <c r="A125" s="308"/>
      <c r="B125" s="309"/>
      <c r="C125" s="309"/>
      <c r="D125" s="309"/>
      <c r="E125" s="309"/>
      <c r="F125" s="309"/>
    </row>
    <row r="126" spans="1:6" x14ac:dyDescent="0.2">
      <c r="A126" s="308"/>
      <c r="B126" s="309"/>
      <c r="C126" s="309"/>
      <c r="D126" s="309"/>
      <c r="E126" s="309"/>
      <c r="F126" s="309"/>
    </row>
    <row r="127" spans="1:6" x14ac:dyDescent="0.2">
      <c r="A127" s="308"/>
      <c r="B127" s="309"/>
      <c r="C127" s="309"/>
      <c r="D127" s="309"/>
      <c r="E127" s="309"/>
      <c r="F127" s="309"/>
    </row>
    <row r="128" spans="1:6" x14ac:dyDescent="0.2">
      <c r="A128" s="308"/>
      <c r="B128" s="309"/>
      <c r="C128" s="309"/>
      <c r="D128" s="309"/>
      <c r="E128" s="309"/>
      <c r="F128" s="309"/>
    </row>
    <row r="129" spans="1:6" x14ac:dyDescent="0.2">
      <c r="A129" s="308"/>
      <c r="B129" s="309"/>
      <c r="C129" s="309"/>
      <c r="D129" s="309"/>
      <c r="E129" s="309"/>
      <c r="F129" s="309"/>
    </row>
    <row r="130" spans="1:6" x14ac:dyDescent="0.2">
      <c r="A130" s="308"/>
      <c r="B130" s="309"/>
      <c r="C130" s="309"/>
      <c r="D130" s="309"/>
      <c r="E130" s="309"/>
      <c r="F130" s="309"/>
    </row>
    <row r="131" spans="1:6" x14ac:dyDescent="0.2">
      <c r="A131" s="308"/>
      <c r="B131" s="309"/>
      <c r="C131" s="309"/>
      <c r="D131" s="309"/>
      <c r="E131" s="309"/>
      <c r="F131" s="309"/>
    </row>
    <row r="132" spans="1:6" x14ac:dyDescent="0.2">
      <c r="A132" s="308"/>
      <c r="B132" s="309"/>
      <c r="C132" s="309"/>
      <c r="D132" s="309"/>
      <c r="E132" s="309"/>
      <c r="F132" s="309"/>
    </row>
    <row r="133" spans="1:6" x14ac:dyDescent="0.2">
      <c r="A133" s="308"/>
      <c r="B133" s="309"/>
      <c r="C133" s="309"/>
      <c r="D133" s="309"/>
      <c r="E133" s="309"/>
      <c r="F133" s="309"/>
    </row>
    <row r="134" spans="1:6" x14ac:dyDescent="0.2">
      <c r="A134" s="308"/>
      <c r="B134" s="309"/>
      <c r="C134" s="309"/>
      <c r="D134" s="309"/>
      <c r="E134" s="309"/>
      <c r="F134" s="309"/>
    </row>
    <row r="135" spans="1:6" x14ac:dyDescent="0.2">
      <c r="A135" s="308"/>
      <c r="B135" s="309"/>
      <c r="C135" s="309"/>
      <c r="D135" s="309"/>
      <c r="E135" s="309"/>
      <c r="F135" s="309"/>
    </row>
    <row r="136" spans="1:6" x14ac:dyDescent="0.2">
      <c r="A136" s="308"/>
      <c r="B136" s="309"/>
      <c r="C136" s="309"/>
      <c r="D136" s="309"/>
      <c r="E136" s="309"/>
      <c r="F136" s="309"/>
    </row>
    <row r="137" spans="1:6" x14ac:dyDescent="0.2">
      <c r="A137" s="308"/>
      <c r="B137" s="309"/>
      <c r="C137" s="309"/>
      <c r="D137" s="309"/>
      <c r="E137" s="309"/>
      <c r="F137" s="309"/>
    </row>
    <row r="138" spans="1:6" x14ac:dyDescent="0.2">
      <c r="A138" s="308"/>
      <c r="B138" s="309"/>
      <c r="C138" s="309"/>
      <c r="D138" s="309"/>
      <c r="E138" s="309"/>
      <c r="F138" s="309"/>
    </row>
    <row r="139" spans="1:6" x14ac:dyDescent="0.2">
      <c r="A139" s="308"/>
      <c r="B139" s="309"/>
      <c r="C139" s="309"/>
      <c r="D139" s="309"/>
      <c r="E139" s="309"/>
      <c r="F139" s="309"/>
    </row>
    <row r="140" spans="1:6" x14ac:dyDescent="0.2">
      <c r="A140" s="308"/>
      <c r="B140" s="309"/>
      <c r="C140" s="309"/>
      <c r="D140" s="309"/>
      <c r="E140" s="309"/>
      <c r="F140" s="309"/>
    </row>
    <row r="141" spans="1:6" x14ac:dyDescent="0.2">
      <c r="A141" s="308"/>
      <c r="B141" s="309"/>
      <c r="C141" s="309"/>
      <c r="D141" s="309"/>
      <c r="E141" s="309"/>
      <c r="F141" s="309"/>
    </row>
    <row r="142" spans="1:6" x14ac:dyDescent="0.2">
      <c r="A142" s="308"/>
      <c r="B142" s="309"/>
      <c r="C142" s="309"/>
      <c r="D142" s="309"/>
      <c r="E142" s="309"/>
      <c r="F142" s="309"/>
    </row>
    <row r="143" spans="1:6" x14ac:dyDescent="0.2">
      <c r="A143" s="308"/>
      <c r="B143" s="309"/>
      <c r="C143" s="309"/>
      <c r="D143" s="309"/>
      <c r="E143" s="309"/>
      <c r="F143" s="309"/>
    </row>
    <row r="144" spans="1:6" x14ac:dyDescent="0.2">
      <c r="A144" s="308"/>
      <c r="B144" s="309"/>
      <c r="C144" s="309"/>
      <c r="D144" s="309"/>
      <c r="E144" s="309"/>
      <c r="F144" s="309"/>
    </row>
    <row r="145" spans="1:6" x14ac:dyDescent="0.2">
      <c r="A145" s="308"/>
      <c r="B145" s="309"/>
      <c r="C145" s="309"/>
      <c r="D145" s="309"/>
      <c r="E145" s="309"/>
      <c r="F145" s="309"/>
    </row>
    <row r="146" spans="1:6" x14ac:dyDescent="0.2">
      <c r="A146" s="308"/>
      <c r="B146" s="309"/>
      <c r="C146" s="309"/>
      <c r="D146" s="309"/>
      <c r="E146" s="309"/>
      <c r="F146" s="309"/>
    </row>
    <row r="147" spans="1:6" x14ac:dyDescent="0.2">
      <c r="A147" s="308"/>
      <c r="B147" s="309"/>
      <c r="C147" s="309"/>
      <c r="D147" s="309"/>
      <c r="E147" s="309"/>
      <c r="F147" s="309"/>
    </row>
    <row r="148" spans="1:6" x14ac:dyDescent="0.2">
      <c r="A148" s="308"/>
      <c r="B148" s="309"/>
      <c r="C148" s="309"/>
      <c r="D148" s="309"/>
      <c r="E148" s="309"/>
      <c r="F148" s="309"/>
    </row>
    <row r="149" spans="1:6" x14ac:dyDescent="0.2">
      <c r="A149" s="308"/>
      <c r="B149" s="309"/>
      <c r="C149" s="309"/>
      <c r="D149" s="309"/>
      <c r="E149" s="309"/>
      <c r="F149" s="309"/>
    </row>
    <row r="150" spans="1:6" x14ac:dyDescent="0.2">
      <c r="A150" s="308"/>
      <c r="B150" s="309"/>
      <c r="C150" s="309"/>
      <c r="D150" s="309"/>
      <c r="E150" s="309"/>
      <c r="F150" s="309"/>
    </row>
    <row r="151" spans="1:6" x14ac:dyDescent="0.2">
      <c r="A151" s="308"/>
      <c r="B151" s="309"/>
      <c r="C151" s="309"/>
      <c r="D151" s="309"/>
      <c r="E151" s="309"/>
      <c r="F151" s="309"/>
    </row>
    <row r="152" spans="1:6" x14ac:dyDescent="0.2">
      <c r="A152" s="308"/>
      <c r="B152" s="309"/>
      <c r="C152" s="309"/>
      <c r="D152" s="309"/>
      <c r="E152" s="309"/>
      <c r="F152" s="309"/>
    </row>
    <row r="153" spans="1:6" x14ac:dyDescent="0.2">
      <c r="A153" s="308"/>
      <c r="B153" s="309"/>
      <c r="C153" s="309"/>
      <c r="D153" s="309"/>
      <c r="E153" s="309"/>
      <c r="F153" s="309"/>
    </row>
    <row r="154" spans="1:6" x14ac:dyDescent="0.2">
      <c r="A154" s="308"/>
      <c r="B154" s="309"/>
      <c r="C154" s="309"/>
      <c r="D154" s="309"/>
      <c r="E154" s="309"/>
      <c r="F154" s="309"/>
    </row>
    <row r="155" spans="1:6" x14ac:dyDescent="0.2">
      <c r="A155" s="308"/>
      <c r="B155" s="309"/>
      <c r="C155" s="309"/>
      <c r="D155" s="309"/>
      <c r="E155" s="309"/>
      <c r="F155" s="309"/>
    </row>
    <row r="156" spans="1:6" x14ac:dyDescent="0.2">
      <c r="A156" s="308"/>
      <c r="B156" s="309"/>
      <c r="C156" s="309"/>
      <c r="D156" s="309"/>
      <c r="E156" s="309"/>
      <c r="F156" s="309"/>
    </row>
    <row r="157" spans="1:6" x14ac:dyDescent="0.2">
      <c r="A157" s="308"/>
      <c r="B157" s="309"/>
      <c r="C157" s="309"/>
      <c r="D157" s="309"/>
      <c r="E157" s="309"/>
      <c r="F157" s="309"/>
    </row>
    <row r="158" spans="1:6" x14ac:dyDescent="0.2">
      <c r="A158" s="308"/>
      <c r="B158" s="309"/>
      <c r="C158" s="309"/>
      <c r="D158" s="309"/>
      <c r="E158" s="309"/>
      <c r="F158" s="309"/>
    </row>
    <row r="159" spans="1:6" x14ac:dyDescent="0.2">
      <c r="A159" s="308"/>
      <c r="B159" s="309"/>
      <c r="C159" s="309"/>
      <c r="D159" s="309"/>
      <c r="E159" s="309"/>
      <c r="F159" s="309"/>
    </row>
    <row r="160" spans="1:6" x14ac:dyDescent="0.2">
      <c r="A160" s="308"/>
      <c r="B160" s="309"/>
      <c r="C160" s="309"/>
      <c r="D160" s="309"/>
      <c r="E160" s="309"/>
      <c r="F160" s="309"/>
    </row>
    <row r="161" spans="1:6" x14ac:dyDescent="0.2">
      <c r="A161" s="308"/>
      <c r="B161" s="309"/>
      <c r="C161" s="309"/>
      <c r="D161" s="309"/>
      <c r="E161" s="309"/>
      <c r="F161" s="309"/>
    </row>
    <row r="162" spans="1:6" x14ac:dyDescent="0.2">
      <c r="A162" s="308"/>
      <c r="B162" s="309"/>
      <c r="C162" s="309"/>
      <c r="D162" s="309"/>
      <c r="E162" s="309"/>
      <c r="F162" s="309"/>
    </row>
    <row r="163" spans="1:6" x14ac:dyDescent="0.2">
      <c r="A163" s="308"/>
      <c r="B163" s="309"/>
      <c r="C163" s="309"/>
      <c r="D163" s="309"/>
      <c r="E163" s="309"/>
      <c r="F163" s="309"/>
    </row>
    <row r="164" spans="1:6" x14ac:dyDescent="0.2">
      <c r="A164" s="308"/>
      <c r="B164" s="309"/>
      <c r="C164" s="309"/>
      <c r="D164" s="309"/>
      <c r="E164" s="309"/>
      <c r="F164" s="309"/>
    </row>
    <row r="165" spans="1:6" x14ac:dyDescent="0.2">
      <c r="A165" s="308"/>
      <c r="B165" s="309"/>
      <c r="C165" s="309"/>
      <c r="D165" s="309"/>
      <c r="E165" s="309"/>
      <c r="F165" s="309"/>
    </row>
    <row r="166" spans="1:6" x14ac:dyDescent="0.2">
      <c r="A166" s="308"/>
      <c r="B166" s="309"/>
      <c r="C166" s="309"/>
      <c r="D166" s="309"/>
      <c r="E166" s="309"/>
      <c r="F166" s="309"/>
    </row>
    <row r="167" spans="1:6" x14ac:dyDescent="0.2">
      <c r="A167" s="308"/>
      <c r="B167" s="309"/>
      <c r="C167" s="309"/>
      <c r="D167" s="309"/>
      <c r="E167" s="309"/>
      <c r="F167" s="309"/>
    </row>
    <row r="168" spans="1:6" x14ac:dyDescent="0.2">
      <c r="A168" s="308"/>
      <c r="B168" s="309"/>
      <c r="C168" s="309"/>
      <c r="D168" s="309"/>
      <c r="E168" s="309"/>
      <c r="F168" s="309"/>
    </row>
    <row r="169" spans="1:6" x14ac:dyDescent="0.2">
      <c r="A169" s="308"/>
      <c r="B169" s="309"/>
      <c r="C169" s="309"/>
      <c r="D169" s="309"/>
      <c r="E169" s="309"/>
      <c r="F169" s="309"/>
    </row>
    <row r="170" spans="1:6" x14ac:dyDescent="0.2">
      <c r="A170" s="308"/>
      <c r="B170" s="309"/>
      <c r="C170" s="309"/>
      <c r="D170" s="309"/>
      <c r="E170" s="309"/>
      <c r="F170" s="309"/>
    </row>
    <row r="171" spans="1:6" x14ac:dyDescent="0.2">
      <c r="A171" s="308"/>
      <c r="B171" s="309"/>
      <c r="C171" s="309"/>
      <c r="D171" s="309"/>
      <c r="E171" s="309"/>
      <c r="F171" s="309"/>
    </row>
  </sheetData>
  <sheetProtection algorithmName="SHA-512" hashValue="NtRLcKokByVL5QsIigwK48xd38SekwocYgRqcBA7kLUHStoWLXbuLRAJRkH3ufwgNp0sIGNTm6jM6MDyCm4q9g==" saltValue="YugRa/We6qE4i4knf3+oyg==" spinCount="100000" sheet="1" objects="1" scenarios="1"/>
  <mergeCells count="50">
    <mergeCell ref="D54:F54"/>
    <mergeCell ref="D48:F48"/>
    <mergeCell ref="D49:F49"/>
    <mergeCell ref="D50:F50"/>
    <mergeCell ref="D51:F51"/>
    <mergeCell ref="D52:F52"/>
    <mergeCell ref="D53:F53"/>
    <mergeCell ref="D46:F47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U9:U10"/>
    <mergeCell ref="D10:F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535"/>
  <sheetViews>
    <sheetView showGridLines="0" topLeftCell="A4" zoomScaleNormal="100" workbookViewId="0">
      <selection activeCell="A8" sqref="A8:A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  <col min="16" max="16" width="10.425781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230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29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AVERAGE(B10:B16)</f>
        <v>18.714285714285715</v>
      </c>
      <c r="Q9" s="80"/>
    </row>
    <row r="10" spans="1:17" x14ac:dyDescent="0.2">
      <c r="A10" s="89">
        <v>44460</v>
      </c>
      <c r="B10" s="33">
        <v>17</v>
      </c>
      <c r="C10" s="101"/>
      <c r="D10" s="43"/>
      <c r="E10" s="34"/>
      <c r="G10" s="60" t="s">
        <v>13</v>
      </c>
      <c r="O10" s="83" t="s">
        <v>14</v>
      </c>
      <c r="P10" s="78">
        <f>0.05*P9</f>
        <v>0.93571428571428583</v>
      </c>
      <c r="Q10" s="66"/>
    </row>
    <row r="11" spans="1:17" ht="13.5" thickBot="1" x14ac:dyDescent="0.25">
      <c r="A11" s="100" t="s">
        <v>273</v>
      </c>
      <c r="B11" s="67">
        <v>20</v>
      </c>
      <c r="C11" s="102">
        <v>176</v>
      </c>
      <c r="D11" s="43"/>
      <c r="E11" s="34"/>
      <c r="G11" s="60" t="s">
        <v>18</v>
      </c>
      <c r="O11" s="84" t="s">
        <v>167</v>
      </c>
      <c r="P11" s="87" t="s">
        <v>29</v>
      </c>
      <c r="Q11" s="86"/>
    </row>
    <row r="12" spans="1:17" ht="13.5" thickTop="1" x14ac:dyDescent="0.2">
      <c r="A12" s="89" t="s">
        <v>274</v>
      </c>
      <c r="B12" s="33">
        <v>15</v>
      </c>
      <c r="C12" s="33">
        <v>189</v>
      </c>
      <c r="D12" s="43"/>
      <c r="E12" s="34"/>
      <c r="G12" s="60" t="s">
        <v>22</v>
      </c>
      <c r="P12" s="103">
        <f>P9-(2*P10)</f>
        <v>16.842857142857145</v>
      </c>
    </row>
    <row r="13" spans="1:17" x14ac:dyDescent="0.2">
      <c r="A13" s="65">
        <v>44467</v>
      </c>
      <c r="B13" s="67">
        <v>20</v>
      </c>
      <c r="C13" s="67">
        <v>185</v>
      </c>
      <c r="D13" s="40"/>
      <c r="E13" s="34"/>
      <c r="P13" s="103">
        <f>P9+(2*P10)</f>
        <v>20.585714285714285</v>
      </c>
    </row>
    <row r="14" spans="1:17" x14ac:dyDescent="0.2">
      <c r="A14" s="89">
        <v>44469</v>
      </c>
      <c r="B14" s="33">
        <v>19</v>
      </c>
      <c r="C14" s="33">
        <v>194</v>
      </c>
      <c r="D14" s="40"/>
      <c r="E14" s="34"/>
    </row>
    <row r="15" spans="1:17" x14ac:dyDescent="0.2">
      <c r="A15" s="91">
        <v>44474</v>
      </c>
      <c r="B15" s="64">
        <v>20</v>
      </c>
      <c r="C15" s="64">
        <v>198</v>
      </c>
      <c r="D15" s="43" t="s">
        <v>275</v>
      </c>
      <c r="E15" s="34"/>
    </row>
    <row r="16" spans="1:17" x14ac:dyDescent="0.2">
      <c r="A16" s="91">
        <v>44476</v>
      </c>
      <c r="B16" s="64">
        <v>20</v>
      </c>
      <c r="C16" s="64">
        <v>196</v>
      </c>
      <c r="D16" s="68" t="s">
        <v>276</v>
      </c>
      <c r="E16" s="34"/>
    </row>
    <row r="17" spans="1:7" x14ac:dyDescent="0.2">
      <c r="A17" s="91">
        <v>44481</v>
      </c>
      <c r="B17" s="67">
        <v>19</v>
      </c>
      <c r="C17" s="64">
        <v>195</v>
      </c>
      <c r="E17" s="34"/>
    </row>
    <row r="18" spans="1:7" x14ac:dyDescent="0.2">
      <c r="A18" s="91">
        <v>44484</v>
      </c>
      <c r="B18" s="67">
        <v>19</v>
      </c>
      <c r="C18" s="64">
        <v>193</v>
      </c>
    </row>
    <row r="19" spans="1:7" x14ac:dyDescent="0.2">
      <c r="A19" s="91" t="s">
        <v>250</v>
      </c>
      <c r="B19" s="67">
        <v>19</v>
      </c>
      <c r="C19" s="97">
        <v>197</v>
      </c>
      <c r="D19" s="99" t="s">
        <v>277</v>
      </c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18.8</v>
      </c>
      <c r="C59" s="78">
        <f>AVERAGE(C10:C58)</f>
        <v>191.44444444444446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1.6193277068654823</v>
      </c>
      <c r="C60" s="78">
        <f>STDEV(C10:C58)</f>
        <v>7.0906824620608813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8.6134452492844815</v>
      </c>
      <c r="C61" s="78">
        <f>C60/C59*100</f>
        <v>3.7037807404844996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Vnt1KaBO3rcvKIpAKcQfzqtb/ijq/TeLLp7gwvwMJqGfw6dmoEY24oh4nOGxHD2g/KtyzWZsrDCkj7RqpG8ZCg==" saltValue="uBEB0dBtZT2fygMog+ogq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5535"/>
  <sheetViews>
    <sheetView showGridLines="0" zoomScaleNormal="100" workbookViewId="0">
      <selection activeCell="P9" sqref="P9:Q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272</v>
      </c>
      <c r="D9" s="404"/>
      <c r="E9" s="405"/>
      <c r="F9" s="406"/>
      <c r="G9" t="s">
        <v>8</v>
      </c>
      <c r="O9" s="83" t="s">
        <v>9</v>
      </c>
      <c r="P9" s="80">
        <f>AVERAGE('LOT CT2AW and CT5B2'!B33:B40)</f>
        <v>23.375</v>
      </c>
      <c r="Q9" s="80">
        <f>AVERAGE('LOT CT2AX and CT5B4'!C10:C22)</f>
        <v>183.07692307692307</v>
      </c>
    </row>
    <row r="10" spans="1:17" x14ac:dyDescent="0.2">
      <c r="A10" s="89">
        <v>44425</v>
      </c>
      <c r="B10" s="33">
        <v>22</v>
      </c>
      <c r="C10" s="101">
        <v>159</v>
      </c>
      <c r="D10" s="43" t="s">
        <v>279</v>
      </c>
      <c r="E10" s="34"/>
      <c r="G10" s="60" t="s">
        <v>13</v>
      </c>
      <c r="O10" s="83" t="s">
        <v>14</v>
      </c>
      <c r="P10" s="78">
        <f>0.05*P9+STDEV('LOT CT2AW and CT5B2'!B33:B40)</f>
        <v>1.6862991695067655</v>
      </c>
      <c r="Q10" s="66">
        <f>0.05*Q9+STDEV('LOT CT2AX and CT5B4'!C10:C22)</f>
        <v>20.232816762327328</v>
      </c>
    </row>
    <row r="11" spans="1:17" ht="13.5" thickBot="1" x14ac:dyDescent="0.25">
      <c r="A11" s="91">
        <v>44425</v>
      </c>
      <c r="B11" s="67">
        <v>22</v>
      </c>
      <c r="C11" s="97">
        <v>162</v>
      </c>
      <c r="D11" s="43" t="s">
        <v>280</v>
      </c>
      <c r="E11" s="34"/>
      <c r="G11" s="60" t="s">
        <v>18</v>
      </c>
      <c r="O11" s="84" t="s">
        <v>167</v>
      </c>
      <c r="P11" s="87" t="s">
        <v>87</v>
      </c>
      <c r="Q11" s="86" t="s">
        <v>272</v>
      </c>
    </row>
    <row r="12" spans="1:17" ht="13.5" thickTop="1" x14ac:dyDescent="0.2">
      <c r="A12" s="89" t="s">
        <v>281</v>
      </c>
      <c r="B12" s="33">
        <v>23</v>
      </c>
      <c r="C12" s="33">
        <v>190</v>
      </c>
      <c r="D12" s="43"/>
      <c r="E12" s="34"/>
      <c r="G12" s="60" t="s">
        <v>22</v>
      </c>
    </row>
    <row r="13" spans="1:17" x14ac:dyDescent="0.2">
      <c r="A13" s="65" t="s">
        <v>282</v>
      </c>
      <c r="B13" s="67">
        <v>25</v>
      </c>
      <c r="C13" s="67">
        <v>195</v>
      </c>
      <c r="D13" s="40"/>
      <c r="E13" s="34"/>
    </row>
    <row r="14" spans="1:17" x14ac:dyDescent="0.2">
      <c r="A14" s="89">
        <v>44441</v>
      </c>
      <c r="B14" s="33">
        <v>23</v>
      </c>
      <c r="C14" s="33">
        <v>191</v>
      </c>
      <c r="D14" s="40"/>
      <c r="E14" s="34"/>
    </row>
    <row r="15" spans="1:17" x14ac:dyDescent="0.2">
      <c r="A15" s="91" t="s">
        <v>283</v>
      </c>
      <c r="B15" s="64">
        <v>23</v>
      </c>
      <c r="C15" s="64">
        <v>194</v>
      </c>
      <c r="D15" s="43"/>
      <c r="E15" s="34"/>
    </row>
    <row r="16" spans="1:17" x14ac:dyDescent="0.2">
      <c r="A16" s="91" t="s">
        <v>284</v>
      </c>
      <c r="B16" s="64">
        <v>24</v>
      </c>
      <c r="C16" s="64">
        <v>202</v>
      </c>
      <c r="D16" s="62" t="s">
        <v>285</v>
      </c>
      <c r="E16" s="34"/>
    </row>
    <row r="17" spans="1:7" x14ac:dyDescent="0.2">
      <c r="A17" s="91" t="s">
        <v>286</v>
      </c>
      <c r="B17" s="67">
        <v>22</v>
      </c>
      <c r="C17" s="64">
        <v>201</v>
      </c>
      <c r="E17" s="34"/>
    </row>
    <row r="18" spans="1:7" x14ac:dyDescent="0.2">
      <c r="A18" s="91"/>
      <c r="B18" s="67"/>
      <c r="C18" s="64"/>
    </row>
    <row r="19" spans="1:7" x14ac:dyDescent="0.2">
      <c r="A19" s="91"/>
      <c r="B19" s="67"/>
      <c r="C19" s="97"/>
      <c r="D19" s="99"/>
    </row>
    <row r="20" spans="1:7" x14ac:dyDescent="0.2">
      <c r="A20" s="91"/>
      <c r="B20" s="64"/>
      <c r="C20" s="67"/>
    </row>
    <row r="21" spans="1:7" x14ac:dyDescent="0.2">
      <c r="A21" s="100"/>
      <c r="B21" s="64"/>
      <c r="C21" s="67"/>
      <c r="D21" s="62"/>
      <c r="E21" s="34"/>
      <c r="G21" s="35"/>
    </row>
    <row r="22" spans="1:7" x14ac:dyDescent="0.2">
      <c r="A22" s="89"/>
      <c r="B22" s="33"/>
      <c r="C22" s="88"/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</v>
      </c>
      <c r="C59" s="78">
        <f>AVERAGE(C10:C58)</f>
        <v>186.75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1.0690449676496976</v>
      </c>
      <c r="C60" s="78">
        <f>STDEV(C10:C58)</f>
        <v>16.765185014530218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4.6480215984769462</v>
      </c>
      <c r="C61" s="78">
        <f>C60/C59*100</f>
        <v>8.9773413732424192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DVvH3oMQk9JovMc8EJjqLnsN6EaSIGgAGoz4Fjbr4VJ+oNv5Zqa3EPe2w+j7lymqi86CsYb/DhDWRdNm4eOoTQ==" saltValue="w2rr+e4m4VlsZ7YEOAhIh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535"/>
  <sheetViews>
    <sheetView showGridLines="0" topLeftCell="A4" zoomScaleNormal="100" workbookViewId="0">
      <selection activeCell="C10" sqref="C1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3" t="s">
        <v>287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48" t="s">
        <v>271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AVERAGE('LOT CT2AW and CT5B2'!B33:B37)</f>
        <v>23.6</v>
      </c>
      <c r="Q9" s="80">
        <f>AVERAGE('LOT CT2AV and CT5B4'!C10:C20)</f>
        <v>186</v>
      </c>
    </row>
    <row r="10" spans="1:17" x14ac:dyDescent="0.2">
      <c r="A10" s="65">
        <v>44376</v>
      </c>
      <c r="B10" s="67">
        <v>23</v>
      </c>
      <c r="C10" s="67">
        <v>187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0.05*Q9+STDEV(C10:C22)</f>
        <v>20.378970608481175</v>
      </c>
    </row>
    <row r="11" spans="1:17" ht="13.5" thickBot="1" x14ac:dyDescent="0.25">
      <c r="A11" s="65">
        <v>44378</v>
      </c>
      <c r="B11" s="67">
        <v>24</v>
      </c>
      <c r="C11" s="67">
        <v>182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44383</v>
      </c>
      <c r="B12" s="33">
        <v>25</v>
      </c>
      <c r="C12" s="33">
        <v>190</v>
      </c>
      <c r="D12" s="40"/>
      <c r="E12" s="34"/>
      <c r="G12" s="60" t="s">
        <v>22</v>
      </c>
    </row>
    <row r="13" spans="1:17" x14ac:dyDescent="0.2">
      <c r="A13" s="65">
        <v>44386</v>
      </c>
      <c r="B13" s="67">
        <v>26</v>
      </c>
      <c r="C13" s="67">
        <v>193</v>
      </c>
      <c r="D13" s="40"/>
      <c r="E13" s="34"/>
    </row>
    <row r="14" spans="1:17" x14ac:dyDescent="0.2">
      <c r="A14" s="89">
        <v>44390</v>
      </c>
      <c r="B14" s="33">
        <v>23</v>
      </c>
      <c r="C14" s="33">
        <v>176</v>
      </c>
      <c r="D14" s="40"/>
      <c r="E14" s="34"/>
    </row>
    <row r="15" spans="1:17" x14ac:dyDescent="0.2">
      <c r="A15" s="91">
        <v>44392</v>
      </c>
      <c r="B15" s="64">
        <v>25</v>
      </c>
      <c r="C15" s="64">
        <v>196</v>
      </c>
      <c r="D15" s="43"/>
      <c r="E15" s="34"/>
    </row>
    <row r="16" spans="1:17" x14ac:dyDescent="0.2">
      <c r="A16" s="91" t="s">
        <v>290</v>
      </c>
      <c r="B16" s="64">
        <v>22</v>
      </c>
      <c r="C16" s="64">
        <v>170</v>
      </c>
      <c r="D16" s="62"/>
      <c r="E16" s="34"/>
    </row>
    <row r="17" spans="1:7" x14ac:dyDescent="0.2">
      <c r="A17" s="91">
        <v>44398</v>
      </c>
      <c r="B17" s="67">
        <v>25</v>
      </c>
      <c r="C17" s="64">
        <v>194</v>
      </c>
      <c r="E17" s="34"/>
    </row>
    <row r="18" spans="1:7" x14ac:dyDescent="0.2">
      <c r="A18" s="91">
        <v>44404</v>
      </c>
      <c r="B18" s="67">
        <v>25</v>
      </c>
      <c r="C18" s="64">
        <v>186</v>
      </c>
    </row>
    <row r="19" spans="1:7" x14ac:dyDescent="0.2">
      <c r="A19" s="91">
        <v>44411</v>
      </c>
      <c r="B19" s="67">
        <v>22</v>
      </c>
      <c r="C19" s="97">
        <v>162</v>
      </c>
      <c r="D19" s="99" t="s">
        <v>291</v>
      </c>
    </row>
    <row r="20" spans="1:7" x14ac:dyDescent="0.2">
      <c r="A20" s="91">
        <v>44413</v>
      </c>
      <c r="B20" s="64">
        <v>26</v>
      </c>
      <c r="C20" s="67">
        <v>196</v>
      </c>
    </row>
    <row r="21" spans="1:7" x14ac:dyDescent="0.2">
      <c r="A21" s="100" t="s">
        <v>292</v>
      </c>
      <c r="B21" s="64">
        <v>23</v>
      </c>
      <c r="C21" s="67">
        <v>177</v>
      </c>
      <c r="D21" s="62"/>
      <c r="E21" s="34"/>
      <c r="G21" s="35"/>
    </row>
    <row r="22" spans="1:7" x14ac:dyDescent="0.2">
      <c r="A22" s="89">
        <v>44420</v>
      </c>
      <c r="B22" s="33">
        <v>22</v>
      </c>
      <c r="C22" s="88">
        <v>171</v>
      </c>
      <c r="D22" s="62"/>
      <c r="E22" s="34"/>
    </row>
    <row r="23" spans="1:7" x14ac:dyDescent="0.2">
      <c r="A23" s="89"/>
      <c r="B23" s="33"/>
      <c r="C23" s="88"/>
      <c r="D23" s="43"/>
      <c r="E23" s="40"/>
      <c r="F23" s="92"/>
    </row>
    <row r="24" spans="1:7" x14ac:dyDescent="0.2">
      <c r="A24" s="91"/>
      <c r="B24" s="67"/>
      <c r="C24" s="67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7"/>
      <c r="E26" s="34"/>
      <c r="F26" s="35"/>
    </row>
    <row r="27" spans="1:7" x14ac:dyDescent="0.2">
      <c r="A27" s="70"/>
      <c r="B27" s="69"/>
      <c r="C27" s="69"/>
      <c r="D27" s="67"/>
      <c r="E27" s="34"/>
      <c r="F27" s="35"/>
    </row>
    <row r="28" spans="1:7" x14ac:dyDescent="0.2">
      <c r="A28" s="91"/>
      <c r="B28" s="64"/>
      <c r="C28" s="67"/>
      <c r="D28" s="69"/>
      <c r="E28" s="34"/>
      <c r="F28" s="35"/>
    </row>
    <row r="29" spans="1:7" x14ac:dyDescent="0.2">
      <c r="A29" s="91"/>
      <c r="B29" s="64"/>
      <c r="C29" s="67"/>
      <c r="E29" s="94"/>
      <c r="F29" s="35"/>
    </row>
    <row r="30" spans="1:7" x14ac:dyDescent="0.2">
      <c r="A30" s="89"/>
      <c r="B30" s="33"/>
      <c r="C30" s="88"/>
      <c r="D30" s="33"/>
      <c r="E30" s="34"/>
      <c r="F30" s="35"/>
    </row>
    <row r="31" spans="1:7" x14ac:dyDescent="0.2">
      <c r="A31" s="89"/>
      <c r="B31" s="33"/>
      <c r="C31" s="88"/>
      <c r="D31" s="67"/>
      <c r="E31" s="34"/>
      <c r="F31" s="35"/>
    </row>
    <row r="32" spans="1:7" x14ac:dyDescent="0.2">
      <c r="A32" s="63"/>
      <c r="B32" s="67"/>
      <c r="C32" s="67"/>
      <c r="D32" s="67"/>
      <c r="E32" s="34"/>
      <c r="F32" s="35"/>
    </row>
    <row r="33" spans="1:6" x14ac:dyDescent="0.2">
      <c r="A33" s="63"/>
      <c r="B33" s="67"/>
      <c r="C33" s="67"/>
      <c r="D33" s="9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D37" s="98"/>
      <c r="E37" s="36"/>
      <c r="F37" s="37"/>
    </row>
    <row r="38" spans="1:6" x14ac:dyDescent="0.2">
      <c r="E38" s="36"/>
      <c r="F38" s="37"/>
    </row>
    <row r="39" spans="1:6" x14ac:dyDescent="0.2">
      <c r="D39" s="71"/>
      <c r="E39" s="72"/>
      <c r="F39" s="73"/>
    </row>
    <row r="40" spans="1:6" x14ac:dyDescent="0.2"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B49" s="75"/>
      <c r="C49" s="75"/>
      <c r="D49" s="74"/>
      <c r="E49" s="66"/>
      <c r="F49" s="66"/>
    </row>
    <row r="50" spans="1:7" x14ac:dyDescent="0.2">
      <c r="A50" s="79"/>
      <c r="B50" s="64"/>
      <c r="C50" s="64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65"/>
      <c r="B52" s="64"/>
      <c r="C52" s="64"/>
      <c r="D52" s="74"/>
      <c r="E52" s="66"/>
      <c r="F52" s="66"/>
      <c r="G52" s="66"/>
    </row>
    <row r="53" spans="1:7" x14ac:dyDescent="0.2">
      <c r="A53" s="65"/>
      <c r="B53" s="80"/>
      <c r="C53" s="80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 t="s">
        <v>9</v>
      </c>
      <c r="B59" s="78">
        <f>AVERAGE(B10:B58)</f>
        <v>23.923076923076923</v>
      </c>
      <c r="C59" s="78">
        <f>AVERAGE(C10:C58)</f>
        <v>183.07692307692307</v>
      </c>
      <c r="D59" s="74"/>
      <c r="E59" s="66"/>
      <c r="F59" s="66"/>
      <c r="G59" s="66"/>
    </row>
    <row r="60" spans="1:7" x14ac:dyDescent="0.2">
      <c r="A60" s="65" t="s">
        <v>14</v>
      </c>
      <c r="B60" s="78">
        <f>STDEV(B10:B58)</f>
        <v>1.4978617237881953</v>
      </c>
      <c r="C60" s="78">
        <f>STDEV(C10:C58)</f>
        <v>11.078970608481175</v>
      </c>
      <c r="D60" s="74"/>
      <c r="E60" s="66"/>
      <c r="F60" s="66"/>
      <c r="G60" s="66"/>
    </row>
    <row r="61" spans="1:7" x14ac:dyDescent="0.2">
      <c r="A61" s="65" t="s">
        <v>80</v>
      </c>
      <c r="B61" s="78">
        <f>B60/B59*100</f>
        <v>6.2611583309474401</v>
      </c>
      <c r="C61" s="78">
        <f>C60/C59*100</f>
        <v>6.0515385676577846</v>
      </c>
      <c r="D61" s="74"/>
      <c r="E61" s="66"/>
      <c r="F61" s="66"/>
      <c r="G61" s="66"/>
    </row>
    <row r="62" spans="1:7" x14ac:dyDescent="0.2">
      <c r="A62" s="65"/>
      <c r="B62" s="66"/>
      <c r="C62" s="66"/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4:7" x14ac:dyDescent="0.2">
      <c r="D65" s="74"/>
      <c r="E65" s="66"/>
      <c r="F65" s="66"/>
      <c r="G65" s="66"/>
    </row>
    <row r="65535" spans="1:1" x14ac:dyDescent="0.2">
      <c r="A65535" s="24" t="s">
        <v>270</v>
      </c>
    </row>
  </sheetData>
  <sheetProtection algorithmName="SHA-512" hashValue="9Dz4QVn4m1vOkpLphE96qlfHyc0lN3xKwEy+cEQWbF0zi0jJnNqWIe6FGWgy/9cOfVTv5fwhXiH5+v74kl1q4A==" saltValue="h001xYap0ZbokMzAPLvm0g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5536"/>
  <sheetViews>
    <sheetView showGridLines="0" topLeftCell="A7" zoomScaleNormal="100" workbookViewId="0">
      <selection activeCell="B33" sqref="B33:B4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278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87</v>
      </c>
      <c r="C9" s="31" t="s">
        <v>289</v>
      </c>
      <c r="D9" s="404"/>
      <c r="E9" s="405"/>
      <c r="F9" s="406"/>
      <c r="G9" t="s">
        <v>8</v>
      </c>
      <c r="O9" s="83" t="s">
        <v>9</v>
      </c>
      <c r="P9" s="80">
        <f>AVERAGE(B33:B37)</f>
        <v>23.6</v>
      </c>
      <c r="Q9" s="80">
        <f>AVERAGE(C11:C15)</f>
        <v>182.6</v>
      </c>
    </row>
    <row r="10" spans="1:17" x14ac:dyDescent="0.2">
      <c r="A10" s="90" t="s">
        <v>294</v>
      </c>
      <c r="B10" s="33"/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1.1800000000000002</v>
      </c>
      <c r="Q10" s="66">
        <f>0.05*Q9</f>
        <v>9.1300000000000008</v>
      </c>
    </row>
    <row r="11" spans="1:17" ht="13.5" thickBot="1" x14ac:dyDescent="0.25">
      <c r="A11" s="89">
        <v>44217</v>
      </c>
      <c r="B11" s="33"/>
      <c r="C11" s="33">
        <v>180</v>
      </c>
      <c r="D11" s="40"/>
      <c r="E11" s="34"/>
      <c r="G11" s="60" t="s">
        <v>18</v>
      </c>
      <c r="O11" s="84" t="s">
        <v>167</v>
      </c>
      <c r="P11" s="87" t="s">
        <v>87</v>
      </c>
      <c r="Q11" s="86" t="s">
        <v>289</v>
      </c>
    </row>
    <row r="12" spans="1:17" ht="13.5" thickTop="1" x14ac:dyDescent="0.2">
      <c r="A12" s="89">
        <v>44222</v>
      </c>
      <c r="B12" s="33"/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/>
      <c r="C13" s="33">
        <v>167</v>
      </c>
      <c r="D13" s="40"/>
      <c r="E13" s="34"/>
    </row>
    <row r="14" spans="1:17" x14ac:dyDescent="0.2">
      <c r="A14" s="90" t="s">
        <v>295</v>
      </c>
      <c r="B14" s="33"/>
      <c r="C14" s="33">
        <v>184</v>
      </c>
      <c r="D14" s="40"/>
      <c r="E14" s="34"/>
    </row>
    <row r="15" spans="1:17" x14ac:dyDescent="0.2">
      <c r="A15" s="89" t="s">
        <v>296</v>
      </c>
      <c r="B15" s="33"/>
      <c r="C15" s="33">
        <v>188</v>
      </c>
      <c r="D15" s="43"/>
      <c r="E15" s="34"/>
    </row>
    <row r="16" spans="1:17" x14ac:dyDescent="0.2">
      <c r="A16" s="91" t="s">
        <v>297</v>
      </c>
      <c r="B16" s="64"/>
      <c r="C16" s="64">
        <v>175</v>
      </c>
      <c r="D16" s="62"/>
      <c r="E16" s="34"/>
    </row>
    <row r="17" spans="1:7" x14ac:dyDescent="0.2">
      <c r="A17" s="91" t="s">
        <v>298</v>
      </c>
      <c r="B17" s="64"/>
      <c r="C17" s="64">
        <v>173</v>
      </c>
      <c r="E17" s="34"/>
    </row>
    <row r="18" spans="1:7" x14ac:dyDescent="0.2">
      <c r="A18" s="91" t="s">
        <v>299</v>
      </c>
      <c r="B18" s="67"/>
      <c r="C18" s="64">
        <v>158</v>
      </c>
    </row>
    <row r="19" spans="1:7" x14ac:dyDescent="0.2">
      <c r="A19" s="91" t="s">
        <v>300</v>
      </c>
      <c r="B19" s="67"/>
      <c r="C19" s="64">
        <v>206</v>
      </c>
    </row>
    <row r="20" spans="1:7" x14ac:dyDescent="0.2">
      <c r="A20" s="91" t="s">
        <v>301</v>
      </c>
      <c r="B20" s="67"/>
      <c r="C20" s="67">
        <v>181</v>
      </c>
    </row>
    <row r="21" spans="1:7" x14ac:dyDescent="0.2">
      <c r="A21" s="91" t="s">
        <v>302</v>
      </c>
      <c r="B21" s="64"/>
      <c r="C21" s="67">
        <v>161</v>
      </c>
      <c r="D21" s="62"/>
      <c r="E21" s="34"/>
      <c r="G21" s="35"/>
    </row>
    <row r="22" spans="1:7" x14ac:dyDescent="0.2">
      <c r="A22" s="91">
        <v>44257</v>
      </c>
      <c r="B22" s="64"/>
      <c r="C22" s="67">
        <v>167</v>
      </c>
      <c r="D22" s="62"/>
      <c r="E22" s="34"/>
    </row>
    <row r="23" spans="1:7" x14ac:dyDescent="0.2">
      <c r="A23" s="89" t="s">
        <v>303</v>
      </c>
      <c r="B23" s="33"/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/>
      <c r="C24" s="88">
        <v>191</v>
      </c>
    </row>
    <row r="25" spans="1:7" x14ac:dyDescent="0.2">
      <c r="A25" s="91">
        <v>44271</v>
      </c>
      <c r="B25" s="67"/>
      <c r="C25" s="67">
        <v>190</v>
      </c>
      <c r="D25" s="62"/>
      <c r="E25" s="34"/>
      <c r="F25" s="35"/>
    </row>
    <row r="26" spans="1:7" x14ac:dyDescent="0.2">
      <c r="A26" s="91">
        <v>44273</v>
      </c>
      <c r="B26" s="67"/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/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/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/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/>
      <c r="C30" s="67">
        <v>163</v>
      </c>
      <c r="D30" s="33"/>
      <c r="E30" s="34"/>
      <c r="F30" s="35"/>
    </row>
    <row r="31" spans="1:7" x14ac:dyDescent="0.2">
      <c r="A31" s="96">
        <v>44334</v>
      </c>
      <c r="B31" s="33"/>
      <c r="C31" s="88">
        <v>175</v>
      </c>
      <c r="D31" s="67"/>
      <c r="E31" s="34"/>
      <c r="F31" s="35"/>
    </row>
    <row r="32" spans="1:7" x14ac:dyDescent="0.2">
      <c r="A32" s="96">
        <v>44336</v>
      </c>
      <c r="B32" s="33"/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312</v>
      </c>
      <c r="E33" s="34"/>
      <c r="F33" s="35"/>
    </row>
    <row r="34" spans="1:6" x14ac:dyDescent="0.2">
      <c r="A34" s="63">
        <v>44343</v>
      </c>
      <c r="B34" s="67">
        <v>23</v>
      </c>
      <c r="C34" s="67">
        <v>164</v>
      </c>
      <c r="D34" s="67"/>
      <c r="E34" s="34"/>
      <c r="F34" s="35"/>
    </row>
    <row r="35" spans="1:6" x14ac:dyDescent="0.2">
      <c r="A35" s="63">
        <v>44348</v>
      </c>
      <c r="B35" s="67">
        <v>24</v>
      </c>
      <c r="C35" s="67">
        <v>177</v>
      </c>
      <c r="D35" s="67"/>
      <c r="E35" s="34"/>
      <c r="F35" s="35"/>
    </row>
    <row r="36" spans="1:6" x14ac:dyDescent="0.2">
      <c r="A36" s="63">
        <v>44350</v>
      </c>
      <c r="B36" s="67">
        <v>24</v>
      </c>
      <c r="C36" s="67">
        <v>183</v>
      </c>
      <c r="E36" s="34"/>
      <c r="F36" s="35"/>
    </row>
    <row r="37" spans="1:6" x14ac:dyDescent="0.2">
      <c r="A37" s="63">
        <v>44358</v>
      </c>
      <c r="B37" s="67">
        <v>23</v>
      </c>
      <c r="C37" s="67">
        <v>178</v>
      </c>
      <c r="D37" s="98" t="s">
        <v>313</v>
      </c>
      <c r="E37" s="36"/>
      <c r="F37" s="37"/>
    </row>
    <row r="38" spans="1:6" x14ac:dyDescent="0.2">
      <c r="A38" s="63">
        <v>44363</v>
      </c>
      <c r="B38" s="67">
        <v>23</v>
      </c>
      <c r="C38" s="67">
        <v>177</v>
      </c>
      <c r="E38" s="36"/>
      <c r="F38" s="37"/>
    </row>
    <row r="39" spans="1:6" x14ac:dyDescent="0.2">
      <c r="A39" s="63">
        <v>44369</v>
      </c>
      <c r="B39" s="67">
        <v>23</v>
      </c>
      <c r="C39" s="67">
        <v>169</v>
      </c>
      <c r="D39" s="71"/>
      <c r="E39" s="72"/>
      <c r="F39" s="73"/>
    </row>
    <row r="40" spans="1:6" x14ac:dyDescent="0.2">
      <c r="A40" s="65">
        <v>44371</v>
      </c>
      <c r="B40" s="67">
        <v>23</v>
      </c>
      <c r="C40" s="67">
        <v>169</v>
      </c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23.375</v>
      </c>
      <c r="C60" s="78">
        <f>AVERAGE(C23:C59)</f>
        <v>178.27777777777777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0.51754916950676566</v>
      </c>
      <c r="C61" s="78">
        <f>STDEV(C10:C59)</f>
        <v>11.430858066174745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2.2141140941465913</v>
      </c>
      <c r="C62" s="78">
        <f>C61/C60*100</f>
        <v>6.4118244060811902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nZmJCaOBMLFEJk30pV/crFcJErXuLyrnz3IR6iPW8ZFoS74sW+AR9WuwGYSUwCLIOSU1r19prI2UWpau0FkPg==" saltValue="201Az9OzfyAudu/LullT5A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5536"/>
  <sheetViews>
    <sheetView showGridLines="0" zoomScaleNormal="100" workbookViewId="0">
      <selection activeCell="C10" sqref="C10:C20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314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>
        <v>2021</v>
      </c>
    </row>
    <row r="5" spans="1:17" ht="18.75" customHeight="1" thickBot="1" x14ac:dyDescent="0.25">
      <c r="A5" s="23" t="s">
        <v>20</v>
      </c>
      <c r="B5" s="5"/>
      <c r="C5" s="3" t="s">
        <v>271</v>
      </c>
      <c r="D5" s="42">
        <v>44592</v>
      </c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316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AVERAGE(C11:C15)</f>
        <v>189.2</v>
      </c>
    </row>
    <row r="10" spans="1:17" x14ac:dyDescent="0.2">
      <c r="A10" s="70" t="s">
        <v>308</v>
      </c>
      <c r="B10" s="69">
        <v>20</v>
      </c>
      <c r="C10" s="69">
        <v>178</v>
      </c>
      <c r="D10" s="43"/>
      <c r="E10" s="34"/>
      <c r="G10" s="60" t="s">
        <v>13</v>
      </c>
      <c r="O10" s="83" t="s">
        <v>14</v>
      </c>
      <c r="P10" s="66">
        <f>0.05*P9</f>
        <v>1.1000000000000001</v>
      </c>
      <c r="Q10" s="66">
        <f>0.05*Q9</f>
        <v>9.4599999999999991</v>
      </c>
    </row>
    <row r="11" spans="1:17" ht="13.5" thickBot="1" x14ac:dyDescent="0.25">
      <c r="A11" s="89" t="s">
        <v>317</v>
      </c>
      <c r="B11" s="33">
        <v>23</v>
      </c>
      <c r="C11" s="58">
        <v>206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316</v>
      </c>
    </row>
    <row r="12" spans="1:17" ht="13.5" thickTop="1" x14ac:dyDescent="0.2">
      <c r="A12" s="89">
        <v>44287</v>
      </c>
      <c r="B12" s="33">
        <v>25</v>
      </c>
      <c r="C12" s="33">
        <v>190</v>
      </c>
      <c r="D12" s="40"/>
      <c r="E12" s="34"/>
      <c r="G12" s="60" t="s">
        <v>22</v>
      </c>
      <c r="Q12">
        <f>189+(2*Q10)</f>
        <v>207.92</v>
      </c>
    </row>
    <row r="13" spans="1:17" x14ac:dyDescent="0.2">
      <c r="A13" s="89">
        <v>44294</v>
      </c>
      <c r="B13" s="33">
        <v>20</v>
      </c>
      <c r="C13" s="33">
        <v>181</v>
      </c>
      <c r="D13" s="40"/>
      <c r="E13" s="34"/>
      <c r="Q13">
        <f>Q9-(2*Q10)</f>
        <v>170.28</v>
      </c>
    </row>
    <row r="14" spans="1:17" x14ac:dyDescent="0.2">
      <c r="A14" s="90" t="s">
        <v>318</v>
      </c>
      <c r="B14" s="33">
        <v>22</v>
      </c>
      <c r="C14" s="33">
        <v>183</v>
      </c>
      <c r="D14" s="40"/>
      <c r="E14" s="34"/>
    </row>
    <row r="15" spans="1:17" x14ac:dyDescent="0.2">
      <c r="A15" s="89" t="s">
        <v>319</v>
      </c>
      <c r="B15" s="33">
        <v>21</v>
      </c>
      <c r="C15" s="33">
        <v>186</v>
      </c>
      <c r="D15" s="43"/>
      <c r="E15" s="34"/>
    </row>
    <row r="16" spans="1:17" x14ac:dyDescent="0.2">
      <c r="A16" s="91">
        <v>44306</v>
      </c>
      <c r="B16" s="64">
        <v>22</v>
      </c>
      <c r="C16" s="64">
        <v>171</v>
      </c>
      <c r="D16" s="62"/>
      <c r="E16" s="34"/>
    </row>
    <row r="17" spans="1:7" x14ac:dyDescent="0.2">
      <c r="A17" s="91" t="s">
        <v>320</v>
      </c>
      <c r="B17" s="64">
        <v>20</v>
      </c>
      <c r="C17" s="64">
        <v>186</v>
      </c>
      <c r="E17" s="34"/>
    </row>
    <row r="18" spans="1:7" x14ac:dyDescent="0.2">
      <c r="A18" s="91" t="s">
        <v>321</v>
      </c>
      <c r="B18" s="67">
        <v>21</v>
      </c>
      <c r="C18" s="64">
        <v>171</v>
      </c>
    </row>
    <row r="19" spans="1:7" x14ac:dyDescent="0.2">
      <c r="A19" s="91" t="s">
        <v>322</v>
      </c>
      <c r="B19" s="67">
        <v>24</v>
      </c>
      <c r="C19" s="93">
        <v>214</v>
      </c>
    </row>
    <row r="20" spans="1:7" x14ac:dyDescent="0.2">
      <c r="A20" s="91">
        <v>44321</v>
      </c>
      <c r="B20" s="67">
        <v>20</v>
      </c>
      <c r="C20" s="67">
        <v>180</v>
      </c>
    </row>
    <row r="21" spans="1:7" x14ac:dyDescent="0.2">
      <c r="D21" s="62"/>
      <c r="E21" s="34"/>
      <c r="G21" s="35"/>
    </row>
    <row r="22" spans="1:7" x14ac:dyDescent="0.2">
      <c r="D22" s="62"/>
      <c r="E22" s="34"/>
    </row>
    <row r="23" spans="1:7" x14ac:dyDescent="0.2">
      <c r="D23" s="43"/>
      <c r="E23" s="40"/>
      <c r="F23" s="92"/>
    </row>
    <row r="25" spans="1:7" x14ac:dyDescent="0.2">
      <c r="A25" s="91"/>
      <c r="B25" s="67"/>
      <c r="C25" s="67"/>
      <c r="D25" s="62"/>
      <c r="E25" s="34"/>
      <c r="F25" s="35"/>
    </row>
    <row r="26" spans="1:7" x14ac:dyDescent="0.2">
      <c r="A26" s="91"/>
      <c r="B26" s="67"/>
      <c r="C26" s="67"/>
      <c r="D26" s="67"/>
      <c r="E26" s="34"/>
      <c r="F26" s="35"/>
    </row>
    <row r="27" spans="1:7" x14ac:dyDescent="0.2">
      <c r="A27" s="63"/>
      <c r="B27" s="67"/>
      <c r="C27" s="67"/>
      <c r="D27" s="67"/>
      <c r="E27" s="34"/>
      <c r="F27" s="35"/>
    </row>
    <row r="28" spans="1:7" x14ac:dyDescent="0.2">
      <c r="A28" s="70"/>
      <c r="B28" s="69"/>
      <c r="C28" s="69"/>
      <c r="D28" s="69"/>
      <c r="E28" s="34"/>
      <c r="F28" s="35"/>
    </row>
    <row r="29" spans="1:7" x14ac:dyDescent="0.2">
      <c r="A29" s="63"/>
      <c r="B29" s="67"/>
      <c r="C29" s="67"/>
      <c r="D29" s="67"/>
      <c r="E29" s="34"/>
      <c r="F29" s="35"/>
    </row>
    <row r="30" spans="1:7" x14ac:dyDescent="0.2">
      <c r="A30" s="63"/>
      <c r="B30" s="64"/>
      <c r="C30" s="64"/>
      <c r="D30" s="33"/>
      <c r="E30" s="34"/>
      <c r="F30" s="35"/>
    </row>
    <row r="31" spans="1:7" x14ac:dyDescent="0.2">
      <c r="A31" s="63"/>
      <c r="B31" s="64"/>
      <c r="C31" s="64"/>
      <c r="D31" s="67"/>
      <c r="E31" s="34"/>
      <c r="F31" s="35"/>
    </row>
    <row r="32" spans="1:7" x14ac:dyDescent="0.2">
      <c r="A32" s="63"/>
      <c r="B32" s="64"/>
      <c r="C32" s="64"/>
      <c r="D32" s="67"/>
      <c r="E32" s="34"/>
      <c r="F32" s="35"/>
    </row>
    <row r="33" spans="1:6" x14ac:dyDescent="0.2">
      <c r="A33" s="63"/>
      <c r="B33" s="67"/>
      <c r="C33" s="67"/>
      <c r="D33" s="67"/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AVERAGE(B25:B59)</f>
        <v>#DIV/0!</v>
      </c>
      <c r="C60" s="78" t="e">
        <f>AVERAGE(C25:C59)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1.7477257950106058</v>
      </c>
      <c r="C61" s="78">
        <f>STDEV(C10:C59)</f>
        <v>13.3566462856512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BUZQQ1HAAVdNQCaLob4FqpIxYjgDfSx+fEwBWjhwM3pHu7S0qOgvvuVu4gKWL8Knacr4/mHFR5SHtANPa5gLg==" saltValue="UHxTkcq8GruDp6fxZEATOQ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5536"/>
  <sheetViews>
    <sheetView showGridLines="0" topLeftCell="A4" zoomScaleNormal="100" workbookViewId="0">
      <selection activeCell="D33" sqref="D3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315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70</v>
      </c>
      <c r="C9" s="31" t="s">
        <v>323</v>
      </c>
      <c r="D9" s="404"/>
      <c r="E9" s="405"/>
      <c r="F9" s="406"/>
      <c r="G9" t="s">
        <v>8</v>
      </c>
      <c r="O9" s="83" t="s">
        <v>9</v>
      </c>
      <c r="P9" s="80">
        <f>AVERAGE(B10:B14)</f>
        <v>21</v>
      </c>
      <c r="Q9" s="80">
        <f>AVERAGE(C11:C15)</f>
        <v>182.6</v>
      </c>
    </row>
    <row r="10" spans="1:17" x14ac:dyDescent="0.2">
      <c r="A10" s="90" t="s">
        <v>294</v>
      </c>
      <c r="B10" s="33">
        <v>20</v>
      </c>
      <c r="C10" s="33">
        <v>183</v>
      </c>
      <c r="D10" s="43"/>
      <c r="E10" s="34"/>
      <c r="G10" s="60" t="s">
        <v>13</v>
      </c>
      <c r="O10" s="83" t="s">
        <v>14</v>
      </c>
      <c r="P10" s="66">
        <f>0.05*P9</f>
        <v>1.05</v>
      </c>
      <c r="Q10" s="66">
        <f>0.05*Q9</f>
        <v>9.1300000000000008</v>
      </c>
    </row>
    <row r="11" spans="1:17" ht="13.5" thickBot="1" x14ac:dyDescent="0.25">
      <c r="A11" s="89">
        <v>44217</v>
      </c>
      <c r="B11" s="33">
        <v>23</v>
      </c>
      <c r="C11" s="33">
        <v>180</v>
      </c>
      <c r="D11" s="40"/>
      <c r="E11" s="34"/>
      <c r="G11" s="60" t="s">
        <v>18</v>
      </c>
      <c r="O11" s="84" t="s">
        <v>167</v>
      </c>
      <c r="P11" s="87" t="s">
        <v>70</v>
      </c>
      <c r="Q11" s="86" t="s">
        <v>289</v>
      </c>
    </row>
    <row r="12" spans="1:17" ht="13.5" thickTop="1" x14ac:dyDescent="0.2">
      <c r="A12" s="89">
        <v>44222</v>
      </c>
      <c r="B12" s="33">
        <v>20</v>
      </c>
      <c r="C12" s="33">
        <v>194</v>
      </c>
      <c r="D12" s="40"/>
      <c r="E12" s="34"/>
      <c r="G12" s="60" t="s">
        <v>22</v>
      </c>
    </row>
    <row r="13" spans="1:17" x14ac:dyDescent="0.2">
      <c r="A13" s="89">
        <v>44224</v>
      </c>
      <c r="B13" s="33">
        <v>20</v>
      </c>
      <c r="C13" s="33">
        <v>167</v>
      </c>
      <c r="D13" s="40"/>
      <c r="E13" s="34"/>
    </row>
    <row r="14" spans="1:17" x14ac:dyDescent="0.2">
      <c r="A14" s="90" t="s">
        <v>295</v>
      </c>
      <c r="B14" s="33">
        <v>22</v>
      </c>
      <c r="C14" s="33">
        <v>184</v>
      </c>
      <c r="D14" s="40"/>
      <c r="E14" s="34"/>
    </row>
    <row r="15" spans="1:17" x14ac:dyDescent="0.2">
      <c r="A15" s="89" t="s">
        <v>296</v>
      </c>
      <c r="B15" s="33">
        <v>20</v>
      </c>
      <c r="C15" s="33">
        <v>188</v>
      </c>
      <c r="D15" s="43"/>
      <c r="E15" s="34"/>
    </row>
    <row r="16" spans="1:17" x14ac:dyDescent="0.2">
      <c r="A16" s="91" t="s">
        <v>297</v>
      </c>
      <c r="B16" s="64">
        <v>20</v>
      </c>
      <c r="C16" s="64">
        <v>175</v>
      </c>
      <c r="D16" s="62"/>
      <c r="E16" s="34"/>
    </row>
    <row r="17" spans="1:7" x14ac:dyDescent="0.2">
      <c r="A17" s="91" t="s">
        <v>298</v>
      </c>
      <c r="B17" s="64">
        <v>17</v>
      </c>
      <c r="C17" s="64">
        <v>173</v>
      </c>
      <c r="E17" s="34"/>
    </row>
    <row r="18" spans="1:7" x14ac:dyDescent="0.2">
      <c r="A18" s="91" t="s">
        <v>299</v>
      </c>
      <c r="B18" s="67">
        <v>18</v>
      </c>
      <c r="C18" s="64">
        <v>158</v>
      </c>
    </row>
    <row r="19" spans="1:7" x14ac:dyDescent="0.2">
      <c r="A19" s="91" t="s">
        <v>300</v>
      </c>
      <c r="B19" s="67">
        <v>24</v>
      </c>
      <c r="C19" s="64">
        <v>206</v>
      </c>
    </row>
    <row r="20" spans="1:7" x14ac:dyDescent="0.2">
      <c r="A20" s="91" t="s">
        <v>301</v>
      </c>
      <c r="B20" s="67">
        <v>22</v>
      </c>
      <c r="C20" s="67">
        <v>181</v>
      </c>
    </row>
    <row r="21" spans="1:7" x14ac:dyDescent="0.2">
      <c r="A21" s="91" t="s">
        <v>302</v>
      </c>
      <c r="B21" s="64">
        <v>19</v>
      </c>
      <c r="C21" s="67">
        <v>161</v>
      </c>
      <c r="D21" s="62"/>
      <c r="E21" s="34"/>
      <c r="G21" s="35"/>
    </row>
    <row r="22" spans="1:7" x14ac:dyDescent="0.2">
      <c r="A22" s="91">
        <v>44257</v>
      </c>
      <c r="B22" s="64">
        <v>20</v>
      </c>
      <c r="C22" s="67">
        <v>167</v>
      </c>
      <c r="D22" s="62"/>
      <c r="E22" s="34"/>
    </row>
    <row r="23" spans="1:7" x14ac:dyDescent="0.2">
      <c r="A23" s="89" t="s">
        <v>303</v>
      </c>
      <c r="B23" s="33">
        <v>19</v>
      </c>
      <c r="C23" s="88">
        <v>161</v>
      </c>
      <c r="D23" s="43" t="s">
        <v>304</v>
      </c>
      <c r="E23" s="40"/>
      <c r="F23" s="92" t="s">
        <v>305</v>
      </c>
    </row>
    <row r="24" spans="1:7" x14ac:dyDescent="0.2">
      <c r="A24" s="89" t="s">
        <v>306</v>
      </c>
      <c r="B24" s="33">
        <v>21</v>
      </c>
      <c r="C24" s="88">
        <v>191</v>
      </c>
    </row>
    <row r="25" spans="1:7" x14ac:dyDescent="0.2">
      <c r="A25" s="91">
        <v>44271</v>
      </c>
      <c r="B25" s="67">
        <v>21</v>
      </c>
      <c r="C25" s="67">
        <v>190</v>
      </c>
      <c r="D25" s="62"/>
      <c r="E25" s="34"/>
      <c r="F25" s="35"/>
    </row>
    <row r="26" spans="1:7" x14ac:dyDescent="0.2">
      <c r="A26" s="91">
        <v>44273</v>
      </c>
      <c r="B26" s="67">
        <v>21</v>
      </c>
      <c r="C26" s="67">
        <v>186</v>
      </c>
      <c r="D26" s="67"/>
      <c r="E26" s="34"/>
      <c r="F26" s="35"/>
    </row>
    <row r="27" spans="1:7" x14ac:dyDescent="0.2">
      <c r="A27" s="63" t="s">
        <v>307</v>
      </c>
      <c r="B27" s="67">
        <v>21</v>
      </c>
      <c r="C27" s="67">
        <v>191</v>
      </c>
      <c r="D27" s="67"/>
      <c r="E27" s="34"/>
      <c r="F27" s="35"/>
    </row>
    <row r="28" spans="1:7" x14ac:dyDescent="0.2">
      <c r="A28" s="70" t="s">
        <v>308</v>
      </c>
      <c r="B28" s="69">
        <v>20</v>
      </c>
      <c r="C28" s="69">
        <v>178</v>
      </c>
      <c r="D28" s="69"/>
      <c r="E28" s="34"/>
      <c r="F28" s="35"/>
    </row>
    <row r="29" spans="1:7" x14ac:dyDescent="0.2">
      <c r="A29" s="95" t="s">
        <v>309</v>
      </c>
      <c r="B29" s="64">
        <v>21</v>
      </c>
      <c r="C29" s="67">
        <v>193</v>
      </c>
      <c r="E29" s="94" t="s">
        <v>310</v>
      </c>
      <c r="F29" s="35"/>
    </row>
    <row r="30" spans="1:7" x14ac:dyDescent="0.2">
      <c r="A30" s="95" t="s">
        <v>311</v>
      </c>
      <c r="B30" s="64">
        <v>19</v>
      </c>
      <c r="C30" s="67">
        <v>163</v>
      </c>
      <c r="D30" s="33"/>
      <c r="E30" s="34"/>
      <c r="F30" s="35"/>
    </row>
    <row r="31" spans="1:7" x14ac:dyDescent="0.2">
      <c r="A31" s="96">
        <v>44334</v>
      </c>
      <c r="B31" s="33">
        <v>19</v>
      </c>
      <c r="C31" s="88">
        <v>175</v>
      </c>
      <c r="D31" s="67"/>
      <c r="E31" s="34"/>
      <c r="F31" s="35"/>
    </row>
    <row r="32" spans="1:7" x14ac:dyDescent="0.2">
      <c r="A32" s="96">
        <v>44336</v>
      </c>
      <c r="B32" s="33">
        <v>20</v>
      </c>
      <c r="C32" s="88">
        <v>186</v>
      </c>
      <c r="D32" s="67"/>
      <c r="E32" s="34"/>
      <c r="F32" s="35"/>
    </row>
    <row r="33" spans="1:6" x14ac:dyDescent="0.2">
      <c r="A33" s="63">
        <v>44341</v>
      </c>
      <c r="B33" s="67">
        <v>24</v>
      </c>
      <c r="C33" s="67">
        <v>178</v>
      </c>
      <c r="D33" s="97" t="s">
        <v>324</v>
      </c>
      <c r="E33" s="34"/>
      <c r="F33" s="35"/>
    </row>
    <row r="34" spans="1:6" x14ac:dyDescent="0.2">
      <c r="A34" s="63"/>
      <c r="B34" s="67"/>
      <c r="C34" s="67"/>
      <c r="D34" s="67"/>
      <c r="E34" s="34"/>
      <c r="F34" s="35"/>
    </row>
    <row r="35" spans="1:6" x14ac:dyDescent="0.2">
      <c r="A35" s="63"/>
      <c r="B35" s="67"/>
      <c r="C35" s="67"/>
      <c r="D35" s="67"/>
      <c r="E35" s="34"/>
      <c r="F35" s="35"/>
    </row>
    <row r="36" spans="1:6" x14ac:dyDescent="0.2">
      <c r="A36" s="63"/>
      <c r="B36" s="67"/>
      <c r="C36" s="67"/>
      <c r="E36" s="34"/>
      <c r="F36" s="35"/>
    </row>
    <row r="37" spans="1:6" x14ac:dyDescent="0.2">
      <c r="A37" s="63"/>
      <c r="B37" s="67"/>
      <c r="C37" s="67"/>
      <c r="E37" s="36"/>
      <c r="F37" s="37"/>
    </row>
    <row r="38" spans="1:6" x14ac:dyDescent="0.2">
      <c r="A38" s="63"/>
      <c r="B38" s="67"/>
      <c r="C38" s="67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AVERAGE(B23:B59)</f>
        <v>20.545454545454547</v>
      </c>
      <c r="C60" s="78">
        <f>AVERAGE(C23:C59)</f>
        <v>181.09090909090909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STDEV(B10:B59)</f>
        <v>1.6934443076725036</v>
      </c>
      <c r="C61" s="78">
        <f>STDEV(C10:C59)</f>
        <v>12.300509592365838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8.2424280461936021</v>
      </c>
      <c r="C62" s="78">
        <f>C61/C60*100</f>
        <v>6.7924500761056326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6MfO7dqEQKqQVLbNzV/yGA9BwD138eb+lAUuBkTl1gjJmjcr7UsvKZbShRL790yKRxtt5C9UKaJfOMn3lL/LEQ==" saltValue="Q+jShtfRARYZ7+JAvc6p2w==" spinCount="100000" sheet="1" objects="1" scenarios="1"/>
  <mergeCells count="5"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5536"/>
  <sheetViews>
    <sheetView showGridLines="0" topLeftCell="A7" zoomScaleNormal="100" workbookViewId="0">
      <selection activeCell="A32" sqref="A32:F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17" ht="24" thickBot="1" x14ac:dyDescent="0.4">
      <c r="A1" s="352" t="s">
        <v>0</v>
      </c>
      <c r="B1" s="352"/>
      <c r="C1" s="352"/>
      <c r="D1" s="352"/>
      <c r="E1" s="352"/>
      <c r="F1" s="352"/>
    </row>
    <row r="2" spans="1:17" ht="13.5" thickBot="1" x14ac:dyDescent="0.25">
      <c r="A2" s="22"/>
      <c r="B2" s="1"/>
      <c r="C2" s="2"/>
    </row>
    <row r="3" spans="1:1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17" ht="21" thickBot="1" x14ac:dyDescent="0.35">
      <c r="A4" s="23" t="s">
        <v>15</v>
      </c>
      <c r="B4" s="5"/>
      <c r="C4" s="48" t="s">
        <v>325</v>
      </c>
      <c r="D4" s="42"/>
      <c r="E4" s="18" t="s">
        <v>17</v>
      </c>
      <c r="F4" s="20"/>
    </row>
    <row r="5" spans="1:17" ht="18.75" customHeight="1" thickBot="1" x14ac:dyDescent="0.25">
      <c r="A5" s="23" t="s">
        <v>20</v>
      </c>
      <c r="B5" s="5"/>
      <c r="C5" s="3" t="s">
        <v>293</v>
      </c>
      <c r="D5" s="42"/>
    </row>
    <row r="7" spans="1:17" ht="13.5" thickBot="1" x14ac:dyDescent="0.25">
      <c r="B7" s="353"/>
      <c r="C7" s="353"/>
    </row>
    <row r="8" spans="1:1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  <c r="O8" s="81" t="s">
        <v>2</v>
      </c>
      <c r="P8" s="82" t="s">
        <v>3</v>
      </c>
      <c r="Q8" s="66" t="s">
        <v>4</v>
      </c>
    </row>
    <row r="9" spans="1:17" ht="13.5" thickBot="1" x14ac:dyDescent="0.25">
      <c r="A9" s="403"/>
      <c r="B9" s="31" t="s">
        <v>326</v>
      </c>
      <c r="C9" s="31" t="s">
        <v>130</v>
      </c>
      <c r="D9" s="404"/>
      <c r="E9" s="405"/>
      <c r="F9" s="406"/>
      <c r="G9" t="s">
        <v>8</v>
      </c>
      <c r="O9" s="83" t="s">
        <v>9</v>
      </c>
      <c r="P9" s="80">
        <f>AVERAGE(B10:B14)</f>
        <v>22</v>
      </c>
      <c r="Q9" s="80">
        <f>AVERAGE(C10:C14)</f>
        <v>184.4</v>
      </c>
    </row>
    <row r="10" spans="1:17" x14ac:dyDescent="0.2">
      <c r="A10" s="26">
        <v>44124</v>
      </c>
      <c r="B10" s="33">
        <v>21</v>
      </c>
      <c r="C10" s="33">
        <v>198</v>
      </c>
      <c r="D10" s="43"/>
      <c r="E10" s="34" t="s">
        <v>327</v>
      </c>
      <c r="F10" s="35"/>
      <c r="G10" s="60" t="s">
        <v>13</v>
      </c>
      <c r="O10" s="83" t="s">
        <v>14</v>
      </c>
      <c r="P10" s="66">
        <f>0.05*P9</f>
        <v>1.1000000000000001</v>
      </c>
      <c r="Q10" s="66">
        <f>0.05*Q9</f>
        <v>9.2200000000000006</v>
      </c>
    </row>
    <row r="11" spans="1:17" ht="13.5" thickBot="1" x14ac:dyDescent="0.25">
      <c r="A11" s="26">
        <v>44131</v>
      </c>
      <c r="B11" s="33">
        <v>24</v>
      </c>
      <c r="C11" s="33">
        <v>190</v>
      </c>
      <c r="D11" s="40" t="s">
        <v>328</v>
      </c>
      <c r="E11" s="34"/>
      <c r="F11" s="35" t="s">
        <v>327</v>
      </c>
      <c r="G11" s="60" t="s">
        <v>18</v>
      </c>
      <c r="O11" s="84" t="s">
        <v>167</v>
      </c>
      <c r="P11" s="85" t="s">
        <v>326</v>
      </c>
      <c r="Q11" s="66" t="s">
        <v>130</v>
      </c>
    </row>
    <row r="12" spans="1:17" ht="13.5" thickTop="1" x14ac:dyDescent="0.2">
      <c r="A12" s="26">
        <v>44132</v>
      </c>
      <c r="B12" s="33">
        <v>19</v>
      </c>
      <c r="C12" s="33">
        <v>154</v>
      </c>
      <c r="D12" s="40"/>
      <c r="E12" s="34"/>
      <c r="F12" s="35" t="s">
        <v>327</v>
      </c>
      <c r="G12" s="60" t="s">
        <v>22</v>
      </c>
    </row>
    <row r="13" spans="1:17" x14ac:dyDescent="0.2">
      <c r="A13" s="26">
        <v>44154</v>
      </c>
      <c r="B13" s="33">
        <v>23</v>
      </c>
      <c r="C13" s="33">
        <v>190</v>
      </c>
      <c r="D13" s="40"/>
      <c r="E13" s="34"/>
      <c r="F13" s="35" t="s">
        <v>327</v>
      </c>
    </row>
    <row r="14" spans="1:17" x14ac:dyDescent="0.2">
      <c r="A14" s="57">
        <v>44158</v>
      </c>
      <c r="B14" s="33">
        <v>23</v>
      </c>
      <c r="C14" s="33">
        <v>190</v>
      </c>
      <c r="D14" s="40" t="s">
        <v>329</v>
      </c>
      <c r="E14" s="34"/>
      <c r="F14" s="35" t="s">
        <v>327</v>
      </c>
    </row>
    <row r="15" spans="1:17" x14ac:dyDescent="0.2">
      <c r="A15" s="26">
        <v>44166</v>
      </c>
      <c r="B15" s="33">
        <v>23</v>
      </c>
      <c r="C15" s="33">
        <v>186</v>
      </c>
      <c r="D15" s="43" t="s">
        <v>330</v>
      </c>
      <c r="E15" s="34"/>
      <c r="F15" s="35"/>
    </row>
    <row r="16" spans="1:17" x14ac:dyDescent="0.2">
      <c r="A16" s="63">
        <v>44173</v>
      </c>
      <c r="B16" s="64">
        <v>21</v>
      </c>
      <c r="C16" s="64">
        <v>167</v>
      </c>
      <c r="D16" s="62"/>
      <c r="E16" s="34"/>
      <c r="F16" s="35"/>
    </row>
    <row r="17" spans="1:10" x14ac:dyDescent="0.2">
      <c r="A17" s="63">
        <v>44175</v>
      </c>
      <c r="B17" s="64">
        <v>23</v>
      </c>
      <c r="C17" s="64">
        <v>185</v>
      </c>
      <c r="E17" s="34"/>
      <c r="F17" s="35"/>
    </row>
    <row r="18" spans="1:10" x14ac:dyDescent="0.2">
      <c r="A18" s="63">
        <v>44180</v>
      </c>
      <c r="B18" s="64">
        <v>21</v>
      </c>
      <c r="C18" s="64">
        <v>191</v>
      </c>
      <c r="D18" s="62"/>
      <c r="E18" s="34"/>
      <c r="F18" s="35"/>
    </row>
    <row r="19" spans="1:10" x14ac:dyDescent="0.2">
      <c r="A19" s="26">
        <v>44182</v>
      </c>
      <c r="B19" s="33">
        <v>24</v>
      </c>
      <c r="C19" s="33">
        <v>171</v>
      </c>
      <c r="D19" s="40"/>
      <c r="E19" s="34"/>
      <c r="F19" s="35"/>
    </row>
    <row r="20" spans="1:10" x14ac:dyDescent="0.2">
      <c r="A20" s="26">
        <v>44187</v>
      </c>
      <c r="B20" s="33">
        <v>24</v>
      </c>
      <c r="C20" s="33">
        <v>194</v>
      </c>
      <c r="D20" s="40"/>
      <c r="E20" s="34"/>
      <c r="F20" s="35"/>
    </row>
    <row r="21" spans="1:10" x14ac:dyDescent="0.2">
      <c r="A21" s="26">
        <v>44189</v>
      </c>
      <c r="B21" s="33">
        <v>22</v>
      </c>
      <c r="C21" s="33">
        <v>172</v>
      </c>
      <c r="D21" s="40"/>
      <c r="E21" s="34"/>
      <c r="G21" s="35"/>
    </row>
    <row r="22" spans="1:10" x14ac:dyDescent="0.2">
      <c r="A22" s="26">
        <v>44196</v>
      </c>
      <c r="B22" s="33">
        <v>21</v>
      </c>
      <c r="C22" s="33">
        <v>153</v>
      </c>
      <c r="D22" s="43"/>
      <c r="E22" s="34"/>
      <c r="F22" s="35"/>
    </row>
    <row r="23" spans="1:10" ht="13.5" thickBot="1" x14ac:dyDescent="0.25">
      <c r="A23" s="26">
        <v>44201</v>
      </c>
      <c r="B23" s="33"/>
      <c r="C23" s="33">
        <v>164</v>
      </c>
      <c r="D23" s="40"/>
      <c r="E23" s="34"/>
      <c r="F23" s="35"/>
    </row>
    <row r="24" spans="1:10" ht="13.5" thickTop="1" x14ac:dyDescent="0.2">
      <c r="A24" s="26">
        <v>44208</v>
      </c>
      <c r="B24" s="33">
        <v>22</v>
      </c>
      <c r="C24" s="33">
        <v>173</v>
      </c>
      <c r="D24" s="40"/>
      <c r="E24" s="34"/>
      <c r="F24" s="35"/>
      <c r="H24" s="81" t="s">
        <v>2</v>
      </c>
      <c r="I24" s="82" t="s">
        <v>3</v>
      </c>
      <c r="J24" s="66" t="s">
        <v>4</v>
      </c>
    </row>
    <row r="25" spans="1:10" x14ac:dyDescent="0.2">
      <c r="A25" s="63">
        <v>44210</v>
      </c>
      <c r="B25" s="67">
        <v>22</v>
      </c>
      <c r="C25" s="67">
        <v>178</v>
      </c>
      <c r="D25" s="62"/>
      <c r="E25" s="34"/>
      <c r="F25" s="35"/>
      <c r="H25" s="83" t="s">
        <v>9</v>
      </c>
      <c r="I25" s="80">
        <v>22</v>
      </c>
      <c r="J25" s="80">
        <v>172</v>
      </c>
    </row>
    <row r="26" spans="1:10" x14ac:dyDescent="0.2">
      <c r="A26" s="63">
        <v>44215</v>
      </c>
      <c r="B26" s="67">
        <v>20</v>
      </c>
      <c r="C26" s="67">
        <v>183</v>
      </c>
      <c r="D26" s="68"/>
      <c r="E26" s="34"/>
      <c r="F26" s="35"/>
      <c r="H26" s="83" t="s">
        <v>14</v>
      </c>
      <c r="I26" s="66">
        <f>0.05*I25</f>
        <v>1.1000000000000001</v>
      </c>
      <c r="J26" s="66">
        <f>0.05*J25</f>
        <v>8.6</v>
      </c>
    </row>
    <row r="27" spans="1:10" ht="13.5" thickBot="1" x14ac:dyDescent="0.25">
      <c r="A27" s="63">
        <v>44217</v>
      </c>
      <c r="B27" s="67">
        <v>23</v>
      </c>
      <c r="C27" s="67">
        <v>180</v>
      </c>
      <c r="D27" s="62"/>
      <c r="E27" s="34"/>
      <c r="F27" s="35"/>
      <c r="H27" s="84" t="s">
        <v>167</v>
      </c>
      <c r="I27" s="85" t="s">
        <v>326</v>
      </c>
      <c r="J27" s="86" t="s">
        <v>331</v>
      </c>
    </row>
    <row r="28" spans="1:10" ht="13.5" thickTop="1" x14ac:dyDescent="0.2">
      <c r="A28" s="70">
        <v>44222</v>
      </c>
      <c r="B28" s="69"/>
      <c r="C28" s="69">
        <v>194</v>
      </c>
      <c r="D28" s="62"/>
      <c r="E28" s="34"/>
      <c r="F28" s="35"/>
    </row>
    <row r="29" spans="1:10" x14ac:dyDescent="0.2">
      <c r="A29" s="63">
        <v>44224</v>
      </c>
      <c r="B29" s="67">
        <v>20</v>
      </c>
      <c r="C29" s="67">
        <v>167</v>
      </c>
      <c r="D29" s="62"/>
      <c r="E29" s="34"/>
      <c r="F29" s="35"/>
    </row>
    <row r="30" spans="1:10" x14ac:dyDescent="0.2">
      <c r="A30" s="57">
        <v>44229</v>
      </c>
      <c r="B30" s="33">
        <v>22</v>
      </c>
      <c r="C30" s="33">
        <v>184</v>
      </c>
      <c r="D30" s="68"/>
      <c r="E30" s="34"/>
      <c r="F30" s="35"/>
    </row>
    <row r="31" spans="1:10" x14ac:dyDescent="0.2">
      <c r="A31" s="63">
        <v>44232</v>
      </c>
      <c r="B31" s="67">
        <v>20</v>
      </c>
      <c r="C31" s="67">
        <v>188</v>
      </c>
      <c r="D31" s="62"/>
      <c r="E31" s="34"/>
      <c r="F31" s="35"/>
    </row>
    <row r="32" spans="1:10" x14ac:dyDescent="0.2">
      <c r="A32" s="63"/>
      <c r="B32" s="67"/>
      <c r="C32" s="67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8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8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21.818181818181817</v>
      </c>
      <c r="C60" s="78">
        <f>AVERAGE(C19:C59)</f>
        <v>177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1.4709304414677</v>
      </c>
      <c r="C61" s="78">
        <f>STDEV(C19:C59)</f>
        <v>11.958260743101398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6.7417645233936261</v>
      </c>
      <c r="C62" s="78">
        <f>C61/C60*100</f>
        <v>6.7560795158764968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ZxR5HtDCCkUzw0hNVjktry/IMyOla65LscSBscxrr8AgfwSOgCCfdSsnRcCJsGJw4TgBiex3Pg8l0+BeEvBtnw==" saltValue="r3eCsX216VHGrifdaVSD+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5536"/>
  <sheetViews>
    <sheetView showGridLines="0" zoomScaleNormal="100" workbookViewId="0">
      <selection activeCell="B9" sqref="B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164</v>
      </c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 t="s">
        <v>336</v>
      </c>
      <c r="B10" s="33">
        <v>18</v>
      </c>
      <c r="C10" s="33">
        <v>169</v>
      </c>
      <c r="D10" s="43"/>
      <c r="E10" s="34"/>
      <c r="F10" s="35"/>
      <c r="G10" s="60" t="s">
        <v>13</v>
      </c>
    </row>
    <row r="11" spans="1:7" x14ac:dyDescent="0.2">
      <c r="A11" s="26" t="s">
        <v>337</v>
      </c>
      <c r="B11" s="33">
        <v>18</v>
      </c>
      <c r="C11" s="33">
        <v>170</v>
      </c>
      <c r="D11" s="40"/>
      <c r="E11" s="34"/>
      <c r="F11" s="35"/>
      <c r="G11" s="60" t="s">
        <v>18</v>
      </c>
    </row>
    <row r="12" spans="1:7" x14ac:dyDescent="0.2">
      <c r="A12" s="26" t="s">
        <v>338</v>
      </c>
      <c r="B12" s="33">
        <v>19</v>
      </c>
      <c r="C12" s="33">
        <v>187</v>
      </c>
      <c r="D12" s="40"/>
      <c r="E12" s="34"/>
      <c r="F12" s="35"/>
      <c r="G12" s="60" t="s">
        <v>22</v>
      </c>
    </row>
    <row r="13" spans="1:7" x14ac:dyDescent="0.2">
      <c r="A13" s="26" t="s">
        <v>339</v>
      </c>
      <c r="B13" s="33">
        <v>21</v>
      </c>
      <c r="C13" s="33">
        <v>206</v>
      </c>
      <c r="D13" s="40"/>
      <c r="E13" s="34"/>
      <c r="F13" s="35"/>
    </row>
    <row r="14" spans="1:7" x14ac:dyDescent="0.2">
      <c r="A14" s="57" t="s">
        <v>340</v>
      </c>
      <c r="B14" s="33">
        <v>20</v>
      </c>
      <c r="C14" s="33">
        <v>199</v>
      </c>
      <c r="D14" s="40"/>
      <c r="E14" s="34"/>
      <c r="F14" s="35"/>
    </row>
    <row r="15" spans="1:7" x14ac:dyDescent="0.2">
      <c r="A15" s="26">
        <v>44075</v>
      </c>
      <c r="B15" s="33">
        <v>20</v>
      </c>
      <c r="C15" s="33">
        <v>207</v>
      </c>
      <c r="D15" s="43"/>
      <c r="E15" s="34"/>
      <c r="F15" s="35"/>
    </row>
    <row r="16" spans="1:7" x14ac:dyDescent="0.2">
      <c r="A16" s="63">
        <v>44082</v>
      </c>
      <c r="B16" s="64">
        <v>21</v>
      </c>
      <c r="C16" s="64">
        <v>212</v>
      </c>
      <c r="D16" s="62"/>
      <c r="E16" s="34"/>
      <c r="F16" s="35"/>
    </row>
    <row r="17" spans="1:7" x14ac:dyDescent="0.2">
      <c r="A17" s="63">
        <v>44084</v>
      </c>
      <c r="B17" s="64">
        <v>21</v>
      </c>
      <c r="C17" s="64">
        <v>205</v>
      </c>
      <c r="E17" s="34"/>
      <c r="F17" s="35"/>
    </row>
    <row r="18" spans="1:7" x14ac:dyDescent="0.2">
      <c r="A18" s="63">
        <v>44088</v>
      </c>
      <c r="B18" s="64">
        <v>21</v>
      </c>
      <c r="C18" s="64">
        <v>176</v>
      </c>
      <c r="D18" s="62"/>
      <c r="E18" s="34"/>
      <c r="F18" s="35"/>
    </row>
    <row r="19" spans="1:7" x14ac:dyDescent="0.2">
      <c r="A19" s="26">
        <v>44096</v>
      </c>
      <c r="B19" s="33">
        <v>23</v>
      </c>
      <c r="C19" s="33">
        <v>178</v>
      </c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23</v>
      </c>
      <c r="C60" s="78">
        <f>AVERAGE(C19:C59)</f>
        <v>178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muRbohI3Mue325bAptZENpUowv8xVL/1iBM6Rw5V5vmXdBVcl/GGTHb8PlVRyNdenpwONWAnZUYIZtFiTB5BDw==" saltValue="L2TBcv2XPwAAi5Q9rXlLy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topLeftCell="E6" workbookViewId="0">
      <selection activeCell="E6" sqref="E6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/>
      <c r="C4" s="14" t="s">
        <v>344</v>
      </c>
      <c r="D4" s="13"/>
      <c r="E4" s="15">
        <v>43629</v>
      </c>
      <c r="F4" s="16" t="s">
        <v>17</v>
      </c>
      <c r="G4" s="12">
        <v>2019</v>
      </c>
    </row>
    <row r="5" spans="1:7" ht="13.5" thickBot="1" x14ac:dyDescent="0.25">
      <c r="A5" s="3" t="s">
        <v>20</v>
      </c>
      <c r="B5" s="13"/>
      <c r="C5" s="14" t="s">
        <v>345</v>
      </c>
      <c r="D5" s="13"/>
      <c r="E5" s="13">
        <v>43629</v>
      </c>
    </row>
  </sheetData>
  <sheetProtection algorithmName="SHA-512" hashValue="7pMX9mn/TjkNxb0cFNdMY8CTgaYUds55o3GmSTFYas0S0X8G2g2zLUIyfcuyxW/LZSevsiygTKxbKs12rvsLsw==" saltValue="7nSpZybtqXTnH8/k7aSHTA==" spinCount="100000" sheet="1" objects="1" scenarios="1"/>
  <mergeCells count="1">
    <mergeCell ref="B2:E2"/>
  </mergeCells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5536"/>
  <sheetViews>
    <sheetView showGridLines="0" topLeftCell="A7" zoomScaleNormal="100" workbookViewId="0">
      <selection activeCell="C55" sqref="C5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346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3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347</v>
      </c>
      <c r="C9" s="31" t="s">
        <v>334</v>
      </c>
      <c r="D9" s="404" t="s">
        <v>348</v>
      </c>
      <c r="E9" s="405"/>
      <c r="F9" s="406"/>
      <c r="G9" t="s">
        <v>8</v>
      </c>
    </row>
    <row r="10" spans="1:7" x14ac:dyDescent="0.2">
      <c r="A10" s="26"/>
      <c r="B10" s="33"/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/>
      <c r="B11" s="33"/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/>
      <c r="B12" s="33"/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/>
      <c r="B13" s="33"/>
      <c r="C13" s="33">
        <v>171</v>
      </c>
      <c r="D13" s="40"/>
      <c r="E13" s="34"/>
      <c r="F13" s="35"/>
    </row>
    <row r="14" spans="1:7" x14ac:dyDescent="0.2">
      <c r="A14" s="57" t="s">
        <v>351</v>
      </c>
      <c r="B14" s="33">
        <v>20</v>
      </c>
      <c r="C14" s="33">
        <v>172</v>
      </c>
      <c r="D14" s="40"/>
      <c r="E14" s="34"/>
      <c r="F14" s="35"/>
    </row>
    <row r="15" spans="1:7" x14ac:dyDescent="0.2">
      <c r="A15" s="26">
        <v>43837</v>
      </c>
      <c r="B15" s="33">
        <v>22</v>
      </c>
      <c r="C15" s="33">
        <v>198</v>
      </c>
      <c r="D15" s="43"/>
      <c r="E15" s="34"/>
      <c r="F15" s="35"/>
    </row>
    <row r="16" spans="1:7" x14ac:dyDescent="0.2">
      <c r="A16" s="63">
        <v>43843</v>
      </c>
      <c r="B16" s="64">
        <v>17</v>
      </c>
      <c r="C16" s="64">
        <v>171</v>
      </c>
      <c r="D16" s="62"/>
      <c r="E16" s="34"/>
      <c r="F16" s="35"/>
    </row>
    <row r="17" spans="1:7" x14ac:dyDescent="0.2">
      <c r="A17" s="63">
        <v>43846</v>
      </c>
      <c r="B17" s="64">
        <v>18</v>
      </c>
      <c r="C17" s="64">
        <v>165</v>
      </c>
      <c r="D17" s="41" t="s">
        <v>352</v>
      </c>
      <c r="E17" s="34"/>
      <c r="F17" s="35"/>
    </row>
    <row r="18" spans="1:7" x14ac:dyDescent="0.2">
      <c r="A18" s="63">
        <v>43854</v>
      </c>
      <c r="B18" s="64">
        <v>18</v>
      </c>
      <c r="C18" s="64">
        <v>171</v>
      </c>
      <c r="D18" s="62" t="s">
        <v>353</v>
      </c>
      <c r="E18" s="34"/>
      <c r="F18" s="35"/>
    </row>
    <row r="19" spans="1:7" x14ac:dyDescent="0.2">
      <c r="A19" s="26">
        <v>43858</v>
      </c>
      <c r="B19" s="33">
        <v>18</v>
      </c>
      <c r="C19" s="33">
        <v>179</v>
      </c>
      <c r="D19" s="40" t="s">
        <v>354</v>
      </c>
      <c r="E19" s="34"/>
      <c r="F19" s="35"/>
    </row>
    <row r="20" spans="1:7" x14ac:dyDescent="0.2">
      <c r="A20" s="26">
        <v>43860</v>
      </c>
      <c r="B20" s="33">
        <v>19</v>
      </c>
      <c r="C20" s="33">
        <v>174</v>
      </c>
      <c r="D20" s="40"/>
      <c r="E20" s="34"/>
      <c r="F20" s="35"/>
    </row>
    <row r="21" spans="1:7" x14ac:dyDescent="0.2">
      <c r="A21" s="26">
        <v>43861</v>
      </c>
      <c r="B21" s="33">
        <v>18</v>
      </c>
      <c r="C21" s="33">
        <v>165</v>
      </c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>
        <v>43867</v>
      </c>
      <c r="B23" s="33">
        <v>19</v>
      </c>
      <c r="C23" s="33">
        <v>178</v>
      </c>
      <c r="D23" s="40"/>
      <c r="E23" s="34"/>
      <c r="F23" s="35"/>
    </row>
    <row r="24" spans="1:7" x14ac:dyDescent="0.2">
      <c r="A24" s="26">
        <v>43872</v>
      </c>
      <c r="B24" s="33">
        <v>22</v>
      </c>
      <c r="C24" s="33">
        <v>209</v>
      </c>
      <c r="D24" s="40"/>
      <c r="E24" s="34"/>
      <c r="F24" s="35"/>
    </row>
    <row r="25" spans="1:7" x14ac:dyDescent="0.2">
      <c r="A25" s="63">
        <v>43874</v>
      </c>
      <c r="B25" s="67">
        <v>19</v>
      </c>
      <c r="C25" s="67">
        <v>177</v>
      </c>
      <c r="D25" s="62"/>
      <c r="E25" s="34"/>
      <c r="F25" s="35"/>
    </row>
    <row r="26" spans="1:7" x14ac:dyDescent="0.2">
      <c r="A26" s="63" t="s">
        <v>355</v>
      </c>
      <c r="B26" s="67">
        <v>21</v>
      </c>
      <c r="C26" s="67">
        <v>192</v>
      </c>
      <c r="D26" s="68"/>
      <c r="E26" s="34"/>
      <c r="F26" s="35"/>
    </row>
    <row r="27" spans="1:7" x14ac:dyDescent="0.2">
      <c r="A27" s="63">
        <v>43882</v>
      </c>
      <c r="B27" s="67">
        <v>19</v>
      </c>
      <c r="C27" s="67">
        <v>177</v>
      </c>
      <c r="D27" s="62"/>
      <c r="E27" s="34"/>
      <c r="F27" s="35"/>
    </row>
    <row r="28" spans="1:7" x14ac:dyDescent="0.2">
      <c r="A28" s="70">
        <v>43886</v>
      </c>
      <c r="B28" s="69">
        <v>20</v>
      </c>
      <c r="C28" s="69">
        <v>199</v>
      </c>
      <c r="D28" s="62"/>
      <c r="E28" s="34"/>
      <c r="F28" s="35"/>
    </row>
    <row r="29" spans="1:7" x14ac:dyDescent="0.2">
      <c r="A29" s="63" t="s">
        <v>356</v>
      </c>
      <c r="B29" s="67">
        <v>20</v>
      </c>
      <c r="C29" s="67">
        <v>184</v>
      </c>
      <c r="D29" s="62"/>
      <c r="E29" s="34"/>
      <c r="F29" s="35"/>
    </row>
    <row r="30" spans="1:7" x14ac:dyDescent="0.2">
      <c r="A30" s="63" t="s">
        <v>357</v>
      </c>
      <c r="B30" s="64">
        <v>21</v>
      </c>
      <c r="C30" s="64">
        <v>204</v>
      </c>
      <c r="D30" s="68"/>
      <c r="E30" s="34"/>
      <c r="F30" s="35"/>
    </row>
    <row r="31" spans="1:7" x14ac:dyDescent="0.2">
      <c r="A31" s="63">
        <v>43894</v>
      </c>
      <c r="B31" s="64">
        <v>20</v>
      </c>
      <c r="C31" s="64">
        <v>182</v>
      </c>
      <c r="D31" s="62"/>
      <c r="E31" s="34"/>
      <c r="F31" s="35"/>
    </row>
    <row r="32" spans="1:7" x14ac:dyDescent="0.2">
      <c r="A32" s="63">
        <v>43895</v>
      </c>
      <c r="B32" s="64">
        <v>20</v>
      </c>
      <c r="C32" s="64">
        <v>182</v>
      </c>
      <c r="D32" s="62"/>
      <c r="E32" s="34"/>
      <c r="F32" s="35"/>
    </row>
    <row r="33" spans="1:6" x14ac:dyDescent="0.2">
      <c r="A33" s="63">
        <v>43899</v>
      </c>
      <c r="B33" s="67">
        <v>19</v>
      </c>
      <c r="C33" s="67">
        <v>176</v>
      </c>
      <c r="D33" s="68"/>
      <c r="E33" s="34"/>
      <c r="F33" s="35"/>
    </row>
    <row r="34" spans="1:6" x14ac:dyDescent="0.2">
      <c r="A34" s="63">
        <v>43902</v>
      </c>
      <c r="B34" s="67">
        <v>20</v>
      </c>
      <c r="C34" s="67">
        <v>181</v>
      </c>
      <c r="D34" s="62" t="s">
        <v>358</v>
      </c>
      <c r="E34" s="34"/>
      <c r="F34" s="35"/>
    </row>
    <row r="35" spans="1:6" x14ac:dyDescent="0.2">
      <c r="A35" s="63">
        <v>43907</v>
      </c>
      <c r="B35" s="67">
        <v>22</v>
      </c>
      <c r="C35" s="67">
        <v>197</v>
      </c>
      <c r="D35" s="62" t="s">
        <v>358</v>
      </c>
      <c r="E35" s="34"/>
      <c r="F35" s="35"/>
    </row>
    <row r="36" spans="1:6" x14ac:dyDescent="0.2">
      <c r="A36" s="63">
        <v>43909</v>
      </c>
      <c r="B36" s="67">
        <v>21</v>
      </c>
      <c r="C36" s="67">
        <v>185</v>
      </c>
      <c r="D36" s="393"/>
      <c r="E36" s="393"/>
      <c r="F36" s="408"/>
    </row>
    <row r="37" spans="1:6" x14ac:dyDescent="0.2">
      <c r="A37" s="63">
        <v>43914</v>
      </c>
      <c r="B37" s="67">
        <v>21</v>
      </c>
      <c r="C37" s="67">
        <v>184</v>
      </c>
      <c r="D37" s="62"/>
      <c r="E37" s="36"/>
      <c r="F37" s="37"/>
    </row>
    <row r="38" spans="1:6" x14ac:dyDescent="0.2">
      <c r="A38" s="63">
        <v>43923</v>
      </c>
      <c r="B38" s="67">
        <v>19</v>
      </c>
      <c r="C38" s="67">
        <v>177</v>
      </c>
      <c r="D38" s="62"/>
      <c r="E38" s="36"/>
      <c r="F38" s="37"/>
    </row>
    <row r="39" spans="1:6" x14ac:dyDescent="0.2">
      <c r="A39" s="63">
        <v>43942</v>
      </c>
      <c r="B39" s="67">
        <v>21</v>
      </c>
      <c r="C39" s="67">
        <v>208</v>
      </c>
      <c r="D39" s="71"/>
      <c r="E39" s="72"/>
      <c r="F39" s="73"/>
    </row>
    <row r="40" spans="1:6" x14ac:dyDescent="0.2">
      <c r="A40" s="65">
        <v>43951</v>
      </c>
      <c r="B40" s="67">
        <v>21</v>
      </c>
      <c r="C40" s="67">
        <v>201</v>
      </c>
      <c r="D40" s="71"/>
      <c r="E40" s="72"/>
      <c r="F40" s="73"/>
    </row>
    <row r="41" spans="1:6" x14ac:dyDescent="0.2">
      <c r="A41" s="65">
        <v>43958</v>
      </c>
      <c r="B41" s="67">
        <v>19</v>
      </c>
      <c r="C41" s="67">
        <v>200</v>
      </c>
      <c r="D41" s="74"/>
      <c r="E41" s="66"/>
      <c r="F41" s="66"/>
    </row>
    <row r="42" spans="1:6" x14ac:dyDescent="0.2">
      <c r="A42" s="65">
        <v>43963</v>
      </c>
      <c r="B42" s="67">
        <v>17</v>
      </c>
      <c r="C42" s="67">
        <v>157</v>
      </c>
      <c r="D42" s="74"/>
      <c r="E42" s="66"/>
      <c r="F42" s="66"/>
    </row>
    <row r="43" spans="1:6" x14ac:dyDescent="0.2">
      <c r="A43" s="65" t="s">
        <v>359</v>
      </c>
      <c r="B43" s="67">
        <v>18</v>
      </c>
      <c r="C43" s="67">
        <v>176</v>
      </c>
      <c r="D43" s="74"/>
      <c r="E43" s="66"/>
      <c r="F43" s="66"/>
    </row>
    <row r="44" spans="1:6" x14ac:dyDescent="0.2">
      <c r="A44" s="65" t="s">
        <v>360</v>
      </c>
      <c r="B44" s="67">
        <v>19</v>
      </c>
      <c r="C44" s="67">
        <v>180</v>
      </c>
      <c r="D44" s="74"/>
      <c r="E44" s="66"/>
      <c r="F44" s="66"/>
    </row>
    <row r="45" spans="1:6" x14ac:dyDescent="0.2">
      <c r="A45" s="65" t="s">
        <v>361</v>
      </c>
      <c r="B45" s="67">
        <v>19</v>
      </c>
      <c r="C45" s="67">
        <v>190</v>
      </c>
      <c r="D45" s="74"/>
      <c r="E45" s="66"/>
      <c r="F45" s="66"/>
    </row>
    <row r="46" spans="1:6" x14ac:dyDescent="0.2">
      <c r="A46" s="65" t="s">
        <v>362</v>
      </c>
      <c r="B46" s="67">
        <v>15</v>
      </c>
      <c r="C46" s="67">
        <v>156</v>
      </c>
      <c r="D46" s="74"/>
      <c r="E46" s="66"/>
      <c r="F46" s="66"/>
    </row>
    <row r="47" spans="1:6" x14ac:dyDescent="0.2">
      <c r="A47" s="65" t="s">
        <v>363</v>
      </c>
      <c r="B47" s="67">
        <v>16</v>
      </c>
      <c r="C47" s="67">
        <v>154</v>
      </c>
      <c r="D47" s="74"/>
      <c r="E47" s="66"/>
      <c r="F47" s="66"/>
    </row>
    <row r="48" spans="1:6" x14ac:dyDescent="0.2">
      <c r="A48" s="65" t="s">
        <v>364</v>
      </c>
      <c r="B48" s="67">
        <v>20</v>
      </c>
      <c r="C48" s="67">
        <v>186</v>
      </c>
      <c r="D48" s="74"/>
      <c r="E48" s="66"/>
      <c r="F48" s="66"/>
    </row>
    <row r="49" spans="1:7" x14ac:dyDescent="0.2">
      <c r="A49" s="65" t="s">
        <v>365</v>
      </c>
      <c r="B49" s="67">
        <v>20</v>
      </c>
      <c r="C49" s="67">
        <v>188</v>
      </c>
      <c r="D49" s="74"/>
      <c r="E49" s="66"/>
      <c r="F49" s="66"/>
    </row>
    <row r="50" spans="1:7" x14ac:dyDescent="0.2">
      <c r="A50" s="24" t="s">
        <v>366</v>
      </c>
      <c r="B50" s="75">
        <v>20</v>
      </c>
      <c r="C50" s="75">
        <v>171</v>
      </c>
      <c r="D50" s="76"/>
      <c r="E50" s="77"/>
      <c r="F50" s="77"/>
    </row>
    <row r="51" spans="1:7" x14ac:dyDescent="0.2">
      <c r="A51" s="79" t="s">
        <v>367</v>
      </c>
      <c r="B51" s="64">
        <v>22</v>
      </c>
      <c r="C51" s="64">
        <v>192</v>
      </c>
      <c r="D51" s="74"/>
      <c r="E51" s="66"/>
      <c r="F51" s="66"/>
      <c r="G51" s="66"/>
    </row>
    <row r="52" spans="1:7" x14ac:dyDescent="0.2">
      <c r="A52" s="79" t="s">
        <v>368</v>
      </c>
      <c r="B52" s="64">
        <v>21</v>
      </c>
      <c r="C52" s="64">
        <v>193</v>
      </c>
      <c r="D52" s="74"/>
      <c r="E52" s="66"/>
      <c r="F52" s="66"/>
      <c r="G52" s="66"/>
    </row>
    <row r="53" spans="1:7" x14ac:dyDescent="0.2">
      <c r="A53" s="65" t="s">
        <v>369</v>
      </c>
      <c r="B53" s="64">
        <v>19</v>
      </c>
      <c r="C53" s="64">
        <v>181</v>
      </c>
      <c r="D53" s="74"/>
      <c r="E53" s="66"/>
      <c r="F53" s="66"/>
      <c r="G53" s="66"/>
    </row>
    <row r="54" spans="1:7" x14ac:dyDescent="0.2">
      <c r="A54" s="65" t="s">
        <v>370</v>
      </c>
      <c r="B54" s="80">
        <v>21</v>
      </c>
      <c r="C54" s="80">
        <v>186</v>
      </c>
      <c r="D54" s="74"/>
      <c r="E54" s="66"/>
      <c r="F54" s="66"/>
      <c r="G54" s="66"/>
    </row>
    <row r="55" spans="1:7" x14ac:dyDescent="0.2">
      <c r="A55" s="65" t="s">
        <v>371</v>
      </c>
      <c r="B55" s="80">
        <v>20</v>
      </c>
      <c r="C55" s="80">
        <v>186</v>
      </c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>
        <f>AVERAGE(B19:B59)</f>
        <v>19.611111111111111</v>
      </c>
      <c r="C60" s="78">
        <f>AVERAGE(C19:C59)</f>
        <v>183.52777777777777</v>
      </c>
      <c r="D60" s="74"/>
      <c r="E60" s="66"/>
      <c r="F60" s="66"/>
      <c r="G60" s="66"/>
    </row>
    <row r="61" spans="1:7" x14ac:dyDescent="0.2">
      <c r="A61" s="65" t="s">
        <v>14</v>
      </c>
      <c r="B61" s="78">
        <f>STDEV(B19:B59)</f>
        <v>1.5725825488717193</v>
      </c>
      <c r="C61" s="78">
        <f>STDEV(C19:C59)</f>
        <v>13.338421648137086</v>
      </c>
      <c r="D61" s="74"/>
      <c r="E61" s="66"/>
      <c r="F61" s="66"/>
      <c r="G61" s="66"/>
    </row>
    <row r="62" spans="1:7" x14ac:dyDescent="0.2">
      <c r="A62" s="65" t="s">
        <v>80</v>
      </c>
      <c r="B62" s="78">
        <f>B61/B60*100</f>
        <v>8.0188345268246302</v>
      </c>
      <c r="C62" s="78">
        <f>C61/C60*100</f>
        <v>7.2677944503244305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UatAyZkPweECP4r2e4IlDpX//GwFlBPfCqTpmmWQEsf6z8X5P3ki9yRm6K9ToSSBRsMUhMpeiIoAiH9jgibMDA==" saltValue="nKYxQd4iSmXnjMkURdJMwg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284F3-4AAE-4519-92F2-79CAC6E92A68}">
  <dimension ref="A1:AJ57"/>
  <sheetViews>
    <sheetView topLeftCell="A4" zoomScale="130" zoomScaleNormal="130" workbookViewId="0">
      <selection activeCell="C10" sqref="C10"/>
    </sheetView>
  </sheetViews>
  <sheetFormatPr defaultRowHeight="12.75" x14ac:dyDescent="0.2"/>
  <cols>
    <col min="1" max="1" width="18" style="129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72" t="s">
        <v>5</v>
      </c>
      <c r="V1" s="228" t="s">
        <v>3</v>
      </c>
      <c r="W1" s="228" t="s">
        <v>6</v>
      </c>
      <c r="X1" s="273" t="s">
        <v>7</v>
      </c>
      <c r="Y1" s="272"/>
      <c r="Z1" s="228" t="s">
        <v>3</v>
      </c>
      <c r="AA1" s="22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AVERAGE(C29:C37)</f>
        <v>206.55555555555554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46</v>
      </c>
      <c r="I3" t="s">
        <v>13</v>
      </c>
      <c r="Q3" s="203" t="s">
        <v>14</v>
      </c>
      <c r="R3" s="206">
        <f>0.05*R2</f>
        <v>0.97500000000000009</v>
      </c>
      <c r="S3" s="207">
        <f>0.05*S2</f>
        <v>10.327777777777778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t="s">
        <v>18</v>
      </c>
      <c r="Q4" s="274" t="s">
        <v>19</v>
      </c>
      <c r="R4" s="275">
        <f>R2-(2*R3)</f>
        <v>17.55</v>
      </c>
      <c r="S4" s="276">
        <f>S2-(2*S3)</f>
        <v>185.89999999999998</v>
      </c>
      <c r="U4" s="277" t="s">
        <v>19</v>
      </c>
      <c r="V4" s="278">
        <f>V2-(2*V3)</f>
        <v>17.357142857142858</v>
      </c>
      <c r="W4" s="278">
        <f>W2-(2*W3)</f>
        <v>0</v>
      </c>
      <c r="Y4" s="277" t="s">
        <v>19</v>
      </c>
      <c r="Z4" s="278">
        <f>Z2-(2*Z3)</f>
        <v>0</v>
      </c>
      <c r="AA4" s="278" t="e">
        <f>AA2-(2*AA3)</f>
        <v>#DIV/0!</v>
      </c>
    </row>
    <row r="5" spans="1:36" ht="13.5" thickBot="1" x14ac:dyDescent="0.25">
      <c r="A5" s="150" t="s">
        <v>20</v>
      </c>
      <c r="B5" s="151"/>
      <c r="C5" s="48" t="s">
        <v>47</v>
      </c>
      <c r="D5" s="42"/>
      <c r="I5" t="s">
        <v>22</v>
      </c>
      <c r="Q5" s="279" t="s">
        <v>23</v>
      </c>
      <c r="R5" s="212">
        <f>R2+(2*R3)</f>
        <v>21.45</v>
      </c>
      <c r="S5" s="213">
        <f>S2+(2*S3)</f>
        <v>227.21111111111111</v>
      </c>
      <c r="U5" s="280" t="s">
        <v>23</v>
      </c>
      <c r="V5" s="267">
        <f>V2+(2*V3)</f>
        <v>21.214285714285712</v>
      </c>
      <c r="W5" s="239">
        <f>W2+(2*W3)</f>
        <v>0</v>
      </c>
      <c r="Y5" s="280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</row>
    <row r="8" spans="1:36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81">
        <v>45713</v>
      </c>
      <c r="C9" s="269">
        <v>45769</v>
      </c>
      <c r="D9" s="359"/>
      <c r="E9" s="360"/>
      <c r="F9" s="361"/>
      <c r="U9" s="348"/>
      <c r="V9" s="263"/>
      <c r="W9" s="264"/>
      <c r="AA9" t="s">
        <v>15</v>
      </c>
      <c r="AB9" s="195" t="str">
        <f>C4</f>
        <v>CT2BD</v>
      </c>
      <c r="AF9" s="195" t="s">
        <v>20</v>
      </c>
      <c r="AG9" s="195" t="str">
        <f>C5</f>
        <v>CT5BM</v>
      </c>
    </row>
    <row r="10" spans="1:36" x14ac:dyDescent="0.2">
      <c r="A10" s="256" t="s">
        <v>28</v>
      </c>
      <c r="B10" s="257" t="s">
        <v>29</v>
      </c>
      <c r="C10" s="286" t="s">
        <v>48</v>
      </c>
      <c r="D10" s="349"/>
      <c r="E10" s="350"/>
      <c r="F10" s="35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284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284" t="s">
        <v>35</v>
      </c>
    </row>
    <row r="11" spans="1:36" x14ac:dyDescent="0.2">
      <c r="A11" s="164">
        <v>45713</v>
      </c>
      <c r="B11" s="169">
        <v>21</v>
      </c>
      <c r="C11" s="165"/>
      <c r="D11" s="365"/>
      <c r="E11" s="366"/>
      <c r="F11" s="367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 t="shared" ref="AF11:AF48" si="0">$S$2</f>
        <v>206.55555555555554</v>
      </c>
      <c r="AG11" s="195">
        <f t="shared" ref="AG11:AG48" si="1">$S$2-$S$3</f>
        <v>196.22777777777776</v>
      </c>
      <c r="AH11" s="195">
        <f t="shared" ref="AH11:AH48" si="2">$S$2+$S$3</f>
        <v>216.88333333333333</v>
      </c>
      <c r="AI11" s="195">
        <f t="shared" ref="AI11:AI48" si="3">$S$2-(2*$S$3)</f>
        <v>185.89999999999998</v>
      </c>
      <c r="AJ11" s="195">
        <f t="shared" ref="AJ11:AJ48" si="4">$S$2+(2*$S$3)</f>
        <v>227.21111111111111</v>
      </c>
    </row>
    <row r="12" spans="1:36" x14ac:dyDescent="0.2">
      <c r="A12" s="164">
        <v>45715</v>
      </c>
      <c r="B12" s="165">
        <v>21</v>
      </c>
      <c r="C12" s="165"/>
      <c r="D12" s="349"/>
      <c r="E12" s="350"/>
      <c r="F12" s="351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si="0"/>
        <v>206.55555555555554</v>
      </c>
      <c r="AG12" s="195">
        <f t="shared" si="1"/>
        <v>196.22777777777776</v>
      </c>
      <c r="AH12" s="195">
        <f t="shared" si="2"/>
        <v>216.88333333333333</v>
      </c>
      <c r="AI12" s="195">
        <f t="shared" si="3"/>
        <v>185.89999999999998</v>
      </c>
      <c r="AJ12" s="195">
        <f t="shared" si="4"/>
        <v>227.21111111111111</v>
      </c>
    </row>
    <row r="13" spans="1:36" x14ac:dyDescent="0.2">
      <c r="A13" s="164">
        <v>45720</v>
      </c>
      <c r="B13" s="165">
        <v>21</v>
      </c>
      <c r="C13" s="167"/>
      <c r="D13" s="349"/>
      <c r="E13" s="350"/>
      <c r="F13" s="351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206.55555555555554</v>
      </c>
      <c r="AG13" s="195">
        <f t="shared" si="1"/>
        <v>196.22777777777776</v>
      </c>
      <c r="AH13" s="195">
        <f t="shared" si="2"/>
        <v>216.88333333333333</v>
      </c>
      <c r="AI13" s="195">
        <f t="shared" si="3"/>
        <v>185.89999999999998</v>
      </c>
      <c r="AJ13" s="195">
        <f t="shared" si="4"/>
        <v>227.21111111111111</v>
      </c>
    </row>
    <row r="14" spans="1:36" x14ac:dyDescent="0.2">
      <c r="A14" s="164">
        <v>45722</v>
      </c>
      <c r="B14" s="165">
        <v>19</v>
      </c>
      <c r="C14" s="165"/>
      <c r="D14" s="368"/>
      <c r="E14" s="369"/>
      <c r="F14" s="370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206.55555555555554</v>
      </c>
      <c r="AG14" s="195">
        <f t="shared" si="1"/>
        <v>196.22777777777776</v>
      </c>
      <c r="AH14" s="195">
        <f t="shared" si="2"/>
        <v>216.88333333333333</v>
      </c>
      <c r="AI14" s="195">
        <f t="shared" si="3"/>
        <v>185.89999999999998</v>
      </c>
      <c r="AJ14" s="195">
        <f t="shared" si="4"/>
        <v>227.21111111111111</v>
      </c>
    </row>
    <row r="15" spans="1:36" ht="13.5" thickBot="1" x14ac:dyDescent="0.25">
      <c r="A15" s="164">
        <v>45727</v>
      </c>
      <c r="B15" s="175">
        <v>17</v>
      </c>
      <c r="C15" s="165"/>
      <c r="D15" s="349"/>
      <c r="E15" s="350"/>
      <c r="F15" s="351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206.55555555555554</v>
      </c>
      <c r="AG15" s="195">
        <f t="shared" si="1"/>
        <v>196.22777777777776</v>
      </c>
      <c r="AH15" s="195">
        <f t="shared" si="2"/>
        <v>216.88333333333333</v>
      </c>
      <c r="AI15" s="195">
        <f t="shared" si="3"/>
        <v>185.89999999999998</v>
      </c>
      <c r="AJ15" s="195">
        <f t="shared" si="4"/>
        <v>227.21111111111111</v>
      </c>
    </row>
    <row r="16" spans="1:36" x14ac:dyDescent="0.2">
      <c r="A16" s="164">
        <v>45727</v>
      </c>
      <c r="B16" s="169"/>
      <c r="C16" s="165"/>
      <c r="D16" s="349"/>
      <c r="E16" s="350"/>
      <c r="F16" s="351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206.55555555555554</v>
      </c>
      <c r="AG16" s="195">
        <f t="shared" si="1"/>
        <v>196.22777777777776</v>
      </c>
      <c r="AH16" s="195">
        <f t="shared" si="2"/>
        <v>216.88333333333333</v>
      </c>
      <c r="AI16" s="195">
        <f t="shared" si="3"/>
        <v>185.89999999999998</v>
      </c>
      <c r="AJ16" s="195">
        <f t="shared" si="4"/>
        <v>227.21111111111111</v>
      </c>
    </row>
    <row r="17" spans="1:36" x14ac:dyDescent="0.2">
      <c r="A17" s="164"/>
      <c r="B17" s="214"/>
      <c r="C17" s="169"/>
      <c r="D17" s="371"/>
      <c r="E17" s="372"/>
      <c r="F17" s="373"/>
      <c r="I17" s="135" t="s">
        <v>9</v>
      </c>
      <c r="J17" s="80">
        <f>AVERAGE(B11:B67)</f>
        <v>19.179487179487179</v>
      </c>
      <c r="K17" s="136">
        <f>AVERAGE(C11:C67)</f>
        <v>200.08695652173913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206.55555555555554</v>
      </c>
      <c r="AG17" s="195">
        <f t="shared" si="1"/>
        <v>196.22777777777776</v>
      </c>
      <c r="AH17" s="195">
        <f t="shared" si="2"/>
        <v>216.88333333333333</v>
      </c>
      <c r="AI17" s="195">
        <f t="shared" si="3"/>
        <v>185.89999999999998</v>
      </c>
      <c r="AJ17" s="195">
        <f t="shared" si="4"/>
        <v>227.21111111111111</v>
      </c>
    </row>
    <row r="18" spans="1:36" x14ac:dyDescent="0.2">
      <c r="A18" s="164">
        <v>45729</v>
      </c>
      <c r="B18" s="167">
        <v>18</v>
      </c>
      <c r="C18" s="169"/>
      <c r="D18" s="349"/>
      <c r="E18" s="350"/>
      <c r="F18" s="351"/>
      <c r="I18" s="135" t="s">
        <v>14</v>
      </c>
      <c r="J18" s="78">
        <f>STDEV(B11:B67)</f>
        <v>1.5706484559568796</v>
      </c>
      <c r="K18" s="137">
        <f>STDEV(C11:C67)</f>
        <v>13.36179439323606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206.55555555555554</v>
      </c>
      <c r="AG18" s="195">
        <f t="shared" si="1"/>
        <v>196.22777777777776</v>
      </c>
      <c r="AH18" s="195">
        <f t="shared" si="2"/>
        <v>216.88333333333333</v>
      </c>
      <c r="AI18" s="195">
        <f t="shared" si="3"/>
        <v>185.89999999999998</v>
      </c>
      <c r="AJ18" s="195">
        <f t="shared" si="4"/>
        <v>227.21111111111111</v>
      </c>
    </row>
    <row r="19" spans="1:36" ht="13.5" thickBot="1" x14ac:dyDescent="0.25">
      <c r="A19" s="164">
        <v>45734</v>
      </c>
      <c r="B19" s="165">
        <v>18</v>
      </c>
      <c r="C19" s="169"/>
      <c r="D19" s="349"/>
      <c r="E19" s="350"/>
      <c r="F19" s="351"/>
      <c r="I19" s="144" t="s">
        <v>41</v>
      </c>
      <c r="J19" s="282">
        <f>J18/J17*100</f>
        <v>8.1892098639462976</v>
      </c>
      <c r="K19" s="283">
        <f>K18/K17*100</f>
        <v>6.6779937210871232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206.55555555555554</v>
      </c>
      <c r="AG19" s="195">
        <f t="shared" si="1"/>
        <v>196.22777777777776</v>
      </c>
      <c r="AH19" s="195">
        <f t="shared" si="2"/>
        <v>216.88333333333333</v>
      </c>
      <c r="AI19" s="195">
        <f t="shared" si="3"/>
        <v>185.89999999999998</v>
      </c>
      <c r="AJ19" s="195">
        <f t="shared" si="4"/>
        <v>227.21111111111111</v>
      </c>
    </row>
    <row r="20" spans="1:36" x14ac:dyDescent="0.2">
      <c r="A20" s="247">
        <v>45736</v>
      </c>
      <c r="B20" s="248">
        <v>19</v>
      </c>
      <c r="C20" s="248"/>
      <c r="D20" s="349"/>
      <c r="E20" s="350"/>
      <c r="F20" s="351"/>
      <c r="J20" s="103"/>
      <c r="K20" s="10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206.55555555555554</v>
      </c>
      <c r="AG20" s="195">
        <f t="shared" si="1"/>
        <v>196.22777777777776</v>
      </c>
      <c r="AH20" s="195">
        <f t="shared" si="2"/>
        <v>216.88333333333333</v>
      </c>
      <c r="AI20" s="195">
        <f t="shared" si="3"/>
        <v>185.89999999999998</v>
      </c>
      <c r="AJ20" s="195">
        <f t="shared" si="4"/>
        <v>227.21111111111111</v>
      </c>
    </row>
    <row r="21" spans="1:36" x14ac:dyDescent="0.2">
      <c r="A21" s="164">
        <v>45741</v>
      </c>
      <c r="B21" s="165">
        <v>20</v>
      </c>
      <c r="C21" s="165"/>
      <c r="D21" s="349"/>
      <c r="E21" s="350"/>
      <c r="F21" s="351"/>
      <c r="J21" s="10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206.55555555555554</v>
      </c>
      <c r="AG21" s="195">
        <f t="shared" si="1"/>
        <v>196.22777777777776</v>
      </c>
      <c r="AH21" s="195">
        <f t="shared" si="2"/>
        <v>216.88333333333333</v>
      </c>
      <c r="AI21" s="195">
        <f t="shared" si="3"/>
        <v>185.89999999999998</v>
      </c>
      <c r="AJ21" s="195">
        <f t="shared" si="4"/>
        <v>227.21111111111111</v>
      </c>
    </row>
    <row r="22" spans="1:36" x14ac:dyDescent="0.2">
      <c r="A22" s="164">
        <v>45743</v>
      </c>
      <c r="B22" s="243">
        <v>20</v>
      </c>
      <c r="C22" s="243"/>
      <c r="D22" s="349"/>
      <c r="E22" s="350"/>
      <c r="F22" s="351"/>
      <c r="J22" s="103"/>
      <c r="K22" s="10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206.55555555555554</v>
      </c>
      <c r="AG22" s="195">
        <f t="shared" si="1"/>
        <v>196.22777777777776</v>
      </c>
      <c r="AH22" s="195">
        <f t="shared" si="2"/>
        <v>216.88333333333333</v>
      </c>
      <c r="AI22" s="195">
        <f t="shared" si="3"/>
        <v>185.89999999999998</v>
      </c>
      <c r="AJ22" s="195">
        <f t="shared" si="4"/>
        <v>227.21111111111111</v>
      </c>
    </row>
    <row r="23" spans="1:36" x14ac:dyDescent="0.2">
      <c r="A23" s="164">
        <v>45748</v>
      </c>
      <c r="B23" s="165">
        <v>21</v>
      </c>
      <c r="C23" s="165"/>
      <c r="D23" s="349"/>
      <c r="E23" s="350"/>
      <c r="F23" s="351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206.55555555555554</v>
      </c>
      <c r="AG23" s="195">
        <f t="shared" si="1"/>
        <v>196.22777777777776</v>
      </c>
      <c r="AH23" s="195">
        <f t="shared" si="2"/>
        <v>216.88333333333333</v>
      </c>
      <c r="AI23" s="195">
        <f t="shared" si="3"/>
        <v>185.89999999999998</v>
      </c>
      <c r="AJ23" s="195">
        <f t="shared" si="4"/>
        <v>227.21111111111111</v>
      </c>
    </row>
    <row r="24" spans="1:36" x14ac:dyDescent="0.2">
      <c r="A24" s="164">
        <v>45750</v>
      </c>
      <c r="B24" s="271">
        <v>21</v>
      </c>
      <c r="C24" s="165"/>
      <c r="D24" s="371"/>
      <c r="E24" s="372"/>
      <c r="F24" s="37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206.55555555555554</v>
      </c>
      <c r="AG24" s="195">
        <f t="shared" si="1"/>
        <v>196.22777777777776</v>
      </c>
      <c r="AH24" s="195">
        <f t="shared" si="2"/>
        <v>216.88333333333333</v>
      </c>
      <c r="AI24" s="195">
        <f t="shared" si="3"/>
        <v>185.89999999999998</v>
      </c>
      <c r="AJ24" s="195">
        <f t="shared" si="4"/>
        <v>227.21111111111111</v>
      </c>
    </row>
    <row r="25" spans="1:36" x14ac:dyDescent="0.2">
      <c r="A25" s="251">
        <v>45755</v>
      </c>
      <c r="B25" s="252">
        <v>19</v>
      </c>
      <c r="C25" s="252"/>
      <c r="D25" s="349"/>
      <c r="E25" s="350"/>
      <c r="F25" s="351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206.55555555555554</v>
      </c>
      <c r="AG25" s="195">
        <f t="shared" si="1"/>
        <v>196.22777777777776</v>
      </c>
      <c r="AH25" s="195">
        <f t="shared" si="2"/>
        <v>216.88333333333333</v>
      </c>
      <c r="AI25" s="195">
        <f t="shared" si="3"/>
        <v>185.89999999999998</v>
      </c>
      <c r="AJ25" s="195">
        <f t="shared" si="4"/>
        <v>227.21111111111111</v>
      </c>
    </row>
    <row r="26" spans="1:36" x14ac:dyDescent="0.2">
      <c r="A26" s="164">
        <v>45757</v>
      </c>
      <c r="B26" s="165">
        <v>18</v>
      </c>
      <c r="C26" s="165"/>
      <c r="D26" s="349"/>
      <c r="E26" s="350"/>
      <c r="F26" s="351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206.55555555555554</v>
      </c>
      <c r="AG26" s="195">
        <f t="shared" si="1"/>
        <v>196.22777777777776</v>
      </c>
      <c r="AH26" s="195">
        <f t="shared" si="2"/>
        <v>216.88333333333333</v>
      </c>
      <c r="AI26" s="195">
        <f t="shared" si="3"/>
        <v>185.89999999999998</v>
      </c>
      <c r="AJ26" s="195">
        <f t="shared" si="4"/>
        <v>227.21111111111111</v>
      </c>
    </row>
    <row r="27" spans="1:36" x14ac:dyDescent="0.2">
      <c r="A27" s="164">
        <v>45762</v>
      </c>
      <c r="B27" s="167">
        <v>19</v>
      </c>
      <c r="C27" s="165"/>
      <c r="D27" s="349"/>
      <c r="E27" s="350"/>
      <c r="F27" s="351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206.55555555555554</v>
      </c>
      <c r="AG27" s="195">
        <f t="shared" si="1"/>
        <v>196.22777777777776</v>
      </c>
      <c r="AH27" s="195">
        <f t="shared" si="2"/>
        <v>216.88333333333333</v>
      </c>
      <c r="AI27" s="195">
        <f t="shared" si="3"/>
        <v>185.89999999999998</v>
      </c>
      <c r="AJ27" s="195">
        <f t="shared" si="4"/>
        <v>227.21111111111111</v>
      </c>
    </row>
    <row r="28" spans="1:36" x14ac:dyDescent="0.2">
      <c r="A28" s="164">
        <v>45764</v>
      </c>
      <c r="B28" s="168">
        <v>18</v>
      </c>
      <c r="C28" s="286"/>
      <c r="D28" s="371" t="s">
        <v>48</v>
      </c>
      <c r="E28" s="372"/>
      <c r="F28" s="373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206.55555555555554</v>
      </c>
      <c r="AG28" s="195">
        <f t="shared" si="1"/>
        <v>196.22777777777776</v>
      </c>
      <c r="AH28" s="195">
        <f t="shared" si="2"/>
        <v>216.88333333333333</v>
      </c>
      <c r="AI28" s="195">
        <f t="shared" si="3"/>
        <v>185.89999999999998</v>
      </c>
      <c r="AJ28" s="195">
        <f t="shared" si="4"/>
        <v>227.21111111111111</v>
      </c>
    </row>
    <row r="29" spans="1:36" x14ac:dyDescent="0.2">
      <c r="A29" s="164">
        <v>45769</v>
      </c>
      <c r="B29" s="169">
        <v>18</v>
      </c>
      <c r="C29" s="165">
        <v>204</v>
      </c>
      <c r="D29" s="349" t="s">
        <v>49</v>
      </c>
      <c r="E29" s="350"/>
      <c r="F29" s="351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206.55555555555554</v>
      </c>
      <c r="AG29" s="195">
        <f t="shared" si="1"/>
        <v>196.22777777777776</v>
      </c>
      <c r="AH29" s="195">
        <f t="shared" si="2"/>
        <v>216.88333333333333</v>
      </c>
      <c r="AI29" s="195">
        <f t="shared" si="3"/>
        <v>185.89999999999998</v>
      </c>
      <c r="AJ29" s="195">
        <f t="shared" si="4"/>
        <v>227.21111111111111</v>
      </c>
    </row>
    <row r="30" spans="1:36" x14ac:dyDescent="0.2">
      <c r="A30" s="164">
        <v>45771</v>
      </c>
      <c r="B30" s="165">
        <v>18</v>
      </c>
      <c r="C30" s="165">
        <v>205</v>
      </c>
      <c r="D30" s="349"/>
      <c r="E30" s="350"/>
      <c r="F30" s="351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206.55555555555554</v>
      </c>
      <c r="AG30" s="195">
        <f t="shared" si="1"/>
        <v>196.22777777777776</v>
      </c>
      <c r="AH30" s="195">
        <f t="shared" si="2"/>
        <v>216.88333333333333</v>
      </c>
      <c r="AI30" s="195">
        <f t="shared" si="3"/>
        <v>185.89999999999998</v>
      </c>
      <c r="AJ30" s="195">
        <f t="shared" si="4"/>
        <v>227.21111111111111</v>
      </c>
    </row>
    <row r="31" spans="1:36" x14ac:dyDescent="0.2">
      <c r="A31" s="164">
        <v>45776</v>
      </c>
      <c r="B31" s="165">
        <v>18</v>
      </c>
      <c r="C31" s="165">
        <v>201</v>
      </c>
      <c r="D31" s="349"/>
      <c r="E31" s="350"/>
      <c r="F31" s="351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206.55555555555554</v>
      </c>
      <c r="AG31" s="195">
        <f t="shared" si="1"/>
        <v>196.22777777777776</v>
      </c>
      <c r="AH31" s="195">
        <f t="shared" si="2"/>
        <v>216.88333333333333</v>
      </c>
      <c r="AI31" s="195">
        <f t="shared" si="3"/>
        <v>185.89999999999998</v>
      </c>
      <c r="AJ31" s="195">
        <f t="shared" si="4"/>
        <v>227.21111111111111</v>
      </c>
    </row>
    <row r="32" spans="1:36" x14ac:dyDescent="0.2">
      <c r="A32" s="164">
        <v>45778</v>
      </c>
      <c r="B32" s="169">
        <v>19</v>
      </c>
      <c r="C32" s="165">
        <v>196</v>
      </c>
      <c r="D32" s="349"/>
      <c r="E32" s="350"/>
      <c r="F32" s="351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206.55555555555554</v>
      </c>
      <c r="AG32" s="195">
        <f t="shared" si="1"/>
        <v>196.22777777777776</v>
      </c>
      <c r="AH32" s="195">
        <f t="shared" si="2"/>
        <v>216.88333333333333</v>
      </c>
      <c r="AI32" s="195">
        <f t="shared" si="3"/>
        <v>185.89999999999998</v>
      </c>
      <c r="AJ32" s="195">
        <f t="shared" si="4"/>
        <v>227.21111111111111</v>
      </c>
    </row>
    <row r="33" spans="1:36" x14ac:dyDescent="0.2">
      <c r="A33" s="164">
        <v>45783</v>
      </c>
      <c r="B33" s="169">
        <v>20</v>
      </c>
      <c r="C33" s="165">
        <v>204</v>
      </c>
      <c r="D33" s="349"/>
      <c r="E33" s="350"/>
      <c r="F33" s="351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206.55555555555554</v>
      </c>
      <c r="AG33" s="195">
        <f t="shared" si="1"/>
        <v>196.22777777777776</v>
      </c>
      <c r="AH33" s="195">
        <f t="shared" si="2"/>
        <v>216.88333333333333</v>
      </c>
      <c r="AI33" s="195">
        <f t="shared" si="3"/>
        <v>185.89999999999998</v>
      </c>
      <c r="AJ33" s="195">
        <f t="shared" si="4"/>
        <v>227.21111111111111</v>
      </c>
    </row>
    <row r="34" spans="1:36" x14ac:dyDescent="0.2">
      <c r="A34" s="164">
        <v>45785</v>
      </c>
      <c r="B34" s="169">
        <v>21</v>
      </c>
      <c r="C34" s="165">
        <v>211</v>
      </c>
      <c r="D34" s="349"/>
      <c r="E34" s="350"/>
      <c r="F34" s="351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206.55555555555554</v>
      </c>
      <c r="AG34" s="195">
        <f t="shared" si="1"/>
        <v>196.22777777777776</v>
      </c>
      <c r="AH34" s="195">
        <f t="shared" si="2"/>
        <v>216.88333333333333</v>
      </c>
      <c r="AI34" s="195">
        <f t="shared" si="3"/>
        <v>185.89999999999998</v>
      </c>
      <c r="AJ34" s="195">
        <f t="shared" si="4"/>
        <v>227.21111111111111</v>
      </c>
    </row>
    <row r="35" spans="1:36" x14ac:dyDescent="0.2">
      <c r="A35" s="164">
        <v>45790</v>
      </c>
      <c r="B35" s="165">
        <v>20</v>
      </c>
      <c r="C35" s="165">
        <v>200</v>
      </c>
      <c r="D35" s="349"/>
      <c r="E35" s="350"/>
      <c r="F35" s="351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206.55555555555554</v>
      </c>
      <c r="AG35" s="195">
        <f t="shared" si="1"/>
        <v>196.22777777777776</v>
      </c>
      <c r="AH35" s="195">
        <f t="shared" si="2"/>
        <v>216.88333333333333</v>
      </c>
      <c r="AI35" s="195">
        <f t="shared" si="3"/>
        <v>185.89999999999998</v>
      </c>
      <c r="AJ35" s="195">
        <f t="shared" si="4"/>
        <v>227.21111111111111</v>
      </c>
    </row>
    <row r="36" spans="1:36" x14ac:dyDescent="0.2">
      <c r="A36" s="164">
        <v>45792</v>
      </c>
      <c r="B36" s="165">
        <v>20</v>
      </c>
      <c r="C36" s="165">
        <v>211</v>
      </c>
      <c r="D36" s="349"/>
      <c r="E36" s="350"/>
      <c r="F36" s="351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206.55555555555554</v>
      </c>
      <c r="AG36" s="195">
        <f t="shared" si="1"/>
        <v>196.22777777777776</v>
      </c>
      <c r="AH36" s="195">
        <f t="shared" si="2"/>
        <v>216.88333333333333</v>
      </c>
      <c r="AI36" s="195">
        <f t="shared" si="3"/>
        <v>185.89999999999998</v>
      </c>
      <c r="AJ36" s="195">
        <f t="shared" si="4"/>
        <v>227.21111111111111</v>
      </c>
    </row>
    <row r="37" spans="1:36" x14ac:dyDescent="0.2">
      <c r="A37" s="164">
        <v>45797</v>
      </c>
      <c r="B37" s="165">
        <v>21</v>
      </c>
      <c r="C37" s="214">
        <v>227</v>
      </c>
      <c r="D37" s="349" t="s">
        <v>50</v>
      </c>
      <c r="E37" s="350"/>
      <c r="F37" s="351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206.55555555555554</v>
      </c>
      <c r="AG37" s="195">
        <f t="shared" si="1"/>
        <v>196.22777777777776</v>
      </c>
      <c r="AH37" s="195">
        <f t="shared" si="2"/>
        <v>216.88333333333333</v>
      </c>
      <c r="AI37" s="195">
        <f t="shared" si="3"/>
        <v>185.89999999999998</v>
      </c>
      <c r="AJ37" s="195">
        <f t="shared" si="4"/>
        <v>227.21111111111111</v>
      </c>
    </row>
    <row r="38" spans="1:36" x14ac:dyDescent="0.2">
      <c r="A38" s="164">
        <v>45799</v>
      </c>
      <c r="B38" s="165">
        <v>20</v>
      </c>
      <c r="C38" s="165">
        <v>213</v>
      </c>
      <c r="D38" s="349" t="s">
        <v>51</v>
      </c>
      <c r="E38" s="350"/>
      <c r="F38" s="351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206.55555555555554</v>
      </c>
      <c r="AG38" s="195">
        <f t="shared" si="1"/>
        <v>196.22777777777776</v>
      </c>
      <c r="AH38" s="195">
        <f t="shared" si="2"/>
        <v>216.88333333333333</v>
      </c>
      <c r="AI38" s="195">
        <f t="shared" si="3"/>
        <v>185.89999999999998</v>
      </c>
      <c r="AJ38" s="195">
        <f t="shared" si="4"/>
        <v>227.21111111111111</v>
      </c>
    </row>
    <row r="39" spans="1:36" x14ac:dyDescent="0.2">
      <c r="A39" s="164">
        <v>45804</v>
      </c>
      <c r="B39" s="165">
        <v>21</v>
      </c>
      <c r="C39" s="165">
        <v>197</v>
      </c>
      <c r="D39" s="349" t="s">
        <v>52</v>
      </c>
      <c r="E39" s="350"/>
      <c r="F39" s="351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206.55555555555554</v>
      </c>
      <c r="AG39" s="195">
        <f t="shared" si="1"/>
        <v>196.22777777777776</v>
      </c>
      <c r="AH39" s="195">
        <f t="shared" si="2"/>
        <v>216.88333333333333</v>
      </c>
      <c r="AI39" s="195">
        <f t="shared" si="3"/>
        <v>185.89999999999998</v>
      </c>
      <c r="AJ39" s="195">
        <f t="shared" si="4"/>
        <v>227.21111111111111</v>
      </c>
    </row>
    <row r="40" spans="1:36" x14ac:dyDescent="0.2">
      <c r="A40" s="247">
        <v>45806</v>
      </c>
      <c r="B40" s="248">
        <v>20</v>
      </c>
      <c r="C40" s="248">
        <v>189</v>
      </c>
      <c r="D40" s="374"/>
      <c r="E40" s="375"/>
      <c r="F40" s="376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206.55555555555554</v>
      </c>
      <c r="AG40" s="195">
        <f t="shared" si="1"/>
        <v>196.22777777777776</v>
      </c>
      <c r="AH40" s="195">
        <f t="shared" si="2"/>
        <v>216.88333333333333</v>
      </c>
      <c r="AI40" s="195">
        <f t="shared" si="3"/>
        <v>185.89999999999998</v>
      </c>
      <c r="AJ40" s="195">
        <f t="shared" si="4"/>
        <v>227.21111111111111</v>
      </c>
    </row>
    <row r="41" spans="1:36" x14ac:dyDescent="0.2">
      <c r="A41" s="125">
        <v>45811</v>
      </c>
      <c r="B41" s="67">
        <v>18</v>
      </c>
      <c r="C41" s="67">
        <v>198</v>
      </c>
      <c r="D41" s="377"/>
      <c r="E41" s="377"/>
      <c r="F41" s="377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0"/>
        <v>206.55555555555554</v>
      </c>
      <c r="AG41" s="195">
        <f t="shared" si="1"/>
        <v>196.22777777777776</v>
      </c>
      <c r="AH41" s="195">
        <f t="shared" si="2"/>
        <v>216.88333333333333</v>
      </c>
      <c r="AI41" s="195">
        <f t="shared" si="3"/>
        <v>185.89999999999998</v>
      </c>
      <c r="AJ41" s="195">
        <f t="shared" si="4"/>
        <v>227.21111111111111</v>
      </c>
    </row>
    <row r="42" spans="1:36" x14ac:dyDescent="0.2">
      <c r="A42" s="125">
        <v>45813</v>
      </c>
      <c r="B42" s="67">
        <v>20</v>
      </c>
      <c r="C42" s="67">
        <v>215</v>
      </c>
      <c r="D42" s="377"/>
      <c r="E42" s="377"/>
      <c r="F42" s="377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0"/>
        <v>206.55555555555554</v>
      </c>
      <c r="AG42" s="195">
        <f t="shared" si="1"/>
        <v>196.22777777777776</v>
      </c>
      <c r="AH42" s="195">
        <f t="shared" si="2"/>
        <v>216.88333333333333</v>
      </c>
      <c r="AI42" s="195">
        <f t="shared" si="3"/>
        <v>185.89999999999998</v>
      </c>
      <c r="AJ42" s="195">
        <f t="shared" si="4"/>
        <v>227.21111111111111</v>
      </c>
    </row>
    <row r="43" spans="1:36" x14ac:dyDescent="0.2">
      <c r="A43" s="125">
        <v>45818</v>
      </c>
      <c r="B43" s="67">
        <v>17</v>
      </c>
      <c r="C43" s="67">
        <v>217</v>
      </c>
      <c r="D43" s="377"/>
      <c r="E43" s="377"/>
      <c r="F43" s="377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0"/>
        <v>206.55555555555554</v>
      </c>
      <c r="AG43" s="195">
        <f t="shared" si="1"/>
        <v>196.22777777777776</v>
      </c>
      <c r="AH43" s="195">
        <f t="shared" si="2"/>
        <v>216.88333333333333</v>
      </c>
      <c r="AI43" s="195">
        <f t="shared" si="3"/>
        <v>185.89999999999998</v>
      </c>
      <c r="AJ43" s="195">
        <f t="shared" si="4"/>
        <v>227.21111111111111</v>
      </c>
    </row>
    <row r="44" spans="1:36" x14ac:dyDescent="0.2">
      <c r="A44" s="125">
        <v>45820</v>
      </c>
      <c r="B44" s="102">
        <v>17</v>
      </c>
      <c r="C44" s="285">
        <v>180</v>
      </c>
      <c r="D44" s="378" t="s">
        <v>53</v>
      </c>
      <c r="E44" s="379"/>
      <c r="F44" s="379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0"/>
        <v>206.55555555555554</v>
      </c>
      <c r="AG44" s="195">
        <f t="shared" si="1"/>
        <v>196.22777777777776</v>
      </c>
      <c r="AH44" s="195">
        <f t="shared" si="2"/>
        <v>216.88333333333333</v>
      </c>
      <c r="AI44" s="195">
        <f t="shared" si="3"/>
        <v>185.89999999999998</v>
      </c>
      <c r="AJ44" s="195">
        <f t="shared" si="4"/>
        <v>227.21111111111111</v>
      </c>
    </row>
    <row r="45" spans="1:36" x14ac:dyDescent="0.2">
      <c r="A45" s="125">
        <v>45825</v>
      </c>
      <c r="B45" s="67">
        <v>17</v>
      </c>
      <c r="C45" s="67">
        <v>197</v>
      </c>
      <c r="D45" s="377" t="s">
        <v>54</v>
      </c>
      <c r="E45" s="377"/>
      <c r="F45" s="377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0"/>
        <v>206.55555555555554</v>
      </c>
      <c r="AG45" s="195">
        <f t="shared" si="1"/>
        <v>196.22777777777776</v>
      </c>
      <c r="AH45" s="195">
        <f t="shared" si="2"/>
        <v>216.88333333333333</v>
      </c>
      <c r="AI45" s="195">
        <f t="shared" si="3"/>
        <v>185.89999999999998</v>
      </c>
      <c r="AJ45" s="195">
        <f t="shared" si="4"/>
        <v>227.21111111111111</v>
      </c>
    </row>
    <row r="46" spans="1:36" x14ac:dyDescent="0.2">
      <c r="A46" s="125">
        <v>45827</v>
      </c>
      <c r="B46" s="97">
        <v>16</v>
      </c>
      <c r="C46" s="97">
        <v>178</v>
      </c>
      <c r="D46" s="380" t="s">
        <v>55</v>
      </c>
      <c r="E46" s="381"/>
      <c r="F46" s="382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0"/>
        <v>206.55555555555554</v>
      </c>
      <c r="AG46" s="195">
        <f t="shared" si="1"/>
        <v>196.22777777777776</v>
      </c>
      <c r="AH46" s="195">
        <f t="shared" si="2"/>
        <v>216.88333333333333</v>
      </c>
      <c r="AI46" s="195">
        <f t="shared" si="3"/>
        <v>185.89999999999998</v>
      </c>
      <c r="AJ46" s="195">
        <f t="shared" si="4"/>
        <v>227.21111111111111</v>
      </c>
    </row>
    <row r="47" spans="1:36" x14ac:dyDescent="0.2">
      <c r="A47" s="125">
        <v>45827</v>
      </c>
      <c r="B47" s="97">
        <v>23</v>
      </c>
      <c r="C47" s="97">
        <v>182</v>
      </c>
      <c r="D47" s="383"/>
      <c r="E47" s="384"/>
      <c r="F47" s="385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0"/>
        <v>206.55555555555554</v>
      </c>
      <c r="AG47" s="195">
        <f t="shared" si="1"/>
        <v>196.22777777777776</v>
      </c>
      <c r="AH47" s="195">
        <f t="shared" si="2"/>
        <v>216.88333333333333</v>
      </c>
      <c r="AI47" s="195">
        <f t="shared" si="3"/>
        <v>185.89999999999998</v>
      </c>
      <c r="AJ47" s="195">
        <f t="shared" si="4"/>
        <v>227.21111111111111</v>
      </c>
    </row>
    <row r="48" spans="1:36" x14ac:dyDescent="0.2">
      <c r="A48" s="125">
        <v>45834</v>
      </c>
      <c r="B48" s="67">
        <v>20</v>
      </c>
      <c r="C48" s="67">
        <v>188</v>
      </c>
      <c r="D48" s="377" t="s">
        <v>56</v>
      </c>
      <c r="E48" s="377"/>
      <c r="F48" s="377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0"/>
        <v>206.55555555555554</v>
      </c>
      <c r="AG48" s="195">
        <f t="shared" si="1"/>
        <v>196.22777777777776</v>
      </c>
      <c r="AH48" s="195">
        <f t="shared" si="2"/>
        <v>216.88333333333333</v>
      </c>
      <c r="AI48" s="195">
        <f t="shared" si="3"/>
        <v>185.89999999999998</v>
      </c>
      <c r="AJ48" s="195">
        <f t="shared" si="4"/>
        <v>227.21111111111111</v>
      </c>
    </row>
    <row r="49" spans="1:36" x14ac:dyDescent="0.2">
      <c r="A49" s="125">
        <v>45834</v>
      </c>
      <c r="B49" s="67">
        <v>18</v>
      </c>
      <c r="C49" s="67">
        <v>193</v>
      </c>
      <c r="D49" s="377" t="s">
        <v>56</v>
      </c>
      <c r="E49" s="377"/>
      <c r="F49" s="377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ref="AF49:AF57" si="5">$S$2</f>
        <v>206.55555555555554</v>
      </c>
      <c r="AG49" s="195">
        <f t="shared" ref="AG49:AG57" si="6">$S$2-$S$3</f>
        <v>196.22777777777776</v>
      </c>
      <c r="AH49" s="195">
        <f t="shared" ref="AH49:AH57" si="7">$S$2+$S$3</f>
        <v>216.88333333333333</v>
      </c>
      <c r="AI49" s="195">
        <f t="shared" ref="AI49:AI57" si="8">$S$2-(2*$S$3)</f>
        <v>185.89999999999998</v>
      </c>
      <c r="AJ49" s="195">
        <f t="shared" ref="AJ49:AJ57" si="9">$S$2+(2*$S$3)</f>
        <v>227.21111111111111</v>
      </c>
    </row>
    <row r="50" spans="1:36" x14ac:dyDescent="0.2">
      <c r="A50" s="125">
        <v>45839</v>
      </c>
      <c r="B50" s="67">
        <v>19</v>
      </c>
      <c r="C50" s="67">
        <v>216</v>
      </c>
      <c r="D50" s="377"/>
      <c r="E50" s="377"/>
      <c r="F50" s="377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5"/>
        <v>206.55555555555554</v>
      </c>
      <c r="AG50" s="195">
        <f t="shared" si="6"/>
        <v>196.22777777777776</v>
      </c>
      <c r="AH50" s="195">
        <f t="shared" si="7"/>
        <v>216.88333333333333</v>
      </c>
      <c r="AI50" s="195">
        <f t="shared" si="8"/>
        <v>185.89999999999998</v>
      </c>
      <c r="AJ50" s="195">
        <f t="shared" si="9"/>
        <v>227.21111111111111</v>
      </c>
    </row>
    <row r="51" spans="1:36" x14ac:dyDescent="0.2">
      <c r="A51" s="125">
        <v>45841</v>
      </c>
      <c r="B51" s="67">
        <v>17</v>
      </c>
      <c r="C51" s="287">
        <v>180</v>
      </c>
      <c r="D51" s="386" t="s">
        <v>57</v>
      </c>
      <c r="E51" s="387"/>
      <c r="F51" s="38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206.55555555555554</v>
      </c>
      <c r="AG51" s="195">
        <f t="shared" si="6"/>
        <v>196.22777777777776</v>
      </c>
      <c r="AH51" s="195">
        <f t="shared" si="7"/>
        <v>216.88333333333333</v>
      </c>
      <c r="AI51" s="195">
        <f t="shared" si="8"/>
        <v>185.89999999999998</v>
      </c>
      <c r="AJ51" s="195">
        <f t="shared" si="9"/>
        <v>227.21111111111111</v>
      </c>
    </row>
    <row r="52" spans="1:36" x14ac:dyDescent="0.2">
      <c r="A52" s="125"/>
      <c r="B52" s="66"/>
      <c r="C52" s="66"/>
      <c r="D52" s="377"/>
      <c r="E52" s="377"/>
      <c r="F52" s="377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206.55555555555554</v>
      </c>
      <c r="AG52" s="195">
        <f t="shared" si="6"/>
        <v>196.22777777777776</v>
      </c>
      <c r="AH52" s="195">
        <f t="shared" si="7"/>
        <v>216.88333333333333</v>
      </c>
      <c r="AI52" s="195">
        <f t="shared" si="8"/>
        <v>185.89999999999998</v>
      </c>
      <c r="AJ52" s="195">
        <f t="shared" si="9"/>
        <v>227.21111111111111</v>
      </c>
    </row>
    <row r="53" spans="1:36" x14ac:dyDescent="0.2">
      <c r="A53" s="125"/>
      <c r="B53" s="66"/>
      <c r="C53" s="66"/>
      <c r="D53" s="377"/>
      <c r="E53" s="377"/>
      <c r="F53" s="377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206.55555555555554</v>
      </c>
      <c r="AG53" s="195">
        <f t="shared" si="6"/>
        <v>196.22777777777776</v>
      </c>
      <c r="AH53" s="195">
        <f t="shared" si="7"/>
        <v>216.88333333333333</v>
      </c>
      <c r="AI53" s="195">
        <f t="shared" si="8"/>
        <v>185.89999999999998</v>
      </c>
      <c r="AJ53" s="195">
        <f t="shared" si="9"/>
        <v>227.21111111111111</v>
      </c>
    </row>
    <row r="54" spans="1:36" x14ac:dyDescent="0.2">
      <c r="A54" s="125"/>
      <c r="B54" s="66"/>
      <c r="C54" s="66"/>
      <c r="D54" s="377"/>
      <c r="E54" s="377"/>
      <c r="F54" s="377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206.55555555555554</v>
      </c>
      <c r="AG54" s="195">
        <f t="shared" si="6"/>
        <v>196.22777777777776</v>
      </c>
      <c r="AH54" s="195">
        <f t="shared" si="7"/>
        <v>216.88333333333333</v>
      </c>
      <c r="AI54" s="195">
        <f t="shared" si="8"/>
        <v>185.89999999999998</v>
      </c>
      <c r="AJ54" s="195">
        <f t="shared" si="9"/>
        <v>227.21111111111111</v>
      </c>
    </row>
    <row r="55" spans="1:36" x14ac:dyDescent="0.2"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206.55555555555554</v>
      </c>
      <c r="AG55" s="195">
        <f t="shared" si="6"/>
        <v>196.22777777777776</v>
      </c>
      <c r="AH55" s="195">
        <f t="shared" si="7"/>
        <v>216.88333333333333</v>
      </c>
      <c r="AI55" s="195">
        <f t="shared" si="8"/>
        <v>185.89999999999998</v>
      </c>
      <c r="AJ55" s="195">
        <f t="shared" si="9"/>
        <v>227.21111111111111</v>
      </c>
    </row>
    <row r="56" spans="1:36" x14ac:dyDescent="0.2"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206.55555555555554</v>
      </c>
      <c r="AG56" s="195">
        <f t="shared" si="6"/>
        <v>196.22777777777776</v>
      </c>
      <c r="AH56" s="195">
        <f t="shared" si="7"/>
        <v>216.88333333333333</v>
      </c>
      <c r="AI56" s="195">
        <f t="shared" si="8"/>
        <v>185.89999999999998</v>
      </c>
      <c r="AJ56" s="195">
        <f t="shared" si="9"/>
        <v>227.21111111111111</v>
      </c>
    </row>
    <row r="57" spans="1:36" x14ac:dyDescent="0.2"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206.55555555555554</v>
      </c>
      <c r="AG57" s="195">
        <f t="shared" si="6"/>
        <v>196.22777777777776</v>
      </c>
      <c r="AH57" s="195">
        <f t="shared" si="7"/>
        <v>216.88333333333333</v>
      </c>
      <c r="AI57" s="195">
        <f t="shared" si="8"/>
        <v>185.89999999999998</v>
      </c>
      <c r="AJ57" s="195">
        <f t="shared" si="9"/>
        <v>227.21111111111111</v>
      </c>
    </row>
  </sheetData>
  <sheetProtection algorithmName="SHA-512" hashValue="VOIjULDr4U/0SH98ooBiIVslAL40CD+gkvcMP2rdV82Cnlw1IqfIioacgnyyZARLuwV+yrpFwMDZ070aGfDI5A==" saltValue="+hvEl+iyOG09P89rjoSaAA==" spinCount="100000" sheet="1" objects="1" scenarios="1"/>
  <mergeCells count="50">
    <mergeCell ref="D45:F45"/>
    <mergeCell ref="D46:F47"/>
    <mergeCell ref="D53:F53"/>
    <mergeCell ref="D54:F54"/>
    <mergeCell ref="D48:F48"/>
    <mergeCell ref="D49:F49"/>
    <mergeCell ref="D50:F50"/>
    <mergeCell ref="D51:F51"/>
    <mergeCell ref="D52:F52"/>
    <mergeCell ref="D40:F40"/>
    <mergeCell ref="D41:F41"/>
    <mergeCell ref="D42:F42"/>
    <mergeCell ref="D43:F43"/>
    <mergeCell ref="D44:F44"/>
    <mergeCell ref="D35:F35"/>
    <mergeCell ref="D36:F36"/>
    <mergeCell ref="D37:F37"/>
    <mergeCell ref="D38:F38"/>
    <mergeCell ref="D39:F39"/>
    <mergeCell ref="D34:F34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22:F22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U9:U10"/>
    <mergeCell ref="D10:F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45"/>
  <sheetViews>
    <sheetView showGridLines="0" zoomScaleNormal="100" workbookViewId="0">
      <selection activeCell="D13" sqref="D13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59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333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334</v>
      </c>
      <c r="D9" s="404" t="s">
        <v>374</v>
      </c>
      <c r="E9" s="405"/>
      <c r="F9" s="406"/>
      <c r="G9" t="s">
        <v>8</v>
      </c>
    </row>
    <row r="10" spans="1:7" x14ac:dyDescent="0.2">
      <c r="A10" s="26">
        <v>43816</v>
      </c>
      <c r="B10" s="33">
        <v>19</v>
      </c>
      <c r="C10" s="33">
        <v>168</v>
      </c>
      <c r="D10" s="43" t="s">
        <v>349</v>
      </c>
      <c r="E10" s="34"/>
      <c r="F10" s="35"/>
      <c r="G10" s="60" t="s">
        <v>13</v>
      </c>
    </row>
    <row r="11" spans="1:7" x14ac:dyDescent="0.2">
      <c r="A11" s="26">
        <v>43816</v>
      </c>
      <c r="B11" s="33">
        <v>20</v>
      </c>
      <c r="C11" s="33">
        <v>179</v>
      </c>
      <c r="D11" s="40" t="s">
        <v>350</v>
      </c>
      <c r="E11" s="34"/>
      <c r="F11" s="35"/>
      <c r="G11" s="60" t="s">
        <v>18</v>
      </c>
    </row>
    <row r="12" spans="1:7" x14ac:dyDescent="0.2">
      <c r="A12" s="26">
        <v>43818</v>
      </c>
      <c r="B12" s="33">
        <v>20</v>
      </c>
      <c r="C12" s="33">
        <v>174</v>
      </c>
      <c r="D12" s="40"/>
      <c r="E12" s="34"/>
      <c r="F12" s="35"/>
      <c r="G12" s="60" t="s">
        <v>22</v>
      </c>
    </row>
    <row r="13" spans="1:7" x14ac:dyDescent="0.2">
      <c r="A13" s="26">
        <v>43823</v>
      </c>
      <c r="B13" s="33">
        <v>21</v>
      </c>
      <c r="C13" s="33">
        <v>171</v>
      </c>
      <c r="D13" s="40"/>
      <c r="E13" s="34"/>
      <c r="F13" s="35"/>
    </row>
    <row r="14" spans="1:7" x14ac:dyDescent="0.2">
      <c r="A14" s="26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7" x14ac:dyDescent="0.2">
      <c r="A17" s="26"/>
      <c r="B17" s="33"/>
      <c r="C17" s="33"/>
      <c r="D17" s="40"/>
      <c r="E17" s="34"/>
      <c r="F17" s="35"/>
    </row>
    <row r="18" spans="1:7" x14ac:dyDescent="0.2">
      <c r="A18" s="26"/>
      <c r="B18" s="33"/>
      <c r="C18" s="33"/>
      <c r="D18" s="40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F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G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ht="13.5" thickBot="1" x14ac:dyDescent="0.25">
      <c r="A27" s="26"/>
      <c r="B27" s="33"/>
      <c r="C27" s="33"/>
      <c r="D27" s="40"/>
      <c r="E27" s="34"/>
      <c r="F27" s="35"/>
    </row>
    <row r="28" spans="1:7" x14ac:dyDescent="0.2">
      <c r="A28" s="27" t="s">
        <v>9</v>
      </c>
      <c r="B28" s="6">
        <f>AVERAGE(B10:B27)</f>
        <v>20</v>
      </c>
      <c r="C28" s="6">
        <f>AVERAGE(C10:C27)</f>
        <v>173</v>
      </c>
      <c r="D28" s="40"/>
      <c r="E28" s="34"/>
      <c r="F28" s="35"/>
    </row>
    <row r="29" spans="1:7" x14ac:dyDescent="0.2">
      <c r="A29" s="28" t="s">
        <v>14</v>
      </c>
      <c r="B29" s="7">
        <f>STDEV(B10:B27)</f>
        <v>0.81649658092772603</v>
      </c>
      <c r="C29" s="7">
        <f>STDEV(C10:C27)</f>
        <v>4.6904157598234297</v>
      </c>
      <c r="D29" s="40"/>
      <c r="E29" s="34"/>
      <c r="F29" s="35"/>
    </row>
    <row r="30" spans="1:7" ht="13.5" thickBot="1" x14ac:dyDescent="0.25">
      <c r="A30" s="29" t="s">
        <v>80</v>
      </c>
      <c r="B30" s="8">
        <f>B29/B28*100</f>
        <v>4.0824829046386304</v>
      </c>
      <c r="C30" s="8">
        <f>C29/C28*100</f>
        <v>2.7112229825568956</v>
      </c>
      <c r="D30" s="40"/>
      <c r="E30" s="34"/>
      <c r="F30" s="35"/>
    </row>
    <row r="31" spans="1:7" x14ac:dyDescent="0.2">
      <c r="D31" s="40"/>
      <c r="E31" s="34"/>
      <c r="F31" s="35"/>
    </row>
    <row r="32" spans="1:7" x14ac:dyDescent="0.2">
      <c r="D32" s="43"/>
      <c r="E32" s="34"/>
      <c r="F32" s="35"/>
    </row>
    <row r="33" spans="4:6" x14ac:dyDescent="0.2">
      <c r="D33" s="40"/>
      <c r="E33" s="34"/>
      <c r="F33" s="35"/>
    </row>
    <row r="34" spans="4:6" x14ac:dyDescent="0.2">
      <c r="D34" s="40"/>
      <c r="E34" s="34"/>
      <c r="F34" s="35"/>
    </row>
    <row r="35" spans="4:6" x14ac:dyDescent="0.2">
      <c r="D35" s="40"/>
      <c r="E35" s="34"/>
      <c r="F35" s="35"/>
    </row>
    <row r="36" spans="4:6" x14ac:dyDescent="0.2">
      <c r="D36" s="43"/>
      <c r="E36" s="34"/>
      <c r="F36" s="35"/>
    </row>
    <row r="37" spans="4:6" x14ac:dyDescent="0.2">
      <c r="D37" s="40"/>
      <c r="E37" s="34"/>
      <c r="F37" s="35"/>
    </row>
    <row r="38" spans="4:6" x14ac:dyDescent="0.2">
      <c r="D38" s="40"/>
      <c r="E38" s="34"/>
      <c r="F38" s="35"/>
    </row>
    <row r="39" spans="4:6" x14ac:dyDescent="0.2">
      <c r="D39" s="43"/>
      <c r="E39" s="34"/>
      <c r="F39" s="35"/>
    </row>
    <row r="40" spans="4:6" x14ac:dyDescent="0.2">
      <c r="D40" s="40"/>
      <c r="E40" s="34"/>
      <c r="F40" s="35"/>
    </row>
    <row r="41" spans="4:6" x14ac:dyDescent="0.2">
      <c r="D41" s="40"/>
      <c r="E41" s="34"/>
      <c r="F41" s="35"/>
    </row>
    <row r="42" spans="4:6" x14ac:dyDescent="0.2">
      <c r="D42" s="410"/>
      <c r="E42" s="393"/>
      <c r="F42" s="408"/>
    </row>
    <row r="43" spans="4:6" x14ac:dyDescent="0.2">
      <c r="D43" s="40"/>
      <c r="E43" s="36"/>
      <c r="F43" s="37"/>
    </row>
    <row r="44" spans="4:6" x14ac:dyDescent="0.2">
      <c r="D44" s="40"/>
      <c r="E44" s="36"/>
      <c r="F44" s="37"/>
    </row>
    <row r="45" spans="4:6" ht="13.5" thickBot="1" x14ac:dyDescent="0.25">
      <c r="D45" s="44"/>
      <c r="E45" s="38"/>
      <c r="F45" s="39"/>
    </row>
  </sheetData>
  <sheetProtection algorithmName="SHA-512" hashValue="aGd+FqRbBcoW61aqSetpn1kseAgkpF4YVWrT2sY2E+48oKgJRn3Js51Qb0GJkkV7WPX6G3v0EjtIEYigDYUf2A==" saltValue="9hZMfwEYp54mHqfTdzv/F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5"/>
  <sheetViews>
    <sheetView showGridLines="0" topLeftCell="A4" zoomScaleNormal="100" workbookViewId="0">
      <selection activeCell="M46" sqref="M46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372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59" t="s">
        <v>375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377</v>
      </c>
      <c r="E9" s="405"/>
      <c r="F9" s="406"/>
      <c r="G9" t="s">
        <v>8</v>
      </c>
    </row>
    <row r="10" spans="1:7" x14ac:dyDescent="0.2">
      <c r="A10" s="26">
        <v>43769</v>
      </c>
      <c r="B10" s="33"/>
      <c r="C10" s="33">
        <v>206</v>
      </c>
      <c r="D10" s="43"/>
      <c r="E10" s="34"/>
      <c r="F10" s="35"/>
      <c r="G10" s="60" t="s">
        <v>13</v>
      </c>
    </row>
    <row r="11" spans="1:7" x14ac:dyDescent="0.2">
      <c r="A11" s="26">
        <v>43774</v>
      </c>
      <c r="B11" s="33"/>
      <c r="C11" s="33">
        <v>223</v>
      </c>
      <c r="D11" s="40"/>
      <c r="E11" s="34"/>
      <c r="F11" s="35"/>
      <c r="G11" s="60" t="s">
        <v>18</v>
      </c>
    </row>
    <row r="12" spans="1:7" x14ac:dyDescent="0.2">
      <c r="A12" s="26">
        <v>43776</v>
      </c>
      <c r="B12" s="33"/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/>
      <c r="C13" s="33">
        <v>226</v>
      </c>
      <c r="D13" s="40"/>
      <c r="E13" s="34"/>
      <c r="F13" s="35"/>
    </row>
    <row r="14" spans="1:7" x14ac:dyDescent="0.2">
      <c r="A14" s="26">
        <v>43783</v>
      </c>
      <c r="B14" s="33"/>
      <c r="C14" s="33">
        <v>213</v>
      </c>
      <c r="D14" s="40"/>
      <c r="E14" s="34"/>
      <c r="F14" s="35"/>
    </row>
    <row r="15" spans="1:7" x14ac:dyDescent="0.2">
      <c r="A15" s="26">
        <v>43788</v>
      </c>
      <c r="B15" s="33">
        <v>23</v>
      </c>
      <c r="C15" s="33">
        <v>207</v>
      </c>
      <c r="D15" s="43"/>
      <c r="E15" s="34"/>
      <c r="F15" s="35"/>
    </row>
    <row r="16" spans="1:7" x14ac:dyDescent="0.2">
      <c r="A16" s="26">
        <v>43790</v>
      </c>
      <c r="B16" s="33">
        <v>24</v>
      </c>
      <c r="C16" s="33">
        <v>215</v>
      </c>
      <c r="D16" s="40"/>
      <c r="E16" s="34"/>
      <c r="F16" s="35"/>
    </row>
    <row r="17" spans="1:7" x14ac:dyDescent="0.2">
      <c r="A17" s="26">
        <v>43795</v>
      </c>
      <c r="B17" s="33">
        <v>25</v>
      </c>
      <c r="C17" s="33">
        <v>226</v>
      </c>
      <c r="D17" s="40"/>
      <c r="E17" s="34"/>
      <c r="F17" s="35"/>
    </row>
    <row r="18" spans="1:7" x14ac:dyDescent="0.2">
      <c r="A18" s="26">
        <v>43797</v>
      </c>
      <c r="B18" s="33">
        <v>22</v>
      </c>
      <c r="C18" s="33">
        <v>213</v>
      </c>
      <c r="D18" s="40"/>
      <c r="E18" s="34"/>
      <c r="F18" s="35"/>
    </row>
    <row r="19" spans="1:7" x14ac:dyDescent="0.2">
      <c r="A19" s="26">
        <v>43802</v>
      </c>
      <c r="B19" s="33">
        <v>20</v>
      </c>
      <c r="C19" s="33">
        <v>187</v>
      </c>
      <c r="D19" s="40"/>
      <c r="E19" s="34"/>
      <c r="F19" s="35"/>
    </row>
    <row r="20" spans="1:7" x14ac:dyDescent="0.2">
      <c r="A20" s="26">
        <v>43802</v>
      </c>
      <c r="B20" s="33"/>
      <c r="C20" s="33">
        <v>208</v>
      </c>
      <c r="D20" s="40" t="s">
        <v>378</v>
      </c>
      <c r="E20" s="34"/>
      <c r="F20" s="35"/>
    </row>
    <row r="21" spans="1:7" x14ac:dyDescent="0.2">
      <c r="A21" s="26">
        <v>43809</v>
      </c>
      <c r="B21" s="33">
        <v>21</v>
      </c>
      <c r="C21" s="33">
        <v>172</v>
      </c>
      <c r="D21" s="40"/>
      <c r="E21" s="34"/>
      <c r="F21" s="35"/>
    </row>
    <row r="22" spans="1:7" x14ac:dyDescent="0.2">
      <c r="A22" s="26">
        <v>43811</v>
      </c>
      <c r="B22" s="33">
        <v>20</v>
      </c>
      <c r="C22" s="33">
        <v>197</v>
      </c>
      <c r="D22" s="40"/>
      <c r="E22" s="34"/>
      <c r="F22" s="35"/>
    </row>
    <row r="23" spans="1:7" x14ac:dyDescent="0.2">
      <c r="A23" s="26">
        <v>43811</v>
      </c>
      <c r="B23" s="33">
        <v>21</v>
      </c>
      <c r="C23" s="33"/>
      <c r="D23" s="40" t="s">
        <v>378</v>
      </c>
      <c r="E23" s="34"/>
      <c r="F23" s="35"/>
    </row>
    <row r="24" spans="1:7" x14ac:dyDescent="0.2">
      <c r="A24" s="26">
        <v>43816</v>
      </c>
      <c r="B24" s="33">
        <v>19</v>
      </c>
      <c r="C24" s="33">
        <v>168</v>
      </c>
      <c r="D24" s="40" t="s">
        <v>379</v>
      </c>
      <c r="E24" s="34"/>
      <c r="G24" s="35" t="s">
        <v>380</v>
      </c>
    </row>
    <row r="25" spans="1:7" x14ac:dyDescent="0.2">
      <c r="A25" s="26">
        <v>43816</v>
      </c>
      <c r="B25" s="33">
        <v>20</v>
      </c>
      <c r="C25" s="33">
        <v>179</v>
      </c>
      <c r="D25" s="40" t="s">
        <v>378</v>
      </c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21.5</v>
      </c>
      <c r="C42" s="6">
        <f>AVERAGE(C10:C41)</f>
        <v>203.73333333333332</v>
      </c>
      <c r="D42" s="410"/>
      <c r="E42" s="393"/>
      <c r="F42" s="408"/>
    </row>
    <row r="43" spans="1:6" x14ac:dyDescent="0.2">
      <c r="A43" s="28" t="s">
        <v>14</v>
      </c>
      <c r="B43" s="7">
        <f>STDEV(B10:B41)</f>
        <v>1.9578900207451218</v>
      </c>
      <c r="C43" s="7">
        <f>STDEV(C10:C41)</f>
        <v>19.024295243814148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9.1064652127680077</v>
      </c>
      <c r="C44" s="8">
        <f>C43/C42*100</f>
        <v>9.3378412518721277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+U+IncVEVSo+Ncxv224IBw5V0wpib9Cw3i5NDHMXPwXFkvsB4pt/Rx2DkXe+WJHLSsm7Rvo4mFGtzNjXDSYrCA==" saltValue="F//ikXVlfx/U/DUnrFKo3g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45"/>
  <sheetViews>
    <sheetView showGridLines="0" zoomScaleNormal="100" workbookViewId="0">
      <selection activeCell="F29" sqref="F2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/>
    </row>
    <row r="4" spans="1:7" ht="21" thickBot="1" x14ac:dyDescent="0.35">
      <c r="A4" s="23" t="s">
        <v>15</v>
      </c>
      <c r="B4" s="5"/>
      <c r="C4" s="59" t="s">
        <v>381</v>
      </c>
      <c r="D4" s="42"/>
      <c r="E4" s="18" t="s">
        <v>17</v>
      </c>
      <c r="F4" s="20">
        <v>2019</v>
      </c>
    </row>
    <row r="5" spans="1:7" ht="18.75" customHeight="1" thickBot="1" x14ac:dyDescent="0.25">
      <c r="A5" s="23" t="s">
        <v>20</v>
      </c>
      <c r="B5" s="5"/>
      <c r="C5" s="48" t="s">
        <v>375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 t="s">
        <v>373</v>
      </c>
      <c r="C9" s="31" t="s">
        <v>376</v>
      </c>
      <c r="D9" s="404" t="s">
        <v>382</v>
      </c>
      <c r="E9" s="405"/>
      <c r="F9" s="406"/>
      <c r="G9" t="s">
        <v>8</v>
      </c>
    </row>
    <row r="10" spans="1:7" x14ac:dyDescent="0.2">
      <c r="A10" s="26">
        <v>43769</v>
      </c>
      <c r="B10" s="33">
        <v>23</v>
      </c>
      <c r="C10" s="33">
        <v>206</v>
      </c>
      <c r="D10" s="43" t="s">
        <v>383</v>
      </c>
      <c r="E10" s="34"/>
      <c r="F10" s="35"/>
      <c r="G10" s="60" t="s">
        <v>13</v>
      </c>
    </row>
    <row r="11" spans="1:7" x14ac:dyDescent="0.2">
      <c r="A11" s="26">
        <v>43774</v>
      </c>
      <c r="B11" s="33">
        <v>25</v>
      </c>
      <c r="C11" s="33">
        <v>223</v>
      </c>
      <c r="D11" s="40" t="s">
        <v>384</v>
      </c>
      <c r="E11" s="34"/>
      <c r="F11" s="35"/>
      <c r="G11" s="60" t="s">
        <v>18</v>
      </c>
    </row>
    <row r="12" spans="1:7" x14ac:dyDescent="0.2">
      <c r="A12" s="26">
        <v>43776</v>
      </c>
      <c r="B12" s="33">
        <v>24</v>
      </c>
      <c r="C12" s="33">
        <v>216</v>
      </c>
      <c r="D12" s="40"/>
      <c r="E12" s="34"/>
      <c r="F12" s="35"/>
      <c r="G12" s="60" t="s">
        <v>22</v>
      </c>
    </row>
    <row r="13" spans="1:7" x14ac:dyDescent="0.2">
      <c r="A13" s="26">
        <v>43781</v>
      </c>
      <c r="B13" s="33">
        <v>24</v>
      </c>
      <c r="C13" s="33">
        <v>226</v>
      </c>
      <c r="D13" s="40"/>
      <c r="E13" s="34"/>
      <c r="F13" s="35"/>
    </row>
    <row r="14" spans="1:7" x14ac:dyDescent="0.2">
      <c r="A14" s="26">
        <v>43783</v>
      </c>
      <c r="B14" s="33">
        <v>24</v>
      </c>
      <c r="C14" s="33">
        <v>213</v>
      </c>
      <c r="D14" s="40"/>
      <c r="E14" s="34"/>
      <c r="F14" s="35"/>
    </row>
    <row r="15" spans="1:7" x14ac:dyDescent="0.2">
      <c r="A15" s="26">
        <v>43788</v>
      </c>
      <c r="B15" s="33"/>
      <c r="C15" s="33">
        <v>207</v>
      </c>
      <c r="D15" s="43" t="s">
        <v>385</v>
      </c>
      <c r="E15" s="34"/>
      <c r="F15" s="35"/>
    </row>
    <row r="16" spans="1:7" x14ac:dyDescent="0.2">
      <c r="A16" s="26"/>
      <c r="B16" s="33"/>
      <c r="C16" s="33"/>
      <c r="D16" s="40"/>
      <c r="E16" s="34"/>
      <c r="F16" s="35"/>
    </row>
    <row r="17" spans="1:6" x14ac:dyDescent="0.2">
      <c r="A17" s="26"/>
      <c r="B17" s="33"/>
      <c r="C17" s="33"/>
      <c r="D17" s="40"/>
      <c r="E17" s="34"/>
      <c r="F17" s="35"/>
    </row>
    <row r="18" spans="1:6" x14ac:dyDescent="0.2">
      <c r="A18" s="26"/>
      <c r="B18" s="33"/>
      <c r="C18" s="33"/>
      <c r="D18" s="40"/>
      <c r="E18" s="34"/>
      <c r="F18" s="35"/>
    </row>
    <row r="19" spans="1:6" x14ac:dyDescent="0.2">
      <c r="A19" s="26"/>
      <c r="B19" s="33"/>
      <c r="C19" s="33"/>
      <c r="D19" s="40"/>
      <c r="E19" s="34"/>
      <c r="F19" s="35"/>
    </row>
    <row r="20" spans="1:6" x14ac:dyDescent="0.2">
      <c r="A20" s="26"/>
      <c r="B20" s="33"/>
      <c r="C20" s="33"/>
      <c r="D20" s="40"/>
      <c r="E20" s="34"/>
      <c r="F20" s="35"/>
    </row>
    <row r="21" spans="1:6" x14ac:dyDescent="0.2">
      <c r="A21" s="26"/>
      <c r="B21" s="33"/>
      <c r="C21" s="33"/>
      <c r="D21" s="40"/>
      <c r="E21" s="34"/>
      <c r="F21" s="35"/>
    </row>
    <row r="22" spans="1:6" x14ac:dyDescent="0.2">
      <c r="A22" s="26"/>
      <c r="B22" s="33"/>
      <c r="C22" s="33"/>
      <c r="D22" s="40"/>
      <c r="E22" s="34"/>
      <c r="F22" s="35"/>
    </row>
    <row r="23" spans="1:6" x14ac:dyDescent="0.2">
      <c r="A23" s="26"/>
      <c r="B23" s="33"/>
      <c r="C23" s="33"/>
      <c r="D23" s="40"/>
      <c r="E23" s="34"/>
      <c r="F23" s="35"/>
    </row>
    <row r="24" spans="1:6" x14ac:dyDescent="0.2">
      <c r="A24" s="26"/>
      <c r="B24" s="33"/>
      <c r="C24" s="33"/>
      <c r="D24" s="40"/>
      <c r="E24" s="34"/>
      <c r="F24" s="35"/>
    </row>
    <row r="25" spans="1:6" x14ac:dyDescent="0.2">
      <c r="A25" s="26"/>
      <c r="B25" s="33"/>
      <c r="C25" s="33"/>
      <c r="D25" s="40"/>
      <c r="E25" s="34"/>
      <c r="F25" s="35"/>
    </row>
    <row r="26" spans="1:6" x14ac:dyDescent="0.2">
      <c r="A26" s="26"/>
      <c r="B26" s="33"/>
      <c r="C26" s="33"/>
      <c r="D26" s="40"/>
      <c r="E26" s="34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0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3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3"/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ht="13.5" thickBot="1" x14ac:dyDescent="0.25">
      <c r="A41" s="26"/>
      <c r="B41" s="33"/>
      <c r="C41" s="33"/>
      <c r="D41" s="40"/>
      <c r="E41" s="34"/>
      <c r="F41" s="35"/>
    </row>
    <row r="42" spans="1:6" x14ac:dyDescent="0.2">
      <c r="A42" s="27" t="s">
        <v>9</v>
      </c>
      <c r="B42" s="6">
        <f>AVERAGE(B10:B41)</f>
        <v>24</v>
      </c>
      <c r="C42" s="6">
        <f>AVERAGE(C10:C41)</f>
        <v>215.16666666666666</v>
      </c>
      <c r="D42" s="410"/>
      <c r="E42" s="393"/>
      <c r="F42" s="408"/>
    </row>
    <row r="43" spans="1:6" x14ac:dyDescent="0.2">
      <c r="A43" s="28" t="s">
        <v>14</v>
      </c>
      <c r="B43" s="7">
        <f>STDEV(B10:B41)</f>
        <v>0.70710678118654757</v>
      </c>
      <c r="C43" s="7">
        <f>STDEV(C10:C41)</f>
        <v>8.1833163611500854</v>
      </c>
      <c r="D43" s="40"/>
      <c r="E43" s="36"/>
      <c r="F43" s="37"/>
    </row>
    <row r="44" spans="1:6" ht="13.5" thickBot="1" x14ac:dyDescent="0.25">
      <c r="A44" s="29" t="s">
        <v>80</v>
      </c>
      <c r="B44" s="8">
        <f>B43/B42*100</f>
        <v>2.9462782549439481</v>
      </c>
      <c r="C44" s="8">
        <f>C43/C42*100</f>
        <v>3.8032454040976389</v>
      </c>
      <c r="D44" s="40"/>
      <c r="E44" s="36"/>
      <c r="F44" s="37"/>
    </row>
    <row r="45" spans="1:6" ht="13.5" thickBot="1" x14ac:dyDescent="0.25">
      <c r="D45" s="44"/>
      <c r="E45" s="38"/>
      <c r="F45" s="39"/>
    </row>
  </sheetData>
  <sheetProtection algorithmName="SHA-512" hashValue="cs7YXiOZQxHHUZm/5hCfr5ZjZaC1QrGNk+24rkI4kT8tkX8QgcyIgqNegl8FRovQZkx+zMJWigYNd7uqBnIYVQ==" saltValue="CIoZNMabEtbf7DBzU0OREA==" spinCount="100000" sheet="1" objects="1" scenarios="1"/>
  <mergeCells count="6">
    <mergeCell ref="D42:F42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0"/>
  <sheetViews>
    <sheetView showGridLines="0" zoomScaleNormal="100" workbookViewId="0">
      <selection activeCell="I8" sqref="I7:I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381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387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43718</v>
      </c>
      <c r="B10" s="33">
        <v>22</v>
      </c>
      <c r="C10" s="33">
        <v>205</v>
      </c>
      <c r="D10" s="40"/>
      <c r="E10" s="34"/>
      <c r="F10" s="35"/>
    </row>
    <row r="11" spans="1:6" x14ac:dyDescent="0.2">
      <c r="A11" s="26">
        <v>43720</v>
      </c>
      <c r="B11" s="33">
        <v>20</v>
      </c>
      <c r="C11" s="33">
        <v>210</v>
      </c>
      <c r="D11" s="40"/>
      <c r="E11" s="34"/>
      <c r="F11" s="35"/>
    </row>
    <row r="12" spans="1:6" x14ac:dyDescent="0.2">
      <c r="A12" s="26">
        <v>43725</v>
      </c>
      <c r="B12" s="58">
        <v>21</v>
      </c>
      <c r="C12" s="33">
        <v>217</v>
      </c>
      <c r="D12" s="40"/>
      <c r="E12" s="34"/>
      <c r="F12" s="35"/>
    </row>
    <row r="13" spans="1:6" x14ac:dyDescent="0.2">
      <c r="A13" s="26">
        <v>43727</v>
      </c>
      <c r="B13" s="58">
        <v>21</v>
      </c>
      <c r="C13" s="33">
        <v>221</v>
      </c>
      <c r="D13" s="40"/>
      <c r="E13" s="34"/>
      <c r="F13" s="35"/>
    </row>
    <row r="14" spans="1:6" x14ac:dyDescent="0.2">
      <c r="A14" s="26">
        <v>43732</v>
      </c>
      <c r="B14" s="33">
        <v>21</v>
      </c>
      <c r="C14" s="33">
        <v>207</v>
      </c>
      <c r="D14" s="40"/>
      <c r="E14" s="34"/>
      <c r="F14" s="35"/>
    </row>
    <row r="15" spans="1:6" x14ac:dyDescent="0.2">
      <c r="A15" s="26">
        <v>43734</v>
      </c>
      <c r="B15" s="33">
        <v>21</v>
      </c>
      <c r="C15" s="51">
        <v>200</v>
      </c>
      <c r="D15" s="40"/>
      <c r="E15" s="34"/>
      <c r="F15" s="35"/>
    </row>
    <row r="16" spans="1:6" x14ac:dyDescent="0.2">
      <c r="A16" s="26">
        <v>43739</v>
      </c>
      <c r="B16" s="33">
        <v>20</v>
      </c>
      <c r="C16" s="33">
        <v>203</v>
      </c>
      <c r="D16" s="40"/>
      <c r="E16" s="34"/>
      <c r="F16" s="35"/>
    </row>
    <row r="17" spans="1:7" x14ac:dyDescent="0.2">
      <c r="A17" s="26">
        <v>43748</v>
      </c>
      <c r="B17" s="33">
        <v>25</v>
      </c>
      <c r="C17" s="33">
        <v>249</v>
      </c>
      <c r="D17" s="40"/>
      <c r="E17" s="34"/>
      <c r="F17" s="35"/>
    </row>
    <row r="18" spans="1:7" x14ac:dyDescent="0.2">
      <c r="A18" s="26">
        <v>43753</v>
      </c>
      <c r="B18" s="33">
        <v>21</v>
      </c>
      <c r="C18" s="58">
        <v>206</v>
      </c>
      <c r="D18" s="40"/>
      <c r="E18" s="34"/>
      <c r="F18" s="35"/>
    </row>
    <row r="19" spans="1:7" x14ac:dyDescent="0.2">
      <c r="A19" s="26">
        <v>43760</v>
      </c>
      <c r="B19" s="33">
        <v>21</v>
      </c>
      <c r="C19" s="33">
        <v>214</v>
      </c>
      <c r="D19" s="40"/>
      <c r="E19" s="34"/>
      <c r="F19" s="35"/>
      <c r="G19" s="52"/>
    </row>
    <row r="20" spans="1:7" x14ac:dyDescent="0.2">
      <c r="A20" s="26">
        <v>43762</v>
      </c>
      <c r="B20" s="33">
        <v>23</v>
      </c>
      <c r="C20" s="51">
        <v>195</v>
      </c>
      <c r="D20" s="43" t="s">
        <v>389</v>
      </c>
      <c r="E20" s="34"/>
      <c r="F20" s="35"/>
    </row>
    <row r="21" spans="1:7" x14ac:dyDescent="0.2">
      <c r="A21" s="26">
        <v>43767</v>
      </c>
      <c r="B21" s="33">
        <v>22</v>
      </c>
      <c r="C21" s="33">
        <v>202</v>
      </c>
      <c r="D21" s="40"/>
      <c r="E21" s="34"/>
      <c r="F21" s="35"/>
    </row>
    <row r="22" spans="1:7" x14ac:dyDescent="0.2">
      <c r="A22" s="26">
        <v>43767</v>
      </c>
      <c r="B22" s="33">
        <v>23</v>
      </c>
      <c r="C22" s="33">
        <v>206</v>
      </c>
      <c r="D22" s="40"/>
      <c r="E22" s="34"/>
      <c r="F22" s="35"/>
    </row>
    <row r="23" spans="1:7" x14ac:dyDescent="0.2">
      <c r="A23" s="26">
        <v>43769</v>
      </c>
      <c r="B23" s="33">
        <v>23</v>
      </c>
      <c r="C23" s="33">
        <v>206</v>
      </c>
      <c r="D23" s="43" t="s">
        <v>390</v>
      </c>
      <c r="E23" s="34"/>
      <c r="F23" s="35"/>
    </row>
    <row r="24" spans="1:7" x14ac:dyDescent="0.2">
      <c r="A24" s="26">
        <v>43774</v>
      </c>
      <c r="B24" s="33">
        <v>25</v>
      </c>
      <c r="C24" s="33">
        <v>223</v>
      </c>
      <c r="D24" s="40"/>
      <c r="E24" s="34"/>
      <c r="F24" s="35"/>
    </row>
    <row r="25" spans="1:7" x14ac:dyDescent="0.2">
      <c r="A25" s="26"/>
      <c r="B25" s="33"/>
      <c r="C25" s="33"/>
      <c r="D25" s="40"/>
      <c r="E25" s="34"/>
      <c r="F25" s="35"/>
    </row>
    <row r="26" spans="1:7" x14ac:dyDescent="0.2">
      <c r="A26" s="26"/>
      <c r="B26" s="33"/>
      <c r="C26" s="33"/>
      <c r="D26" s="40"/>
      <c r="E26" s="34"/>
      <c r="F26" s="35"/>
    </row>
    <row r="27" spans="1:7" x14ac:dyDescent="0.2">
      <c r="A27" s="26"/>
      <c r="B27" s="33"/>
      <c r="C27" s="33"/>
      <c r="D27" s="43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0"/>
      <c r="E30" s="34"/>
      <c r="F30" s="35"/>
    </row>
    <row r="31" spans="1:7" x14ac:dyDescent="0.2">
      <c r="A31" s="26"/>
      <c r="B31" s="33"/>
      <c r="C31" s="33"/>
      <c r="D31" s="43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ht="13.5" thickBot="1" x14ac:dyDescent="0.25">
      <c r="A37" s="26"/>
      <c r="B37" s="33"/>
      <c r="C37" s="33"/>
      <c r="D37" s="410"/>
      <c r="E37" s="393"/>
      <c r="F37" s="408"/>
    </row>
    <row r="38" spans="1:6" x14ac:dyDescent="0.2">
      <c r="A38" s="27" t="s">
        <v>9</v>
      </c>
      <c r="B38" s="6">
        <f>AVERAGE(B10:B37)</f>
        <v>21.933333333333334</v>
      </c>
      <c r="C38" s="6">
        <f>AVERAGE(C10:C37)</f>
        <v>210.93333333333334</v>
      </c>
      <c r="D38" s="40"/>
      <c r="E38" s="36"/>
      <c r="F38" s="37"/>
    </row>
    <row r="39" spans="1:6" x14ac:dyDescent="0.2">
      <c r="A39" s="28" t="s">
        <v>14</v>
      </c>
      <c r="B39" s="7">
        <f>STDEV(B10:B37)</f>
        <v>1.5796322658258459</v>
      </c>
      <c r="C39" s="7">
        <f>STDEV(C10:C37)</f>
        <v>13.046437207510861</v>
      </c>
      <c r="D39" s="40"/>
      <c r="E39" s="36"/>
      <c r="F39" s="37"/>
    </row>
    <row r="40" spans="1:6" ht="13.5" thickBot="1" x14ac:dyDescent="0.25">
      <c r="A40" s="29" t="s">
        <v>80</v>
      </c>
      <c r="B40" s="8">
        <f>B39/B38*100</f>
        <v>7.2019708168351642</v>
      </c>
      <c r="C40" s="8">
        <f>C39/C38*100</f>
        <v>6.1850998139273994</v>
      </c>
      <c r="D40" s="44"/>
      <c r="E40" s="38"/>
      <c r="F40" s="39"/>
    </row>
  </sheetData>
  <sheetProtection algorithmName="SHA-512" hashValue="UJS5q5/rk/FW87VMz96lq9D3QGQKX4frf6V6k+oMnV0qxpgnahb/ZCSY1iw+mGXlK3HsM+GXh+X1JjsZCyWCtw==" saltValue="5IjD954n9N9Sqt8c84lGQQ==" spinCount="100000" sheet="1" objects="1" scenarios="1"/>
  <mergeCells count="6">
    <mergeCell ref="D37:F37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3"/>
  <sheetViews>
    <sheetView showGridLines="0" zoomScaleNormal="100" workbookViewId="0">
      <selection activeCell="C5" sqref="C5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48" t="s">
        <v>387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26">
        <v>43706</v>
      </c>
      <c r="B10" s="33">
        <v>25</v>
      </c>
      <c r="C10" s="51">
        <v>225</v>
      </c>
      <c r="D10" s="43" t="s">
        <v>391</v>
      </c>
      <c r="E10" s="34"/>
      <c r="F10" s="35"/>
    </row>
    <row r="11" spans="1:6" x14ac:dyDescent="0.2">
      <c r="A11" s="26">
        <v>43711</v>
      </c>
      <c r="B11" s="33">
        <v>23</v>
      </c>
      <c r="C11" s="33">
        <v>220</v>
      </c>
      <c r="D11" s="43" t="s">
        <v>392</v>
      </c>
      <c r="E11" s="34"/>
      <c r="F11" s="35"/>
    </row>
    <row r="12" spans="1:6" x14ac:dyDescent="0.2">
      <c r="A12" s="26">
        <v>43713</v>
      </c>
      <c r="B12" s="33">
        <v>22</v>
      </c>
      <c r="C12" s="51">
        <v>225</v>
      </c>
      <c r="D12" s="43" t="s">
        <v>392</v>
      </c>
      <c r="E12" s="34"/>
      <c r="F12" s="35"/>
    </row>
    <row r="13" spans="1:6" x14ac:dyDescent="0.2">
      <c r="A13" s="26">
        <v>43718</v>
      </c>
      <c r="B13" s="33">
        <v>22</v>
      </c>
      <c r="C13" s="33">
        <v>205</v>
      </c>
      <c r="D13" s="40"/>
      <c r="E13" s="34"/>
      <c r="F13" s="35"/>
    </row>
    <row r="14" spans="1:6" x14ac:dyDescent="0.2">
      <c r="A14" s="26">
        <v>43720</v>
      </c>
      <c r="B14" s="33">
        <v>20</v>
      </c>
      <c r="C14" s="33">
        <v>210</v>
      </c>
      <c r="D14" s="40"/>
      <c r="E14" s="34"/>
      <c r="F14" s="35"/>
    </row>
    <row r="15" spans="1:6" x14ac:dyDescent="0.2">
      <c r="A15" s="26">
        <v>43725</v>
      </c>
      <c r="B15" s="58">
        <v>21</v>
      </c>
      <c r="C15" s="33">
        <v>217</v>
      </c>
      <c r="D15" s="40"/>
      <c r="E15" s="34"/>
      <c r="F15" s="35"/>
    </row>
    <row r="16" spans="1:6" x14ac:dyDescent="0.2">
      <c r="A16" s="26">
        <v>43727</v>
      </c>
      <c r="B16" s="58">
        <v>21</v>
      </c>
      <c r="C16" s="33">
        <v>221</v>
      </c>
      <c r="D16" s="40"/>
      <c r="E16" s="34"/>
      <c r="F16" s="35"/>
    </row>
    <row r="17" spans="1:7" x14ac:dyDescent="0.2">
      <c r="A17" s="26">
        <v>43732</v>
      </c>
      <c r="B17" s="33">
        <v>21</v>
      </c>
      <c r="C17" s="33">
        <v>207</v>
      </c>
      <c r="D17" s="40"/>
      <c r="E17" s="34"/>
      <c r="F17" s="35"/>
    </row>
    <row r="18" spans="1:7" x14ac:dyDescent="0.2">
      <c r="A18" s="26">
        <v>43734</v>
      </c>
      <c r="B18" s="33">
        <v>21</v>
      </c>
      <c r="C18" s="51">
        <v>200</v>
      </c>
      <c r="D18" s="40"/>
      <c r="E18" s="34"/>
      <c r="F18" s="35"/>
    </row>
    <row r="19" spans="1:7" x14ac:dyDescent="0.2">
      <c r="A19" s="26">
        <v>43739</v>
      </c>
      <c r="B19" s="33">
        <v>20</v>
      </c>
      <c r="C19" s="33">
        <v>203</v>
      </c>
      <c r="D19" s="40"/>
      <c r="E19" s="34"/>
      <c r="F19" s="35"/>
    </row>
    <row r="20" spans="1:7" x14ac:dyDescent="0.2">
      <c r="A20" s="26">
        <v>43748</v>
      </c>
      <c r="B20" s="33">
        <v>25</v>
      </c>
      <c r="C20" s="33">
        <v>249</v>
      </c>
      <c r="D20" s="40"/>
      <c r="E20" s="34"/>
      <c r="F20" s="35"/>
    </row>
    <row r="21" spans="1:7" x14ac:dyDescent="0.2">
      <c r="A21" s="26">
        <v>43753</v>
      </c>
      <c r="B21" s="33">
        <v>21</v>
      </c>
      <c r="C21" s="58">
        <v>206</v>
      </c>
      <c r="D21" s="40"/>
      <c r="E21" s="34"/>
      <c r="F21" s="35"/>
    </row>
    <row r="22" spans="1:7" x14ac:dyDescent="0.2">
      <c r="A22" s="26">
        <v>43760</v>
      </c>
      <c r="B22" s="33">
        <v>21</v>
      </c>
      <c r="C22" s="33">
        <v>214</v>
      </c>
      <c r="D22" s="40"/>
      <c r="E22" s="34"/>
      <c r="F22" s="35"/>
      <c r="G22" s="52"/>
    </row>
    <row r="23" spans="1:7" x14ac:dyDescent="0.2">
      <c r="A23" s="26">
        <v>43762</v>
      </c>
      <c r="B23" s="33">
        <v>23</v>
      </c>
      <c r="C23" s="51">
        <v>195</v>
      </c>
      <c r="D23" s="43" t="s">
        <v>389</v>
      </c>
      <c r="E23" s="34"/>
      <c r="F23" s="35"/>
    </row>
    <row r="24" spans="1:7" x14ac:dyDescent="0.2">
      <c r="A24" s="26">
        <v>43767</v>
      </c>
      <c r="B24" s="33">
        <v>22</v>
      </c>
      <c r="C24" s="33">
        <v>202</v>
      </c>
      <c r="D24" s="40"/>
      <c r="E24" s="34"/>
      <c r="F24" s="35"/>
    </row>
    <row r="25" spans="1:7" x14ac:dyDescent="0.2">
      <c r="A25" s="26">
        <v>43767</v>
      </c>
      <c r="B25" s="33">
        <v>23</v>
      </c>
      <c r="C25" s="33">
        <v>206</v>
      </c>
      <c r="D25" s="40"/>
      <c r="E25" s="34"/>
      <c r="F25" s="35"/>
    </row>
    <row r="26" spans="1:7" x14ac:dyDescent="0.2">
      <c r="A26" s="26">
        <v>43769</v>
      </c>
      <c r="B26" s="33">
        <v>23</v>
      </c>
      <c r="C26" s="33">
        <v>206</v>
      </c>
      <c r="D26" s="43" t="s">
        <v>390</v>
      </c>
      <c r="E26" s="34"/>
      <c r="F26" s="35"/>
    </row>
    <row r="27" spans="1:7" x14ac:dyDescent="0.2">
      <c r="A27" s="26">
        <v>43774</v>
      </c>
      <c r="B27" s="33">
        <v>25</v>
      </c>
      <c r="C27" s="33">
        <v>223</v>
      </c>
      <c r="D27" s="40"/>
      <c r="E27" s="34"/>
      <c r="F27" s="35"/>
    </row>
    <row r="28" spans="1:7" x14ac:dyDescent="0.2">
      <c r="A28" s="26"/>
      <c r="B28" s="33"/>
      <c r="C28" s="33"/>
      <c r="D28" s="40"/>
      <c r="E28" s="34"/>
      <c r="F28" s="35"/>
    </row>
    <row r="29" spans="1:7" x14ac:dyDescent="0.2">
      <c r="A29" s="26"/>
      <c r="B29" s="33"/>
      <c r="C29" s="33"/>
      <c r="D29" s="40"/>
      <c r="E29" s="34"/>
      <c r="F29" s="35"/>
    </row>
    <row r="30" spans="1:7" x14ac:dyDescent="0.2">
      <c r="A30" s="26"/>
      <c r="B30" s="33"/>
      <c r="C30" s="33"/>
      <c r="D30" s="43"/>
      <c r="E30" s="34"/>
      <c r="F30" s="35"/>
    </row>
    <row r="31" spans="1:7" x14ac:dyDescent="0.2">
      <c r="A31" s="26"/>
      <c r="B31" s="33"/>
      <c r="C31" s="33"/>
      <c r="D31" s="40"/>
      <c r="E31" s="34"/>
      <c r="F31" s="35"/>
    </row>
    <row r="32" spans="1:7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0"/>
      <c r="E33" s="34"/>
      <c r="F33" s="35"/>
    </row>
    <row r="34" spans="1:6" x14ac:dyDescent="0.2">
      <c r="A34" s="26"/>
      <c r="B34" s="33"/>
      <c r="C34" s="33"/>
      <c r="D34" s="43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0"/>
      <c r="E36" s="34"/>
      <c r="F36" s="35"/>
    </row>
    <row r="37" spans="1:6" x14ac:dyDescent="0.2">
      <c r="A37" s="26"/>
      <c r="B37" s="33"/>
      <c r="C37" s="33"/>
      <c r="D37" s="43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x14ac:dyDescent="0.2">
      <c r="A39" s="26"/>
      <c r="B39" s="33"/>
      <c r="C39" s="33"/>
      <c r="D39" s="40"/>
      <c r="E39" s="34"/>
      <c r="F39" s="35"/>
    </row>
    <row r="40" spans="1:6" ht="13.5" thickBot="1" x14ac:dyDescent="0.25">
      <c r="A40" s="26"/>
      <c r="B40" s="33"/>
      <c r="C40" s="33"/>
      <c r="D40" s="410"/>
      <c r="E40" s="393"/>
      <c r="F40" s="408"/>
    </row>
    <row r="41" spans="1:6" x14ac:dyDescent="0.2">
      <c r="A41" s="27" t="s">
        <v>9</v>
      </c>
      <c r="B41" s="6">
        <f>AVERAGE(B10:B40)</f>
        <v>22.166666666666668</v>
      </c>
      <c r="C41" s="6">
        <f>AVERAGE(C10:C40)</f>
        <v>213</v>
      </c>
      <c r="D41" s="40"/>
      <c r="E41" s="36"/>
      <c r="F41" s="37"/>
    </row>
    <row r="42" spans="1:6" x14ac:dyDescent="0.2">
      <c r="A42" s="28" t="s">
        <v>14</v>
      </c>
      <c r="B42" s="7">
        <f>STDEV(B10:B40)</f>
        <v>1.6179144164088315</v>
      </c>
      <c r="C42" s="7">
        <f>STDEV(C10:C40)</f>
        <v>12.797058485540845</v>
      </c>
      <c r="D42" s="40"/>
      <c r="E42" s="36"/>
      <c r="F42" s="37"/>
    </row>
    <row r="43" spans="1:6" ht="13.5" thickBot="1" x14ac:dyDescent="0.25">
      <c r="A43" s="29" t="s">
        <v>80</v>
      </c>
      <c r="B43" s="8">
        <f>B42/B41*100</f>
        <v>7.2988620289120218</v>
      </c>
      <c r="C43" s="8">
        <f>C42/C41*100</f>
        <v>6.0080086786576743</v>
      </c>
      <c r="D43" s="44"/>
      <c r="E43" s="38"/>
      <c r="F43" s="39"/>
    </row>
  </sheetData>
  <sheetProtection algorithmName="SHA-512" hashValue="/PY3inD3lZvs+mAAOom+v/rd0OXpqha6Lwbt4YbYWC6P90mtjj+P2uSvK7vgcZn+3Hg+6fihBSsM6a8iW4rAMQ==" saltValue="XYIRJOW0D8oABFn9o4Ad8w==" spinCount="100000" sheet="1" objects="1" scenarios="1"/>
  <mergeCells count="6">
    <mergeCell ref="D40:F40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2"/>
  <sheetViews>
    <sheetView showGridLines="0" topLeftCell="A7" zoomScaleNormal="100" workbookViewId="0">
      <selection activeCell="C27" sqref="C27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48" t="s">
        <v>344</v>
      </c>
      <c r="D4" s="42"/>
      <c r="E4" s="18" t="s">
        <v>17</v>
      </c>
      <c r="F4" s="20">
        <v>2019</v>
      </c>
    </row>
    <row r="5" spans="1:6" ht="18.75" customHeight="1" thickBot="1" x14ac:dyDescent="0.25">
      <c r="A5" s="23" t="s">
        <v>20</v>
      </c>
      <c r="B5" s="5"/>
      <c r="C5" s="3" t="s">
        <v>345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373</v>
      </c>
      <c r="C9" s="31" t="s">
        <v>388</v>
      </c>
      <c r="D9" s="404"/>
      <c r="E9" s="405"/>
      <c r="F9" s="406"/>
    </row>
    <row r="10" spans="1:6" x14ac:dyDescent="0.2">
      <c r="A10" s="53">
        <v>43629</v>
      </c>
      <c r="B10" s="54">
        <v>21</v>
      </c>
      <c r="C10" s="54">
        <v>177</v>
      </c>
      <c r="D10" s="55"/>
      <c r="E10" s="50"/>
      <c r="F10" s="56"/>
    </row>
    <row r="11" spans="1:6" x14ac:dyDescent="0.2">
      <c r="A11" s="26">
        <v>43637</v>
      </c>
      <c r="B11" s="33">
        <v>20</v>
      </c>
      <c r="C11" s="33">
        <v>183</v>
      </c>
      <c r="D11" s="40"/>
      <c r="E11" s="34"/>
      <c r="F11" s="35"/>
    </row>
    <row r="12" spans="1:6" x14ac:dyDescent="0.2">
      <c r="A12" s="26">
        <v>43641</v>
      </c>
      <c r="B12" s="33">
        <v>22</v>
      </c>
      <c r="C12" s="33">
        <v>192</v>
      </c>
      <c r="D12" s="40"/>
      <c r="E12" s="34"/>
      <c r="F12" s="35"/>
    </row>
    <row r="13" spans="1:6" x14ac:dyDescent="0.2">
      <c r="A13" s="26">
        <v>43643</v>
      </c>
      <c r="B13" s="33">
        <v>20</v>
      </c>
      <c r="C13" s="33">
        <v>192</v>
      </c>
      <c r="D13" s="40"/>
      <c r="E13" s="34"/>
      <c r="F13" s="35"/>
    </row>
    <row r="14" spans="1:6" x14ac:dyDescent="0.2">
      <c r="A14" s="26">
        <v>43648</v>
      </c>
      <c r="B14" s="33">
        <v>23</v>
      </c>
      <c r="C14" s="33">
        <v>202</v>
      </c>
      <c r="D14" s="40"/>
      <c r="E14" s="34"/>
      <c r="F14" s="35"/>
    </row>
    <row r="15" spans="1:6" x14ac:dyDescent="0.2">
      <c r="A15" s="26">
        <v>43650</v>
      </c>
      <c r="B15" s="33">
        <v>21</v>
      </c>
      <c r="C15" s="33">
        <v>202</v>
      </c>
      <c r="D15" s="40"/>
      <c r="E15" s="34"/>
      <c r="F15" s="35"/>
    </row>
    <row r="16" spans="1:6" x14ac:dyDescent="0.2">
      <c r="A16" s="26">
        <v>43655</v>
      </c>
      <c r="B16" s="33">
        <v>22</v>
      </c>
      <c r="C16" s="33">
        <v>194</v>
      </c>
      <c r="D16" s="40"/>
      <c r="E16" s="34"/>
      <c r="F16" s="35"/>
    </row>
    <row r="17" spans="1:6" x14ac:dyDescent="0.2">
      <c r="A17" s="26">
        <v>43657</v>
      </c>
      <c r="B17" s="33">
        <v>22</v>
      </c>
      <c r="C17" s="33">
        <v>212</v>
      </c>
      <c r="D17" s="40"/>
      <c r="E17" s="34"/>
      <c r="F17" s="35"/>
    </row>
    <row r="18" spans="1:6" x14ac:dyDescent="0.2">
      <c r="A18" s="26">
        <v>43662</v>
      </c>
      <c r="B18" s="33">
        <v>21</v>
      </c>
      <c r="C18" s="33">
        <v>204</v>
      </c>
      <c r="D18" s="40"/>
      <c r="E18" s="34"/>
      <c r="F18" s="35"/>
    </row>
    <row r="19" spans="1:6" x14ac:dyDescent="0.2">
      <c r="A19" s="26">
        <v>43677</v>
      </c>
      <c r="B19" s="33">
        <v>23</v>
      </c>
      <c r="C19" s="33">
        <v>216</v>
      </c>
      <c r="D19" s="40"/>
      <c r="E19" s="34"/>
      <c r="F19" s="35"/>
    </row>
    <row r="20" spans="1:6" x14ac:dyDescent="0.2">
      <c r="A20" s="26">
        <v>43678</v>
      </c>
      <c r="B20" s="33">
        <v>22</v>
      </c>
      <c r="C20" s="33">
        <v>211</v>
      </c>
      <c r="D20" s="40"/>
      <c r="E20" s="34"/>
      <c r="F20" s="35"/>
    </row>
    <row r="21" spans="1:6" x14ac:dyDescent="0.2">
      <c r="A21" s="26">
        <v>43683</v>
      </c>
      <c r="B21" s="33">
        <v>25</v>
      </c>
      <c r="C21" s="33">
        <v>221</v>
      </c>
      <c r="D21" s="40" t="s">
        <v>393</v>
      </c>
      <c r="E21" s="34"/>
      <c r="F21" s="35"/>
    </row>
    <row r="22" spans="1:6" x14ac:dyDescent="0.2">
      <c r="A22" s="26">
        <v>43686</v>
      </c>
      <c r="B22" s="33">
        <v>20</v>
      </c>
      <c r="C22" s="33">
        <v>216</v>
      </c>
      <c r="D22" s="40"/>
      <c r="E22" s="34"/>
      <c r="F22" s="35"/>
    </row>
    <row r="23" spans="1:6" x14ac:dyDescent="0.2">
      <c r="A23" s="26">
        <v>43690</v>
      </c>
      <c r="B23" s="33">
        <v>23</v>
      </c>
      <c r="C23" s="33">
        <v>214</v>
      </c>
      <c r="D23" s="40"/>
      <c r="E23" s="34"/>
      <c r="F23" s="35"/>
    </row>
    <row r="24" spans="1:6" x14ac:dyDescent="0.2">
      <c r="A24" s="26">
        <v>43692</v>
      </c>
      <c r="B24" s="33">
        <v>22</v>
      </c>
      <c r="C24" s="33">
        <v>209</v>
      </c>
      <c r="D24" s="40"/>
      <c r="E24" s="34"/>
      <c r="F24" s="35"/>
    </row>
    <row r="25" spans="1:6" x14ac:dyDescent="0.2">
      <c r="A25" s="26">
        <v>43697</v>
      </c>
      <c r="B25" s="33">
        <v>22</v>
      </c>
      <c r="C25" s="33">
        <v>214</v>
      </c>
      <c r="D25" s="40"/>
      <c r="E25" s="34"/>
      <c r="F25" s="35"/>
    </row>
    <row r="26" spans="1:6" x14ac:dyDescent="0.2">
      <c r="A26" s="57">
        <v>43699</v>
      </c>
      <c r="B26" s="58">
        <v>23</v>
      </c>
      <c r="C26" s="58">
        <v>213</v>
      </c>
      <c r="D26" s="49"/>
      <c r="E26" s="50"/>
      <c r="F26" s="35"/>
    </row>
    <row r="27" spans="1:6" x14ac:dyDescent="0.2">
      <c r="A27" s="26"/>
      <c r="B27" s="33"/>
      <c r="C27" s="33"/>
      <c r="D27" s="40"/>
      <c r="E27" s="34"/>
      <c r="F27" s="35"/>
    </row>
    <row r="28" spans="1:6" x14ac:dyDescent="0.2">
      <c r="A28" s="26"/>
      <c r="B28" s="33"/>
      <c r="C28" s="33"/>
      <c r="D28" s="40"/>
      <c r="E28" s="34"/>
      <c r="F28" s="35"/>
    </row>
    <row r="29" spans="1:6" x14ac:dyDescent="0.2">
      <c r="A29" s="26"/>
      <c r="B29" s="33"/>
      <c r="C29" s="33"/>
      <c r="D29" s="43"/>
      <c r="E29" s="34"/>
      <c r="F29" s="35"/>
    </row>
    <row r="30" spans="1:6" x14ac:dyDescent="0.2">
      <c r="A30" s="26"/>
      <c r="B30" s="33"/>
      <c r="C30" s="33"/>
      <c r="D30" s="40"/>
      <c r="E30" s="34"/>
      <c r="F30" s="35"/>
    </row>
    <row r="31" spans="1:6" x14ac:dyDescent="0.2">
      <c r="A31" s="26"/>
      <c r="B31" s="33"/>
      <c r="C31" s="33"/>
      <c r="D31" s="40"/>
      <c r="E31" s="34"/>
      <c r="F31" s="35"/>
    </row>
    <row r="32" spans="1:6" x14ac:dyDescent="0.2">
      <c r="A32" s="26"/>
      <c r="B32" s="33"/>
      <c r="C32" s="33"/>
      <c r="D32" s="40"/>
      <c r="E32" s="34"/>
      <c r="F32" s="35"/>
    </row>
    <row r="33" spans="1:6" x14ac:dyDescent="0.2">
      <c r="A33" s="26"/>
      <c r="B33" s="33"/>
      <c r="C33" s="33"/>
      <c r="D33" s="43"/>
      <c r="E33" s="34"/>
      <c r="F33" s="35"/>
    </row>
    <row r="34" spans="1:6" x14ac:dyDescent="0.2">
      <c r="A34" s="26"/>
      <c r="B34" s="33"/>
      <c r="C34" s="33"/>
      <c r="D34" s="40"/>
      <c r="E34" s="34"/>
      <c r="F34" s="35"/>
    </row>
    <row r="35" spans="1:6" x14ac:dyDescent="0.2">
      <c r="A35" s="26"/>
      <c r="B35" s="33"/>
      <c r="C35" s="33"/>
      <c r="D35" s="40"/>
      <c r="E35" s="34"/>
      <c r="F35" s="35"/>
    </row>
    <row r="36" spans="1:6" x14ac:dyDescent="0.2">
      <c r="A36" s="26"/>
      <c r="B36" s="33"/>
      <c r="C36" s="33"/>
      <c r="D36" s="43"/>
      <c r="E36" s="34"/>
      <c r="F36" s="35"/>
    </row>
    <row r="37" spans="1:6" x14ac:dyDescent="0.2">
      <c r="A37" s="26"/>
      <c r="B37" s="33"/>
      <c r="C37" s="33"/>
      <c r="D37" s="40"/>
      <c r="E37" s="34"/>
      <c r="F37" s="35"/>
    </row>
    <row r="38" spans="1:6" x14ac:dyDescent="0.2">
      <c r="A38" s="26"/>
      <c r="B38" s="33"/>
      <c r="C38" s="33"/>
      <c r="D38" s="40"/>
      <c r="E38" s="34"/>
      <c r="F38" s="35"/>
    </row>
    <row r="39" spans="1:6" ht="13.5" thickBot="1" x14ac:dyDescent="0.25">
      <c r="A39" s="26"/>
      <c r="B39" s="33"/>
      <c r="C39" s="33"/>
      <c r="D39" s="410"/>
      <c r="E39" s="393"/>
      <c r="F39" s="408"/>
    </row>
    <row r="40" spans="1:6" x14ac:dyDescent="0.2">
      <c r="A40" s="27" t="s">
        <v>9</v>
      </c>
      <c r="B40" s="6">
        <f>AVERAGE(B11:B39)</f>
        <v>21.9375</v>
      </c>
      <c r="C40" s="6">
        <f>AVERAGE(C11:C39)</f>
        <v>205.9375</v>
      </c>
      <c r="D40" s="40"/>
      <c r="E40" s="36"/>
      <c r="F40" s="37"/>
    </row>
    <row r="41" spans="1:6" x14ac:dyDescent="0.2">
      <c r="A41" s="28" t="s">
        <v>14</v>
      </c>
      <c r="B41" s="7">
        <f>STDEV(B11:B39)</f>
        <v>1.3400870618483463</v>
      </c>
      <c r="C41" s="7">
        <f>STDEV(C11:C39)</f>
        <v>10.871790714198529</v>
      </c>
      <c r="D41" s="40"/>
      <c r="E41" s="36"/>
      <c r="F41" s="37"/>
    </row>
    <row r="42" spans="1:6" ht="13.5" thickBot="1" x14ac:dyDescent="0.25">
      <c r="A42" s="29" t="s">
        <v>80</v>
      </c>
      <c r="B42" s="8">
        <f>B41/B40*100</f>
        <v>6.1086589713884729</v>
      </c>
      <c r="C42" s="8">
        <f>C41/C40*100</f>
        <v>5.2791699977898769</v>
      </c>
      <c r="D42" s="44"/>
      <c r="E42" s="38"/>
      <c r="F42" s="39"/>
    </row>
  </sheetData>
  <sheetProtection algorithmName="SHA-512" hashValue="QLz5lu39vCicV1Rl6ZzQqbqbVnY9YyBhxfyUv/qvbcFSna4+/HGLLoWAP08PYQ/5R+vBOLfNaU3GibV5ajOrFg==" saltValue="TdYntBuAzKdlDNdlpquSpA==" spinCount="100000" sheet="1" objects="1" scenarios="1"/>
  <mergeCells count="6">
    <mergeCell ref="D39:F39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6"/>
  <sheetViews>
    <sheetView showGridLines="0" topLeftCell="A11" zoomScaleNormal="100" workbookViewId="0">
      <selection activeCell="D38" sqref="D38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6" ht="24" thickBot="1" x14ac:dyDescent="0.4">
      <c r="A1" s="352" t="s">
        <v>0</v>
      </c>
      <c r="B1" s="352"/>
      <c r="C1" s="352"/>
      <c r="D1" s="352"/>
      <c r="E1" s="352"/>
      <c r="F1" s="352"/>
    </row>
    <row r="2" spans="1:6" ht="13.5" thickBot="1" x14ac:dyDescent="0.25">
      <c r="A2" s="22"/>
      <c r="B2" s="1"/>
      <c r="C2" s="2"/>
    </row>
    <row r="3" spans="1:6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386</v>
      </c>
    </row>
    <row r="4" spans="1:6" ht="21" thickBot="1" x14ac:dyDescent="0.35">
      <c r="A4" s="23" t="s">
        <v>15</v>
      </c>
      <c r="B4" s="5"/>
      <c r="C4" s="3" t="s">
        <v>394</v>
      </c>
      <c r="D4" s="42"/>
      <c r="E4" s="18" t="s">
        <v>17</v>
      </c>
      <c r="F4" s="20">
        <v>2018</v>
      </c>
    </row>
    <row r="5" spans="1:6" ht="18.75" customHeight="1" thickBot="1" x14ac:dyDescent="0.25">
      <c r="A5" s="23" t="s">
        <v>20</v>
      </c>
      <c r="B5" s="5"/>
      <c r="C5" s="3" t="s">
        <v>395</v>
      </c>
      <c r="D5" s="42"/>
    </row>
    <row r="7" spans="1:6" ht="13.5" thickBot="1" x14ac:dyDescent="0.25">
      <c r="B7" s="353"/>
      <c r="C7" s="353"/>
    </row>
    <row r="8" spans="1:6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6" ht="13.5" thickBot="1" x14ac:dyDescent="0.25">
      <c r="A9" s="403"/>
      <c r="B9" s="31" t="s">
        <v>218</v>
      </c>
      <c r="C9" s="31" t="s">
        <v>396</v>
      </c>
      <c r="D9" s="404"/>
      <c r="E9" s="405"/>
      <c r="F9" s="406"/>
    </row>
    <row r="10" spans="1:6" x14ac:dyDescent="0.2">
      <c r="A10" s="45" t="s">
        <v>397</v>
      </c>
      <c r="B10" s="46">
        <v>20</v>
      </c>
      <c r="C10" s="46">
        <v>182</v>
      </c>
      <c r="D10" s="404"/>
      <c r="E10" s="405"/>
      <c r="F10" s="406"/>
    </row>
    <row r="11" spans="1:6" x14ac:dyDescent="0.2">
      <c r="A11" s="25" t="s">
        <v>398</v>
      </c>
      <c r="B11" s="21">
        <v>22</v>
      </c>
      <c r="C11" s="32">
        <v>178</v>
      </c>
      <c r="D11" s="411"/>
      <c r="E11" s="377"/>
      <c r="F11" s="412"/>
    </row>
    <row r="12" spans="1:6" x14ac:dyDescent="0.2">
      <c r="A12" s="25">
        <v>43412</v>
      </c>
      <c r="B12" s="21">
        <v>19</v>
      </c>
      <c r="C12" s="32">
        <v>185</v>
      </c>
      <c r="D12" s="411"/>
      <c r="E12" s="377"/>
      <c r="F12" s="412"/>
    </row>
    <row r="13" spans="1:6" x14ac:dyDescent="0.2">
      <c r="A13" s="25">
        <v>43417</v>
      </c>
      <c r="B13" s="21">
        <v>19</v>
      </c>
      <c r="C13" s="32">
        <v>178</v>
      </c>
      <c r="D13" s="411"/>
      <c r="E13" s="377"/>
      <c r="F13" s="412"/>
    </row>
    <row r="14" spans="1:6" x14ac:dyDescent="0.2">
      <c r="A14" s="25">
        <v>43419</v>
      </c>
      <c r="B14" s="21">
        <v>19</v>
      </c>
      <c r="C14" s="32">
        <v>215</v>
      </c>
      <c r="D14" s="411"/>
      <c r="E14" s="377"/>
      <c r="F14" s="412"/>
    </row>
    <row r="15" spans="1:6" x14ac:dyDescent="0.2">
      <c r="A15" s="25">
        <v>43424</v>
      </c>
      <c r="B15" s="21">
        <v>19</v>
      </c>
      <c r="C15" s="32">
        <v>175</v>
      </c>
      <c r="D15" s="411"/>
      <c r="E15" s="377"/>
      <c r="F15" s="412"/>
    </row>
    <row r="16" spans="1:6" x14ac:dyDescent="0.2">
      <c r="A16" s="25">
        <v>43426</v>
      </c>
      <c r="B16" s="21">
        <v>19</v>
      </c>
      <c r="C16" s="32">
        <v>182</v>
      </c>
      <c r="D16" s="411"/>
      <c r="E16" s="377"/>
      <c r="F16" s="412"/>
    </row>
    <row r="17" spans="1:6" x14ac:dyDescent="0.2">
      <c r="A17" s="25">
        <v>43431</v>
      </c>
      <c r="B17" s="21">
        <v>19</v>
      </c>
      <c r="C17" s="32">
        <v>172</v>
      </c>
      <c r="D17" s="411"/>
      <c r="E17" s="377"/>
      <c r="F17" s="412"/>
    </row>
    <row r="18" spans="1:6" x14ac:dyDescent="0.2">
      <c r="A18" s="25">
        <v>43437</v>
      </c>
      <c r="B18" s="21">
        <v>23</v>
      </c>
      <c r="C18" s="32">
        <v>192</v>
      </c>
      <c r="D18" s="411"/>
      <c r="E18" s="377"/>
      <c r="F18" s="412"/>
    </row>
    <row r="19" spans="1:6" x14ac:dyDescent="0.2">
      <c r="A19" s="25">
        <v>43438</v>
      </c>
      <c r="B19" s="21">
        <v>20</v>
      </c>
      <c r="C19" s="32">
        <v>180</v>
      </c>
      <c r="D19" s="411"/>
      <c r="E19" s="377"/>
      <c r="F19" s="412"/>
    </row>
    <row r="20" spans="1:6" x14ac:dyDescent="0.2">
      <c r="A20" s="25">
        <v>43439</v>
      </c>
      <c r="B20" s="21">
        <v>19</v>
      </c>
      <c r="C20" s="32">
        <v>177</v>
      </c>
      <c r="D20" s="411"/>
      <c r="E20" s="377"/>
      <c r="F20" s="412"/>
    </row>
    <row r="21" spans="1:6" x14ac:dyDescent="0.2">
      <c r="A21" s="25">
        <v>43445</v>
      </c>
      <c r="B21" s="21">
        <v>18</v>
      </c>
      <c r="C21" s="32">
        <v>172</v>
      </c>
      <c r="D21" s="411"/>
      <c r="E21" s="377"/>
      <c r="F21" s="412"/>
    </row>
    <row r="22" spans="1:6" x14ac:dyDescent="0.2">
      <c r="A22" s="25">
        <v>43452</v>
      </c>
      <c r="B22" s="21">
        <v>18</v>
      </c>
      <c r="C22" s="32">
        <v>181</v>
      </c>
      <c r="D22" s="411"/>
      <c r="E22" s="377"/>
      <c r="F22" s="412"/>
    </row>
    <row r="23" spans="1:6" x14ac:dyDescent="0.2">
      <c r="A23" s="25">
        <v>43468</v>
      </c>
      <c r="B23" s="21">
        <v>19</v>
      </c>
      <c r="C23" s="32">
        <v>187</v>
      </c>
      <c r="D23" s="411"/>
      <c r="E23" s="377"/>
      <c r="F23" s="412"/>
    </row>
    <row r="24" spans="1:6" x14ac:dyDescent="0.2">
      <c r="A24" s="25">
        <v>43473</v>
      </c>
      <c r="B24" s="21">
        <v>19</v>
      </c>
      <c r="C24" s="32">
        <v>174</v>
      </c>
      <c r="D24" s="411"/>
      <c r="E24" s="377"/>
      <c r="F24" s="412"/>
    </row>
    <row r="25" spans="1:6" x14ac:dyDescent="0.2">
      <c r="A25" s="25">
        <v>43476</v>
      </c>
      <c r="B25" s="21">
        <v>20</v>
      </c>
      <c r="C25" s="32">
        <v>188</v>
      </c>
      <c r="D25" s="411"/>
      <c r="E25" s="377"/>
      <c r="F25" s="412"/>
    </row>
    <row r="26" spans="1:6" x14ac:dyDescent="0.2">
      <c r="A26" s="25">
        <v>43480</v>
      </c>
      <c r="B26" s="21">
        <v>23</v>
      </c>
      <c r="C26" s="32">
        <v>217</v>
      </c>
      <c r="D26" s="411"/>
      <c r="E26" s="377"/>
      <c r="F26" s="412"/>
    </row>
    <row r="27" spans="1:6" x14ac:dyDescent="0.2">
      <c r="A27" s="25">
        <v>43482</v>
      </c>
      <c r="B27" s="21">
        <v>21</v>
      </c>
      <c r="C27" s="32">
        <v>220</v>
      </c>
      <c r="D27" s="411"/>
      <c r="E27" s="377"/>
      <c r="F27" s="412"/>
    </row>
    <row r="28" spans="1:6" x14ac:dyDescent="0.2">
      <c r="A28" s="25">
        <v>43487</v>
      </c>
      <c r="B28" s="21">
        <v>21</v>
      </c>
      <c r="C28" s="32">
        <v>194</v>
      </c>
      <c r="D28" s="411"/>
      <c r="E28" s="377"/>
      <c r="F28" s="412"/>
    </row>
    <row r="29" spans="1:6" x14ac:dyDescent="0.2">
      <c r="A29" s="25">
        <v>43489</v>
      </c>
      <c r="B29" s="21">
        <v>23</v>
      </c>
      <c r="C29" s="32">
        <v>211</v>
      </c>
      <c r="D29" s="411"/>
      <c r="E29" s="377"/>
      <c r="F29" s="412"/>
    </row>
    <row r="30" spans="1:6" x14ac:dyDescent="0.2">
      <c r="A30" s="25">
        <v>43493</v>
      </c>
      <c r="B30" s="21">
        <v>23</v>
      </c>
      <c r="C30" s="32">
        <v>219</v>
      </c>
      <c r="D30" s="411"/>
      <c r="E30" s="377"/>
      <c r="F30" s="412"/>
    </row>
    <row r="31" spans="1:6" x14ac:dyDescent="0.2">
      <c r="A31" s="25">
        <v>43496</v>
      </c>
      <c r="B31" s="21">
        <v>23</v>
      </c>
      <c r="C31" s="32">
        <v>227</v>
      </c>
      <c r="D31" s="411"/>
      <c r="E31" s="377"/>
      <c r="F31" s="412"/>
    </row>
    <row r="32" spans="1:6" x14ac:dyDescent="0.2">
      <c r="A32" s="25">
        <v>43498</v>
      </c>
      <c r="B32" s="21">
        <v>24</v>
      </c>
      <c r="C32" s="32">
        <v>227</v>
      </c>
      <c r="D32" s="411"/>
      <c r="E32" s="377"/>
      <c r="F32" s="412"/>
    </row>
    <row r="33" spans="1:6" x14ac:dyDescent="0.2">
      <c r="A33" s="25">
        <v>43503</v>
      </c>
      <c r="B33" s="21">
        <v>24</v>
      </c>
      <c r="C33" s="32">
        <v>234</v>
      </c>
      <c r="D33" s="411"/>
      <c r="E33" s="377"/>
      <c r="F33" s="412"/>
    </row>
    <row r="34" spans="1:6" x14ac:dyDescent="0.2">
      <c r="A34" s="25">
        <v>43508</v>
      </c>
      <c r="B34" s="21">
        <v>20</v>
      </c>
      <c r="C34" s="32">
        <v>198</v>
      </c>
      <c r="D34" s="411"/>
      <c r="E34" s="377"/>
      <c r="F34" s="412"/>
    </row>
    <row r="35" spans="1:6" x14ac:dyDescent="0.2">
      <c r="A35" s="25">
        <v>43510</v>
      </c>
      <c r="B35" s="21">
        <v>23</v>
      </c>
      <c r="C35" s="32">
        <v>217</v>
      </c>
      <c r="D35" s="411"/>
      <c r="E35" s="377"/>
      <c r="F35" s="412"/>
    </row>
    <row r="36" spans="1:6" x14ac:dyDescent="0.2">
      <c r="A36" s="25">
        <v>43515</v>
      </c>
      <c r="B36" s="47">
        <v>35</v>
      </c>
      <c r="C36" s="32">
        <v>208</v>
      </c>
      <c r="D36" s="411"/>
      <c r="E36" s="377"/>
      <c r="F36" s="412"/>
    </row>
    <row r="37" spans="1:6" x14ac:dyDescent="0.2">
      <c r="A37" s="25">
        <v>43517</v>
      </c>
      <c r="B37" s="21">
        <v>24</v>
      </c>
      <c r="C37" s="32">
        <v>215</v>
      </c>
      <c r="D37" s="411"/>
      <c r="E37" s="377"/>
      <c r="F37" s="412"/>
    </row>
    <row r="38" spans="1:6" x14ac:dyDescent="0.2">
      <c r="A38" s="26">
        <v>43522</v>
      </c>
      <c r="B38" s="33">
        <v>23</v>
      </c>
      <c r="C38" s="33">
        <v>218</v>
      </c>
      <c r="D38" s="40" t="s">
        <v>399</v>
      </c>
      <c r="E38" s="34"/>
      <c r="F38" s="35"/>
    </row>
    <row r="39" spans="1:6" x14ac:dyDescent="0.2">
      <c r="A39" s="26">
        <v>43531</v>
      </c>
      <c r="B39" s="33">
        <v>25</v>
      </c>
      <c r="C39" s="33">
        <v>215</v>
      </c>
      <c r="D39" s="40" t="s">
        <v>400</v>
      </c>
      <c r="E39" s="34"/>
      <c r="F39" s="35"/>
    </row>
    <row r="40" spans="1:6" x14ac:dyDescent="0.2">
      <c r="A40" s="26"/>
      <c r="B40" s="33"/>
      <c r="C40" s="33"/>
      <c r="D40" s="40"/>
      <c r="E40" s="34"/>
      <c r="F40" s="35"/>
    </row>
    <row r="41" spans="1:6" x14ac:dyDescent="0.2">
      <c r="A41" s="26"/>
      <c r="B41" s="33"/>
      <c r="C41" s="33"/>
      <c r="D41" s="40"/>
      <c r="E41" s="34"/>
      <c r="F41" s="35"/>
    </row>
    <row r="42" spans="1:6" x14ac:dyDescent="0.2">
      <c r="A42" s="26"/>
      <c r="B42" s="33"/>
      <c r="C42" s="33"/>
      <c r="D42" s="40"/>
      <c r="E42" s="34"/>
      <c r="F42" s="35"/>
    </row>
    <row r="43" spans="1:6" x14ac:dyDescent="0.2">
      <c r="A43" s="26"/>
      <c r="B43" s="33"/>
      <c r="C43" s="33"/>
      <c r="D43" s="40"/>
      <c r="E43" s="34"/>
      <c r="F43" s="35"/>
    </row>
    <row r="44" spans="1:6" x14ac:dyDescent="0.2">
      <c r="A44" s="26"/>
      <c r="B44" s="33"/>
      <c r="C44" s="33"/>
      <c r="D44" s="40"/>
      <c r="E44" s="34"/>
      <c r="F44" s="35"/>
    </row>
    <row r="45" spans="1:6" x14ac:dyDescent="0.2">
      <c r="A45" s="26"/>
      <c r="B45" s="33"/>
      <c r="C45" s="33"/>
      <c r="D45" s="40"/>
      <c r="E45" s="34"/>
      <c r="F45" s="35"/>
    </row>
    <row r="46" spans="1:6" x14ac:dyDescent="0.2">
      <c r="A46" s="26"/>
      <c r="B46" s="33"/>
      <c r="C46" s="33"/>
      <c r="D46" s="40"/>
      <c r="E46" s="34"/>
      <c r="F46" s="35"/>
    </row>
    <row r="47" spans="1:6" x14ac:dyDescent="0.2">
      <c r="A47" s="26"/>
      <c r="B47" s="33"/>
      <c r="C47" s="33"/>
      <c r="D47" s="40"/>
      <c r="E47" s="34"/>
      <c r="F47" s="35"/>
    </row>
    <row r="48" spans="1:6" x14ac:dyDescent="0.2">
      <c r="A48" s="26"/>
      <c r="B48" s="33"/>
      <c r="C48" s="33"/>
      <c r="D48" s="40"/>
      <c r="E48" s="34"/>
      <c r="F48" s="35"/>
    </row>
    <row r="49" spans="1:6" x14ac:dyDescent="0.2">
      <c r="A49" s="26"/>
      <c r="B49" s="33"/>
      <c r="C49" s="33"/>
      <c r="D49" s="40"/>
      <c r="E49" s="34"/>
      <c r="F49" s="35"/>
    </row>
    <row r="50" spans="1:6" x14ac:dyDescent="0.2">
      <c r="A50" s="26"/>
      <c r="B50" s="33"/>
      <c r="C50" s="33"/>
      <c r="D50" s="40"/>
      <c r="E50" s="34"/>
      <c r="F50" s="35"/>
    </row>
    <row r="51" spans="1:6" x14ac:dyDescent="0.2">
      <c r="A51" s="26"/>
      <c r="B51" s="33"/>
      <c r="C51" s="33"/>
      <c r="D51" s="40"/>
      <c r="E51" s="34"/>
      <c r="F51" s="35"/>
    </row>
    <row r="52" spans="1:6" x14ac:dyDescent="0.2">
      <c r="A52" s="26"/>
      <c r="B52" s="33"/>
      <c r="C52" s="33"/>
      <c r="D52" s="40"/>
      <c r="E52" s="34"/>
      <c r="F52" s="35"/>
    </row>
    <row r="53" spans="1:6" x14ac:dyDescent="0.2">
      <c r="A53" s="26"/>
      <c r="B53" s="33"/>
      <c r="C53" s="33"/>
      <c r="D53" s="40"/>
      <c r="E53" s="34"/>
      <c r="F53" s="35"/>
    </row>
    <row r="54" spans="1:6" x14ac:dyDescent="0.2">
      <c r="A54" s="26"/>
      <c r="B54" s="33"/>
      <c r="C54" s="33"/>
      <c r="D54" s="40"/>
      <c r="E54" s="34"/>
      <c r="F54" s="35"/>
    </row>
    <row r="55" spans="1:6" x14ac:dyDescent="0.2">
      <c r="A55" s="26"/>
      <c r="B55" s="33"/>
      <c r="C55" s="33"/>
      <c r="D55" s="40"/>
      <c r="E55" s="34"/>
      <c r="F55" s="35"/>
    </row>
    <row r="56" spans="1:6" x14ac:dyDescent="0.2">
      <c r="A56" s="26"/>
      <c r="B56" s="33"/>
      <c r="C56" s="33"/>
      <c r="D56" s="40"/>
      <c r="E56" s="34"/>
      <c r="F56" s="35"/>
    </row>
    <row r="57" spans="1:6" x14ac:dyDescent="0.2">
      <c r="A57" s="26"/>
      <c r="B57" s="33"/>
      <c r="C57" s="33"/>
      <c r="D57" s="40"/>
      <c r="E57" s="34"/>
      <c r="F57" s="35"/>
    </row>
    <row r="58" spans="1:6" x14ac:dyDescent="0.2">
      <c r="A58" s="26"/>
      <c r="B58" s="33"/>
      <c r="C58" s="33"/>
      <c r="D58" s="40"/>
      <c r="E58" s="34"/>
      <c r="F58" s="35"/>
    </row>
    <row r="59" spans="1:6" x14ac:dyDescent="0.2">
      <c r="A59" s="26"/>
      <c r="B59" s="33"/>
      <c r="C59" s="33"/>
      <c r="D59" s="40"/>
      <c r="E59" s="34"/>
      <c r="F59" s="35"/>
    </row>
    <row r="60" spans="1:6" x14ac:dyDescent="0.2">
      <c r="A60" s="26"/>
      <c r="B60" s="33"/>
      <c r="C60" s="33"/>
      <c r="D60" s="40"/>
      <c r="E60" s="34"/>
      <c r="F60" s="35"/>
    </row>
    <row r="61" spans="1:6" x14ac:dyDescent="0.2">
      <c r="A61" s="26"/>
      <c r="B61" s="33"/>
      <c r="C61" s="33"/>
      <c r="D61" s="40"/>
      <c r="E61" s="34"/>
      <c r="F61" s="35"/>
    </row>
    <row r="62" spans="1:6" x14ac:dyDescent="0.2">
      <c r="A62" s="26"/>
      <c r="B62" s="33"/>
      <c r="C62" s="33"/>
      <c r="D62" s="40"/>
      <c r="E62" s="34"/>
      <c r="F62" s="35"/>
    </row>
    <row r="63" spans="1:6" x14ac:dyDescent="0.2">
      <c r="A63" s="26"/>
      <c r="B63" s="33"/>
      <c r="C63" s="33"/>
      <c r="D63" s="40"/>
      <c r="E63" s="34"/>
      <c r="F63" s="35"/>
    </row>
    <row r="64" spans="1:6" x14ac:dyDescent="0.2">
      <c r="A64" s="26"/>
      <c r="B64" s="33"/>
      <c r="C64" s="33"/>
      <c r="D64" s="40"/>
      <c r="E64" s="34"/>
      <c r="F64" s="35"/>
    </row>
    <row r="65" spans="1:6" x14ac:dyDescent="0.2">
      <c r="A65" s="26"/>
      <c r="B65" s="33"/>
      <c r="C65" s="33"/>
      <c r="D65" s="40"/>
      <c r="E65" s="34"/>
      <c r="F65" s="35"/>
    </row>
    <row r="66" spans="1:6" x14ac:dyDescent="0.2">
      <c r="A66" s="26"/>
      <c r="B66" s="33"/>
      <c r="C66" s="33"/>
      <c r="D66" s="40"/>
      <c r="E66" s="34"/>
      <c r="F66" s="35"/>
    </row>
    <row r="67" spans="1:6" x14ac:dyDescent="0.2">
      <c r="A67" s="26"/>
      <c r="B67" s="33"/>
      <c r="C67" s="33"/>
      <c r="D67" s="40"/>
      <c r="E67" s="34"/>
      <c r="F67" s="35"/>
    </row>
    <row r="68" spans="1:6" x14ac:dyDescent="0.2">
      <c r="A68" s="26"/>
      <c r="B68" s="33"/>
      <c r="C68" s="33"/>
      <c r="D68" s="40"/>
      <c r="E68" s="34"/>
      <c r="F68" s="35"/>
    </row>
    <row r="69" spans="1:6" x14ac:dyDescent="0.2">
      <c r="A69" s="26"/>
      <c r="B69" s="33"/>
      <c r="C69" s="33"/>
      <c r="D69" s="43"/>
      <c r="E69" s="34"/>
      <c r="F69" s="35"/>
    </row>
    <row r="70" spans="1:6" x14ac:dyDescent="0.2">
      <c r="A70" s="26"/>
      <c r="B70" s="33"/>
      <c r="C70" s="33"/>
      <c r="D70" s="40"/>
      <c r="E70" s="34"/>
      <c r="F70" s="35"/>
    </row>
    <row r="71" spans="1:6" x14ac:dyDescent="0.2">
      <c r="A71" s="26"/>
      <c r="B71" s="33"/>
      <c r="C71" s="33"/>
      <c r="D71" s="40"/>
      <c r="E71" s="34"/>
      <c r="F71" s="35"/>
    </row>
    <row r="72" spans="1:6" x14ac:dyDescent="0.2">
      <c r="A72" s="26"/>
      <c r="B72" s="33"/>
      <c r="C72" s="33"/>
      <c r="D72" s="40"/>
      <c r="E72" s="34"/>
      <c r="F72" s="35"/>
    </row>
    <row r="73" spans="1:6" x14ac:dyDescent="0.2">
      <c r="A73" s="26"/>
      <c r="B73" s="33"/>
      <c r="C73" s="33"/>
      <c r="D73" s="43"/>
      <c r="E73" s="34"/>
      <c r="F73" s="35"/>
    </row>
    <row r="74" spans="1:6" x14ac:dyDescent="0.2">
      <c r="A74" s="26"/>
      <c r="B74" s="33"/>
      <c r="C74" s="33"/>
      <c r="D74" s="40"/>
      <c r="E74" s="34"/>
      <c r="F74" s="35"/>
    </row>
    <row r="75" spans="1:6" x14ac:dyDescent="0.2">
      <c r="A75" s="26"/>
      <c r="B75" s="33"/>
      <c r="C75" s="33"/>
      <c r="D75" s="40"/>
      <c r="E75" s="34"/>
      <c r="F75" s="35"/>
    </row>
    <row r="76" spans="1:6" x14ac:dyDescent="0.2">
      <c r="A76" s="26"/>
      <c r="B76" s="33"/>
      <c r="C76" s="33"/>
      <c r="D76" s="40"/>
      <c r="E76" s="34"/>
      <c r="F76" s="35"/>
    </row>
    <row r="77" spans="1:6" x14ac:dyDescent="0.2">
      <c r="A77" s="26"/>
      <c r="B77" s="33"/>
      <c r="C77" s="33"/>
      <c r="D77" s="43"/>
      <c r="E77" s="34"/>
      <c r="F77" s="35"/>
    </row>
    <row r="78" spans="1:6" x14ac:dyDescent="0.2">
      <c r="A78" s="26"/>
      <c r="B78" s="33"/>
      <c r="C78" s="33"/>
      <c r="D78" s="40"/>
      <c r="E78" s="34"/>
      <c r="F78" s="35"/>
    </row>
    <row r="79" spans="1:6" x14ac:dyDescent="0.2">
      <c r="A79" s="26"/>
      <c r="B79" s="33"/>
      <c r="C79" s="33"/>
      <c r="D79" s="40"/>
      <c r="E79" s="34"/>
      <c r="F79" s="35"/>
    </row>
    <row r="80" spans="1:6" x14ac:dyDescent="0.2">
      <c r="A80" s="26"/>
      <c r="B80" s="33"/>
      <c r="C80" s="33"/>
      <c r="D80" s="43"/>
      <c r="E80" s="34"/>
      <c r="F80" s="35"/>
    </row>
    <row r="81" spans="1:6" x14ac:dyDescent="0.2">
      <c r="A81" s="26"/>
      <c r="B81" s="33"/>
      <c r="C81" s="33"/>
      <c r="D81" s="40"/>
      <c r="E81" s="34"/>
      <c r="F81" s="35"/>
    </row>
    <row r="82" spans="1:6" x14ac:dyDescent="0.2">
      <c r="A82" s="26"/>
      <c r="B82" s="33"/>
      <c r="C82" s="33"/>
      <c r="D82" s="40"/>
      <c r="E82" s="34"/>
      <c r="F82" s="35"/>
    </row>
    <row r="83" spans="1:6" ht="13.5" thickBot="1" x14ac:dyDescent="0.25">
      <c r="A83" s="26"/>
      <c r="B83" s="33"/>
      <c r="C83" s="33"/>
      <c r="D83" s="410"/>
      <c r="E83" s="393"/>
      <c r="F83" s="408"/>
    </row>
    <row r="84" spans="1:6" x14ac:dyDescent="0.2">
      <c r="A84" s="27" t="s">
        <v>9</v>
      </c>
      <c r="B84" s="6">
        <f>AVERAGE(B11:B83)</f>
        <v>21.517241379310345</v>
      </c>
      <c r="C84" s="6">
        <f>AVERAGE(C11:C83)</f>
        <v>198.48275862068965</v>
      </c>
      <c r="D84" s="40"/>
      <c r="E84" s="36"/>
      <c r="F84" s="37"/>
    </row>
    <row r="85" spans="1:6" x14ac:dyDescent="0.2">
      <c r="A85" s="28" t="s">
        <v>14</v>
      </c>
      <c r="B85" s="7">
        <f>STDEV(B11:B83)</f>
        <v>3.3660138533707373</v>
      </c>
      <c r="C85" s="7">
        <f>STDEV(C11:C83)</f>
        <v>19.967152829540485</v>
      </c>
      <c r="D85" s="40"/>
      <c r="E85" s="36"/>
      <c r="F85" s="37"/>
    </row>
    <row r="86" spans="1:6" ht="13.5" thickBot="1" x14ac:dyDescent="0.25">
      <c r="A86" s="29" t="s">
        <v>80</v>
      </c>
      <c r="B86" s="8">
        <f>B85/B84*100</f>
        <v>15.643333613421696</v>
      </c>
      <c r="C86" s="8">
        <f>C85/C84*100</f>
        <v>10.059892843236172</v>
      </c>
      <c r="D86" s="44"/>
      <c r="E86" s="38"/>
      <c r="F86" s="39"/>
    </row>
  </sheetData>
  <sheetProtection algorithmName="SHA-512" hashValue="jS4301rJLPpNMGYC/HNu1NmMD8ygL1iwJsWGShvtZJp/sPjTyHgVote8Tvp6U9Wk6hOzsVPN4CQXV+pCh+WrTQ==" saltValue="fuEr3fM7uyeBO245jMqpzA==" spinCount="100000" sheet="1" objects="1" scenarios="1"/>
  <mergeCells count="34">
    <mergeCell ref="D10:F10"/>
    <mergeCell ref="D15:F15"/>
    <mergeCell ref="D16:F16"/>
    <mergeCell ref="D17:F17"/>
    <mergeCell ref="D18:F18"/>
    <mergeCell ref="D32:F32"/>
    <mergeCell ref="D33:F33"/>
    <mergeCell ref="D22:F22"/>
    <mergeCell ref="D23:F23"/>
    <mergeCell ref="D24:F24"/>
    <mergeCell ref="D25:F25"/>
    <mergeCell ref="D26:F26"/>
    <mergeCell ref="D27:F27"/>
    <mergeCell ref="A1:F1"/>
    <mergeCell ref="D28:F28"/>
    <mergeCell ref="D29:F29"/>
    <mergeCell ref="D30:F30"/>
    <mergeCell ref="D31:F31"/>
    <mergeCell ref="D11:F11"/>
    <mergeCell ref="D12:F12"/>
    <mergeCell ref="D13:F13"/>
    <mergeCell ref="D14:F14"/>
    <mergeCell ref="D20:F20"/>
    <mergeCell ref="D21:F21"/>
    <mergeCell ref="A8:A9"/>
    <mergeCell ref="B7:C7"/>
    <mergeCell ref="D19:F19"/>
    <mergeCell ref="D8:F8"/>
    <mergeCell ref="D9:F9"/>
    <mergeCell ref="D34:F34"/>
    <mergeCell ref="D35:F35"/>
    <mergeCell ref="D36:F36"/>
    <mergeCell ref="D37:F37"/>
    <mergeCell ref="D83:F83"/>
  </mergeCells>
  <phoneticPr fontId="0" type="noConversion"/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"/>
  <sheetViews>
    <sheetView topLeftCell="D5" workbookViewId="0">
      <selection activeCell="D5" sqref="D5"/>
    </sheetView>
  </sheetViews>
  <sheetFormatPr defaultRowHeight="12.75" x14ac:dyDescent="0.2"/>
  <cols>
    <col min="1" max="1" width="10.85546875" customWidth="1"/>
    <col min="5" max="5" width="9.28515625" bestFit="1" customWidth="1"/>
    <col min="6" max="6" width="10.5703125" customWidth="1"/>
    <col min="7" max="7" width="27.7109375" customWidth="1"/>
  </cols>
  <sheetData>
    <row r="1" spans="1:7" ht="18" x14ac:dyDescent="0.25">
      <c r="A1" s="9" t="s">
        <v>341</v>
      </c>
      <c r="B1" s="9"/>
      <c r="C1" s="9"/>
      <c r="D1" s="9"/>
      <c r="E1" s="9"/>
      <c r="F1" s="9"/>
      <c r="G1" s="9"/>
    </row>
    <row r="2" spans="1:7" ht="18.75" thickBot="1" x14ac:dyDescent="0.3">
      <c r="A2" s="9" t="s">
        <v>342</v>
      </c>
      <c r="B2" s="409"/>
      <c r="C2" s="409"/>
      <c r="D2" s="409"/>
      <c r="E2" s="409"/>
    </row>
    <row r="3" spans="1:7" ht="19.5" thickTop="1" thickBot="1" x14ac:dyDescent="0.3">
      <c r="A3" s="3"/>
      <c r="B3" s="4" t="s">
        <v>119</v>
      </c>
      <c r="C3" s="3" t="s">
        <v>10</v>
      </c>
      <c r="D3" s="5" t="s">
        <v>120</v>
      </c>
      <c r="E3" s="10" t="s">
        <v>343</v>
      </c>
      <c r="F3" s="11" t="s">
        <v>11</v>
      </c>
      <c r="G3" s="12" t="str">
        <f>'LOT CT2AM and CT5AU'!F3</f>
        <v>January - December</v>
      </c>
    </row>
    <row r="4" spans="1:7" ht="19.5" thickTop="1" thickBot="1" x14ac:dyDescent="0.3">
      <c r="A4" s="3" t="s">
        <v>15</v>
      </c>
      <c r="B4" s="13">
        <f>'LOT CT2AM and CT5AU'!B4</f>
        <v>0</v>
      </c>
      <c r="C4" s="14" t="str">
        <f>'LOT CT2AM and CT5AU'!C4</f>
        <v>CT2AM</v>
      </c>
      <c r="D4" s="13" t="e">
        <f>'LOT CT2AM and CT5AU'!#REF!</f>
        <v>#REF!</v>
      </c>
      <c r="E4" s="15">
        <f>'LOT CT2AM and CT5AU'!D4</f>
        <v>0</v>
      </c>
      <c r="F4" s="16" t="s">
        <v>17</v>
      </c>
      <c r="G4" s="12">
        <f>'LOT CT2AM and CT5AU'!F4</f>
        <v>2018</v>
      </c>
    </row>
    <row r="5" spans="1:7" ht="13.5" thickBot="1" x14ac:dyDescent="0.25">
      <c r="A5" s="3" t="s">
        <v>20</v>
      </c>
      <c r="B5" s="13">
        <f>'LOT CT2AM and CT5AU'!B5</f>
        <v>0</v>
      </c>
      <c r="C5" s="14" t="str">
        <f>'LOT CT2AM and CT5AU'!C5</f>
        <v>CT5AU</v>
      </c>
      <c r="D5" s="13" t="e">
        <f>'LOT CT2AM and CT5AU'!#REF!</f>
        <v>#REF!</v>
      </c>
      <c r="E5" s="13">
        <f>'LOT CT2AM and CT5AU'!D5</f>
        <v>0</v>
      </c>
    </row>
  </sheetData>
  <sheetProtection algorithmName="SHA-512" hashValue="dO2kw0Zko9YmbHOCAAj95g+x2tIp1vVbnIXr4pNDxDJZFF/xS1NDIP91kiD3BaabRNhv5G55+B8x3dFzuuagUQ==" saltValue="w8vSSwMJXMG5eck1yLA6Lg==" spinCount="100000" sheet="1" objects="1" scenarios="1"/>
  <mergeCells count="1">
    <mergeCell ref="B2:E2"/>
  </mergeCells>
  <phoneticPr fontId="0" type="noConversion"/>
  <pageMargins left="0.35433070866141736" right="0.35433070866141736" top="0.59055118110236227" bottom="0.39370078740157483" header="0.51181102362204722" footer="0.51181102362204722"/>
  <pageSetup paperSize="9" scale="6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65536"/>
  <sheetViews>
    <sheetView showGridLines="0" zoomScaleNormal="100" workbookViewId="0">
      <selection activeCell="A8" sqref="A8:F9"/>
    </sheetView>
  </sheetViews>
  <sheetFormatPr defaultRowHeight="12.75" x14ac:dyDescent="0.2"/>
  <cols>
    <col min="1" max="1" width="11.5703125" style="24" customWidth="1"/>
    <col min="2" max="2" width="11.140625" customWidth="1"/>
    <col min="3" max="3" width="11.85546875" customWidth="1"/>
    <col min="4" max="4" width="9.7109375" style="41" customWidth="1"/>
    <col min="5" max="5" width="10.42578125" bestFit="1" customWidth="1"/>
    <col min="6" max="6" width="21.140625" customWidth="1"/>
  </cols>
  <sheetData>
    <row r="1" spans="1:7" ht="24" thickBot="1" x14ac:dyDescent="0.4">
      <c r="A1" s="352" t="s">
        <v>0</v>
      </c>
      <c r="B1" s="352"/>
      <c r="C1" s="352"/>
      <c r="D1" s="352"/>
      <c r="E1" s="352"/>
      <c r="F1" s="352"/>
    </row>
    <row r="2" spans="1:7" ht="13.5" thickBot="1" x14ac:dyDescent="0.25">
      <c r="A2" s="22"/>
      <c r="B2" s="1"/>
      <c r="C2" s="2"/>
    </row>
    <row r="3" spans="1:7" ht="18.75" thickBot="1" x14ac:dyDescent="0.3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182</v>
      </c>
    </row>
    <row r="4" spans="1:7" ht="21" thickBot="1" x14ac:dyDescent="0.35">
      <c r="A4" s="23" t="s">
        <v>15</v>
      </c>
      <c r="B4" s="5"/>
      <c r="C4" s="48" t="s">
        <v>332</v>
      </c>
      <c r="D4" s="42"/>
      <c r="E4" s="18" t="s">
        <v>17</v>
      </c>
      <c r="F4" s="20"/>
    </row>
    <row r="5" spans="1:7" ht="18.75" customHeight="1" thickBot="1" x14ac:dyDescent="0.25">
      <c r="A5" s="23" t="s">
        <v>20</v>
      </c>
      <c r="B5" s="5"/>
      <c r="C5" s="3" t="s">
        <v>401</v>
      </c>
      <c r="D5" s="42"/>
    </row>
    <row r="7" spans="1:7" ht="13.5" thickBot="1" x14ac:dyDescent="0.25">
      <c r="B7" s="353"/>
      <c r="C7" s="353"/>
    </row>
    <row r="8" spans="1:7" ht="14.25" thickTop="1" thickBot="1" x14ac:dyDescent="0.25">
      <c r="A8" s="354" t="s">
        <v>288</v>
      </c>
      <c r="B8" s="30" t="s">
        <v>25</v>
      </c>
      <c r="C8" s="31" t="s">
        <v>26</v>
      </c>
      <c r="D8" s="356" t="s">
        <v>27</v>
      </c>
      <c r="E8" s="357"/>
      <c r="F8" s="358"/>
      <c r="G8" s="61" t="s">
        <v>232</v>
      </c>
    </row>
    <row r="9" spans="1:7" ht="13.5" thickBot="1" x14ac:dyDescent="0.25">
      <c r="A9" s="403"/>
      <c r="B9" s="31"/>
      <c r="C9" s="31" t="s">
        <v>334</v>
      </c>
      <c r="D9" s="404" t="s">
        <v>335</v>
      </c>
      <c r="E9" s="405"/>
      <c r="F9" s="406"/>
      <c r="G9" t="s">
        <v>8</v>
      </c>
    </row>
    <row r="10" spans="1:7" x14ac:dyDescent="0.2">
      <c r="A10" s="26">
        <v>44111</v>
      </c>
      <c r="B10" s="33">
        <v>20</v>
      </c>
      <c r="C10" s="33">
        <v>175</v>
      </c>
      <c r="D10" s="43"/>
      <c r="E10" s="34"/>
      <c r="F10" s="35"/>
      <c r="G10" s="60" t="s">
        <v>13</v>
      </c>
    </row>
    <row r="11" spans="1:7" x14ac:dyDescent="0.2">
      <c r="A11" s="26">
        <v>44119</v>
      </c>
      <c r="B11" s="33">
        <v>19</v>
      </c>
      <c r="C11" s="33">
        <v>162</v>
      </c>
      <c r="D11" s="40"/>
      <c r="E11" s="34"/>
      <c r="F11" s="35"/>
      <c r="G11" s="60" t="s">
        <v>18</v>
      </c>
    </row>
    <row r="12" spans="1:7" x14ac:dyDescent="0.2">
      <c r="A12" s="26"/>
      <c r="B12" s="33"/>
      <c r="C12" s="33"/>
      <c r="D12" s="40"/>
      <c r="E12" s="34"/>
      <c r="F12" s="35"/>
      <c r="G12" s="60" t="s">
        <v>22</v>
      </c>
    </row>
    <row r="13" spans="1:7" x14ac:dyDescent="0.2">
      <c r="A13" s="26"/>
      <c r="B13" s="33"/>
      <c r="C13" s="33"/>
      <c r="D13" s="40"/>
      <c r="E13" s="34"/>
      <c r="F13" s="35"/>
    </row>
    <row r="14" spans="1:7" x14ac:dyDescent="0.2">
      <c r="A14" s="57"/>
      <c r="B14" s="33"/>
      <c r="C14" s="33"/>
      <c r="D14" s="40"/>
      <c r="E14" s="34"/>
      <c r="F14" s="35"/>
    </row>
    <row r="15" spans="1:7" x14ac:dyDescent="0.2">
      <c r="A15" s="26"/>
      <c r="B15" s="33"/>
      <c r="C15" s="33"/>
      <c r="D15" s="43"/>
      <c r="E15" s="34"/>
      <c r="F15" s="35"/>
    </row>
    <row r="16" spans="1:7" x14ac:dyDescent="0.2">
      <c r="A16" s="63"/>
      <c r="B16" s="64"/>
      <c r="C16" s="64"/>
      <c r="D16" s="62"/>
      <c r="E16" s="34"/>
      <c r="F16" s="35"/>
    </row>
    <row r="17" spans="1:7" x14ac:dyDescent="0.2">
      <c r="A17" s="63"/>
      <c r="B17" s="64"/>
      <c r="C17" s="64"/>
      <c r="E17" s="34"/>
      <c r="F17" s="35"/>
    </row>
    <row r="18" spans="1:7" x14ac:dyDescent="0.2">
      <c r="A18" s="63"/>
      <c r="B18" s="64"/>
      <c r="C18" s="64"/>
      <c r="D18" s="62"/>
      <c r="E18" s="34"/>
      <c r="F18" s="35"/>
    </row>
    <row r="19" spans="1:7" x14ac:dyDescent="0.2">
      <c r="A19" s="26"/>
      <c r="B19" s="33"/>
      <c r="C19" s="33"/>
      <c r="D19" s="40"/>
      <c r="E19" s="34"/>
      <c r="F19" s="35"/>
    </row>
    <row r="20" spans="1:7" x14ac:dyDescent="0.2">
      <c r="A20" s="26"/>
      <c r="B20" s="33"/>
      <c r="C20" s="33"/>
      <c r="D20" s="40"/>
      <c r="E20" s="34"/>
      <c r="F20" s="35"/>
    </row>
    <row r="21" spans="1:7" x14ac:dyDescent="0.2">
      <c r="A21" s="26"/>
      <c r="B21" s="33"/>
      <c r="C21" s="33"/>
      <c r="D21" s="40"/>
      <c r="E21" s="34"/>
      <c r="G21" s="35"/>
    </row>
    <row r="22" spans="1:7" x14ac:dyDescent="0.2">
      <c r="A22" s="26"/>
      <c r="B22" s="33"/>
      <c r="C22" s="33"/>
      <c r="D22" s="40"/>
      <c r="E22" s="34"/>
      <c r="F22" s="35"/>
    </row>
    <row r="23" spans="1:7" x14ac:dyDescent="0.2">
      <c r="A23" s="26"/>
      <c r="B23" s="33"/>
      <c r="C23" s="33"/>
      <c r="D23" s="40"/>
      <c r="E23" s="34"/>
      <c r="F23" s="35"/>
    </row>
    <row r="24" spans="1:7" x14ac:dyDescent="0.2">
      <c r="A24" s="26"/>
      <c r="B24" s="33"/>
      <c r="C24" s="33"/>
      <c r="D24" s="40"/>
      <c r="E24" s="34"/>
      <c r="F24" s="35"/>
    </row>
    <row r="25" spans="1:7" x14ac:dyDescent="0.2">
      <c r="A25" s="63"/>
      <c r="B25" s="67"/>
      <c r="C25" s="67"/>
      <c r="D25" s="62"/>
      <c r="E25" s="34"/>
      <c r="F25" s="35"/>
    </row>
    <row r="26" spans="1:7" x14ac:dyDescent="0.2">
      <c r="A26" s="63"/>
      <c r="B26" s="67"/>
      <c r="C26" s="67"/>
      <c r="D26" s="68"/>
      <c r="E26" s="34"/>
      <c r="F26" s="35"/>
    </row>
    <row r="27" spans="1:7" x14ac:dyDescent="0.2">
      <c r="A27" s="63"/>
      <c r="B27" s="67"/>
      <c r="C27" s="67"/>
      <c r="D27" s="62"/>
      <c r="E27" s="34"/>
      <c r="F27" s="35"/>
    </row>
    <row r="28" spans="1:7" x14ac:dyDescent="0.2">
      <c r="A28" s="70"/>
      <c r="B28" s="69"/>
      <c r="C28" s="69"/>
      <c r="D28" s="62"/>
      <c r="E28" s="34"/>
      <c r="F28" s="35"/>
    </row>
    <row r="29" spans="1:7" x14ac:dyDescent="0.2">
      <c r="A29" s="63"/>
      <c r="B29" s="67"/>
      <c r="C29" s="67"/>
      <c r="D29" s="62"/>
      <c r="E29" s="34"/>
      <c r="F29" s="35"/>
    </row>
    <row r="30" spans="1:7" x14ac:dyDescent="0.2">
      <c r="A30" s="63"/>
      <c r="B30" s="64"/>
      <c r="C30" s="64"/>
      <c r="D30" s="68"/>
      <c r="E30" s="34"/>
      <c r="F30" s="35"/>
    </row>
    <row r="31" spans="1:7" x14ac:dyDescent="0.2">
      <c r="A31" s="63"/>
      <c r="B31" s="64"/>
      <c r="C31" s="64"/>
      <c r="D31" s="62"/>
      <c r="E31" s="34"/>
      <c r="F31" s="35"/>
    </row>
    <row r="32" spans="1:7" x14ac:dyDescent="0.2">
      <c r="A32" s="63"/>
      <c r="B32" s="64"/>
      <c r="C32" s="64"/>
      <c r="D32" s="62"/>
      <c r="E32" s="34"/>
      <c r="F32" s="35"/>
    </row>
    <row r="33" spans="1:6" x14ac:dyDescent="0.2">
      <c r="A33" s="63"/>
      <c r="B33" s="67"/>
      <c r="C33" s="67"/>
      <c r="D33" s="68"/>
      <c r="E33" s="34"/>
      <c r="F33" s="35"/>
    </row>
    <row r="34" spans="1:6" x14ac:dyDescent="0.2">
      <c r="A34" s="63"/>
      <c r="B34" s="67"/>
      <c r="C34" s="67"/>
      <c r="D34" s="62"/>
      <c r="E34" s="34"/>
      <c r="F34" s="35"/>
    </row>
    <row r="35" spans="1:6" x14ac:dyDescent="0.2">
      <c r="A35" s="63"/>
      <c r="B35" s="67"/>
      <c r="C35" s="67"/>
      <c r="D35" s="62"/>
      <c r="E35" s="34"/>
      <c r="F35" s="35"/>
    </row>
    <row r="36" spans="1:6" x14ac:dyDescent="0.2">
      <c r="A36" s="63"/>
      <c r="B36" s="67"/>
      <c r="C36" s="67"/>
      <c r="D36" s="393"/>
      <c r="E36" s="393"/>
      <c r="F36" s="408"/>
    </row>
    <row r="37" spans="1:6" x14ac:dyDescent="0.2">
      <c r="A37" s="63"/>
      <c r="B37" s="67"/>
      <c r="C37" s="67"/>
      <c r="D37" s="62"/>
      <c r="E37" s="36"/>
      <c r="F37" s="37"/>
    </row>
    <row r="38" spans="1:6" x14ac:dyDescent="0.2">
      <c r="A38" s="63"/>
      <c r="B38" s="67"/>
      <c r="C38" s="67"/>
      <c r="D38" s="62"/>
      <c r="E38" s="36"/>
      <c r="F38" s="37"/>
    </row>
    <row r="39" spans="1:6" x14ac:dyDescent="0.2">
      <c r="A39" s="63"/>
      <c r="B39" s="67"/>
      <c r="C39" s="67"/>
      <c r="D39" s="71"/>
      <c r="E39" s="72"/>
      <c r="F39" s="73"/>
    </row>
    <row r="40" spans="1:6" x14ac:dyDescent="0.2">
      <c r="A40" s="65"/>
      <c r="B40" s="67"/>
      <c r="C40" s="67"/>
      <c r="D40" s="71"/>
      <c r="E40" s="72"/>
      <c r="F40" s="73"/>
    </row>
    <row r="41" spans="1:6" x14ac:dyDescent="0.2">
      <c r="A41" s="65"/>
      <c r="B41" s="67"/>
      <c r="C41" s="67"/>
      <c r="D41" s="74"/>
      <c r="E41" s="66"/>
      <c r="F41" s="66"/>
    </row>
    <row r="42" spans="1:6" x14ac:dyDescent="0.2">
      <c r="A42" s="65"/>
      <c r="B42" s="67"/>
      <c r="C42" s="67"/>
      <c r="D42" s="74"/>
      <c r="E42" s="66"/>
      <c r="F42" s="66"/>
    </row>
    <row r="43" spans="1:6" x14ac:dyDescent="0.2">
      <c r="A43" s="65"/>
      <c r="B43" s="67"/>
      <c r="C43" s="67"/>
      <c r="D43" s="74"/>
      <c r="E43" s="66"/>
      <c r="F43" s="66"/>
    </row>
    <row r="44" spans="1:6" x14ac:dyDescent="0.2">
      <c r="A44" s="65"/>
      <c r="B44" s="67"/>
      <c r="C44" s="67"/>
      <c r="D44" s="74"/>
      <c r="E44" s="66"/>
      <c r="F44" s="66"/>
    </row>
    <row r="45" spans="1:6" x14ac:dyDescent="0.2">
      <c r="A45" s="65"/>
      <c r="B45" s="67"/>
      <c r="C45" s="67"/>
      <c r="D45" s="74"/>
      <c r="E45" s="66"/>
      <c r="F45" s="66"/>
    </row>
    <row r="46" spans="1:6" x14ac:dyDescent="0.2">
      <c r="A46" s="65"/>
      <c r="B46" s="67"/>
      <c r="C46" s="67"/>
      <c r="D46" s="74"/>
      <c r="E46" s="66"/>
      <c r="F46" s="66"/>
    </row>
    <row r="47" spans="1:6" x14ac:dyDescent="0.2">
      <c r="A47" s="65"/>
      <c r="B47" s="67"/>
      <c r="C47" s="67"/>
      <c r="D47" s="74"/>
      <c r="E47" s="66"/>
      <c r="F47" s="66"/>
    </row>
    <row r="48" spans="1:6" x14ac:dyDescent="0.2">
      <c r="A48" s="65"/>
      <c r="B48" s="67"/>
      <c r="C48" s="67"/>
      <c r="D48" s="74"/>
      <c r="E48" s="66"/>
      <c r="F48" s="66"/>
    </row>
    <row r="49" spans="1:7" x14ac:dyDescent="0.2">
      <c r="A49" s="65"/>
      <c r="B49" s="67"/>
      <c r="C49" s="67"/>
      <c r="D49" s="74"/>
      <c r="E49" s="66"/>
      <c r="F49" s="66"/>
    </row>
    <row r="50" spans="1:7" x14ac:dyDescent="0.2">
      <c r="B50" s="75"/>
      <c r="C50" s="75"/>
      <c r="D50" s="76"/>
      <c r="E50" s="77"/>
      <c r="F50" s="77"/>
    </row>
    <row r="51" spans="1:7" x14ac:dyDescent="0.2">
      <c r="A51" s="79"/>
      <c r="B51" s="64"/>
      <c r="C51" s="64"/>
      <c r="D51" s="74"/>
      <c r="E51" s="66"/>
      <c r="F51" s="66"/>
      <c r="G51" s="66"/>
    </row>
    <row r="52" spans="1:7" x14ac:dyDescent="0.2">
      <c r="A52" s="79"/>
      <c r="B52" s="64"/>
      <c r="C52" s="64"/>
      <c r="D52" s="74"/>
      <c r="E52" s="66"/>
      <c r="F52" s="66"/>
      <c r="G52" s="66"/>
    </row>
    <row r="53" spans="1:7" x14ac:dyDescent="0.2">
      <c r="A53" s="65"/>
      <c r="B53" s="64"/>
      <c r="C53" s="64"/>
      <c r="D53" s="74"/>
      <c r="E53" s="66"/>
      <c r="F53" s="66"/>
      <c r="G53" s="66"/>
    </row>
    <row r="54" spans="1:7" x14ac:dyDescent="0.2">
      <c r="A54" s="65"/>
      <c r="B54" s="80"/>
      <c r="C54" s="80"/>
      <c r="D54" s="74"/>
      <c r="E54" s="66"/>
      <c r="F54" s="66"/>
      <c r="G54" s="66"/>
    </row>
    <row r="55" spans="1:7" x14ac:dyDescent="0.2">
      <c r="A55" s="65"/>
      <c r="B55" s="80"/>
      <c r="C55" s="80"/>
      <c r="D55" s="74"/>
      <c r="E55" s="66"/>
      <c r="F55" s="66"/>
      <c r="G55" s="66"/>
    </row>
    <row r="56" spans="1:7" x14ac:dyDescent="0.2">
      <c r="A56" s="65"/>
      <c r="B56" s="80"/>
      <c r="C56" s="80"/>
      <c r="D56" s="74"/>
      <c r="E56" s="66"/>
      <c r="F56" s="66"/>
      <c r="G56" s="66"/>
    </row>
    <row r="57" spans="1:7" x14ac:dyDescent="0.2">
      <c r="A57" s="65"/>
      <c r="B57" s="80"/>
      <c r="C57" s="80"/>
      <c r="D57" s="74"/>
      <c r="E57" s="66"/>
      <c r="F57" s="66"/>
      <c r="G57" s="66"/>
    </row>
    <row r="58" spans="1:7" x14ac:dyDescent="0.2">
      <c r="A58" s="65"/>
      <c r="B58" s="80"/>
      <c r="C58" s="80"/>
      <c r="D58" s="74"/>
      <c r="E58" s="66"/>
      <c r="F58" s="66"/>
      <c r="G58" s="66"/>
    </row>
    <row r="59" spans="1:7" x14ac:dyDescent="0.2">
      <c r="A59" s="65"/>
      <c r="B59" s="80"/>
      <c r="C59" s="80"/>
      <c r="D59" s="74"/>
      <c r="E59" s="66"/>
      <c r="F59" s="66"/>
      <c r="G59" s="66"/>
    </row>
    <row r="60" spans="1:7" x14ac:dyDescent="0.2">
      <c r="A60" s="65" t="s">
        <v>9</v>
      </c>
      <c r="B60" s="78" t="e">
        <f>AVERAGE(B19:B59)</f>
        <v>#DIV/0!</v>
      </c>
      <c r="C60" s="78" t="e">
        <f>AVERAGE(C19:C59)</f>
        <v>#DIV/0!</v>
      </c>
      <c r="D60" s="74"/>
      <c r="E60" s="66"/>
      <c r="F60" s="66"/>
      <c r="G60" s="66"/>
    </row>
    <row r="61" spans="1:7" x14ac:dyDescent="0.2">
      <c r="A61" s="65" t="s">
        <v>14</v>
      </c>
      <c r="B61" s="78" t="e">
        <f>STDEV(B19:B59)</f>
        <v>#DIV/0!</v>
      </c>
      <c r="C61" s="78" t="e">
        <f>STDEV(C19:C59)</f>
        <v>#DIV/0!</v>
      </c>
      <c r="D61" s="74"/>
      <c r="E61" s="66"/>
      <c r="F61" s="66"/>
      <c r="G61" s="66"/>
    </row>
    <row r="62" spans="1:7" x14ac:dyDescent="0.2">
      <c r="A62" s="65" t="s">
        <v>80</v>
      </c>
      <c r="B62" s="78" t="e">
        <f>B61/B60*100</f>
        <v>#DIV/0!</v>
      </c>
      <c r="C62" s="78" t="e">
        <f>C61/C60*100</f>
        <v>#DIV/0!</v>
      </c>
      <c r="D62" s="74"/>
      <c r="E62" s="66"/>
      <c r="F62" s="66"/>
      <c r="G62" s="66"/>
    </row>
    <row r="63" spans="1:7" x14ac:dyDescent="0.2">
      <c r="A63" s="65"/>
      <c r="B63" s="66"/>
      <c r="C63" s="66"/>
      <c r="D63" s="74"/>
      <c r="E63" s="66"/>
      <c r="F63" s="66"/>
      <c r="G63" s="66"/>
    </row>
    <row r="64" spans="1:7" x14ac:dyDescent="0.2">
      <c r="A64" s="65"/>
      <c r="B64" s="66"/>
      <c r="C64" s="66"/>
      <c r="D64" s="74"/>
      <c r="E64" s="66"/>
      <c r="F64" s="66"/>
      <c r="G64" s="66"/>
    </row>
    <row r="65" spans="1:7" x14ac:dyDescent="0.2">
      <c r="A65" s="65"/>
      <c r="B65" s="66"/>
      <c r="C65" s="66"/>
      <c r="D65" s="74"/>
      <c r="E65" s="66"/>
      <c r="F65" s="66"/>
      <c r="G65" s="66"/>
    </row>
    <row r="65536" spans="1:1" x14ac:dyDescent="0.2">
      <c r="A65536" s="24" t="s">
        <v>270</v>
      </c>
    </row>
  </sheetData>
  <sheetProtection algorithmName="SHA-512" hashValue="oDGWHKGMMCYO0rGXdGWOXScpOeLtexF6/PmlylTi5+5b9EL7d/gJ1E0WQytDIN9VJkoF33ABK2NgpgHcY8QenQ==" saltValue="xAEj+ZBZCjT+xU9aWkZ5QQ==" spinCount="100000" sheet="1" objects="1" scenarios="1"/>
  <mergeCells count="6">
    <mergeCell ref="D36:F36"/>
    <mergeCell ref="A1:F1"/>
    <mergeCell ref="B7:C7"/>
    <mergeCell ref="A8:A9"/>
    <mergeCell ref="D8:F8"/>
    <mergeCell ref="D9:F9"/>
  </mergeCells>
  <pageMargins left="0.74803149606299213" right="0.74803149606299213" top="0.39370078740157483" bottom="0.19685039370078741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D285-B53D-4F8C-8966-3989EF6A8155}">
  <dimension ref="A1:AJ54"/>
  <sheetViews>
    <sheetView topLeftCell="A3" workbookViewId="0">
      <selection activeCell="J28" sqref="J28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6.14062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AVERAGE(B12:B15)</f>
        <v>19.5</v>
      </c>
      <c r="S2" s="205">
        <f>AVERAGE(C12:C24)</f>
        <v>202.375</v>
      </c>
      <c r="U2" s="230" t="s">
        <v>9</v>
      </c>
      <c r="V2" s="231">
        <f>AVERAGE(B11:B19)</f>
        <v>19.285714285714285</v>
      </c>
      <c r="W2" s="231"/>
      <c r="Y2" s="230" t="s">
        <v>9</v>
      </c>
      <c r="Z2" s="231"/>
      <c r="AA2" s="231" t="e">
        <f>AVERAGE(G12:G13,G15:G21)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58</v>
      </c>
      <c r="I3" s="60" t="s">
        <v>13</v>
      </c>
      <c r="Q3" s="203" t="s">
        <v>14</v>
      </c>
      <c r="R3" s="206">
        <f>0.05*R2</f>
        <v>0.97500000000000009</v>
      </c>
      <c r="S3" s="207">
        <f>0.05*S2</f>
        <v>10.11875</v>
      </c>
      <c r="U3" s="230" t="s">
        <v>14</v>
      </c>
      <c r="V3" s="233">
        <f>0.05*V2</f>
        <v>0.9642857142857143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43</v>
      </c>
      <c r="D4" s="42"/>
      <c r="E4" s="18" t="s">
        <v>17</v>
      </c>
      <c r="F4" s="20">
        <v>2025</v>
      </c>
      <c r="I4" s="60" t="s">
        <v>18</v>
      </c>
      <c r="Q4" s="208" t="s">
        <v>19</v>
      </c>
      <c r="R4" s="209">
        <f>R2-(2*R3)</f>
        <v>17.55</v>
      </c>
      <c r="S4" s="210">
        <f>S2-(2*S3)</f>
        <v>182.13749999999999</v>
      </c>
      <c r="U4" s="235" t="s">
        <v>19</v>
      </c>
      <c r="V4" s="236">
        <f>V2-(2*V3)</f>
        <v>17.357142857142858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59</v>
      </c>
      <c r="D5" s="42"/>
      <c r="I5" s="60" t="s">
        <v>22</v>
      </c>
      <c r="Q5" s="211" t="s">
        <v>23</v>
      </c>
      <c r="R5" s="212">
        <f>R2+(2*R3)</f>
        <v>21.45</v>
      </c>
      <c r="S5" s="213">
        <f>S2+(2*S3)</f>
        <v>222.61250000000001</v>
      </c>
      <c r="U5" s="266" t="s">
        <v>23</v>
      </c>
      <c r="V5" s="267">
        <f>V2+(2*V3)</f>
        <v>21.214285714285712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ht="13.5" thickBot="1" x14ac:dyDescent="0.25">
      <c r="A7" s="24"/>
      <c r="B7" s="353"/>
      <c r="C7" s="353"/>
      <c r="D7" s="41"/>
      <c r="Q7" s="60"/>
      <c r="U7" s="60"/>
    </row>
    <row r="8" spans="1:36" ht="14.25" thickTop="1" thickBot="1" x14ac:dyDescent="0.25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70">
        <v>45713</v>
      </c>
      <c r="C9" s="269">
        <v>45750</v>
      </c>
      <c r="D9" s="359"/>
      <c r="E9" s="360"/>
      <c r="F9" s="361"/>
      <c r="U9" s="348"/>
      <c r="V9" s="263"/>
      <c r="W9" s="264"/>
      <c r="AA9" s="60" t="s">
        <v>15</v>
      </c>
      <c r="AB9" s="195" t="str">
        <f>C4</f>
        <v>CT2BD</v>
      </c>
      <c r="AF9" s="196" t="s">
        <v>20</v>
      </c>
      <c r="AG9" s="195" t="str">
        <f>C5</f>
        <v>CT5BL</v>
      </c>
    </row>
    <row r="10" spans="1:36" x14ac:dyDescent="0.2">
      <c r="A10" s="256" t="s">
        <v>28</v>
      </c>
      <c r="B10" s="257" t="s">
        <v>29</v>
      </c>
      <c r="C10" s="255" t="s">
        <v>60</v>
      </c>
      <c r="D10" s="389" t="s">
        <v>61</v>
      </c>
      <c r="E10" s="390"/>
      <c r="F10" s="391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45713</v>
      </c>
      <c r="B11" s="169">
        <v>21</v>
      </c>
      <c r="C11" s="165"/>
      <c r="D11" s="365"/>
      <c r="E11" s="366"/>
      <c r="F11" s="367"/>
      <c r="U11" s="114"/>
      <c r="AA11" s="103">
        <v>19</v>
      </c>
      <c r="AB11" s="195">
        <v>18</v>
      </c>
      <c r="AC11" s="195">
        <v>20</v>
      </c>
      <c r="AD11" s="195">
        <v>17</v>
      </c>
      <c r="AE11" s="195">
        <v>21</v>
      </c>
      <c r="AF11" s="195">
        <f>$S$2</f>
        <v>202.375</v>
      </c>
      <c r="AG11" s="195">
        <f>$S$2-$S$3</f>
        <v>192.25624999999999</v>
      </c>
      <c r="AH11" s="195">
        <f>$S$2+$S$3</f>
        <v>212.49375000000001</v>
      </c>
      <c r="AI11" s="195">
        <f>$S$2-(2*$S$3)</f>
        <v>182.13749999999999</v>
      </c>
      <c r="AJ11" s="195">
        <f>$S$2+(2*$S$3)</f>
        <v>222.61250000000001</v>
      </c>
    </row>
    <row r="12" spans="1:36" x14ac:dyDescent="0.2">
      <c r="A12" s="164">
        <v>45715</v>
      </c>
      <c r="B12" s="165">
        <v>21</v>
      </c>
      <c r="C12" s="171"/>
      <c r="D12" s="349"/>
      <c r="E12" s="350"/>
      <c r="F12" s="351"/>
      <c r="U12" s="114"/>
      <c r="AA12" s="103">
        <v>19</v>
      </c>
      <c r="AB12" s="195">
        <v>18</v>
      </c>
      <c r="AC12" s="195">
        <v>20</v>
      </c>
      <c r="AD12" s="195">
        <v>17</v>
      </c>
      <c r="AE12" s="195">
        <v>21</v>
      </c>
      <c r="AF12" s="195">
        <f t="shared" ref="AF12:AF40" si="0">$S$2</f>
        <v>202.375</v>
      </c>
      <c r="AG12" s="195">
        <f t="shared" ref="AG12:AG40" si="1">$S$2-$S$3</f>
        <v>192.25624999999999</v>
      </c>
      <c r="AH12" s="195">
        <f t="shared" ref="AH12:AH40" si="2">$S$2+$S$3</f>
        <v>212.49375000000001</v>
      </c>
      <c r="AI12" s="195">
        <f t="shared" ref="AI12:AI40" si="3">$S$2-(2*$S$3)</f>
        <v>182.13749999999999</v>
      </c>
      <c r="AJ12" s="195">
        <f t="shared" ref="AJ12:AJ40" si="4">$S$2+(2*$S$3)</f>
        <v>222.61250000000001</v>
      </c>
    </row>
    <row r="13" spans="1:36" x14ac:dyDescent="0.2">
      <c r="A13" s="164">
        <v>45720</v>
      </c>
      <c r="B13" s="171">
        <v>21</v>
      </c>
      <c r="C13" s="167"/>
      <c r="D13" s="389"/>
      <c r="E13" s="390"/>
      <c r="F13" s="391"/>
      <c r="I13" s="61" t="s">
        <v>39</v>
      </c>
      <c r="J13" s="103"/>
      <c r="AA13" s="103">
        <v>19</v>
      </c>
      <c r="AB13" s="195">
        <v>18</v>
      </c>
      <c r="AC13" s="195">
        <v>20</v>
      </c>
      <c r="AD13" s="195">
        <v>17</v>
      </c>
      <c r="AE13" s="195">
        <v>21</v>
      </c>
      <c r="AF13" s="195">
        <f t="shared" si="0"/>
        <v>202.375</v>
      </c>
      <c r="AG13" s="195">
        <f t="shared" si="1"/>
        <v>192.25624999999999</v>
      </c>
      <c r="AH13" s="195">
        <f t="shared" si="2"/>
        <v>212.49375000000001</v>
      </c>
      <c r="AI13" s="195">
        <f t="shared" si="3"/>
        <v>182.13749999999999</v>
      </c>
      <c r="AJ13" s="195">
        <f t="shared" si="4"/>
        <v>222.61250000000001</v>
      </c>
    </row>
    <row r="14" spans="1:36" x14ac:dyDescent="0.2">
      <c r="A14" s="164">
        <v>45722</v>
      </c>
      <c r="B14" s="165">
        <v>19</v>
      </c>
      <c r="C14" s="165"/>
      <c r="D14" s="368"/>
      <c r="E14" s="369"/>
      <c r="F14" s="370"/>
      <c r="U14" s="114"/>
      <c r="AA14" s="103">
        <v>19</v>
      </c>
      <c r="AB14" s="195">
        <v>18</v>
      </c>
      <c r="AC14" s="195">
        <v>20</v>
      </c>
      <c r="AD14" s="195">
        <v>17</v>
      </c>
      <c r="AE14" s="195">
        <v>21</v>
      </c>
      <c r="AF14" s="195">
        <f t="shared" si="0"/>
        <v>202.375</v>
      </c>
      <c r="AG14" s="195">
        <f t="shared" si="1"/>
        <v>192.25624999999999</v>
      </c>
      <c r="AH14" s="195">
        <f t="shared" si="2"/>
        <v>212.49375000000001</v>
      </c>
      <c r="AI14" s="195">
        <f t="shared" si="3"/>
        <v>182.13749999999999</v>
      </c>
      <c r="AJ14" s="195">
        <f t="shared" si="4"/>
        <v>222.61250000000001</v>
      </c>
    </row>
    <row r="15" spans="1:36" ht="13.5" thickBot="1" x14ac:dyDescent="0.25">
      <c r="A15" s="164">
        <v>45727</v>
      </c>
      <c r="B15" s="175">
        <v>17</v>
      </c>
      <c r="C15" s="171"/>
      <c r="D15" s="389" t="s">
        <v>56</v>
      </c>
      <c r="E15" s="390"/>
      <c r="F15" s="391"/>
      <c r="I15" s="193"/>
      <c r="U15" s="114"/>
      <c r="AA15" s="103">
        <v>19</v>
      </c>
      <c r="AB15" s="195">
        <v>18</v>
      </c>
      <c r="AC15" s="195">
        <v>20</v>
      </c>
      <c r="AD15" s="195">
        <v>17</v>
      </c>
      <c r="AE15" s="195">
        <v>21</v>
      </c>
      <c r="AF15" s="195">
        <f t="shared" si="0"/>
        <v>202.375</v>
      </c>
      <c r="AG15" s="195">
        <f t="shared" si="1"/>
        <v>192.25624999999999</v>
      </c>
      <c r="AH15" s="195">
        <f t="shared" si="2"/>
        <v>212.49375000000001</v>
      </c>
      <c r="AI15" s="195">
        <f t="shared" si="3"/>
        <v>182.13749999999999</v>
      </c>
      <c r="AJ15" s="195">
        <f t="shared" si="4"/>
        <v>222.61250000000001</v>
      </c>
    </row>
    <row r="16" spans="1:36" x14ac:dyDescent="0.2">
      <c r="A16" s="164">
        <v>45727</v>
      </c>
      <c r="B16" s="169"/>
      <c r="C16" s="165">
        <v>201</v>
      </c>
      <c r="D16" s="389" t="s">
        <v>62</v>
      </c>
      <c r="E16" s="390"/>
      <c r="F16" s="391"/>
      <c r="I16" s="132" t="s">
        <v>2</v>
      </c>
      <c r="J16" s="133" t="s">
        <v>3</v>
      </c>
      <c r="K16" s="134" t="s">
        <v>4</v>
      </c>
      <c r="U16" s="114"/>
      <c r="AA16" s="103">
        <v>19</v>
      </c>
      <c r="AB16" s="195">
        <v>18</v>
      </c>
      <c r="AC16" s="195">
        <v>20</v>
      </c>
      <c r="AD16" s="195">
        <v>17</v>
      </c>
      <c r="AE16" s="195">
        <v>21</v>
      </c>
      <c r="AF16" s="195">
        <f t="shared" si="0"/>
        <v>202.375</v>
      </c>
      <c r="AG16" s="195">
        <f t="shared" si="1"/>
        <v>192.25624999999999</v>
      </c>
      <c r="AH16" s="195">
        <f t="shared" si="2"/>
        <v>212.49375000000001</v>
      </c>
      <c r="AI16" s="195">
        <f t="shared" si="3"/>
        <v>182.13749999999999</v>
      </c>
      <c r="AJ16" s="195">
        <f t="shared" si="4"/>
        <v>222.61250000000001</v>
      </c>
    </row>
    <row r="17" spans="1:36" x14ac:dyDescent="0.2">
      <c r="A17" s="164"/>
      <c r="B17" s="214"/>
      <c r="C17" s="170"/>
      <c r="D17" s="371" t="s">
        <v>63</v>
      </c>
      <c r="E17" s="372"/>
      <c r="F17" s="373"/>
      <c r="I17" s="135" t="s">
        <v>9</v>
      </c>
      <c r="J17" s="80">
        <f>AVERAGE(B11:B67)</f>
        <v>19.375</v>
      </c>
      <c r="K17" s="136">
        <f>AVERAGE(C11:C67)</f>
        <v>201.41666666666666</v>
      </c>
      <c r="AA17" s="103">
        <v>19</v>
      </c>
      <c r="AB17" s="195">
        <v>18</v>
      </c>
      <c r="AC17" s="195">
        <v>20</v>
      </c>
      <c r="AD17" s="195">
        <v>17</v>
      </c>
      <c r="AE17" s="195">
        <v>21</v>
      </c>
      <c r="AF17" s="195">
        <f t="shared" si="0"/>
        <v>202.375</v>
      </c>
      <c r="AG17" s="195">
        <f t="shared" si="1"/>
        <v>192.25624999999999</v>
      </c>
      <c r="AH17" s="195">
        <f t="shared" si="2"/>
        <v>212.49375000000001</v>
      </c>
      <c r="AI17" s="195">
        <f t="shared" si="3"/>
        <v>182.13749999999999</v>
      </c>
      <c r="AJ17" s="195">
        <f t="shared" si="4"/>
        <v>222.61250000000001</v>
      </c>
    </row>
    <row r="18" spans="1:36" x14ac:dyDescent="0.2">
      <c r="A18" s="164">
        <v>45729</v>
      </c>
      <c r="B18" s="167">
        <v>18</v>
      </c>
      <c r="C18" s="169">
        <v>204</v>
      </c>
      <c r="D18" s="389"/>
      <c r="E18" s="390"/>
      <c r="F18" s="391"/>
      <c r="I18" s="135" t="s">
        <v>14</v>
      </c>
      <c r="J18" s="78">
        <f>STDEV(B11:B67)</f>
        <v>1.3601470508735443</v>
      </c>
      <c r="K18" s="137">
        <f>STDEV(C11:C67)</f>
        <v>6.3023564616496399</v>
      </c>
      <c r="AA18" s="103">
        <v>19</v>
      </c>
      <c r="AB18" s="195">
        <v>18</v>
      </c>
      <c r="AC18" s="195">
        <v>20</v>
      </c>
      <c r="AD18" s="195">
        <v>17</v>
      </c>
      <c r="AE18" s="195">
        <v>21</v>
      </c>
      <c r="AF18" s="195">
        <f t="shared" si="0"/>
        <v>202.375</v>
      </c>
      <c r="AG18" s="195">
        <f t="shared" si="1"/>
        <v>192.25624999999999</v>
      </c>
      <c r="AH18" s="195">
        <f t="shared" si="2"/>
        <v>212.49375000000001</v>
      </c>
      <c r="AI18" s="195">
        <f t="shared" si="3"/>
        <v>182.13749999999999</v>
      </c>
      <c r="AJ18" s="195">
        <f t="shared" si="4"/>
        <v>222.61250000000001</v>
      </c>
    </row>
    <row r="19" spans="1:36" ht="13.5" thickBot="1" x14ac:dyDescent="0.25">
      <c r="A19" s="164">
        <v>45734</v>
      </c>
      <c r="B19" s="171">
        <v>18</v>
      </c>
      <c r="C19" s="169">
        <v>188</v>
      </c>
      <c r="D19" s="349"/>
      <c r="E19" s="350"/>
      <c r="F19" s="351"/>
      <c r="I19" s="144" t="s">
        <v>41</v>
      </c>
      <c r="J19" s="147">
        <f>J18/J17*100</f>
        <v>7.0201138109602281</v>
      </c>
      <c r="K19" s="148">
        <f>K18/K17*100</f>
        <v>3.1290143789737561</v>
      </c>
      <c r="AA19" s="103">
        <v>19</v>
      </c>
      <c r="AB19" s="195">
        <v>18</v>
      </c>
      <c r="AC19" s="195">
        <v>20</v>
      </c>
      <c r="AD19" s="195">
        <v>17</v>
      </c>
      <c r="AE19" s="195">
        <v>21</v>
      </c>
      <c r="AF19" s="195">
        <f t="shared" si="0"/>
        <v>202.375</v>
      </c>
      <c r="AG19" s="195">
        <f t="shared" si="1"/>
        <v>192.25624999999999</v>
      </c>
      <c r="AH19" s="195">
        <f t="shared" si="2"/>
        <v>212.49375000000001</v>
      </c>
      <c r="AI19" s="195">
        <f t="shared" si="3"/>
        <v>182.13749999999999</v>
      </c>
      <c r="AJ19" s="195">
        <f t="shared" si="4"/>
        <v>222.61250000000001</v>
      </c>
    </row>
    <row r="20" spans="1:36" x14ac:dyDescent="0.2">
      <c r="A20" s="247">
        <v>45736</v>
      </c>
      <c r="B20" s="248">
        <v>19</v>
      </c>
      <c r="C20" s="248">
        <v>202</v>
      </c>
      <c r="D20" s="389"/>
      <c r="E20" s="390"/>
      <c r="F20" s="391"/>
      <c r="J20" s="103"/>
      <c r="K20" s="143"/>
      <c r="AA20" s="103">
        <v>19</v>
      </c>
      <c r="AB20" s="195">
        <v>18</v>
      </c>
      <c r="AC20" s="195">
        <v>20</v>
      </c>
      <c r="AD20" s="195">
        <v>17</v>
      </c>
      <c r="AE20" s="195">
        <v>21</v>
      </c>
      <c r="AF20" s="195">
        <f t="shared" si="0"/>
        <v>202.375</v>
      </c>
      <c r="AG20" s="195">
        <f t="shared" si="1"/>
        <v>192.25624999999999</v>
      </c>
      <c r="AH20" s="195">
        <f t="shared" si="2"/>
        <v>212.49375000000001</v>
      </c>
      <c r="AI20" s="195">
        <f t="shared" si="3"/>
        <v>182.13749999999999</v>
      </c>
      <c r="AJ20" s="195">
        <f t="shared" si="4"/>
        <v>222.61250000000001</v>
      </c>
    </row>
    <row r="21" spans="1:36" x14ac:dyDescent="0.2">
      <c r="A21" s="164">
        <v>45741</v>
      </c>
      <c r="B21" s="165">
        <v>20</v>
      </c>
      <c r="C21" s="165">
        <v>207</v>
      </c>
      <c r="D21" s="389"/>
      <c r="E21" s="390"/>
      <c r="F21" s="391"/>
      <c r="J21" s="143"/>
      <c r="K21" s="103"/>
      <c r="AA21" s="103">
        <v>19</v>
      </c>
      <c r="AB21" s="195">
        <v>18</v>
      </c>
      <c r="AC21" s="195">
        <v>20</v>
      </c>
      <c r="AD21" s="195">
        <v>17</v>
      </c>
      <c r="AE21" s="195">
        <v>21</v>
      </c>
      <c r="AF21" s="195">
        <f t="shared" si="0"/>
        <v>202.375</v>
      </c>
      <c r="AG21" s="195">
        <f t="shared" si="1"/>
        <v>192.25624999999999</v>
      </c>
      <c r="AH21" s="195">
        <f t="shared" si="2"/>
        <v>212.49375000000001</v>
      </c>
      <c r="AI21" s="195">
        <f t="shared" si="3"/>
        <v>182.13749999999999</v>
      </c>
      <c r="AJ21" s="195">
        <f t="shared" si="4"/>
        <v>222.61250000000001</v>
      </c>
    </row>
    <row r="22" spans="1:36" x14ac:dyDescent="0.2">
      <c r="A22" s="164">
        <v>45743</v>
      </c>
      <c r="B22" s="243">
        <v>20</v>
      </c>
      <c r="C22" s="243">
        <v>201</v>
      </c>
      <c r="D22" s="349"/>
      <c r="E22" s="350"/>
      <c r="F22" s="351"/>
      <c r="J22" s="103"/>
      <c r="K22" s="143"/>
      <c r="AA22" s="103">
        <v>19</v>
      </c>
      <c r="AB22" s="195">
        <v>18</v>
      </c>
      <c r="AC22" s="195">
        <v>20</v>
      </c>
      <c r="AD22" s="195">
        <v>17</v>
      </c>
      <c r="AE22" s="195">
        <v>21</v>
      </c>
      <c r="AF22" s="195">
        <f t="shared" si="0"/>
        <v>202.375</v>
      </c>
      <c r="AG22" s="195">
        <f t="shared" si="1"/>
        <v>192.25624999999999</v>
      </c>
      <c r="AH22" s="195">
        <f t="shared" si="2"/>
        <v>212.49375000000001</v>
      </c>
      <c r="AI22" s="195">
        <f t="shared" si="3"/>
        <v>182.13749999999999</v>
      </c>
      <c r="AJ22" s="195">
        <f t="shared" si="4"/>
        <v>222.61250000000001</v>
      </c>
    </row>
    <row r="23" spans="1:36" x14ac:dyDescent="0.2">
      <c r="A23" s="164">
        <v>45748</v>
      </c>
      <c r="B23" s="171">
        <v>21</v>
      </c>
      <c r="C23" s="165">
        <v>207</v>
      </c>
      <c r="D23" s="389" t="s">
        <v>64</v>
      </c>
      <c r="E23" s="390"/>
      <c r="F23" s="391"/>
      <c r="I23" s="24"/>
      <c r="AA23" s="103">
        <v>19</v>
      </c>
      <c r="AB23" s="195">
        <v>18</v>
      </c>
      <c r="AC23" s="195">
        <v>20</v>
      </c>
      <c r="AD23" s="195">
        <v>17</v>
      </c>
      <c r="AE23" s="195">
        <v>21</v>
      </c>
      <c r="AF23" s="195">
        <f t="shared" si="0"/>
        <v>202.375</v>
      </c>
      <c r="AG23" s="195">
        <f t="shared" si="1"/>
        <v>192.25624999999999</v>
      </c>
      <c r="AH23" s="195">
        <f t="shared" si="2"/>
        <v>212.49375000000001</v>
      </c>
      <c r="AI23" s="195">
        <f t="shared" si="3"/>
        <v>182.13749999999999</v>
      </c>
      <c r="AJ23" s="195">
        <f t="shared" si="4"/>
        <v>222.61250000000001</v>
      </c>
    </row>
    <row r="24" spans="1:36" x14ac:dyDescent="0.2">
      <c r="A24" s="164">
        <v>45750</v>
      </c>
      <c r="B24" s="271">
        <v>21</v>
      </c>
      <c r="C24" s="165">
        <v>209</v>
      </c>
      <c r="D24" s="371" t="s">
        <v>65</v>
      </c>
      <c r="E24" s="372"/>
      <c r="F24" s="373"/>
      <c r="J24" s="103"/>
      <c r="K24" s="103"/>
      <c r="AA24" s="103">
        <v>19</v>
      </c>
      <c r="AB24" s="195">
        <v>18</v>
      </c>
      <c r="AC24" s="195">
        <v>20</v>
      </c>
      <c r="AD24" s="195">
        <v>17</v>
      </c>
      <c r="AE24" s="195">
        <v>21</v>
      </c>
      <c r="AF24" s="195">
        <f t="shared" si="0"/>
        <v>202.375</v>
      </c>
      <c r="AG24" s="195">
        <f t="shared" si="1"/>
        <v>192.25624999999999</v>
      </c>
      <c r="AH24" s="195">
        <f t="shared" si="2"/>
        <v>212.49375000000001</v>
      </c>
      <c r="AI24" s="195">
        <f t="shared" si="3"/>
        <v>182.13749999999999</v>
      </c>
      <c r="AJ24" s="195">
        <f t="shared" si="4"/>
        <v>222.61250000000001</v>
      </c>
    </row>
    <row r="25" spans="1:36" x14ac:dyDescent="0.2">
      <c r="A25" s="251">
        <v>45755</v>
      </c>
      <c r="B25" s="252">
        <v>19</v>
      </c>
      <c r="C25" s="252">
        <v>191</v>
      </c>
      <c r="D25" s="389"/>
      <c r="E25" s="390"/>
      <c r="F25" s="391"/>
      <c r="AA25" s="103">
        <v>19</v>
      </c>
      <c r="AB25" s="195">
        <v>18</v>
      </c>
      <c r="AC25" s="195">
        <v>20</v>
      </c>
      <c r="AD25" s="195">
        <v>17</v>
      </c>
      <c r="AE25" s="195">
        <v>21</v>
      </c>
      <c r="AF25" s="195">
        <f t="shared" si="0"/>
        <v>202.375</v>
      </c>
      <c r="AG25" s="195">
        <f t="shared" si="1"/>
        <v>192.25624999999999</v>
      </c>
      <c r="AH25" s="195">
        <f t="shared" si="2"/>
        <v>212.49375000000001</v>
      </c>
      <c r="AI25" s="195">
        <f t="shared" si="3"/>
        <v>182.13749999999999</v>
      </c>
      <c r="AJ25" s="195">
        <f t="shared" si="4"/>
        <v>222.61250000000001</v>
      </c>
    </row>
    <row r="26" spans="1:36" x14ac:dyDescent="0.2">
      <c r="A26" s="164">
        <v>45757</v>
      </c>
      <c r="B26" s="165">
        <v>18</v>
      </c>
      <c r="C26" s="165">
        <v>199</v>
      </c>
      <c r="D26" s="349"/>
      <c r="E26" s="350"/>
      <c r="F26" s="351"/>
      <c r="AA26" s="103">
        <v>19</v>
      </c>
      <c r="AB26" s="195">
        <v>18</v>
      </c>
      <c r="AC26" s="195">
        <v>20</v>
      </c>
      <c r="AD26" s="195">
        <v>17</v>
      </c>
      <c r="AE26" s="195">
        <v>21</v>
      </c>
      <c r="AF26" s="195">
        <f t="shared" si="0"/>
        <v>202.375</v>
      </c>
      <c r="AG26" s="195">
        <f t="shared" si="1"/>
        <v>192.25624999999999</v>
      </c>
      <c r="AH26" s="195">
        <f t="shared" si="2"/>
        <v>212.49375000000001</v>
      </c>
      <c r="AI26" s="195">
        <f t="shared" si="3"/>
        <v>182.13749999999999</v>
      </c>
      <c r="AJ26" s="195">
        <f t="shared" si="4"/>
        <v>222.61250000000001</v>
      </c>
    </row>
    <row r="27" spans="1:36" x14ac:dyDescent="0.2">
      <c r="A27" s="164">
        <v>45762</v>
      </c>
      <c r="B27" s="167">
        <v>19</v>
      </c>
      <c r="C27" s="171">
        <v>205</v>
      </c>
      <c r="D27" s="349"/>
      <c r="E27" s="350"/>
      <c r="F27" s="351"/>
      <c r="AA27" s="103">
        <v>19</v>
      </c>
      <c r="AB27" s="195">
        <v>18</v>
      </c>
      <c r="AC27" s="195">
        <v>20</v>
      </c>
      <c r="AD27" s="195">
        <v>17</v>
      </c>
      <c r="AE27" s="195">
        <v>21</v>
      </c>
      <c r="AF27" s="195">
        <f t="shared" si="0"/>
        <v>202.375</v>
      </c>
      <c r="AG27" s="195">
        <f t="shared" si="1"/>
        <v>192.25624999999999</v>
      </c>
      <c r="AH27" s="195">
        <f t="shared" si="2"/>
        <v>212.49375000000001</v>
      </c>
      <c r="AI27" s="195">
        <f t="shared" si="3"/>
        <v>182.13749999999999</v>
      </c>
      <c r="AJ27" s="195">
        <f t="shared" si="4"/>
        <v>222.61250000000001</v>
      </c>
    </row>
    <row r="28" spans="1:36" x14ac:dyDescent="0.2">
      <c r="A28" s="164">
        <v>45764</v>
      </c>
      <c r="B28" s="168">
        <v>18</v>
      </c>
      <c r="C28" s="165">
        <v>203</v>
      </c>
      <c r="D28" s="349"/>
      <c r="E28" s="350"/>
      <c r="F28" s="351"/>
      <c r="AA28" s="103">
        <v>19</v>
      </c>
      <c r="AB28" s="195">
        <v>18</v>
      </c>
      <c r="AC28" s="195">
        <v>20</v>
      </c>
      <c r="AD28" s="195">
        <v>17</v>
      </c>
      <c r="AE28" s="195">
        <v>21</v>
      </c>
      <c r="AF28" s="195">
        <f t="shared" si="0"/>
        <v>202.375</v>
      </c>
      <c r="AG28" s="195">
        <f t="shared" si="1"/>
        <v>192.25624999999999</v>
      </c>
      <c r="AH28" s="195">
        <f t="shared" si="2"/>
        <v>212.49375000000001</v>
      </c>
      <c r="AI28" s="195">
        <f t="shared" si="3"/>
        <v>182.13749999999999</v>
      </c>
      <c r="AJ28" s="195">
        <f t="shared" si="4"/>
        <v>222.61250000000001</v>
      </c>
    </row>
    <row r="29" spans="1:36" x14ac:dyDescent="0.2">
      <c r="A29" s="164"/>
      <c r="B29" s="169"/>
      <c r="C29" s="165"/>
      <c r="D29" s="349"/>
      <c r="E29" s="350"/>
      <c r="F29" s="351"/>
      <c r="AA29" s="103">
        <v>19</v>
      </c>
      <c r="AB29" s="195">
        <v>18</v>
      </c>
      <c r="AC29" s="195">
        <v>20</v>
      </c>
      <c r="AD29" s="195">
        <v>17</v>
      </c>
      <c r="AE29" s="195">
        <v>21</v>
      </c>
      <c r="AF29" s="195">
        <f t="shared" si="0"/>
        <v>202.375</v>
      </c>
      <c r="AG29" s="195">
        <f t="shared" si="1"/>
        <v>192.25624999999999</v>
      </c>
      <c r="AH29" s="195">
        <f t="shared" si="2"/>
        <v>212.49375000000001</v>
      </c>
      <c r="AI29" s="195">
        <f t="shared" si="3"/>
        <v>182.13749999999999</v>
      </c>
      <c r="AJ29" s="195">
        <f t="shared" si="4"/>
        <v>222.61250000000001</v>
      </c>
    </row>
    <row r="30" spans="1:36" x14ac:dyDescent="0.2">
      <c r="A30" s="164"/>
      <c r="B30" s="165"/>
      <c r="C30" s="165"/>
      <c r="D30" s="349"/>
      <c r="E30" s="350"/>
      <c r="F30" s="351"/>
      <c r="G30" s="60"/>
      <c r="AA30" s="103">
        <v>19</v>
      </c>
      <c r="AB30" s="195">
        <v>18</v>
      </c>
      <c r="AC30" s="195">
        <v>20</v>
      </c>
      <c r="AD30" s="195">
        <v>17</v>
      </c>
      <c r="AE30" s="195">
        <v>21</v>
      </c>
      <c r="AF30" s="195">
        <f t="shared" si="0"/>
        <v>202.375</v>
      </c>
      <c r="AG30" s="195">
        <f t="shared" si="1"/>
        <v>192.25624999999999</v>
      </c>
      <c r="AH30" s="195">
        <f t="shared" si="2"/>
        <v>212.49375000000001</v>
      </c>
      <c r="AI30" s="195">
        <f t="shared" si="3"/>
        <v>182.13749999999999</v>
      </c>
      <c r="AJ30" s="195">
        <f t="shared" si="4"/>
        <v>222.61250000000001</v>
      </c>
    </row>
    <row r="31" spans="1:36" x14ac:dyDescent="0.2">
      <c r="A31" s="164"/>
      <c r="B31" s="165"/>
      <c r="C31" s="171"/>
      <c r="D31" s="349"/>
      <c r="E31" s="350"/>
      <c r="F31" s="351"/>
      <c r="AA31" s="103">
        <v>19</v>
      </c>
      <c r="AB31" s="195">
        <v>18</v>
      </c>
      <c r="AC31" s="195">
        <v>20</v>
      </c>
      <c r="AD31" s="195">
        <v>17</v>
      </c>
      <c r="AE31" s="195">
        <v>21</v>
      </c>
      <c r="AF31" s="195">
        <f t="shared" si="0"/>
        <v>202.375</v>
      </c>
      <c r="AG31" s="195">
        <f t="shared" si="1"/>
        <v>192.25624999999999</v>
      </c>
      <c r="AH31" s="195">
        <f t="shared" si="2"/>
        <v>212.49375000000001</v>
      </c>
      <c r="AI31" s="195">
        <f t="shared" si="3"/>
        <v>182.13749999999999</v>
      </c>
      <c r="AJ31" s="195">
        <f t="shared" si="4"/>
        <v>222.61250000000001</v>
      </c>
    </row>
    <row r="32" spans="1:36" x14ac:dyDescent="0.2">
      <c r="A32" s="164"/>
      <c r="B32" s="169"/>
      <c r="C32" s="165"/>
      <c r="D32" s="349"/>
      <c r="E32" s="350"/>
      <c r="F32" s="351"/>
      <c r="I32" s="60"/>
      <c r="AA32" s="103">
        <v>19</v>
      </c>
      <c r="AB32" s="195">
        <v>18</v>
      </c>
      <c r="AC32" s="195">
        <v>20</v>
      </c>
      <c r="AD32" s="195">
        <v>17</v>
      </c>
      <c r="AE32" s="195">
        <v>21</v>
      </c>
      <c r="AF32" s="195">
        <f t="shared" si="0"/>
        <v>202.375</v>
      </c>
      <c r="AG32" s="195">
        <f t="shared" si="1"/>
        <v>192.25624999999999</v>
      </c>
      <c r="AH32" s="195">
        <f t="shared" si="2"/>
        <v>212.49375000000001</v>
      </c>
      <c r="AI32" s="195">
        <f t="shared" si="3"/>
        <v>182.13749999999999</v>
      </c>
      <c r="AJ32" s="195">
        <f t="shared" si="4"/>
        <v>222.61250000000001</v>
      </c>
    </row>
    <row r="33" spans="1:36" x14ac:dyDescent="0.2">
      <c r="A33" s="164"/>
      <c r="B33" s="169"/>
      <c r="C33" s="171"/>
      <c r="D33" s="349"/>
      <c r="E33" s="350"/>
      <c r="F33" s="351"/>
      <c r="AA33" s="103">
        <v>19</v>
      </c>
      <c r="AB33" s="195">
        <v>18</v>
      </c>
      <c r="AC33" s="195">
        <v>20</v>
      </c>
      <c r="AD33" s="195">
        <v>17</v>
      </c>
      <c r="AE33" s="195">
        <v>21</v>
      </c>
      <c r="AF33" s="195">
        <f t="shared" si="0"/>
        <v>202.375</v>
      </c>
      <c r="AG33" s="195">
        <f t="shared" si="1"/>
        <v>192.25624999999999</v>
      </c>
      <c r="AH33" s="195">
        <f t="shared" si="2"/>
        <v>212.49375000000001</v>
      </c>
      <c r="AI33" s="195">
        <f t="shared" si="3"/>
        <v>182.13749999999999</v>
      </c>
      <c r="AJ33" s="195">
        <f t="shared" si="4"/>
        <v>222.61250000000001</v>
      </c>
    </row>
    <row r="34" spans="1:36" x14ac:dyDescent="0.2">
      <c r="A34" s="164"/>
      <c r="B34" s="169"/>
      <c r="C34" s="165"/>
      <c r="D34" s="349"/>
      <c r="E34" s="350"/>
      <c r="F34" s="351"/>
      <c r="AA34" s="103">
        <v>19</v>
      </c>
      <c r="AB34" s="195">
        <v>18</v>
      </c>
      <c r="AC34" s="195">
        <v>20</v>
      </c>
      <c r="AD34" s="195">
        <v>17</v>
      </c>
      <c r="AE34" s="195">
        <v>21</v>
      </c>
      <c r="AF34" s="195">
        <f t="shared" si="0"/>
        <v>202.375</v>
      </c>
      <c r="AG34" s="195">
        <f t="shared" si="1"/>
        <v>192.25624999999999</v>
      </c>
      <c r="AH34" s="195">
        <f t="shared" si="2"/>
        <v>212.49375000000001</v>
      </c>
      <c r="AI34" s="195">
        <f t="shared" si="3"/>
        <v>182.13749999999999</v>
      </c>
      <c r="AJ34" s="195">
        <f t="shared" si="4"/>
        <v>222.61250000000001</v>
      </c>
    </row>
    <row r="35" spans="1:36" x14ac:dyDescent="0.2">
      <c r="A35" s="164"/>
      <c r="B35" s="165"/>
      <c r="C35" s="171"/>
      <c r="D35" s="349"/>
      <c r="E35" s="350"/>
      <c r="F35" s="351"/>
      <c r="AA35" s="103">
        <v>19</v>
      </c>
      <c r="AB35" s="195">
        <v>18</v>
      </c>
      <c r="AC35" s="195">
        <v>20</v>
      </c>
      <c r="AD35" s="195">
        <v>17</v>
      </c>
      <c r="AE35" s="195">
        <v>21</v>
      </c>
      <c r="AF35" s="195">
        <f t="shared" si="0"/>
        <v>202.375</v>
      </c>
      <c r="AG35" s="195">
        <f t="shared" si="1"/>
        <v>192.25624999999999</v>
      </c>
      <c r="AH35" s="195">
        <f t="shared" si="2"/>
        <v>212.49375000000001</v>
      </c>
      <c r="AI35" s="195">
        <f t="shared" si="3"/>
        <v>182.13749999999999</v>
      </c>
      <c r="AJ35" s="195">
        <f t="shared" si="4"/>
        <v>222.61250000000001</v>
      </c>
    </row>
    <row r="36" spans="1:36" x14ac:dyDescent="0.2">
      <c r="A36" s="164"/>
      <c r="B36" s="165"/>
      <c r="C36" s="165"/>
      <c r="D36" s="349"/>
      <c r="E36" s="350"/>
      <c r="F36" s="351"/>
      <c r="AA36" s="103">
        <v>19</v>
      </c>
      <c r="AB36" s="195">
        <v>18</v>
      </c>
      <c r="AC36" s="195">
        <v>20</v>
      </c>
      <c r="AD36" s="195">
        <v>17</v>
      </c>
      <c r="AE36" s="195">
        <v>21</v>
      </c>
      <c r="AF36" s="195">
        <f t="shared" si="0"/>
        <v>202.375</v>
      </c>
      <c r="AG36" s="195">
        <f t="shared" si="1"/>
        <v>192.25624999999999</v>
      </c>
      <c r="AH36" s="195">
        <f t="shared" si="2"/>
        <v>212.49375000000001</v>
      </c>
      <c r="AI36" s="195">
        <f t="shared" si="3"/>
        <v>182.13749999999999</v>
      </c>
      <c r="AJ36" s="195">
        <f t="shared" si="4"/>
        <v>222.61250000000001</v>
      </c>
    </row>
    <row r="37" spans="1:36" x14ac:dyDescent="0.2">
      <c r="A37" s="164"/>
      <c r="B37" s="165"/>
      <c r="C37" s="171"/>
      <c r="D37" s="349"/>
      <c r="E37" s="350"/>
      <c r="F37" s="351"/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0"/>
        <v>202.375</v>
      </c>
      <c r="AG37" s="195">
        <f t="shared" si="1"/>
        <v>192.25624999999999</v>
      </c>
      <c r="AH37" s="195">
        <f t="shared" si="2"/>
        <v>212.49375000000001</v>
      </c>
      <c r="AI37" s="195">
        <f t="shared" si="3"/>
        <v>182.13749999999999</v>
      </c>
      <c r="AJ37" s="195">
        <f t="shared" si="4"/>
        <v>222.61250000000001</v>
      </c>
    </row>
    <row r="38" spans="1:36" x14ac:dyDescent="0.2">
      <c r="A38" s="164"/>
      <c r="B38" s="165"/>
      <c r="C38" s="165"/>
      <c r="D38" s="349"/>
      <c r="E38" s="350"/>
      <c r="F38" s="351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0"/>
        <v>202.375</v>
      </c>
      <c r="AG38" s="195">
        <f t="shared" si="1"/>
        <v>192.25624999999999</v>
      </c>
      <c r="AH38" s="195">
        <f t="shared" si="2"/>
        <v>212.49375000000001</v>
      </c>
      <c r="AI38" s="195">
        <f t="shared" si="3"/>
        <v>182.13749999999999</v>
      </c>
      <c r="AJ38" s="195">
        <f t="shared" si="4"/>
        <v>222.61250000000001</v>
      </c>
    </row>
    <row r="39" spans="1:36" x14ac:dyDescent="0.2">
      <c r="A39" s="164"/>
      <c r="B39" s="165"/>
      <c r="C39" s="171"/>
      <c r="D39" s="349"/>
      <c r="E39" s="350"/>
      <c r="F39" s="351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0"/>
        <v>202.375</v>
      </c>
      <c r="AG39" s="195">
        <f t="shared" si="1"/>
        <v>192.25624999999999</v>
      </c>
      <c r="AH39" s="195">
        <f t="shared" si="2"/>
        <v>212.49375000000001</v>
      </c>
      <c r="AI39" s="195">
        <f t="shared" si="3"/>
        <v>182.13749999999999</v>
      </c>
      <c r="AJ39" s="195">
        <f t="shared" si="4"/>
        <v>222.61250000000001</v>
      </c>
    </row>
    <row r="40" spans="1:36" x14ac:dyDescent="0.2">
      <c r="A40" s="247"/>
      <c r="B40" s="248"/>
      <c r="C40" s="262"/>
      <c r="D40" s="374"/>
      <c r="E40" s="375"/>
      <c r="F40" s="376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0"/>
        <v>202.375</v>
      </c>
      <c r="AG40" s="195">
        <f t="shared" si="1"/>
        <v>192.25624999999999</v>
      </c>
      <c r="AH40" s="195">
        <f t="shared" si="2"/>
        <v>212.49375000000001</v>
      </c>
      <c r="AI40" s="195">
        <f t="shared" si="3"/>
        <v>182.13749999999999</v>
      </c>
      <c r="AJ40" s="195">
        <f t="shared" si="4"/>
        <v>222.61250000000001</v>
      </c>
    </row>
    <row r="41" spans="1:36" x14ac:dyDescent="0.2">
      <c r="A41" s="125"/>
      <c r="B41" s="66"/>
      <c r="C41" s="66"/>
      <c r="D41" s="377"/>
      <c r="E41" s="377"/>
      <c r="F41" s="377"/>
    </row>
    <row r="42" spans="1:36" x14ac:dyDescent="0.2">
      <c r="A42" s="125"/>
      <c r="B42" s="66"/>
      <c r="C42" s="66"/>
      <c r="D42" s="377"/>
      <c r="E42" s="377"/>
      <c r="F42" s="377"/>
    </row>
    <row r="43" spans="1:36" x14ac:dyDescent="0.2">
      <c r="A43" s="125"/>
      <c r="B43" s="66"/>
      <c r="C43" s="66"/>
      <c r="D43" s="377"/>
      <c r="E43" s="377"/>
      <c r="F43" s="377"/>
    </row>
    <row r="44" spans="1:36" x14ac:dyDescent="0.2">
      <c r="A44" s="125"/>
      <c r="B44" s="66"/>
      <c r="C44" s="66"/>
      <c r="D44" s="377"/>
      <c r="E44" s="377"/>
      <c r="F44" s="377"/>
    </row>
    <row r="45" spans="1:36" x14ac:dyDescent="0.2">
      <c r="A45" s="125"/>
      <c r="B45" s="66"/>
      <c r="C45" s="66"/>
      <c r="D45" s="377"/>
      <c r="E45" s="377"/>
      <c r="F45" s="377"/>
    </row>
    <row r="46" spans="1:36" x14ac:dyDescent="0.2">
      <c r="A46" s="125"/>
      <c r="B46" s="66"/>
      <c r="C46" s="66"/>
      <c r="D46" s="377"/>
      <c r="E46" s="377"/>
      <c r="F46" s="377"/>
    </row>
    <row r="47" spans="1:36" x14ac:dyDescent="0.2">
      <c r="A47" s="125"/>
      <c r="B47" s="66"/>
      <c r="C47" s="66"/>
      <c r="D47" s="377"/>
      <c r="E47" s="377"/>
      <c r="F47" s="377"/>
    </row>
    <row r="48" spans="1:36" x14ac:dyDescent="0.2">
      <c r="A48" s="125"/>
      <c r="B48" s="66"/>
      <c r="C48" s="66"/>
      <c r="D48" s="377"/>
      <c r="E48" s="377"/>
      <c r="F48" s="377"/>
    </row>
    <row r="49" spans="1:6" x14ac:dyDescent="0.2">
      <c r="A49" s="125"/>
      <c r="B49" s="66"/>
      <c r="C49" s="66"/>
      <c r="D49" s="377"/>
      <c r="E49" s="377"/>
      <c r="F49" s="377"/>
    </row>
    <row r="50" spans="1:6" x14ac:dyDescent="0.2">
      <c r="A50" s="125"/>
      <c r="B50" s="66"/>
      <c r="C50" s="66"/>
      <c r="D50" s="377"/>
      <c r="E50" s="377"/>
      <c r="F50" s="377"/>
    </row>
    <row r="51" spans="1:6" x14ac:dyDescent="0.2">
      <c r="A51" s="125"/>
      <c r="B51" s="66"/>
      <c r="C51" s="66"/>
      <c r="D51" s="392"/>
      <c r="E51" s="393"/>
      <c r="F51" s="394"/>
    </row>
    <row r="52" spans="1:6" x14ac:dyDescent="0.2">
      <c r="A52" s="125"/>
      <c r="B52" s="66"/>
      <c r="C52" s="66"/>
      <c r="D52" s="377"/>
      <c r="E52" s="377"/>
      <c r="F52" s="377"/>
    </row>
    <row r="53" spans="1:6" x14ac:dyDescent="0.2">
      <c r="A53" s="125"/>
      <c r="B53" s="66"/>
      <c r="C53" s="66"/>
      <c r="D53" s="377"/>
      <c r="E53" s="377"/>
      <c r="F53" s="377"/>
    </row>
    <row r="54" spans="1:6" x14ac:dyDescent="0.2">
      <c r="A54" s="125"/>
      <c r="B54" s="66"/>
      <c r="C54" s="66"/>
      <c r="D54" s="377"/>
      <c r="E54" s="377"/>
      <c r="F54" s="377"/>
    </row>
  </sheetData>
  <sheetProtection algorithmName="SHA-512" hashValue="TFtSmoQWpPS+fCLVVwFpycf1ORooZy+63okNsj5+JSMfH4UYMwv8hx/IyRwrbovVEE8VjGTWYnfIydoqbDr4ww==" saltValue="vjLdE/0K1mrw2dcehWZ0Bw==" spinCount="100000" sheet="1" objects="1" scenarios="1"/>
  <mergeCells count="51">
    <mergeCell ref="D51:F51"/>
    <mergeCell ref="D32:F32"/>
    <mergeCell ref="D41:F41"/>
    <mergeCell ref="D54:F54"/>
    <mergeCell ref="D53:F53"/>
    <mergeCell ref="D52:F52"/>
    <mergeCell ref="D50:F50"/>
    <mergeCell ref="D49:F49"/>
    <mergeCell ref="D48:F48"/>
    <mergeCell ref="D47:F47"/>
    <mergeCell ref="D46:F46"/>
    <mergeCell ref="D45:F45"/>
    <mergeCell ref="D44:F44"/>
    <mergeCell ref="D43:F43"/>
    <mergeCell ref="D42:F42"/>
    <mergeCell ref="D25:F25"/>
    <mergeCell ref="D40:F40"/>
    <mergeCell ref="D39:F39"/>
    <mergeCell ref="D38:F38"/>
    <mergeCell ref="D37:F37"/>
    <mergeCell ref="D36:F36"/>
    <mergeCell ref="D35:F35"/>
    <mergeCell ref="D34:F34"/>
    <mergeCell ref="D33:F33"/>
    <mergeCell ref="D31:F31"/>
    <mergeCell ref="D30:F30"/>
    <mergeCell ref="D29:F29"/>
    <mergeCell ref="D28:F28"/>
    <mergeCell ref="D27:F27"/>
    <mergeCell ref="D26:F26"/>
    <mergeCell ref="D19:F19"/>
    <mergeCell ref="D20:F20"/>
    <mergeCell ref="D24:F24"/>
    <mergeCell ref="D23:F23"/>
    <mergeCell ref="D22:F22"/>
    <mergeCell ref="D21:F21"/>
    <mergeCell ref="A1:F1"/>
    <mergeCell ref="B7:C7"/>
    <mergeCell ref="A8:A9"/>
    <mergeCell ref="D8:F8"/>
    <mergeCell ref="D9:F9"/>
    <mergeCell ref="U9:U10"/>
    <mergeCell ref="D15:F15"/>
    <mergeCell ref="D16:F16"/>
    <mergeCell ref="D17:F17"/>
    <mergeCell ref="D18:F18"/>
    <mergeCell ref="D10:F10"/>
    <mergeCell ref="D11:F11"/>
    <mergeCell ref="D12:F12"/>
    <mergeCell ref="D13:F13"/>
    <mergeCell ref="D14:F1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2111-7B96-4B9D-9A06-77495F73A894}">
  <dimension ref="A1:AJ72"/>
  <sheetViews>
    <sheetView topLeftCell="A5" workbookViewId="0">
      <selection activeCell="C36" sqref="C36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2.855468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5</v>
      </c>
      <c r="V1" s="228" t="s">
        <v>3</v>
      </c>
      <c r="W1" s="268" t="s">
        <v>6</v>
      </c>
      <c r="X1" s="260" t="s">
        <v>7</v>
      </c>
      <c r="Y1" s="261"/>
      <c r="Z1" s="228" t="s">
        <v>3</v>
      </c>
      <c r="AA1" s="268" t="s">
        <v>6</v>
      </c>
    </row>
    <row r="2" spans="1:36" x14ac:dyDescent="0.2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20.833333333333332</v>
      </c>
      <c r="S2" s="205">
        <f>AVERAGE(C12:C18)</f>
        <v>185.5</v>
      </c>
      <c r="U2" s="230" t="s">
        <v>9</v>
      </c>
      <c r="V2" s="231">
        <f>AVERAGE(B11:B24)</f>
        <v>20.846153846153847</v>
      </c>
      <c r="W2" s="231"/>
      <c r="Y2" s="230" t="s">
        <v>9</v>
      </c>
      <c r="Z2" s="231"/>
      <c r="AA2" s="231" t="e">
        <f>AVERAGE(G12:G13,G15:G27)</f>
        <v>#DIV/0!</v>
      </c>
    </row>
    <row r="3" spans="1:36" ht="18" x14ac:dyDescent="0.25">
      <c r="A3" s="23"/>
      <c r="B3" s="4"/>
      <c r="C3" s="3" t="s">
        <v>10</v>
      </c>
      <c r="D3" s="42"/>
      <c r="E3" s="17" t="s">
        <v>11</v>
      </c>
      <c r="F3" s="19" t="s">
        <v>66</v>
      </c>
      <c r="I3" s="60" t="s">
        <v>13</v>
      </c>
      <c r="Q3" s="203" t="s">
        <v>14</v>
      </c>
      <c r="R3" s="206">
        <f>0.05*R2</f>
        <v>1.0416666666666667</v>
      </c>
      <c r="S3" s="207">
        <f>0.05*S2</f>
        <v>9.2750000000000004</v>
      </c>
      <c r="U3" s="230" t="s">
        <v>14</v>
      </c>
      <c r="V3" s="233">
        <f>0.05*V2</f>
        <v>1.0423076923076924</v>
      </c>
      <c r="W3" s="233">
        <f>0.05*W2</f>
        <v>0</v>
      </c>
      <c r="Y3" s="230" t="s">
        <v>14</v>
      </c>
      <c r="Z3" s="233">
        <f>0.05*Z2</f>
        <v>0</v>
      </c>
      <c r="AA3" s="233" t="e">
        <f>0.05*AA2</f>
        <v>#DIV/0!</v>
      </c>
    </row>
    <row r="4" spans="1:36" ht="20.25" x14ac:dyDescent="0.3">
      <c r="A4" s="23" t="s">
        <v>15</v>
      </c>
      <c r="B4" s="5"/>
      <c r="C4" s="3" t="s">
        <v>67</v>
      </c>
      <c r="D4" s="42"/>
      <c r="E4" s="18" t="s">
        <v>17</v>
      </c>
      <c r="F4" s="20" t="s">
        <v>68</v>
      </c>
      <c r="I4" s="60" t="s">
        <v>18</v>
      </c>
      <c r="Q4" s="208" t="s">
        <v>19</v>
      </c>
      <c r="R4" s="209">
        <f>R2-(2*R3)</f>
        <v>18.75</v>
      </c>
      <c r="S4" s="210">
        <f>S2-(2*S3)</f>
        <v>166.95</v>
      </c>
      <c r="U4" s="235" t="s">
        <v>19</v>
      </c>
      <c r="V4" s="236">
        <f>V2-(2*V3)</f>
        <v>18.761538461538461</v>
      </c>
      <c r="W4" s="236">
        <f>W2-(2*W3)</f>
        <v>0</v>
      </c>
      <c r="Y4" s="235" t="s">
        <v>19</v>
      </c>
      <c r="Z4" s="236">
        <f>Z2-(2*Z3)</f>
        <v>0</v>
      </c>
      <c r="AA4" s="236" t="e">
        <f>AA2-(2*AA3)</f>
        <v>#DIV/0!</v>
      </c>
    </row>
    <row r="5" spans="1:36" x14ac:dyDescent="0.2">
      <c r="A5" s="23" t="s">
        <v>20</v>
      </c>
      <c r="B5" s="5"/>
      <c r="C5" s="3" t="s">
        <v>69</v>
      </c>
      <c r="D5" s="42"/>
      <c r="I5" s="60" t="s">
        <v>22</v>
      </c>
      <c r="Q5" s="211" t="s">
        <v>23</v>
      </c>
      <c r="R5" s="212">
        <f>R2+(2*R3)</f>
        <v>22.916666666666664</v>
      </c>
      <c r="S5" s="213">
        <f>S2+(2*S3)</f>
        <v>204.05</v>
      </c>
      <c r="U5" s="266" t="s">
        <v>23</v>
      </c>
      <c r="V5" s="267">
        <f>V2+(2*V3)</f>
        <v>22.930769230769233</v>
      </c>
      <c r="W5" s="239">
        <f>W2+(2*W3)</f>
        <v>0</v>
      </c>
      <c r="Y5" s="266" t="s">
        <v>23</v>
      </c>
      <c r="Z5" s="267">
        <f>Z2+(2*Z3)</f>
        <v>0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270">
        <v>45692</v>
      </c>
      <c r="C9" s="269">
        <v>45650</v>
      </c>
      <c r="D9" s="359"/>
      <c r="E9" s="360"/>
      <c r="F9" s="361"/>
      <c r="U9" s="348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CT5BK</v>
      </c>
    </row>
    <row r="10" spans="1:36" x14ac:dyDescent="0.2">
      <c r="A10" s="256" t="s">
        <v>28</v>
      </c>
      <c r="B10" s="257" t="s">
        <v>70</v>
      </c>
      <c r="C10" s="255" t="s">
        <v>71</v>
      </c>
      <c r="D10" s="177"/>
      <c r="E10" s="165"/>
      <c r="F10" s="178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45638</v>
      </c>
      <c r="B11" s="169">
        <v>23</v>
      </c>
      <c r="C11" s="165">
        <v>182</v>
      </c>
      <c r="D11" s="181"/>
      <c r="E11" s="178"/>
      <c r="F11" s="178"/>
      <c r="U11" s="114"/>
      <c r="AA11" s="103">
        <v>24</v>
      </c>
      <c r="AB11" s="195">
        <v>22.8</v>
      </c>
      <c r="AC11" s="195">
        <v>25.2</v>
      </c>
      <c r="AD11" s="195">
        <v>21.6</v>
      </c>
      <c r="AE11" s="195">
        <v>26.4</v>
      </c>
      <c r="AF11" s="195">
        <f>$S$2</f>
        <v>185.5</v>
      </c>
      <c r="AG11" s="195">
        <f>$S$2-$S$3</f>
        <v>176.22499999999999</v>
      </c>
      <c r="AH11" s="195">
        <f>$S$2+$S$3</f>
        <v>194.77500000000001</v>
      </c>
      <c r="AI11" s="195">
        <f>$S$2-(2*$S$3)</f>
        <v>166.95</v>
      </c>
      <c r="AJ11" s="195">
        <f>$S$2+(2*$S$3)</f>
        <v>204.05</v>
      </c>
    </row>
    <row r="12" spans="1:36" x14ac:dyDescent="0.2">
      <c r="A12" s="164">
        <v>45643</v>
      </c>
      <c r="B12" s="165">
        <v>23</v>
      </c>
      <c r="C12" s="171">
        <v>182</v>
      </c>
      <c r="D12" s="178"/>
      <c r="E12" s="165"/>
      <c r="F12" s="178"/>
      <c r="U12" s="114"/>
      <c r="AA12" s="103">
        <v>24</v>
      </c>
      <c r="AB12" s="195">
        <v>22.8</v>
      </c>
      <c r="AC12" s="195">
        <v>25.2</v>
      </c>
      <c r="AD12" s="195">
        <v>21.6</v>
      </c>
      <c r="AE12" s="195">
        <v>26.4</v>
      </c>
      <c r="AF12" s="195">
        <f t="shared" ref="AF12:AF67" si="0">$S$2</f>
        <v>185.5</v>
      </c>
      <c r="AG12" s="195">
        <f t="shared" ref="AG12:AG48" si="1">$S$2-$S$3</f>
        <v>176.22499999999999</v>
      </c>
      <c r="AH12" s="195">
        <f t="shared" ref="AH12:AH48" si="2">$S$2+$S$3</f>
        <v>194.77500000000001</v>
      </c>
      <c r="AI12" s="195">
        <f t="shared" ref="AI12:AI48" si="3">$S$2-(2*$S$3)</f>
        <v>166.95</v>
      </c>
      <c r="AJ12" s="195">
        <f t="shared" ref="AJ12:AJ48" si="4">$S$2+(2*$S$3)</f>
        <v>204.05</v>
      </c>
    </row>
    <row r="13" spans="1:36" x14ac:dyDescent="0.2">
      <c r="A13" s="164">
        <v>45645</v>
      </c>
      <c r="B13" s="171">
        <v>22</v>
      </c>
      <c r="C13" s="167">
        <v>173</v>
      </c>
      <c r="D13" s="177"/>
      <c r="E13" s="165"/>
      <c r="F13" s="182"/>
      <c r="I13" s="61" t="s">
        <v>39</v>
      </c>
      <c r="J13" s="103"/>
      <c r="AA13" s="103">
        <v>24</v>
      </c>
      <c r="AB13" s="195">
        <v>22.8</v>
      </c>
      <c r="AC13" s="195">
        <v>25.2</v>
      </c>
      <c r="AD13" s="195">
        <v>21.6</v>
      </c>
      <c r="AE13" s="195">
        <v>26.4</v>
      </c>
      <c r="AF13" s="195">
        <f t="shared" si="0"/>
        <v>185.5</v>
      </c>
      <c r="AG13" s="195">
        <f t="shared" si="1"/>
        <v>176.22499999999999</v>
      </c>
      <c r="AH13" s="195">
        <f t="shared" si="2"/>
        <v>194.77500000000001</v>
      </c>
      <c r="AI13" s="195">
        <f t="shared" si="3"/>
        <v>166.95</v>
      </c>
      <c r="AJ13" s="195">
        <f t="shared" si="4"/>
        <v>204.05</v>
      </c>
    </row>
    <row r="14" spans="1:36" x14ac:dyDescent="0.2">
      <c r="A14" s="164">
        <v>45650</v>
      </c>
      <c r="B14" s="165">
        <v>22</v>
      </c>
      <c r="C14" s="165">
        <v>185</v>
      </c>
      <c r="D14" s="179"/>
      <c r="E14" s="165"/>
      <c r="F14" s="178"/>
      <c r="U14" s="114"/>
      <c r="AA14" s="103">
        <v>24</v>
      </c>
      <c r="AB14" s="195">
        <v>22.8</v>
      </c>
      <c r="AC14" s="195">
        <v>25.2</v>
      </c>
      <c r="AD14" s="195">
        <v>21.6</v>
      </c>
      <c r="AE14" s="195">
        <v>26.4</v>
      </c>
      <c r="AF14" s="195">
        <f t="shared" si="0"/>
        <v>185.5</v>
      </c>
      <c r="AG14" s="195">
        <f t="shared" si="1"/>
        <v>176.22499999999999</v>
      </c>
      <c r="AH14" s="195">
        <f t="shared" si="2"/>
        <v>194.77500000000001</v>
      </c>
      <c r="AI14" s="195">
        <f t="shared" si="3"/>
        <v>166.95</v>
      </c>
      <c r="AJ14" s="195">
        <f t="shared" si="4"/>
        <v>204.05</v>
      </c>
    </row>
    <row r="15" spans="1:36" x14ac:dyDescent="0.2">
      <c r="A15" s="164"/>
      <c r="B15" s="175"/>
      <c r="C15" s="171"/>
      <c r="D15" s="177" t="s">
        <v>72</v>
      </c>
      <c r="E15" s="165"/>
      <c r="F15" s="178"/>
      <c r="I15" s="193"/>
      <c r="U15" s="114"/>
      <c r="AA15" s="103">
        <v>24</v>
      </c>
      <c r="AB15" s="195">
        <v>22.8</v>
      </c>
      <c r="AC15" s="195">
        <v>25.2</v>
      </c>
      <c r="AD15" s="195">
        <v>21.6</v>
      </c>
      <c r="AE15" s="195">
        <v>26.4</v>
      </c>
      <c r="AF15" s="195">
        <f t="shared" si="0"/>
        <v>185.5</v>
      </c>
      <c r="AG15" s="195">
        <f t="shared" si="1"/>
        <v>176.22499999999999</v>
      </c>
      <c r="AH15" s="195">
        <f t="shared" si="2"/>
        <v>194.77500000000001</v>
      </c>
      <c r="AI15" s="195">
        <f t="shared" si="3"/>
        <v>166.95</v>
      </c>
      <c r="AJ15" s="195">
        <f t="shared" si="4"/>
        <v>204.05</v>
      </c>
    </row>
    <row r="16" spans="1:36" x14ac:dyDescent="0.2">
      <c r="A16" s="164">
        <v>45659</v>
      </c>
      <c r="B16" s="169">
        <v>22</v>
      </c>
      <c r="C16" s="170">
        <v>182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24</v>
      </c>
      <c r="AB16" s="195">
        <v>22.8</v>
      </c>
      <c r="AC16" s="195">
        <v>25.2</v>
      </c>
      <c r="AD16" s="195">
        <v>21.6</v>
      </c>
      <c r="AE16" s="195">
        <v>26.4</v>
      </c>
      <c r="AF16" s="195">
        <f t="shared" si="0"/>
        <v>185.5</v>
      </c>
      <c r="AG16" s="195">
        <f t="shared" si="1"/>
        <v>176.22499999999999</v>
      </c>
      <c r="AH16" s="195">
        <f t="shared" si="2"/>
        <v>194.77500000000001</v>
      </c>
      <c r="AI16" s="195">
        <f t="shared" si="3"/>
        <v>166.95</v>
      </c>
      <c r="AJ16" s="195">
        <f t="shared" si="4"/>
        <v>204.05</v>
      </c>
    </row>
    <row r="17" spans="1:36" x14ac:dyDescent="0.2">
      <c r="A17" s="164">
        <v>45664</v>
      </c>
      <c r="B17" s="214">
        <v>18</v>
      </c>
      <c r="C17" s="170">
        <v>196</v>
      </c>
      <c r="D17" s="177" t="s">
        <v>73</v>
      </c>
      <c r="E17" s="165"/>
      <c r="F17" s="178"/>
      <c r="I17" s="135" t="s">
        <v>9</v>
      </c>
      <c r="J17" s="80">
        <f>AVERAGE(B11:B99)</f>
        <v>20.526315789473685</v>
      </c>
      <c r="K17" s="136">
        <f>AVERAGE(C11:C99)</f>
        <v>186.47826086956522</v>
      </c>
      <c r="AA17" s="103">
        <v>24</v>
      </c>
      <c r="AB17" s="195">
        <v>22.8</v>
      </c>
      <c r="AC17" s="195">
        <v>25.2</v>
      </c>
      <c r="AD17" s="195">
        <v>21.6</v>
      </c>
      <c r="AE17" s="195">
        <v>26.4</v>
      </c>
      <c r="AF17" s="195">
        <f t="shared" si="0"/>
        <v>185.5</v>
      </c>
      <c r="AG17" s="195">
        <f t="shared" si="1"/>
        <v>176.22499999999999</v>
      </c>
      <c r="AH17" s="195">
        <f t="shared" si="2"/>
        <v>194.77500000000001</v>
      </c>
      <c r="AI17" s="195">
        <f t="shared" si="3"/>
        <v>166.95</v>
      </c>
      <c r="AJ17" s="195">
        <f t="shared" si="4"/>
        <v>204.05</v>
      </c>
    </row>
    <row r="18" spans="1:36" x14ac:dyDescent="0.2">
      <c r="A18" s="164">
        <v>45666</v>
      </c>
      <c r="B18" s="214">
        <v>18</v>
      </c>
      <c r="C18" s="169">
        <v>195</v>
      </c>
      <c r="D18" s="177" t="s">
        <v>74</v>
      </c>
      <c r="E18" s="165"/>
      <c r="F18" s="182"/>
      <c r="I18" s="135" t="s">
        <v>14</v>
      </c>
      <c r="J18" s="78">
        <f>STDEV(B11:B99)</f>
        <v>1.5043795713638368</v>
      </c>
      <c r="K18" s="137">
        <f>STDEV(C11:C99)</f>
        <v>8.8875273441205316</v>
      </c>
      <c r="AA18" s="103">
        <v>24</v>
      </c>
      <c r="AB18" s="195">
        <v>22.8</v>
      </c>
      <c r="AC18" s="195">
        <v>25.2</v>
      </c>
      <c r="AD18" s="195">
        <v>21.6</v>
      </c>
      <c r="AE18" s="195">
        <v>26.4</v>
      </c>
      <c r="AF18" s="195">
        <f t="shared" si="0"/>
        <v>185.5</v>
      </c>
      <c r="AG18" s="195">
        <f t="shared" si="1"/>
        <v>176.22499999999999</v>
      </c>
      <c r="AH18" s="195">
        <f t="shared" si="2"/>
        <v>194.77500000000001</v>
      </c>
      <c r="AI18" s="195">
        <f t="shared" si="3"/>
        <v>166.95</v>
      </c>
      <c r="AJ18" s="195">
        <f t="shared" si="4"/>
        <v>204.05</v>
      </c>
    </row>
    <row r="19" spans="1:36" x14ac:dyDescent="0.2">
      <c r="A19" s="164">
        <v>45671</v>
      </c>
      <c r="B19" s="214">
        <v>21</v>
      </c>
      <c r="C19" s="169">
        <v>195</v>
      </c>
      <c r="D19" s="180" t="s">
        <v>75</v>
      </c>
      <c r="E19" s="178"/>
      <c r="F19" s="259"/>
      <c r="I19" s="144" t="s">
        <v>41</v>
      </c>
      <c r="J19" s="147">
        <f>J18/J17*100</f>
        <v>7.3290286810033081</v>
      </c>
      <c r="K19" s="148">
        <f>K18/K17*100</f>
        <v>4.7659857522679463</v>
      </c>
      <c r="AA19" s="103">
        <v>24</v>
      </c>
      <c r="AB19" s="195">
        <v>22.8</v>
      </c>
      <c r="AC19" s="195">
        <v>25.2</v>
      </c>
      <c r="AD19" s="195">
        <v>21.6</v>
      </c>
      <c r="AE19" s="195">
        <v>26.4</v>
      </c>
      <c r="AF19" s="195">
        <f t="shared" si="0"/>
        <v>185.5</v>
      </c>
      <c r="AG19" s="195">
        <f t="shared" si="1"/>
        <v>176.22499999999999</v>
      </c>
      <c r="AH19" s="195">
        <f t="shared" si="2"/>
        <v>194.77500000000001</v>
      </c>
      <c r="AI19" s="195">
        <f t="shared" si="3"/>
        <v>166.95</v>
      </c>
      <c r="AJ19" s="195">
        <f t="shared" si="4"/>
        <v>204.05</v>
      </c>
    </row>
    <row r="20" spans="1:36" ht="21" customHeight="1" x14ac:dyDescent="0.2">
      <c r="A20" s="164">
        <v>45673</v>
      </c>
      <c r="B20" s="214">
        <v>20</v>
      </c>
      <c r="C20" s="171">
        <v>198</v>
      </c>
      <c r="D20" s="177" t="s">
        <v>76</v>
      </c>
      <c r="E20" s="258"/>
      <c r="F20" s="395"/>
      <c r="J20" s="103"/>
      <c r="K20" s="103"/>
      <c r="AA20" s="103">
        <v>21</v>
      </c>
      <c r="AB20" s="195">
        <v>20</v>
      </c>
      <c r="AC20" s="195">
        <v>22</v>
      </c>
      <c r="AD20" s="195">
        <v>19</v>
      </c>
      <c r="AE20" s="195">
        <v>23</v>
      </c>
      <c r="AF20" s="195">
        <f t="shared" si="0"/>
        <v>185.5</v>
      </c>
      <c r="AG20" s="195">
        <f t="shared" si="1"/>
        <v>176.22499999999999</v>
      </c>
      <c r="AH20" s="195">
        <f t="shared" si="2"/>
        <v>194.77500000000001</v>
      </c>
      <c r="AI20" s="195">
        <f t="shared" si="3"/>
        <v>166.95</v>
      </c>
      <c r="AJ20" s="195">
        <f t="shared" si="4"/>
        <v>204.05</v>
      </c>
    </row>
    <row r="21" spans="1:36" ht="17.25" customHeight="1" x14ac:dyDescent="0.2">
      <c r="A21" s="164">
        <v>45678</v>
      </c>
      <c r="B21" s="222">
        <v>21</v>
      </c>
      <c r="C21" s="165">
        <v>192</v>
      </c>
      <c r="D21" s="178" t="s">
        <v>77</v>
      </c>
      <c r="E21" s="258"/>
      <c r="F21" s="395"/>
      <c r="I21" s="194"/>
      <c r="J21" s="103"/>
      <c r="V21" s="195"/>
      <c r="AA21" s="103">
        <v>21</v>
      </c>
      <c r="AB21" s="195">
        <v>20</v>
      </c>
      <c r="AC21" s="195">
        <v>22</v>
      </c>
      <c r="AD21" s="195">
        <v>19</v>
      </c>
      <c r="AE21" s="195">
        <v>23</v>
      </c>
      <c r="AF21" s="195">
        <f t="shared" si="0"/>
        <v>185.5</v>
      </c>
      <c r="AG21" s="195">
        <f t="shared" si="1"/>
        <v>176.22499999999999</v>
      </c>
      <c r="AH21" s="195">
        <f t="shared" si="2"/>
        <v>194.77500000000001</v>
      </c>
      <c r="AI21" s="195">
        <f t="shared" si="3"/>
        <v>166.95</v>
      </c>
      <c r="AJ21" s="195">
        <f t="shared" si="4"/>
        <v>204.05</v>
      </c>
    </row>
    <row r="22" spans="1:36" x14ac:dyDescent="0.2">
      <c r="A22" s="172">
        <v>45680</v>
      </c>
      <c r="B22" s="169">
        <v>19</v>
      </c>
      <c r="C22" s="165">
        <v>191</v>
      </c>
      <c r="D22" s="177" t="s">
        <v>77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21</v>
      </c>
      <c r="AB22" s="195">
        <v>20</v>
      </c>
      <c r="AC22" s="195">
        <v>22</v>
      </c>
      <c r="AD22" s="195">
        <v>19</v>
      </c>
      <c r="AE22" s="195">
        <v>23</v>
      </c>
      <c r="AF22" s="195">
        <f t="shared" si="0"/>
        <v>185.5</v>
      </c>
      <c r="AG22" s="195">
        <f t="shared" si="1"/>
        <v>176.22499999999999</v>
      </c>
      <c r="AH22" s="195">
        <f t="shared" si="2"/>
        <v>194.77500000000001</v>
      </c>
      <c r="AI22" s="195">
        <f t="shared" si="3"/>
        <v>166.95</v>
      </c>
      <c r="AJ22" s="195">
        <f t="shared" si="4"/>
        <v>204.05</v>
      </c>
    </row>
    <row r="23" spans="1:36" x14ac:dyDescent="0.2">
      <c r="A23" s="164">
        <v>45682</v>
      </c>
      <c r="B23" s="169">
        <v>21</v>
      </c>
      <c r="C23" s="173">
        <v>190</v>
      </c>
      <c r="D23" s="180" t="s">
        <v>78</v>
      </c>
      <c r="E23" s="165"/>
      <c r="F23" s="178"/>
      <c r="I23" s="135" t="s">
        <v>9</v>
      </c>
      <c r="J23" s="64"/>
      <c r="K23" s="64"/>
      <c r="AA23" s="103">
        <v>21</v>
      </c>
      <c r="AB23" s="195">
        <v>20</v>
      </c>
      <c r="AC23" s="195">
        <v>22</v>
      </c>
      <c r="AD23" s="195">
        <v>19</v>
      </c>
      <c r="AE23" s="195">
        <v>23</v>
      </c>
      <c r="AF23" s="195">
        <f t="shared" si="0"/>
        <v>185.5</v>
      </c>
      <c r="AG23" s="195">
        <f t="shared" si="1"/>
        <v>176.22499999999999</v>
      </c>
      <c r="AH23" s="195">
        <f t="shared" si="2"/>
        <v>194.77500000000001</v>
      </c>
      <c r="AI23" s="195">
        <f t="shared" si="3"/>
        <v>166.95</v>
      </c>
      <c r="AJ23" s="195">
        <f t="shared" si="4"/>
        <v>204.05</v>
      </c>
    </row>
    <row r="24" spans="1:36" ht="23.25" customHeight="1" x14ac:dyDescent="0.2">
      <c r="A24" s="164">
        <v>45685</v>
      </c>
      <c r="B24" s="222">
        <v>21</v>
      </c>
      <c r="C24" s="174">
        <v>190</v>
      </c>
      <c r="E24" s="180"/>
      <c r="F24" s="223"/>
      <c r="I24" s="135" t="s">
        <v>14</v>
      </c>
      <c r="J24" s="106"/>
      <c r="K24" s="224"/>
      <c r="AA24" s="103">
        <v>21</v>
      </c>
      <c r="AB24" s="195">
        <v>20</v>
      </c>
      <c r="AC24" s="195">
        <v>22</v>
      </c>
      <c r="AD24" s="195">
        <v>19</v>
      </c>
      <c r="AE24" s="195">
        <v>23</v>
      </c>
      <c r="AF24" s="195">
        <f t="shared" si="0"/>
        <v>185.5</v>
      </c>
      <c r="AG24" s="195">
        <f t="shared" si="1"/>
        <v>176.22499999999999</v>
      </c>
      <c r="AH24" s="195">
        <f t="shared" si="2"/>
        <v>194.77500000000001</v>
      </c>
      <c r="AI24" s="195">
        <f t="shared" si="3"/>
        <v>166.95</v>
      </c>
      <c r="AJ24" s="195">
        <f t="shared" si="4"/>
        <v>204.05</v>
      </c>
    </row>
    <row r="25" spans="1:36" x14ac:dyDescent="0.2">
      <c r="A25" s="164"/>
      <c r="B25" s="214"/>
      <c r="C25" s="165"/>
      <c r="D25" s="177" t="s">
        <v>79</v>
      </c>
      <c r="E25" s="178"/>
      <c r="F25" s="178"/>
      <c r="I25" s="144" t="s">
        <v>80</v>
      </c>
      <c r="J25" s="225"/>
      <c r="K25" s="226"/>
      <c r="AA25" s="103">
        <v>21</v>
      </c>
      <c r="AB25" s="195">
        <v>20</v>
      </c>
      <c r="AC25" s="195">
        <v>22</v>
      </c>
      <c r="AD25" s="195">
        <v>19</v>
      </c>
      <c r="AE25" s="195">
        <v>23</v>
      </c>
      <c r="AF25" s="195">
        <f t="shared" si="0"/>
        <v>185.5</v>
      </c>
      <c r="AG25" s="195">
        <f t="shared" si="1"/>
        <v>176.22499999999999</v>
      </c>
      <c r="AH25" s="195">
        <f t="shared" si="2"/>
        <v>194.77500000000001</v>
      </c>
      <c r="AI25" s="195">
        <f t="shared" si="3"/>
        <v>166.95</v>
      </c>
      <c r="AJ25" s="195">
        <f t="shared" si="4"/>
        <v>204.05</v>
      </c>
    </row>
    <row r="26" spans="1:36" x14ac:dyDescent="0.2">
      <c r="A26" s="247">
        <v>45692</v>
      </c>
      <c r="B26" s="248">
        <v>20</v>
      </c>
      <c r="C26" s="248">
        <v>189</v>
      </c>
      <c r="D26" s="262"/>
      <c r="E26" s="250"/>
      <c r="F26" s="165"/>
      <c r="J26" s="103"/>
      <c r="K26" s="143"/>
      <c r="AA26" s="103">
        <v>21</v>
      </c>
      <c r="AB26" s="195">
        <v>20</v>
      </c>
      <c r="AC26" s="195">
        <v>22</v>
      </c>
      <c r="AD26" s="195">
        <v>19</v>
      </c>
      <c r="AE26" s="195">
        <v>23</v>
      </c>
      <c r="AF26" s="195">
        <f t="shared" si="0"/>
        <v>185.5</v>
      </c>
      <c r="AG26" s="195">
        <f t="shared" si="1"/>
        <v>176.22499999999999</v>
      </c>
      <c r="AH26" s="195">
        <f t="shared" si="2"/>
        <v>194.77500000000001</v>
      </c>
      <c r="AI26" s="195">
        <f t="shared" si="3"/>
        <v>166.95</v>
      </c>
      <c r="AJ26" s="195">
        <f t="shared" si="4"/>
        <v>204.05</v>
      </c>
    </row>
    <row r="27" spans="1:36" x14ac:dyDescent="0.2">
      <c r="A27" s="164">
        <v>45694</v>
      </c>
      <c r="B27" s="165">
        <v>20</v>
      </c>
      <c r="C27" s="165">
        <v>199</v>
      </c>
      <c r="D27" s="177"/>
      <c r="E27" s="180"/>
      <c r="F27" s="244"/>
      <c r="J27" s="143"/>
      <c r="K27" s="103"/>
      <c r="AA27" s="103">
        <v>21</v>
      </c>
      <c r="AB27" s="195">
        <v>20</v>
      </c>
      <c r="AC27" s="195">
        <v>22</v>
      </c>
      <c r="AD27" s="195">
        <v>19</v>
      </c>
      <c r="AE27" s="195">
        <v>23</v>
      </c>
      <c r="AF27" s="195">
        <f t="shared" si="0"/>
        <v>185.5</v>
      </c>
      <c r="AG27" s="195">
        <f t="shared" si="1"/>
        <v>176.22499999999999</v>
      </c>
      <c r="AH27" s="195">
        <f t="shared" si="2"/>
        <v>194.77500000000001</v>
      </c>
      <c r="AI27" s="195">
        <f t="shared" si="3"/>
        <v>166.95</v>
      </c>
      <c r="AJ27" s="195">
        <f t="shared" si="4"/>
        <v>204.05</v>
      </c>
    </row>
    <row r="28" spans="1:36" x14ac:dyDescent="0.2">
      <c r="A28" s="164">
        <v>45699</v>
      </c>
      <c r="B28" s="243">
        <v>19</v>
      </c>
      <c r="C28" s="243">
        <v>171</v>
      </c>
      <c r="D28" s="178" t="s">
        <v>81</v>
      </c>
      <c r="E28" s="165"/>
      <c r="F28" s="245"/>
      <c r="J28" s="103"/>
      <c r="K28" s="143"/>
      <c r="AA28" s="103">
        <v>21</v>
      </c>
      <c r="AB28" s="195">
        <v>20</v>
      </c>
      <c r="AC28" s="195">
        <v>22</v>
      </c>
      <c r="AD28" s="195">
        <v>19</v>
      </c>
      <c r="AE28" s="195">
        <v>23</v>
      </c>
      <c r="AF28" s="195">
        <f t="shared" si="0"/>
        <v>185.5</v>
      </c>
      <c r="AG28" s="195">
        <f t="shared" si="1"/>
        <v>176.22499999999999</v>
      </c>
      <c r="AH28" s="195">
        <f t="shared" si="2"/>
        <v>194.77500000000001</v>
      </c>
      <c r="AI28" s="195">
        <f t="shared" si="3"/>
        <v>166.95</v>
      </c>
      <c r="AJ28" s="195">
        <f t="shared" si="4"/>
        <v>204.05</v>
      </c>
    </row>
    <row r="29" spans="1:36" x14ac:dyDescent="0.2">
      <c r="A29" s="164">
        <v>45701</v>
      </c>
      <c r="B29" s="171">
        <v>20</v>
      </c>
      <c r="C29" s="165">
        <v>181</v>
      </c>
      <c r="D29" s="182"/>
      <c r="E29" s="178"/>
      <c r="F29" s="246"/>
      <c r="I29" s="24"/>
      <c r="AA29" s="103">
        <v>21</v>
      </c>
      <c r="AB29" s="195">
        <v>20</v>
      </c>
      <c r="AC29" s="195">
        <v>22</v>
      </c>
      <c r="AD29" s="195">
        <v>19</v>
      </c>
      <c r="AE29" s="195">
        <v>23</v>
      </c>
      <c r="AF29" s="195">
        <f t="shared" si="0"/>
        <v>185.5</v>
      </c>
      <c r="AG29" s="195">
        <f t="shared" si="1"/>
        <v>176.22499999999999</v>
      </c>
      <c r="AH29" s="195">
        <f t="shared" si="2"/>
        <v>194.77500000000001</v>
      </c>
      <c r="AI29" s="195">
        <f t="shared" si="3"/>
        <v>166.95</v>
      </c>
      <c r="AJ29" s="195">
        <f t="shared" si="4"/>
        <v>204.05</v>
      </c>
    </row>
    <row r="30" spans="1:36" x14ac:dyDescent="0.2">
      <c r="A30" s="164">
        <v>45706</v>
      </c>
      <c r="B30" s="271">
        <v>19</v>
      </c>
      <c r="C30" s="165">
        <v>188</v>
      </c>
      <c r="D30" s="182"/>
      <c r="E30" s="178"/>
      <c r="F30" s="246"/>
      <c r="J30" s="103"/>
      <c r="K30" s="103"/>
      <c r="AA30" s="103">
        <v>21</v>
      </c>
      <c r="AB30" s="195">
        <v>20</v>
      </c>
      <c r="AC30" s="195">
        <v>22</v>
      </c>
      <c r="AD30" s="195">
        <v>19</v>
      </c>
      <c r="AE30" s="195">
        <v>23</v>
      </c>
      <c r="AF30" s="195">
        <f t="shared" si="0"/>
        <v>185.5</v>
      </c>
      <c r="AG30" s="195">
        <f t="shared" si="1"/>
        <v>176.22499999999999</v>
      </c>
      <c r="AH30" s="195">
        <f t="shared" si="2"/>
        <v>194.77500000000001</v>
      </c>
      <c r="AI30" s="195">
        <f t="shared" si="3"/>
        <v>166.95</v>
      </c>
      <c r="AJ30" s="195">
        <f t="shared" si="4"/>
        <v>204.05</v>
      </c>
    </row>
    <row r="31" spans="1:36" x14ac:dyDescent="0.2">
      <c r="A31" s="251">
        <v>45708</v>
      </c>
      <c r="B31" s="252">
        <v>21</v>
      </c>
      <c r="C31" s="252">
        <v>200</v>
      </c>
      <c r="D31" s="253"/>
      <c r="E31" s="254"/>
      <c r="F31" s="178"/>
      <c r="AA31" s="103">
        <v>24</v>
      </c>
      <c r="AB31" s="195">
        <v>20</v>
      </c>
      <c r="AC31" s="195">
        <v>22</v>
      </c>
      <c r="AD31" s="195">
        <v>19</v>
      </c>
      <c r="AE31" s="195">
        <v>23</v>
      </c>
      <c r="AF31" s="195">
        <f t="shared" si="0"/>
        <v>185.5</v>
      </c>
      <c r="AG31" s="195">
        <f t="shared" si="1"/>
        <v>176.22499999999999</v>
      </c>
      <c r="AH31" s="195">
        <f t="shared" si="2"/>
        <v>194.77500000000001</v>
      </c>
      <c r="AI31" s="195">
        <f t="shared" si="3"/>
        <v>166.95</v>
      </c>
      <c r="AJ31" s="195">
        <f t="shared" si="4"/>
        <v>204.05</v>
      </c>
    </row>
    <row r="32" spans="1:36" x14ac:dyDescent="0.2">
      <c r="A32" s="164">
        <v>45713</v>
      </c>
      <c r="B32" s="165"/>
      <c r="C32" s="165">
        <v>175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0"/>
        <v>185.5</v>
      </c>
      <c r="AG32" s="195">
        <f t="shared" si="1"/>
        <v>176.22499999999999</v>
      </c>
      <c r="AH32" s="195">
        <f t="shared" si="2"/>
        <v>194.77500000000001</v>
      </c>
      <c r="AI32" s="195">
        <f t="shared" si="3"/>
        <v>166.95</v>
      </c>
      <c r="AJ32" s="195">
        <f t="shared" si="4"/>
        <v>204.05</v>
      </c>
    </row>
    <row r="33" spans="1:36" x14ac:dyDescent="0.2">
      <c r="A33" s="164">
        <v>45715</v>
      </c>
      <c r="B33" s="167"/>
      <c r="C33" s="171">
        <v>177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0"/>
        <v>185.5</v>
      </c>
      <c r="AG33" s="195">
        <f t="shared" si="1"/>
        <v>176.22499999999999</v>
      </c>
      <c r="AH33" s="195">
        <f t="shared" si="2"/>
        <v>194.77500000000001</v>
      </c>
      <c r="AI33" s="195">
        <f t="shared" si="3"/>
        <v>166.95</v>
      </c>
      <c r="AJ33" s="195">
        <f t="shared" si="4"/>
        <v>204.05</v>
      </c>
    </row>
    <row r="34" spans="1:36" x14ac:dyDescent="0.2">
      <c r="A34" s="164">
        <v>45720</v>
      </c>
      <c r="B34" s="168"/>
      <c r="C34" s="165">
        <v>186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0"/>
        <v>185.5</v>
      </c>
      <c r="AG34" s="195">
        <f t="shared" si="1"/>
        <v>176.22499999999999</v>
      </c>
      <c r="AH34" s="195">
        <f t="shared" si="2"/>
        <v>194.77500000000001</v>
      </c>
      <c r="AI34" s="195">
        <f t="shared" si="3"/>
        <v>166.95</v>
      </c>
      <c r="AJ34" s="195">
        <f t="shared" si="4"/>
        <v>204.05</v>
      </c>
    </row>
    <row r="35" spans="1:36" x14ac:dyDescent="0.2">
      <c r="A35" s="164">
        <v>45722</v>
      </c>
      <c r="B35" s="169"/>
      <c r="C35" s="165">
        <v>172</v>
      </c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0"/>
        <v>185.5</v>
      </c>
      <c r="AG35" s="195">
        <f t="shared" si="1"/>
        <v>176.22499999999999</v>
      </c>
      <c r="AH35" s="195">
        <f t="shared" si="2"/>
        <v>194.77500000000001</v>
      </c>
      <c r="AI35" s="195">
        <f t="shared" si="3"/>
        <v>166.95</v>
      </c>
      <c r="AJ35" s="195">
        <f t="shared" si="4"/>
        <v>204.05</v>
      </c>
    </row>
    <row r="36" spans="1:36" x14ac:dyDescent="0.2">
      <c r="A36" s="164"/>
      <c r="B36" s="165"/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0"/>
        <v>185.5</v>
      </c>
      <c r="AG36" s="195">
        <f t="shared" si="1"/>
        <v>176.22499999999999</v>
      </c>
      <c r="AH36" s="195">
        <f t="shared" si="2"/>
        <v>194.77500000000001</v>
      </c>
      <c r="AI36" s="195">
        <f t="shared" si="3"/>
        <v>166.95</v>
      </c>
      <c r="AJ36" s="195">
        <f t="shared" si="4"/>
        <v>204.05</v>
      </c>
    </row>
    <row r="37" spans="1:36" x14ac:dyDescent="0.2">
      <c r="A37" s="164"/>
      <c r="B37" s="171"/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0"/>
        <v>185.5</v>
      </c>
      <c r="AG37" s="195">
        <f t="shared" si="1"/>
        <v>176.22499999999999</v>
      </c>
      <c r="AH37" s="195">
        <f t="shared" si="2"/>
        <v>194.77500000000001</v>
      </c>
      <c r="AI37" s="195">
        <f t="shared" si="3"/>
        <v>166.95</v>
      </c>
      <c r="AJ37" s="195">
        <f t="shared" si="4"/>
        <v>204.05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0"/>
        <v>185.5</v>
      </c>
      <c r="AG38" s="195">
        <f t="shared" si="1"/>
        <v>176.22499999999999</v>
      </c>
      <c r="AH38" s="195">
        <f t="shared" si="2"/>
        <v>194.77500000000001</v>
      </c>
      <c r="AI38" s="195">
        <f t="shared" si="3"/>
        <v>166.95</v>
      </c>
      <c r="AJ38" s="195">
        <f t="shared" si="4"/>
        <v>204.05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0"/>
        <v>185.5</v>
      </c>
      <c r="AG39" s="195">
        <f t="shared" si="1"/>
        <v>176.22499999999999</v>
      </c>
      <c r="AH39" s="195">
        <f t="shared" si="2"/>
        <v>194.77500000000001</v>
      </c>
      <c r="AI39" s="195">
        <f t="shared" si="3"/>
        <v>166.95</v>
      </c>
      <c r="AJ39" s="195">
        <f t="shared" si="4"/>
        <v>204.05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0"/>
        <v>185.5</v>
      </c>
      <c r="AG40" s="195">
        <f t="shared" si="1"/>
        <v>176.22499999999999</v>
      </c>
      <c r="AH40" s="195">
        <f t="shared" si="2"/>
        <v>194.77500000000001</v>
      </c>
      <c r="AI40" s="195">
        <f t="shared" si="3"/>
        <v>166.95</v>
      </c>
      <c r="AJ40" s="195">
        <f t="shared" si="4"/>
        <v>204.05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0"/>
        <v>185.5</v>
      </c>
      <c r="AG41" s="195">
        <f t="shared" si="1"/>
        <v>176.22499999999999</v>
      </c>
      <c r="AH41" s="195">
        <f t="shared" si="2"/>
        <v>194.77500000000001</v>
      </c>
      <c r="AI41" s="195">
        <f t="shared" si="3"/>
        <v>166.95</v>
      </c>
      <c r="AJ41" s="195">
        <f t="shared" si="4"/>
        <v>204.05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0"/>
        <v>185.5</v>
      </c>
      <c r="AG42" s="195">
        <f t="shared" si="1"/>
        <v>176.22499999999999</v>
      </c>
      <c r="AH42" s="195">
        <f t="shared" si="2"/>
        <v>194.77500000000001</v>
      </c>
      <c r="AI42" s="195">
        <f t="shared" si="3"/>
        <v>166.95</v>
      </c>
      <c r="AJ42" s="195">
        <f t="shared" si="4"/>
        <v>204.05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0"/>
        <v>185.5</v>
      </c>
      <c r="AG43" s="195">
        <f t="shared" si="1"/>
        <v>176.22499999999999</v>
      </c>
      <c r="AH43" s="195">
        <f t="shared" si="2"/>
        <v>194.77500000000001</v>
      </c>
      <c r="AI43" s="195">
        <f t="shared" si="3"/>
        <v>166.95</v>
      </c>
      <c r="AJ43" s="195">
        <f t="shared" si="4"/>
        <v>204.05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24</v>
      </c>
      <c r="AB44" s="195">
        <v>22.8</v>
      </c>
      <c r="AC44" s="195">
        <v>25.2</v>
      </c>
      <c r="AD44" s="195">
        <v>21.6</v>
      </c>
      <c r="AE44" s="195">
        <v>26.4</v>
      </c>
      <c r="AF44" s="195">
        <f t="shared" si="0"/>
        <v>185.5</v>
      </c>
      <c r="AG44" s="195">
        <f t="shared" si="1"/>
        <v>176.22499999999999</v>
      </c>
      <c r="AH44" s="195">
        <f t="shared" si="2"/>
        <v>194.77500000000001</v>
      </c>
      <c r="AI44" s="195">
        <f t="shared" si="3"/>
        <v>166.95</v>
      </c>
      <c r="AJ44" s="195">
        <f t="shared" si="4"/>
        <v>204.05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24</v>
      </c>
      <c r="AB45" s="195">
        <v>22.8</v>
      </c>
      <c r="AC45" s="195">
        <v>25.2</v>
      </c>
      <c r="AD45" s="195">
        <v>21.6</v>
      </c>
      <c r="AE45" s="195">
        <v>26.4</v>
      </c>
      <c r="AF45" s="195">
        <f t="shared" si="0"/>
        <v>185.5</v>
      </c>
      <c r="AG45" s="195">
        <f t="shared" si="1"/>
        <v>176.22499999999999</v>
      </c>
      <c r="AH45" s="195">
        <f t="shared" si="2"/>
        <v>194.77500000000001</v>
      </c>
      <c r="AI45" s="195">
        <f t="shared" si="3"/>
        <v>166.95</v>
      </c>
      <c r="AJ45" s="195">
        <f t="shared" si="4"/>
        <v>204.05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24</v>
      </c>
      <c r="AB46" s="195">
        <v>22.8</v>
      </c>
      <c r="AC46" s="195">
        <v>25.2</v>
      </c>
      <c r="AD46" s="195">
        <v>21.6</v>
      </c>
      <c r="AE46" s="195">
        <v>26.4</v>
      </c>
      <c r="AF46" s="195">
        <f t="shared" si="0"/>
        <v>185.5</v>
      </c>
      <c r="AG46" s="195">
        <f t="shared" si="1"/>
        <v>176.22499999999999</v>
      </c>
      <c r="AH46" s="195">
        <f t="shared" si="2"/>
        <v>194.77500000000001</v>
      </c>
      <c r="AI46" s="195">
        <f t="shared" si="3"/>
        <v>166.95</v>
      </c>
      <c r="AJ46" s="195">
        <f t="shared" si="4"/>
        <v>204.05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24</v>
      </c>
      <c r="AB47" s="195">
        <v>22.8</v>
      </c>
      <c r="AC47" s="195">
        <v>25.2</v>
      </c>
      <c r="AD47" s="195">
        <v>21.6</v>
      </c>
      <c r="AE47" s="195">
        <v>26.4</v>
      </c>
      <c r="AF47" s="195">
        <f t="shared" si="0"/>
        <v>185.5</v>
      </c>
      <c r="AG47" s="195">
        <f t="shared" si="1"/>
        <v>176.22499999999999</v>
      </c>
      <c r="AH47" s="195">
        <f t="shared" si="2"/>
        <v>194.77500000000001</v>
      </c>
      <c r="AI47" s="195">
        <f t="shared" si="3"/>
        <v>166.95</v>
      </c>
      <c r="AJ47" s="195">
        <f t="shared" si="4"/>
        <v>204.05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24</v>
      </c>
      <c r="AB48" s="195">
        <v>22.8</v>
      </c>
      <c r="AC48" s="195">
        <v>25.2</v>
      </c>
      <c r="AD48" s="195">
        <v>21.6</v>
      </c>
      <c r="AE48" s="195">
        <v>26.4</v>
      </c>
      <c r="AF48" s="195">
        <f t="shared" si="0"/>
        <v>185.5</v>
      </c>
      <c r="AG48" s="195">
        <f t="shared" si="1"/>
        <v>176.22499999999999</v>
      </c>
      <c r="AH48" s="195">
        <f t="shared" si="2"/>
        <v>194.77500000000001</v>
      </c>
      <c r="AI48" s="195">
        <f t="shared" si="3"/>
        <v>166.95</v>
      </c>
      <c r="AJ48" s="195">
        <f t="shared" si="4"/>
        <v>204.05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24</v>
      </c>
      <c r="AB49" s="195">
        <v>22.8</v>
      </c>
      <c r="AC49" s="195">
        <v>25.2</v>
      </c>
      <c r="AD49" s="195">
        <v>21.6</v>
      </c>
      <c r="AE49" s="195">
        <v>26.4</v>
      </c>
      <c r="AF49" s="195">
        <f t="shared" ref="AF49:AF59" si="5">$W$2</f>
        <v>0</v>
      </c>
      <c r="AG49" s="195">
        <f t="shared" ref="AG49:AG67" si="6">$W$2-$W$3</f>
        <v>0</v>
      </c>
      <c r="AH49" s="195">
        <f t="shared" ref="AH49:AH67" si="7">$W$2+$W$3</f>
        <v>0</v>
      </c>
      <c r="AI49" s="195">
        <f t="shared" ref="AI49:AI67" si="8">$W$2-(2*$W$3)</f>
        <v>0</v>
      </c>
      <c r="AJ49" s="195">
        <f t="shared" ref="AJ49:AJ67" si="9">$W$2+(2*$W$3)</f>
        <v>0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24</v>
      </c>
      <c r="AB50" s="195">
        <v>22.8</v>
      </c>
      <c r="AC50" s="195">
        <v>25.2</v>
      </c>
      <c r="AD50" s="195">
        <v>21.6</v>
      </c>
      <c r="AE50" s="195">
        <v>26.4</v>
      </c>
      <c r="AF50" s="195">
        <f t="shared" si="5"/>
        <v>0</v>
      </c>
      <c r="AG50" s="195">
        <f t="shared" si="6"/>
        <v>0</v>
      </c>
      <c r="AH50" s="195">
        <f t="shared" si="7"/>
        <v>0</v>
      </c>
      <c r="AI50" s="195">
        <f t="shared" si="8"/>
        <v>0</v>
      </c>
      <c r="AJ50" s="195">
        <f t="shared" si="9"/>
        <v>0</v>
      </c>
    </row>
    <row r="51" spans="1:36" x14ac:dyDescent="0.2">
      <c r="A51" s="164"/>
      <c r="B51" s="165"/>
      <c r="C51" s="171"/>
      <c r="D51" s="178"/>
      <c r="E51" s="178"/>
      <c r="F51" s="178"/>
      <c r="AA51" s="103">
        <v>24</v>
      </c>
      <c r="AB51" s="195">
        <v>22.8</v>
      </c>
      <c r="AC51" s="195">
        <v>25.2</v>
      </c>
      <c r="AD51" s="195">
        <v>21.6</v>
      </c>
      <c r="AE51" s="195">
        <v>26.4</v>
      </c>
      <c r="AF51" s="195">
        <f t="shared" si="5"/>
        <v>0</v>
      </c>
      <c r="AG51" s="195">
        <f t="shared" si="6"/>
        <v>0</v>
      </c>
      <c r="AH51" s="195">
        <f t="shared" si="7"/>
        <v>0</v>
      </c>
      <c r="AI51" s="195">
        <f t="shared" si="8"/>
        <v>0</v>
      </c>
      <c r="AJ51" s="195">
        <f t="shared" si="9"/>
        <v>0</v>
      </c>
    </row>
    <row r="52" spans="1:36" x14ac:dyDescent="0.2">
      <c r="A52" s="164"/>
      <c r="B52" s="165"/>
      <c r="C52" s="165"/>
      <c r="D52" s="178"/>
      <c r="E52" s="178"/>
      <c r="F52" s="178"/>
      <c r="AA52" s="103">
        <v>24</v>
      </c>
      <c r="AB52" s="195">
        <v>22.8</v>
      </c>
      <c r="AC52" s="195">
        <v>25.2</v>
      </c>
      <c r="AD52" s="195">
        <v>21.6</v>
      </c>
      <c r="AE52" s="195">
        <v>26.4</v>
      </c>
      <c r="AF52" s="195">
        <f t="shared" si="5"/>
        <v>0</v>
      </c>
      <c r="AG52" s="195">
        <f t="shared" si="6"/>
        <v>0</v>
      </c>
      <c r="AH52" s="195">
        <f t="shared" si="7"/>
        <v>0</v>
      </c>
      <c r="AI52" s="195">
        <f t="shared" si="8"/>
        <v>0</v>
      </c>
      <c r="AJ52" s="195">
        <f t="shared" si="9"/>
        <v>0</v>
      </c>
    </row>
    <row r="53" spans="1:36" x14ac:dyDescent="0.2">
      <c r="A53" s="164"/>
      <c r="B53" s="165"/>
      <c r="C53" s="171"/>
      <c r="D53" s="178"/>
      <c r="E53" s="178"/>
      <c r="F53" s="178"/>
      <c r="AA53" s="103">
        <v>24</v>
      </c>
      <c r="AB53" s="195">
        <v>22.8</v>
      </c>
      <c r="AC53" s="195">
        <v>25.2</v>
      </c>
      <c r="AD53" s="195">
        <v>21.6</v>
      </c>
      <c r="AE53" s="195">
        <v>26.4</v>
      </c>
      <c r="AF53" s="195">
        <f t="shared" si="5"/>
        <v>0</v>
      </c>
      <c r="AG53" s="195">
        <f t="shared" si="6"/>
        <v>0</v>
      </c>
      <c r="AH53" s="195">
        <f t="shared" si="7"/>
        <v>0</v>
      </c>
      <c r="AI53" s="195">
        <f t="shared" si="8"/>
        <v>0</v>
      </c>
      <c r="AJ53" s="195">
        <f t="shared" si="9"/>
        <v>0</v>
      </c>
    </row>
    <row r="54" spans="1:36" x14ac:dyDescent="0.2">
      <c r="A54" s="164"/>
      <c r="B54" s="165"/>
      <c r="C54" s="165"/>
      <c r="D54" s="178"/>
      <c r="E54" s="178"/>
      <c r="F54" s="178"/>
      <c r="AA54" s="103">
        <v>24</v>
      </c>
      <c r="AB54" s="195">
        <v>22.8</v>
      </c>
      <c r="AC54" s="195">
        <v>25.2</v>
      </c>
      <c r="AD54" s="195">
        <v>21.6</v>
      </c>
      <c r="AE54" s="195">
        <v>26.4</v>
      </c>
      <c r="AF54" s="195">
        <f t="shared" si="5"/>
        <v>0</v>
      </c>
      <c r="AG54" s="195">
        <f t="shared" si="6"/>
        <v>0</v>
      </c>
      <c r="AH54" s="195">
        <f t="shared" si="7"/>
        <v>0</v>
      </c>
      <c r="AI54" s="195">
        <f t="shared" si="8"/>
        <v>0</v>
      </c>
      <c r="AJ54" s="195">
        <f t="shared" si="9"/>
        <v>0</v>
      </c>
    </row>
    <row r="55" spans="1:36" x14ac:dyDescent="0.2">
      <c r="A55" s="164"/>
      <c r="B55" s="165"/>
      <c r="C55" s="171"/>
      <c r="D55" s="178"/>
      <c r="E55" s="178"/>
      <c r="F55" s="178"/>
      <c r="AA55" s="103">
        <v>24</v>
      </c>
      <c r="AB55" s="195">
        <v>22.8</v>
      </c>
      <c r="AC55" s="195">
        <v>25.2</v>
      </c>
      <c r="AD55" s="195">
        <v>21.6</v>
      </c>
      <c r="AE55" s="195">
        <v>26.4</v>
      </c>
      <c r="AF55" s="195">
        <f t="shared" si="5"/>
        <v>0</v>
      </c>
      <c r="AG55" s="195">
        <f t="shared" si="6"/>
        <v>0</v>
      </c>
      <c r="AH55" s="195">
        <f t="shared" si="7"/>
        <v>0</v>
      </c>
      <c r="AI55" s="195">
        <f t="shared" si="8"/>
        <v>0</v>
      </c>
      <c r="AJ55" s="195">
        <f t="shared" si="9"/>
        <v>0</v>
      </c>
    </row>
    <row r="56" spans="1:36" x14ac:dyDescent="0.2">
      <c r="A56" s="164"/>
      <c r="B56" s="165"/>
      <c r="C56" s="165"/>
      <c r="D56" s="178"/>
      <c r="E56" s="178"/>
      <c r="F56" s="178"/>
      <c r="AA56" s="103">
        <v>24</v>
      </c>
      <c r="AB56" s="195">
        <v>22.8</v>
      </c>
      <c r="AC56" s="195">
        <v>25.2</v>
      </c>
      <c r="AD56" s="195">
        <v>21.6</v>
      </c>
      <c r="AE56" s="195">
        <v>26.4</v>
      </c>
      <c r="AF56" s="195">
        <f t="shared" si="5"/>
        <v>0</v>
      </c>
      <c r="AG56" s="195">
        <f t="shared" si="6"/>
        <v>0</v>
      </c>
      <c r="AH56" s="195">
        <f t="shared" si="7"/>
        <v>0</v>
      </c>
      <c r="AI56" s="195">
        <f t="shared" si="8"/>
        <v>0</v>
      </c>
      <c r="AJ56" s="195">
        <f t="shared" si="9"/>
        <v>0</v>
      </c>
    </row>
    <row r="57" spans="1:36" x14ac:dyDescent="0.2">
      <c r="A57" s="164"/>
      <c r="B57" s="165"/>
      <c r="C57" s="171"/>
      <c r="D57" s="178"/>
      <c r="E57" s="178"/>
      <c r="F57" s="178"/>
      <c r="AA57" s="103">
        <v>24</v>
      </c>
      <c r="AB57" s="195">
        <v>22.8</v>
      </c>
      <c r="AC57" s="195">
        <v>25.2</v>
      </c>
      <c r="AD57" s="195">
        <v>21.6</v>
      </c>
      <c r="AE57" s="195">
        <v>26.4</v>
      </c>
      <c r="AF57" s="195">
        <f t="shared" si="5"/>
        <v>0</v>
      </c>
      <c r="AG57" s="195">
        <f t="shared" si="6"/>
        <v>0</v>
      </c>
      <c r="AH57" s="195">
        <f t="shared" si="7"/>
        <v>0</v>
      </c>
      <c r="AI57" s="195">
        <f t="shared" si="8"/>
        <v>0</v>
      </c>
      <c r="AJ57" s="195">
        <f t="shared" si="9"/>
        <v>0</v>
      </c>
    </row>
    <row r="58" spans="1:36" x14ac:dyDescent="0.2">
      <c r="A58" s="164"/>
      <c r="B58" s="165"/>
      <c r="C58" s="165"/>
      <c r="D58" s="178"/>
      <c r="E58" s="178"/>
      <c r="F58" s="178"/>
      <c r="AA58" s="103">
        <v>24</v>
      </c>
      <c r="AB58" s="195">
        <v>22.8</v>
      </c>
      <c r="AC58" s="195">
        <v>25.2</v>
      </c>
      <c r="AD58" s="195">
        <v>21.6</v>
      </c>
      <c r="AE58" s="195">
        <v>26.4</v>
      </c>
      <c r="AF58" s="195">
        <f t="shared" si="5"/>
        <v>0</v>
      </c>
      <c r="AG58" s="195">
        <f t="shared" si="6"/>
        <v>0</v>
      </c>
      <c r="AH58" s="195">
        <f t="shared" si="7"/>
        <v>0</v>
      </c>
      <c r="AI58" s="195">
        <f t="shared" si="8"/>
        <v>0</v>
      </c>
      <c r="AJ58" s="195">
        <f t="shared" si="9"/>
        <v>0</v>
      </c>
    </row>
    <row r="59" spans="1:36" x14ac:dyDescent="0.2">
      <c r="A59" s="164"/>
      <c r="B59" s="165"/>
      <c r="C59" s="171"/>
      <c r="D59" s="178"/>
      <c r="E59" s="178"/>
      <c r="F59" s="178"/>
      <c r="AA59" s="103">
        <v>24</v>
      </c>
      <c r="AB59" s="195">
        <v>22.8</v>
      </c>
      <c r="AC59" s="195">
        <v>25.2</v>
      </c>
      <c r="AD59" s="195">
        <v>21.6</v>
      </c>
      <c r="AE59" s="195">
        <v>26.4</v>
      </c>
      <c r="AF59" s="195">
        <f t="shared" si="5"/>
        <v>0</v>
      </c>
      <c r="AG59" s="195">
        <f t="shared" si="6"/>
        <v>0</v>
      </c>
      <c r="AH59" s="195">
        <f t="shared" si="7"/>
        <v>0</v>
      </c>
      <c r="AI59" s="195">
        <f t="shared" si="8"/>
        <v>0</v>
      </c>
      <c r="AJ59" s="195">
        <f t="shared" si="9"/>
        <v>0</v>
      </c>
    </row>
    <row r="60" spans="1:36" x14ac:dyDescent="0.2">
      <c r="A60" s="164"/>
      <c r="B60" s="165"/>
      <c r="C60" s="165"/>
      <c r="D60" s="178"/>
      <c r="E60" s="178"/>
      <c r="F60" s="178"/>
      <c r="AA60" s="103">
        <v>24</v>
      </c>
      <c r="AB60" s="195">
        <v>22.8</v>
      </c>
      <c r="AC60" s="195">
        <v>25.2</v>
      </c>
      <c r="AD60" s="195">
        <v>21.6</v>
      </c>
      <c r="AE60" s="195">
        <v>26.4</v>
      </c>
      <c r="AF60" s="195">
        <f t="shared" si="0"/>
        <v>185.5</v>
      </c>
      <c r="AG60" s="195">
        <f t="shared" si="6"/>
        <v>0</v>
      </c>
      <c r="AH60" s="195">
        <f t="shared" si="7"/>
        <v>0</v>
      </c>
      <c r="AI60" s="195">
        <f t="shared" si="8"/>
        <v>0</v>
      </c>
      <c r="AJ60" s="195">
        <f t="shared" si="9"/>
        <v>0</v>
      </c>
    </row>
    <row r="61" spans="1:36" x14ac:dyDescent="0.2">
      <c r="A61" s="164"/>
      <c r="B61" s="165"/>
      <c r="C61" s="171"/>
      <c r="D61" s="178"/>
      <c r="E61" s="178"/>
      <c r="F61" s="178"/>
      <c r="AA61" s="103">
        <v>24</v>
      </c>
      <c r="AB61" s="195">
        <v>22.8</v>
      </c>
      <c r="AC61" s="195">
        <v>25.2</v>
      </c>
      <c r="AD61" s="195">
        <v>21.6</v>
      </c>
      <c r="AE61" s="195">
        <v>26.4</v>
      </c>
      <c r="AF61" s="195">
        <f t="shared" si="0"/>
        <v>185.5</v>
      </c>
      <c r="AG61" s="195">
        <f t="shared" si="6"/>
        <v>0</v>
      </c>
      <c r="AH61" s="195">
        <f t="shared" si="7"/>
        <v>0</v>
      </c>
      <c r="AI61" s="195">
        <f t="shared" si="8"/>
        <v>0</v>
      </c>
      <c r="AJ61" s="195">
        <f t="shared" si="9"/>
        <v>0</v>
      </c>
    </row>
    <row r="62" spans="1:36" x14ac:dyDescent="0.2">
      <c r="A62" s="164"/>
      <c r="B62" s="165"/>
      <c r="C62" s="165"/>
      <c r="D62" s="178"/>
      <c r="E62" s="178"/>
      <c r="F62" s="178"/>
      <c r="AA62" s="103">
        <v>24</v>
      </c>
      <c r="AB62" s="195">
        <v>22.8</v>
      </c>
      <c r="AC62" s="195">
        <v>25.2</v>
      </c>
      <c r="AD62" s="195">
        <v>21.6</v>
      </c>
      <c r="AE62" s="195">
        <v>26.4</v>
      </c>
      <c r="AF62" s="195">
        <f t="shared" si="0"/>
        <v>185.5</v>
      </c>
      <c r="AG62" s="195">
        <f t="shared" si="6"/>
        <v>0</v>
      </c>
      <c r="AH62" s="195">
        <f t="shared" si="7"/>
        <v>0</v>
      </c>
      <c r="AI62" s="195">
        <f t="shared" si="8"/>
        <v>0</v>
      </c>
      <c r="AJ62" s="195">
        <f t="shared" si="9"/>
        <v>0</v>
      </c>
    </row>
    <row r="63" spans="1:36" x14ac:dyDescent="0.2">
      <c r="A63" s="164"/>
      <c r="B63" s="165"/>
      <c r="C63" s="171"/>
      <c r="D63" s="178"/>
      <c r="E63" s="178"/>
      <c r="F63" s="178"/>
      <c r="AA63" s="103">
        <v>24</v>
      </c>
      <c r="AB63" s="195">
        <v>22.8</v>
      </c>
      <c r="AC63" s="195">
        <v>25.2</v>
      </c>
      <c r="AD63" s="195">
        <v>21.6</v>
      </c>
      <c r="AE63" s="195">
        <v>26.4</v>
      </c>
      <c r="AF63" s="195">
        <f t="shared" si="0"/>
        <v>185.5</v>
      </c>
      <c r="AG63" s="195">
        <f t="shared" si="6"/>
        <v>0</v>
      </c>
      <c r="AH63" s="195">
        <f t="shared" si="7"/>
        <v>0</v>
      </c>
      <c r="AI63" s="195">
        <f t="shared" si="8"/>
        <v>0</v>
      </c>
      <c r="AJ63" s="195">
        <f t="shared" si="9"/>
        <v>0</v>
      </c>
    </row>
    <row r="64" spans="1:36" x14ac:dyDescent="0.2">
      <c r="A64" s="164"/>
      <c r="B64" s="165"/>
      <c r="C64" s="165"/>
      <c r="D64" s="178"/>
      <c r="E64" s="178"/>
      <c r="F64" s="178"/>
      <c r="AA64" s="103">
        <v>24</v>
      </c>
      <c r="AB64" s="195">
        <v>22.8</v>
      </c>
      <c r="AC64" s="195">
        <v>25.2</v>
      </c>
      <c r="AD64" s="195">
        <v>21.6</v>
      </c>
      <c r="AE64" s="195">
        <v>26.4</v>
      </c>
      <c r="AF64" s="195">
        <f t="shared" si="0"/>
        <v>185.5</v>
      </c>
      <c r="AG64" s="195">
        <f t="shared" si="6"/>
        <v>0</v>
      </c>
      <c r="AH64" s="195">
        <f t="shared" si="7"/>
        <v>0</v>
      </c>
      <c r="AI64" s="195">
        <f t="shared" si="8"/>
        <v>0</v>
      </c>
      <c r="AJ64" s="195">
        <f t="shared" si="9"/>
        <v>0</v>
      </c>
    </row>
    <row r="65" spans="1:36" x14ac:dyDescent="0.2">
      <c r="A65" s="164"/>
      <c r="B65" s="165"/>
      <c r="C65" s="171"/>
      <c r="D65" s="178"/>
      <c r="E65" s="178"/>
      <c r="F65" s="178"/>
      <c r="AA65" s="103">
        <v>24</v>
      </c>
      <c r="AB65" s="195">
        <v>22.8</v>
      </c>
      <c r="AC65" s="195">
        <v>25.2</v>
      </c>
      <c r="AD65" s="195">
        <v>21.6</v>
      </c>
      <c r="AE65" s="195">
        <v>26.4</v>
      </c>
      <c r="AF65" s="195">
        <f t="shared" si="0"/>
        <v>185.5</v>
      </c>
      <c r="AG65" s="195">
        <f t="shared" si="6"/>
        <v>0</v>
      </c>
      <c r="AH65" s="195">
        <f t="shared" si="7"/>
        <v>0</v>
      </c>
      <c r="AI65" s="195">
        <f t="shared" si="8"/>
        <v>0</v>
      </c>
      <c r="AJ65" s="195">
        <f t="shared" si="9"/>
        <v>0</v>
      </c>
    </row>
    <row r="66" spans="1:36" x14ac:dyDescent="0.2">
      <c r="A66" s="164"/>
      <c r="B66" s="165"/>
      <c r="C66" s="165"/>
      <c r="D66" s="178"/>
      <c r="E66" s="178"/>
      <c r="F66" s="178"/>
      <c r="AA66" s="103">
        <v>24</v>
      </c>
      <c r="AB66" s="195">
        <v>22.8</v>
      </c>
      <c r="AC66" s="195">
        <v>25.2</v>
      </c>
      <c r="AD66" s="195">
        <v>21.6</v>
      </c>
      <c r="AE66" s="195">
        <v>26.4</v>
      </c>
      <c r="AF66" s="195">
        <f t="shared" si="0"/>
        <v>185.5</v>
      </c>
      <c r="AG66" s="195">
        <f t="shared" si="6"/>
        <v>0</v>
      </c>
      <c r="AH66" s="195">
        <f t="shared" si="7"/>
        <v>0</v>
      </c>
      <c r="AI66" s="195">
        <f t="shared" si="8"/>
        <v>0</v>
      </c>
      <c r="AJ66" s="195">
        <f t="shared" si="9"/>
        <v>0</v>
      </c>
    </row>
    <row r="67" spans="1:36" x14ac:dyDescent="0.2">
      <c r="A67" s="164"/>
      <c r="B67" s="165"/>
      <c r="C67" s="171"/>
      <c r="D67" s="178"/>
      <c r="E67" s="178"/>
      <c r="F67" s="178"/>
      <c r="AA67" s="103">
        <v>24</v>
      </c>
      <c r="AB67" s="195">
        <v>22.8</v>
      </c>
      <c r="AC67" s="195">
        <v>25.2</v>
      </c>
      <c r="AD67" s="195">
        <v>21.6</v>
      </c>
      <c r="AE67" s="195">
        <v>26.4</v>
      </c>
      <c r="AF67" s="195">
        <f t="shared" si="0"/>
        <v>185.5</v>
      </c>
      <c r="AG67" s="195">
        <f t="shared" si="6"/>
        <v>0</v>
      </c>
      <c r="AH67" s="195">
        <f t="shared" si="7"/>
        <v>0</v>
      </c>
      <c r="AI67" s="195">
        <f t="shared" si="8"/>
        <v>0</v>
      </c>
      <c r="AJ67" s="195">
        <f t="shared" si="9"/>
        <v>0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lMKA5N6YHVZ9YMfGQ9Y7LJiHJWbIY+q4heg3OSW43rvOIMxmkdvpYnpfsSeIBhJJVk9pnYfjHhD5ka4/AWwmBw==" saltValue="IvbDlwQ86UOqHTiTCxaXrQ==" spinCount="100000" sheet="1" objects="1" scenarios="1"/>
  <mergeCells count="7">
    <mergeCell ref="U9:U10"/>
    <mergeCell ref="F20:F21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BD31-33BE-46F1-9086-E643384C32CA}">
  <dimension ref="A1:AJ72"/>
  <sheetViews>
    <sheetView topLeftCell="A11" workbookViewId="0">
      <selection activeCell="B37" sqref="B37"/>
    </sheetView>
  </sheetViews>
  <sheetFormatPr defaultRowHeight="12.75" x14ac:dyDescent="0.2"/>
  <cols>
    <col min="1" max="1" width="10.42578125" style="129" bestFit="1" customWidth="1"/>
    <col min="2" max="2" width="10.140625" bestFit="1" customWidth="1"/>
    <col min="3" max="3" width="10.7109375" customWidth="1"/>
    <col min="6" max="6" width="30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4" max="24" width="20.140625" customWidth="1"/>
    <col min="28" max="36" width="8" style="195" customWidth="1"/>
  </cols>
  <sheetData>
    <row r="1" spans="1:36" ht="5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61" t="s">
        <v>82</v>
      </c>
      <c r="V1" s="228" t="s">
        <v>3</v>
      </c>
      <c r="W1" s="268" t="s">
        <v>6</v>
      </c>
      <c r="X1" s="260" t="s">
        <v>7</v>
      </c>
      <c r="Y1" s="261" t="s">
        <v>83</v>
      </c>
      <c r="Z1" s="228" t="s">
        <v>3</v>
      </c>
      <c r="AA1" s="268" t="s">
        <v>6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5">
        <f>AVERAGE(B12:B18)</f>
        <v>20.2</v>
      </c>
      <c r="S2" s="205">
        <f>AVERAGE(C12:C18)</f>
        <v>192.85714285714286</v>
      </c>
      <c r="U2" s="230" t="s">
        <v>9</v>
      </c>
      <c r="V2" s="231">
        <f>AVERAGE(B14:B16,B18:B22)</f>
        <v>22</v>
      </c>
      <c r="W2" s="231">
        <f>AVERAGE(C12:C13,C15:C27)</f>
        <v>185.23076923076923</v>
      </c>
      <c r="Y2" s="230" t="s">
        <v>9</v>
      </c>
      <c r="Z2" s="231">
        <f>AVERAGE(B20:B26)</f>
        <v>24</v>
      </c>
      <c r="AA2" s="231" t="e">
        <f>AVERAGE(G12:G13,G15:G27)</f>
        <v>#DIV/0!</v>
      </c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84</v>
      </c>
      <c r="I3" s="60" t="s">
        <v>13</v>
      </c>
      <c r="Q3" s="203" t="s">
        <v>14</v>
      </c>
      <c r="R3" s="206">
        <f>0.05*R2</f>
        <v>1.01</v>
      </c>
      <c r="S3" s="207">
        <f>0.05*S2</f>
        <v>9.6428571428571441</v>
      </c>
      <c r="U3" s="230" t="s">
        <v>14</v>
      </c>
      <c r="V3" s="233">
        <f>0.05*V2</f>
        <v>1.1000000000000001</v>
      </c>
      <c r="W3" s="233">
        <f>0.05*W2</f>
        <v>9.2615384615384624</v>
      </c>
      <c r="Y3" s="230" t="s">
        <v>14</v>
      </c>
      <c r="Z3" s="233">
        <f>0.05*Z2</f>
        <v>1.2000000000000002</v>
      </c>
      <c r="AA3" s="233" t="e">
        <f>0.05*AA2</f>
        <v>#DIV/0!</v>
      </c>
    </row>
    <row r="4" spans="1:36" ht="21" thickBot="1" x14ac:dyDescent="0.35">
      <c r="A4" s="23" t="s">
        <v>15</v>
      </c>
      <c r="B4" s="5"/>
      <c r="C4" s="3" t="s">
        <v>67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18.18</v>
      </c>
      <c r="S4" s="210">
        <f>S2-(2*S3)</f>
        <v>173.57142857142858</v>
      </c>
      <c r="U4" s="235" t="s">
        <v>19</v>
      </c>
      <c r="V4" s="236">
        <f>V2-(2*V3)</f>
        <v>19.8</v>
      </c>
      <c r="W4" s="236">
        <f>W2-(2*W3)</f>
        <v>166.7076923076923</v>
      </c>
      <c r="Y4" s="235" t="s">
        <v>19</v>
      </c>
      <c r="Z4" s="236">
        <f>Z2-(2*Z3)</f>
        <v>21.6</v>
      </c>
      <c r="AA4" s="236" t="e">
        <f>AA2-(2*AA3)</f>
        <v>#DIV/0!</v>
      </c>
    </row>
    <row r="5" spans="1:36" ht="13.5" thickBot="1" x14ac:dyDescent="0.25">
      <c r="A5" s="23" t="s">
        <v>20</v>
      </c>
      <c r="B5" s="5"/>
      <c r="C5" s="3" t="s">
        <v>85</v>
      </c>
      <c r="D5" s="42"/>
      <c r="I5" s="60" t="s">
        <v>22</v>
      </c>
      <c r="Q5" s="211" t="s">
        <v>23</v>
      </c>
      <c r="R5" s="212">
        <f>R2+(2*R3)</f>
        <v>22.22</v>
      </c>
      <c r="S5" s="213">
        <f>S2+(2*S3)</f>
        <v>212.14285714285714</v>
      </c>
      <c r="U5" s="266" t="s">
        <v>23</v>
      </c>
      <c r="V5" s="267">
        <f>V2+(2*V3)</f>
        <v>24.2</v>
      </c>
      <c r="W5" s="239">
        <f>W2+(2*W3)</f>
        <v>203.75384615384615</v>
      </c>
      <c r="Y5" s="266" t="s">
        <v>23</v>
      </c>
      <c r="Z5" s="267">
        <f>Z2+(2*Z3)</f>
        <v>26.4</v>
      </c>
      <c r="AA5" s="239" t="e">
        <f>AA2+(2*AA3)</f>
        <v>#DIV/0!</v>
      </c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/>
      <c r="D8" s="356" t="s">
        <v>27</v>
      </c>
      <c r="E8" s="357"/>
      <c r="F8" s="358"/>
    </row>
    <row r="9" spans="1:36" x14ac:dyDescent="0.2">
      <c r="A9" s="355"/>
      <c r="B9" s="270">
        <v>45608</v>
      </c>
      <c r="C9" s="269">
        <v>45596</v>
      </c>
      <c r="D9" s="359" t="s">
        <v>86</v>
      </c>
      <c r="E9" s="360"/>
      <c r="F9" s="361"/>
      <c r="U9" s="348"/>
      <c r="V9" s="263"/>
      <c r="W9" s="264"/>
      <c r="AA9" s="60" t="s">
        <v>15</v>
      </c>
      <c r="AB9" s="195" t="str">
        <f>C4</f>
        <v>CT2BC</v>
      </c>
      <c r="AF9" s="196" t="s">
        <v>20</v>
      </c>
      <c r="AG9" s="195" t="str">
        <f>C5</f>
        <v>CT2BJ</v>
      </c>
    </row>
    <row r="10" spans="1:36" x14ac:dyDescent="0.2">
      <c r="A10" s="256" t="s">
        <v>28</v>
      </c>
      <c r="B10" s="257" t="s">
        <v>87</v>
      </c>
      <c r="C10" s="255" t="s">
        <v>71</v>
      </c>
      <c r="D10" s="177"/>
      <c r="E10" s="165"/>
      <c r="F10" s="178"/>
      <c r="U10" s="348"/>
      <c r="V10" s="109"/>
      <c r="W10" s="26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/>
      <c r="B11" s="165"/>
      <c r="C11" s="165"/>
      <c r="D11" s="181"/>
      <c r="E11" s="178"/>
      <c r="F11" s="178"/>
      <c r="U11" s="114"/>
      <c r="AA11" s="103">
        <v>22</v>
      </c>
      <c r="AB11" s="195">
        <v>21</v>
      </c>
      <c r="AC11" s="195">
        <v>23</v>
      </c>
      <c r="AD11" s="195">
        <v>20</v>
      </c>
      <c r="AE11" s="195">
        <v>24</v>
      </c>
      <c r="AF11" s="195">
        <f>$S$2</f>
        <v>192.85714285714286</v>
      </c>
      <c r="AG11" s="195">
        <f>$S$2-$S$3</f>
        <v>183.21428571428572</v>
      </c>
      <c r="AH11" s="195">
        <f>$S$2+$S$3</f>
        <v>202.5</v>
      </c>
      <c r="AI11" s="195">
        <f>$S$2-(2*$S$3)</f>
        <v>173.57142857142858</v>
      </c>
      <c r="AJ11" s="195">
        <f>$S$2+(2*$S$3)</f>
        <v>212.14285714285714</v>
      </c>
    </row>
    <row r="12" spans="1:36" x14ac:dyDescent="0.2">
      <c r="A12" s="164">
        <v>45566</v>
      </c>
      <c r="B12" s="175"/>
      <c r="C12" s="171">
        <v>194</v>
      </c>
      <c r="D12" s="178"/>
      <c r="E12" s="165"/>
      <c r="F12" s="178"/>
      <c r="U12" s="114"/>
      <c r="AA12" s="103">
        <v>22</v>
      </c>
      <c r="AB12" s="195">
        <v>21</v>
      </c>
      <c r="AC12" s="195">
        <v>23</v>
      </c>
      <c r="AD12" s="195">
        <v>20</v>
      </c>
      <c r="AE12" s="195">
        <v>24</v>
      </c>
      <c r="AF12" s="195">
        <f t="shared" ref="AF12:AF67" si="0">$S$2</f>
        <v>192.85714285714286</v>
      </c>
      <c r="AG12" s="195">
        <f t="shared" ref="AG12:AG25" si="1">$S$2-$S$3</f>
        <v>183.21428571428572</v>
      </c>
      <c r="AH12" s="195">
        <f t="shared" ref="AH12:AH25" si="2">$S$2+$S$3</f>
        <v>202.5</v>
      </c>
      <c r="AI12" s="195">
        <f t="shared" ref="AI12:AI25" si="3">$S$2-(2*$S$3)</f>
        <v>173.57142857142858</v>
      </c>
      <c r="AJ12" s="195">
        <f t="shared" ref="AJ12:AJ25" si="4">$S$2+(2*$S$3)</f>
        <v>212.14285714285714</v>
      </c>
    </row>
    <row r="13" spans="1:36" x14ac:dyDescent="0.2">
      <c r="A13" s="166">
        <v>45568</v>
      </c>
      <c r="B13" s="167"/>
      <c r="C13" s="167">
        <v>188</v>
      </c>
      <c r="D13" s="177"/>
      <c r="E13" s="165"/>
      <c r="F13" s="182"/>
      <c r="I13" s="61" t="s">
        <v>39</v>
      </c>
      <c r="J13" s="103"/>
      <c r="AA13" s="103">
        <v>22</v>
      </c>
      <c r="AB13" s="195">
        <v>21</v>
      </c>
      <c r="AC13" s="195">
        <v>23</v>
      </c>
      <c r="AD13" s="195">
        <v>20</v>
      </c>
      <c r="AE13" s="195">
        <v>24</v>
      </c>
      <c r="AF13" s="195">
        <f t="shared" si="0"/>
        <v>192.85714285714286</v>
      </c>
      <c r="AG13" s="195">
        <f t="shared" si="1"/>
        <v>183.21428571428572</v>
      </c>
      <c r="AH13" s="195">
        <f t="shared" si="2"/>
        <v>202.5</v>
      </c>
      <c r="AI13" s="195">
        <f t="shared" si="3"/>
        <v>173.57142857142858</v>
      </c>
      <c r="AJ13" s="195">
        <f t="shared" si="4"/>
        <v>212.14285714285714</v>
      </c>
    </row>
    <row r="14" spans="1:36" x14ac:dyDescent="0.2">
      <c r="A14" s="164">
        <v>45573</v>
      </c>
      <c r="B14" s="165">
        <v>20</v>
      </c>
      <c r="C14" s="165">
        <v>205</v>
      </c>
      <c r="D14" s="179"/>
      <c r="E14" s="165"/>
      <c r="F14" s="178"/>
      <c r="U14" s="114"/>
      <c r="AA14" s="103">
        <v>22</v>
      </c>
      <c r="AB14" s="195">
        <v>21</v>
      </c>
      <c r="AC14" s="195">
        <v>23</v>
      </c>
      <c r="AD14" s="195">
        <v>20</v>
      </c>
      <c r="AE14" s="195">
        <v>24</v>
      </c>
      <c r="AF14" s="195">
        <f t="shared" si="0"/>
        <v>192.85714285714286</v>
      </c>
      <c r="AG14" s="195">
        <f t="shared" si="1"/>
        <v>183.21428571428572</v>
      </c>
      <c r="AH14" s="195">
        <f t="shared" si="2"/>
        <v>202.5</v>
      </c>
      <c r="AI14" s="195">
        <f t="shared" si="3"/>
        <v>173.57142857142858</v>
      </c>
      <c r="AJ14" s="195">
        <f t="shared" si="4"/>
        <v>212.14285714285714</v>
      </c>
    </row>
    <row r="15" spans="1:36" x14ac:dyDescent="0.2">
      <c r="A15" s="164">
        <v>45575</v>
      </c>
      <c r="B15" s="175">
        <v>20</v>
      </c>
      <c r="C15" s="171">
        <v>193</v>
      </c>
      <c r="D15" s="177"/>
      <c r="E15" s="165"/>
      <c r="F15" s="178"/>
      <c r="I15" s="193"/>
      <c r="U15" s="114"/>
      <c r="AA15" s="103">
        <v>22</v>
      </c>
      <c r="AB15" s="195">
        <v>21</v>
      </c>
      <c r="AC15" s="195">
        <v>23</v>
      </c>
      <c r="AD15" s="195">
        <v>20</v>
      </c>
      <c r="AE15" s="195">
        <v>24</v>
      </c>
      <c r="AF15" s="195">
        <f t="shared" si="0"/>
        <v>192.85714285714286</v>
      </c>
      <c r="AG15" s="195">
        <f t="shared" si="1"/>
        <v>183.21428571428572</v>
      </c>
      <c r="AH15" s="195">
        <f t="shared" si="2"/>
        <v>202.5</v>
      </c>
      <c r="AI15" s="195">
        <f t="shared" si="3"/>
        <v>173.57142857142858</v>
      </c>
      <c r="AJ15" s="195">
        <f t="shared" si="4"/>
        <v>212.14285714285714</v>
      </c>
    </row>
    <row r="16" spans="1:36" x14ac:dyDescent="0.2">
      <c r="A16" s="164">
        <v>45580</v>
      </c>
      <c r="B16" s="169">
        <v>23</v>
      </c>
      <c r="C16" s="170">
        <v>193</v>
      </c>
      <c r="D16" s="177" t="s">
        <v>88</v>
      </c>
      <c r="E16" s="165"/>
      <c r="F16" s="178"/>
      <c r="I16" s="132" t="s">
        <v>2</v>
      </c>
      <c r="J16" s="133" t="s">
        <v>3</v>
      </c>
      <c r="K16" s="134" t="s">
        <v>4</v>
      </c>
      <c r="U16" s="114"/>
      <c r="AA16" s="103">
        <v>22</v>
      </c>
      <c r="AB16" s="195">
        <v>21</v>
      </c>
      <c r="AC16" s="195">
        <v>23</v>
      </c>
      <c r="AD16" s="195">
        <v>20</v>
      </c>
      <c r="AE16" s="195">
        <v>24</v>
      </c>
      <c r="AF16" s="195">
        <f t="shared" si="0"/>
        <v>192.85714285714286</v>
      </c>
      <c r="AG16" s="195">
        <f t="shared" si="1"/>
        <v>183.21428571428572</v>
      </c>
      <c r="AH16" s="195">
        <f t="shared" si="2"/>
        <v>202.5</v>
      </c>
      <c r="AI16" s="195">
        <f t="shared" si="3"/>
        <v>173.57142857142858</v>
      </c>
      <c r="AJ16" s="195">
        <f t="shared" si="4"/>
        <v>212.14285714285714</v>
      </c>
    </row>
    <row r="17" spans="1:36" x14ac:dyDescent="0.2">
      <c r="A17" s="164">
        <v>45582</v>
      </c>
      <c r="B17" s="171">
        <v>17</v>
      </c>
      <c r="C17" s="170">
        <v>183</v>
      </c>
      <c r="D17" s="177" t="s">
        <v>89</v>
      </c>
      <c r="E17" s="165"/>
      <c r="F17" s="178"/>
      <c r="I17" s="135" t="s">
        <v>9</v>
      </c>
      <c r="J17" s="80">
        <f>AVERAGE(B14:B99)</f>
        <v>22.782608695652176</v>
      </c>
      <c r="K17" s="136">
        <f>AVERAGE(C12:C99)</f>
        <v>185.47619047619048</v>
      </c>
      <c r="AA17" s="103">
        <v>22</v>
      </c>
      <c r="AB17" s="195">
        <v>21</v>
      </c>
      <c r="AC17" s="195">
        <v>23</v>
      </c>
      <c r="AD17" s="195">
        <v>20</v>
      </c>
      <c r="AE17" s="195">
        <v>24</v>
      </c>
      <c r="AF17" s="195">
        <f t="shared" si="0"/>
        <v>192.85714285714286</v>
      </c>
      <c r="AG17" s="195">
        <f t="shared" si="1"/>
        <v>183.21428571428572</v>
      </c>
      <c r="AH17" s="195">
        <f t="shared" si="2"/>
        <v>202.5</v>
      </c>
      <c r="AI17" s="195">
        <f t="shared" si="3"/>
        <v>173.57142857142858</v>
      </c>
      <c r="AJ17" s="195">
        <f t="shared" si="4"/>
        <v>212.14285714285714</v>
      </c>
    </row>
    <row r="18" spans="1:36" x14ac:dyDescent="0.2">
      <c r="A18" s="164">
        <v>45587</v>
      </c>
      <c r="B18" s="167">
        <v>21</v>
      </c>
      <c r="C18" s="169">
        <v>194</v>
      </c>
      <c r="D18" s="177" t="s">
        <v>90</v>
      </c>
      <c r="E18" s="165"/>
      <c r="F18" s="182"/>
      <c r="I18" s="135" t="s">
        <v>14</v>
      </c>
      <c r="J18" s="78">
        <f>STDEV(B11:B99)</f>
        <v>2.1096428336037105</v>
      </c>
      <c r="K18" s="137">
        <f>STDEV(C11:C99)</f>
        <v>8.3762703372028717</v>
      </c>
      <c r="AA18" s="103">
        <v>22</v>
      </c>
      <c r="AB18" s="195">
        <v>21</v>
      </c>
      <c r="AC18" s="195">
        <v>23</v>
      </c>
      <c r="AD18" s="195">
        <v>20</v>
      </c>
      <c r="AE18" s="195">
        <v>24</v>
      </c>
      <c r="AF18" s="195">
        <f t="shared" si="0"/>
        <v>192.85714285714286</v>
      </c>
      <c r="AG18" s="195">
        <f t="shared" si="1"/>
        <v>183.21428571428572</v>
      </c>
      <c r="AH18" s="195">
        <f t="shared" si="2"/>
        <v>202.5</v>
      </c>
      <c r="AI18" s="195">
        <f t="shared" si="3"/>
        <v>173.57142857142858</v>
      </c>
      <c r="AJ18" s="195">
        <f t="shared" si="4"/>
        <v>212.14285714285714</v>
      </c>
    </row>
    <row r="19" spans="1:36" x14ac:dyDescent="0.2">
      <c r="A19" s="164">
        <v>45589</v>
      </c>
      <c r="B19" s="165">
        <v>20</v>
      </c>
      <c r="C19" s="169">
        <v>185</v>
      </c>
      <c r="D19" s="180"/>
      <c r="E19" s="178"/>
      <c r="F19" s="259"/>
      <c r="I19" s="144" t="s">
        <v>41</v>
      </c>
      <c r="J19" s="147">
        <f>J18/J17*100</f>
        <v>9.2598826665811718</v>
      </c>
      <c r="K19" s="148">
        <f>K18/K17*100</f>
        <v>4.5160892703789548</v>
      </c>
      <c r="AA19" s="103">
        <v>22</v>
      </c>
      <c r="AB19" s="195">
        <v>21</v>
      </c>
      <c r="AC19" s="195">
        <v>23</v>
      </c>
      <c r="AD19" s="195">
        <v>20</v>
      </c>
      <c r="AE19" s="195">
        <v>24</v>
      </c>
      <c r="AF19" s="195">
        <f t="shared" si="0"/>
        <v>192.85714285714286</v>
      </c>
      <c r="AG19" s="195">
        <f t="shared" si="1"/>
        <v>183.21428571428572</v>
      </c>
      <c r="AH19" s="195">
        <f t="shared" si="2"/>
        <v>202.5</v>
      </c>
      <c r="AI19" s="195">
        <f t="shared" si="3"/>
        <v>173.57142857142858</v>
      </c>
      <c r="AJ19" s="195">
        <f t="shared" si="4"/>
        <v>212.14285714285714</v>
      </c>
    </row>
    <row r="20" spans="1:36" ht="21" customHeight="1" x14ac:dyDescent="0.2">
      <c r="A20" s="164">
        <v>45594</v>
      </c>
      <c r="B20" s="171">
        <v>23</v>
      </c>
      <c r="C20" s="171">
        <v>177</v>
      </c>
      <c r="D20" s="177" t="s">
        <v>91</v>
      </c>
      <c r="E20" s="258"/>
      <c r="F20" s="395" t="s">
        <v>92</v>
      </c>
      <c r="J20" s="103"/>
      <c r="K20" s="103"/>
      <c r="AA20" s="103">
        <v>22</v>
      </c>
      <c r="AB20" s="195">
        <v>21</v>
      </c>
      <c r="AC20" s="195">
        <v>23</v>
      </c>
      <c r="AD20" s="195">
        <v>20</v>
      </c>
      <c r="AE20" s="195">
        <v>24</v>
      </c>
      <c r="AF20" s="195">
        <f t="shared" si="0"/>
        <v>192.85714285714286</v>
      </c>
      <c r="AG20" s="195">
        <f t="shared" si="1"/>
        <v>183.21428571428572</v>
      </c>
      <c r="AH20" s="195">
        <f t="shared" si="2"/>
        <v>202.5</v>
      </c>
      <c r="AI20" s="195">
        <f t="shared" si="3"/>
        <v>173.57142857142858</v>
      </c>
      <c r="AJ20" s="195">
        <f t="shared" si="4"/>
        <v>212.14285714285714</v>
      </c>
    </row>
    <row r="21" spans="1:36" ht="17.25" customHeight="1" x14ac:dyDescent="0.2">
      <c r="A21" s="164">
        <v>45594</v>
      </c>
      <c r="B21" s="169">
        <v>25</v>
      </c>
      <c r="C21" s="165"/>
      <c r="D21" s="178" t="s">
        <v>93</v>
      </c>
      <c r="E21" s="258"/>
      <c r="F21" s="395"/>
      <c r="I21" s="194"/>
      <c r="J21" s="103"/>
      <c r="V21" s="195"/>
      <c r="AA21" s="103">
        <v>22</v>
      </c>
      <c r="AB21" s="195">
        <v>21</v>
      </c>
      <c r="AC21" s="195">
        <v>23</v>
      </c>
      <c r="AD21" s="195">
        <v>20</v>
      </c>
      <c r="AE21" s="195">
        <v>24</v>
      </c>
      <c r="AF21" s="195">
        <f t="shared" si="0"/>
        <v>192.85714285714286</v>
      </c>
      <c r="AG21" s="195">
        <f t="shared" si="1"/>
        <v>183.21428571428572</v>
      </c>
      <c r="AH21" s="195">
        <f t="shared" si="2"/>
        <v>202.5</v>
      </c>
      <c r="AI21" s="195">
        <f t="shared" si="3"/>
        <v>173.57142857142858</v>
      </c>
      <c r="AJ21" s="195">
        <f t="shared" si="4"/>
        <v>212.14285714285714</v>
      </c>
    </row>
    <row r="22" spans="1:36" x14ac:dyDescent="0.2">
      <c r="A22" s="172">
        <v>45596</v>
      </c>
      <c r="B22" s="169">
        <v>24</v>
      </c>
      <c r="C22" s="165">
        <v>185</v>
      </c>
      <c r="D22" s="177" t="s">
        <v>94</v>
      </c>
      <c r="E22" s="165"/>
      <c r="F22" s="254"/>
      <c r="I22" s="132" t="s">
        <v>2</v>
      </c>
      <c r="J22" s="133" t="s">
        <v>3</v>
      </c>
      <c r="K22" s="134" t="s">
        <v>4</v>
      </c>
      <c r="AA22" s="103">
        <v>22</v>
      </c>
      <c r="AB22" s="195">
        <v>21</v>
      </c>
      <c r="AC22" s="195">
        <v>23</v>
      </c>
      <c r="AD22" s="195">
        <v>20</v>
      </c>
      <c r="AE22" s="195">
        <v>24</v>
      </c>
      <c r="AF22" s="195">
        <f t="shared" si="0"/>
        <v>192.85714285714286</v>
      </c>
      <c r="AG22" s="195">
        <f t="shared" si="1"/>
        <v>183.21428571428572</v>
      </c>
      <c r="AH22" s="195">
        <f t="shared" si="2"/>
        <v>202.5</v>
      </c>
      <c r="AI22" s="195">
        <f t="shared" si="3"/>
        <v>173.57142857142858</v>
      </c>
      <c r="AJ22" s="195">
        <f t="shared" si="4"/>
        <v>212.14285714285714</v>
      </c>
    </row>
    <row r="23" spans="1:36" x14ac:dyDescent="0.2">
      <c r="A23" s="164">
        <v>45601</v>
      </c>
      <c r="B23" s="169">
        <v>22</v>
      </c>
      <c r="C23" s="173">
        <v>180</v>
      </c>
      <c r="D23" s="180"/>
      <c r="E23" s="165"/>
      <c r="F23" s="178"/>
      <c r="I23" s="135" t="s">
        <v>9</v>
      </c>
      <c r="J23" s="64"/>
      <c r="K23" s="64"/>
      <c r="AA23" s="103">
        <v>24</v>
      </c>
      <c r="AB23" s="195">
        <v>22.8</v>
      </c>
      <c r="AC23" s="195">
        <v>25.2</v>
      </c>
      <c r="AD23" s="195">
        <v>21.6</v>
      </c>
      <c r="AE23" s="195">
        <v>26.4</v>
      </c>
      <c r="AF23" s="195">
        <f t="shared" si="0"/>
        <v>192.85714285714286</v>
      </c>
      <c r="AG23" s="195">
        <f t="shared" si="1"/>
        <v>183.21428571428572</v>
      </c>
      <c r="AH23" s="195">
        <f t="shared" si="2"/>
        <v>202.5</v>
      </c>
      <c r="AI23" s="195">
        <f t="shared" si="3"/>
        <v>173.57142857142858</v>
      </c>
      <c r="AJ23" s="195">
        <f t="shared" si="4"/>
        <v>212.14285714285714</v>
      </c>
    </row>
    <row r="24" spans="1:36" ht="23.25" customHeight="1" x14ac:dyDescent="0.2">
      <c r="A24" s="164">
        <v>45601</v>
      </c>
      <c r="B24" s="222">
        <v>25</v>
      </c>
      <c r="C24" s="174"/>
      <c r="D24" s="177"/>
      <c r="E24" s="180"/>
      <c r="F24" s="223"/>
      <c r="I24" s="135" t="s">
        <v>14</v>
      </c>
      <c r="J24" s="106"/>
      <c r="K24" s="224"/>
      <c r="AA24" s="103">
        <v>24</v>
      </c>
      <c r="AB24" s="195">
        <v>22.8</v>
      </c>
      <c r="AC24" s="195">
        <v>25.2</v>
      </c>
      <c r="AD24" s="195">
        <v>21.6</v>
      </c>
      <c r="AE24" s="195">
        <v>26.4</v>
      </c>
      <c r="AF24" s="195">
        <f t="shared" si="0"/>
        <v>192.85714285714286</v>
      </c>
      <c r="AG24" s="195">
        <f t="shared" si="1"/>
        <v>183.21428571428572</v>
      </c>
      <c r="AH24" s="195">
        <f t="shared" si="2"/>
        <v>202.5</v>
      </c>
      <c r="AI24" s="195">
        <f t="shared" si="3"/>
        <v>173.57142857142858</v>
      </c>
      <c r="AJ24" s="195">
        <f t="shared" si="4"/>
        <v>212.14285714285714</v>
      </c>
    </row>
    <row r="25" spans="1:36" ht="13.5" thickBot="1" x14ac:dyDescent="0.25">
      <c r="A25" s="164">
        <v>45603</v>
      </c>
      <c r="B25" s="214">
        <v>26</v>
      </c>
      <c r="C25" s="165">
        <v>191</v>
      </c>
      <c r="D25" s="177" t="s">
        <v>95</v>
      </c>
      <c r="E25" s="178"/>
      <c r="F25" s="178"/>
      <c r="I25" s="144" t="s">
        <v>80</v>
      </c>
      <c r="J25" s="225"/>
      <c r="K25" s="226"/>
      <c r="AA25" s="103">
        <v>24</v>
      </c>
      <c r="AB25" s="195">
        <v>22.8</v>
      </c>
      <c r="AC25" s="195">
        <v>25.2</v>
      </c>
      <c r="AD25" s="195">
        <v>21.6</v>
      </c>
      <c r="AE25" s="195">
        <v>26.4</v>
      </c>
      <c r="AF25" s="195">
        <f t="shared" si="0"/>
        <v>192.85714285714286</v>
      </c>
      <c r="AG25" s="195">
        <f t="shared" si="1"/>
        <v>183.21428571428572</v>
      </c>
      <c r="AH25" s="195">
        <f t="shared" si="2"/>
        <v>202.5</v>
      </c>
      <c r="AI25" s="195">
        <f t="shared" si="3"/>
        <v>173.57142857142858</v>
      </c>
      <c r="AJ25" s="195">
        <f t="shared" si="4"/>
        <v>212.14285714285714</v>
      </c>
    </row>
    <row r="26" spans="1:36" x14ac:dyDescent="0.2">
      <c r="A26" s="247">
        <v>45608</v>
      </c>
      <c r="B26" s="248">
        <v>23</v>
      </c>
      <c r="C26" s="248">
        <v>173</v>
      </c>
      <c r="D26" s="262"/>
      <c r="E26" s="250"/>
      <c r="F26" s="165"/>
      <c r="J26" s="103"/>
      <c r="K26" s="143"/>
      <c r="AA26" s="103">
        <v>24</v>
      </c>
      <c r="AB26" s="195">
        <v>22.8</v>
      </c>
      <c r="AC26" s="195">
        <v>25.2</v>
      </c>
      <c r="AD26" s="195">
        <v>21.6</v>
      </c>
      <c r="AE26" s="195">
        <v>26.4</v>
      </c>
      <c r="AF26" s="195">
        <f t="shared" ref="AF26:AF59" si="5">$W$2</f>
        <v>185.23076923076923</v>
      </c>
      <c r="AG26" s="195">
        <f t="shared" ref="AG26:AG67" si="6">$W$2-$W$3</f>
        <v>175.96923076923076</v>
      </c>
      <c r="AH26" s="195">
        <f t="shared" ref="AH26:AH67" si="7">$W$2+$W$3</f>
        <v>194.49230769230769</v>
      </c>
      <c r="AI26" s="195">
        <f t="shared" ref="AI26:AI67" si="8">$W$2-(2*$W$3)</f>
        <v>166.7076923076923</v>
      </c>
      <c r="AJ26" s="195">
        <f t="shared" ref="AJ26:AJ67" si="9">$W$2+(2*$W$3)</f>
        <v>203.75384615384615</v>
      </c>
    </row>
    <row r="27" spans="1:36" x14ac:dyDescent="0.2">
      <c r="A27" s="164">
        <v>45608</v>
      </c>
      <c r="B27" s="165"/>
      <c r="C27" s="165">
        <v>172</v>
      </c>
      <c r="D27" s="177" t="s">
        <v>96</v>
      </c>
      <c r="E27" s="180"/>
      <c r="F27" s="244"/>
      <c r="J27" s="143"/>
      <c r="K27" s="103"/>
      <c r="AA27" s="103">
        <v>24</v>
      </c>
      <c r="AB27" s="195">
        <v>22.8</v>
      </c>
      <c r="AC27" s="195">
        <v>25.2</v>
      </c>
      <c r="AD27" s="195">
        <v>21.6</v>
      </c>
      <c r="AE27" s="195">
        <v>26.4</v>
      </c>
      <c r="AF27" s="195">
        <f t="shared" si="5"/>
        <v>185.23076923076923</v>
      </c>
      <c r="AG27" s="195">
        <f t="shared" si="6"/>
        <v>175.96923076923076</v>
      </c>
      <c r="AH27" s="195">
        <f t="shared" si="7"/>
        <v>194.49230769230769</v>
      </c>
      <c r="AI27" s="195">
        <f t="shared" si="8"/>
        <v>166.7076923076923</v>
      </c>
      <c r="AJ27" s="195">
        <f t="shared" si="9"/>
        <v>203.75384615384615</v>
      </c>
    </row>
    <row r="28" spans="1:36" x14ac:dyDescent="0.2">
      <c r="A28" s="164">
        <v>45610</v>
      </c>
      <c r="B28" s="243">
        <v>24</v>
      </c>
      <c r="C28" s="243">
        <v>192</v>
      </c>
      <c r="D28" s="178"/>
      <c r="E28" s="165"/>
      <c r="F28" s="245"/>
      <c r="J28" s="103"/>
      <c r="K28" s="143"/>
      <c r="AA28" s="103">
        <v>24</v>
      </c>
      <c r="AB28" s="195">
        <v>22.8</v>
      </c>
      <c r="AC28" s="195">
        <v>25.2</v>
      </c>
      <c r="AD28" s="195">
        <v>21.6</v>
      </c>
      <c r="AE28" s="195">
        <v>26.4</v>
      </c>
      <c r="AF28" s="195">
        <f t="shared" si="5"/>
        <v>185.23076923076923</v>
      </c>
      <c r="AG28" s="195">
        <f t="shared" si="6"/>
        <v>175.96923076923076</v>
      </c>
      <c r="AH28" s="195">
        <f t="shared" si="7"/>
        <v>194.49230769230769</v>
      </c>
      <c r="AI28" s="195">
        <f t="shared" si="8"/>
        <v>166.7076923076923</v>
      </c>
      <c r="AJ28" s="195">
        <f t="shared" si="9"/>
        <v>203.75384615384615</v>
      </c>
    </row>
    <row r="29" spans="1:36" x14ac:dyDescent="0.2">
      <c r="A29" s="164">
        <v>45615</v>
      </c>
      <c r="B29" s="214">
        <v>25</v>
      </c>
      <c r="C29" s="165">
        <v>175</v>
      </c>
      <c r="D29" s="182" t="s">
        <v>97</v>
      </c>
      <c r="E29" s="178"/>
      <c r="F29" s="246"/>
      <c r="I29" s="24"/>
      <c r="AA29" s="103">
        <v>24</v>
      </c>
      <c r="AB29" s="195">
        <v>22.8</v>
      </c>
      <c r="AC29" s="195">
        <v>25.2</v>
      </c>
      <c r="AD29" s="195">
        <v>21.6</v>
      </c>
      <c r="AE29" s="195">
        <v>26.4</v>
      </c>
      <c r="AF29" s="195">
        <f t="shared" si="5"/>
        <v>185.23076923076923</v>
      </c>
      <c r="AG29" s="195">
        <f t="shared" si="6"/>
        <v>175.96923076923076</v>
      </c>
      <c r="AH29" s="195">
        <f t="shared" si="7"/>
        <v>194.49230769230769</v>
      </c>
      <c r="AI29" s="195">
        <f t="shared" si="8"/>
        <v>166.7076923076923</v>
      </c>
      <c r="AJ29" s="195">
        <f t="shared" si="9"/>
        <v>203.75384615384615</v>
      </c>
    </row>
    <row r="30" spans="1:36" x14ac:dyDescent="0.2">
      <c r="A30" s="164">
        <v>45623</v>
      </c>
      <c r="B30" s="214">
        <v>25</v>
      </c>
      <c r="C30" s="165">
        <v>180</v>
      </c>
      <c r="D30" s="182" t="s">
        <v>98</v>
      </c>
      <c r="E30" s="178"/>
      <c r="F30" s="246"/>
      <c r="J30" s="103"/>
      <c r="K30" s="103"/>
      <c r="AA30" s="103">
        <v>24</v>
      </c>
      <c r="AB30" s="195">
        <v>22.8</v>
      </c>
      <c r="AC30" s="195">
        <v>25.2</v>
      </c>
      <c r="AD30" s="195">
        <v>21.6</v>
      </c>
      <c r="AE30" s="195">
        <v>26.4</v>
      </c>
      <c r="AF30" s="195">
        <f t="shared" si="5"/>
        <v>185.23076923076923</v>
      </c>
      <c r="AG30" s="195">
        <f t="shared" si="6"/>
        <v>175.96923076923076</v>
      </c>
      <c r="AH30" s="195">
        <f t="shared" si="7"/>
        <v>194.49230769230769</v>
      </c>
      <c r="AI30" s="195">
        <f t="shared" si="8"/>
        <v>166.7076923076923</v>
      </c>
      <c r="AJ30" s="195">
        <f t="shared" si="9"/>
        <v>203.75384615384615</v>
      </c>
    </row>
    <row r="31" spans="1:36" x14ac:dyDescent="0.2">
      <c r="A31" s="251">
        <v>45624</v>
      </c>
      <c r="B31" s="252">
        <v>23</v>
      </c>
      <c r="C31" s="252">
        <v>183</v>
      </c>
      <c r="D31" s="253"/>
      <c r="E31" s="254"/>
      <c r="F31" s="178"/>
      <c r="AA31" s="103">
        <v>24</v>
      </c>
      <c r="AB31" s="195">
        <v>22.8</v>
      </c>
      <c r="AC31" s="195">
        <v>25.2</v>
      </c>
      <c r="AD31" s="195">
        <v>21.6</v>
      </c>
      <c r="AE31" s="195">
        <v>26.4</v>
      </c>
      <c r="AF31" s="195">
        <f t="shared" si="5"/>
        <v>185.23076923076923</v>
      </c>
      <c r="AG31" s="195">
        <f t="shared" si="6"/>
        <v>175.96923076923076</v>
      </c>
      <c r="AH31" s="195">
        <f t="shared" si="7"/>
        <v>194.49230769230769</v>
      </c>
      <c r="AI31" s="195">
        <f t="shared" si="8"/>
        <v>166.7076923076923</v>
      </c>
      <c r="AJ31" s="195">
        <f t="shared" si="9"/>
        <v>203.75384615384615</v>
      </c>
    </row>
    <row r="32" spans="1:36" x14ac:dyDescent="0.2">
      <c r="A32" s="164">
        <v>45629</v>
      </c>
      <c r="B32" s="165">
        <v>22</v>
      </c>
      <c r="C32" s="165">
        <v>190</v>
      </c>
      <c r="D32" s="178"/>
      <c r="E32" s="178"/>
      <c r="F32" s="178"/>
      <c r="AA32" s="103">
        <v>24</v>
      </c>
      <c r="AB32" s="195">
        <v>22.8</v>
      </c>
      <c r="AC32" s="195">
        <v>25.2</v>
      </c>
      <c r="AD32" s="195">
        <v>21.6</v>
      </c>
      <c r="AE32" s="195">
        <v>26.4</v>
      </c>
      <c r="AF32" s="195">
        <f t="shared" si="5"/>
        <v>185.23076923076923</v>
      </c>
      <c r="AG32" s="195">
        <f t="shared" si="6"/>
        <v>175.96923076923076</v>
      </c>
      <c r="AH32" s="195">
        <f t="shared" si="7"/>
        <v>194.49230769230769</v>
      </c>
      <c r="AI32" s="195">
        <f t="shared" si="8"/>
        <v>166.7076923076923</v>
      </c>
      <c r="AJ32" s="195">
        <f t="shared" si="9"/>
        <v>203.75384615384615</v>
      </c>
    </row>
    <row r="33" spans="1:36" x14ac:dyDescent="0.2">
      <c r="A33" s="164">
        <v>45631</v>
      </c>
      <c r="B33" s="167">
        <v>24</v>
      </c>
      <c r="C33" s="171">
        <v>185</v>
      </c>
      <c r="D33" s="178"/>
      <c r="E33" s="178"/>
      <c r="F33" s="178"/>
      <c r="AA33" s="103">
        <v>24</v>
      </c>
      <c r="AB33" s="195">
        <v>22.8</v>
      </c>
      <c r="AC33" s="195">
        <v>25.2</v>
      </c>
      <c r="AD33" s="195">
        <v>21.6</v>
      </c>
      <c r="AE33" s="195">
        <v>26.4</v>
      </c>
      <c r="AF33" s="195">
        <f t="shared" si="5"/>
        <v>185.23076923076923</v>
      </c>
      <c r="AG33" s="195">
        <f t="shared" si="6"/>
        <v>175.96923076923076</v>
      </c>
      <c r="AH33" s="195">
        <f t="shared" si="7"/>
        <v>194.49230769230769</v>
      </c>
      <c r="AI33" s="195">
        <f t="shared" si="8"/>
        <v>166.7076923076923</v>
      </c>
      <c r="AJ33" s="195">
        <f t="shared" si="9"/>
        <v>203.75384615384615</v>
      </c>
    </row>
    <row r="34" spans="1:36" x14ac:dyDescent="0.2">
      <c r="A34" s="164">
        <v>45637</v>
      </c>
      <c r="B34" s="168">
        <v>24</v>
      </c>
      <c r="C34" s="165">
        <v>177</v>
      </c>
      <c r="D34" s="178"/>
      <c r="E34" s="178"/>
      <c r="F34" s="178"/>
      <c r="AA34" s="103">
        <v>24</v>
      </c>
      <c r="AB34" s="195">
        <v>22.8</v>
      </c>
      <c r="AC34" s="195">
        <v>25.2</v>
      </c>
      <c r="AD34" s="195">
        <v>21.6</v>
      </c>
      <c r="AE34" s="195">
        <v>26.4</v>
      </c>
      <c r="AF34" s="195">
        <f t="shared" si="5"/>
        <v>185.23076923076923</v>
      </c>
      <c r="AG34" s="195">
        <f t="shared" si="6"/>
        <v>175.96923076923076</v>
      </c>
      <c r="AH34" s="195">
        <f t="shared" si="7"/>
        <v>194.49230769230769</v>
      </c>
      <c r="AI34" s="195">
        <f t="shared" si="8"/>
        <v>166.7076923076923</v>
      </c>
      <c r="AJ34" s="195">
        <f t="shared" si="9"/>
        <v>203.75384615384615</v>
      </c>
    </row>
    <row r="35" spans="1:36" x14ac:dyDescent="0.2">
      <c r="A35" s="164">
        <v>45638</v>
      </c>
      <c r="B35" s="169">
        <v>23</v>
      </c>
      <c r="C35" s="165"/>
      <c r="D35" s="178"/>
      <c r="E35" s="178"/>
      <c r="F35" s="178"/>
      <c r="AA35" s="103">
        <v>24</v>
      </c>
      <c r="AB35" s="195">
        <v>22.8</v>
      </c>
      <c r="AC35" s="195">
        <v>25.2</v>
      </c>
      <c r="AD35" s="195">
        <v>21.6</v>
      </c>
      <c r="AE35" s="195">
        <v>26.4</v>
      </c>
      <c r="AF35" s="195">
        <f t="shared" si="5"/>
        <v>185.23076923076923</v>
      </c>
      <c r="AG35" s="195">
        <f t="shared" si="6"/>
        <v>175.96923076923076</v>
      </c>
      <c r="AH35" s="195">
        <f t="shared" si="7"/>
        <v>194.49230769230769</v>
      </c>
      <c r="AI35" s="195">
        <f t="shared" si="8"/>
        <v>166.7076923076923</v>
      </c>
      <c r="AJ35" s="195">
        <f t="shared" si="9"/>
        <v>203.75384615384615</v>
      </c>
    </row>
    <row r="36" spans="1:36" x14ac:dyDescent="0.2">
      <c r="A36" s="164">
        <v>45643</v>
      </c>
      <c r="B36" s="165">
        <v>23</v>
      </c>
      <c r="C36" s="165"/>
      <c r="D36" s="178"/>
      <c r="E36" s="178"/>
      <c r="F36" s="178"/>
      <c r="G36" s="60"/>
      <c r="AA36" s="103">
        <v>24</v>
      </c>
      <c r="AB36" s="195">
        <v>22.8</v>
      </c>
      <c r="AC36" s="195">
        <v>25.2</v>
      </c>
      <c r="AD36" s="195">
        <v>21.6</v>
      </c>
      <c r="AE36" s="195">
        <v>26.4</v>
      </c>
      <c r="AF36" s="195">
        <f t="shared" si="5"/>
        <v>185.23076923076923</v>
      </c>
      <c r="AG36" s="195">
        <f t="shared" si="6"/>
        <v>175.96923076923076</v>
      </c>
      <c r="AH36" s="195">
        <f t="shared" si="7"/>
        <v>194.49230769230769</v>
      </c>
      <c r="AI36" s="195">
        <f t="shared" si="8"/>
        <v>166.7076923076923</v>
      </c>
      <c r="AJ36" s="195">
        <f t="shared" si="9"/>
        <v>203.75384615384615</v>
      </c>
    </row>
    <row r="37" spans="1:36" x14ac:dyDescent="0.2">
      <c r="A37" s="164">
        <v>45645</v>
      </c>
      <c r="B37" s="171">
        <v>22</v>
      </c>
      <c r="C37" s="171"/>
      <c r="D37" s="178"/>
      <c r="E37" s="178"/>
      <c r="F37" s="178"/>
      <c r="AA37" s="103">
        <v>24</v>
      </c>
      <c r="AB37" s="195">
        <v>22.8</v>
      </c>
      <c r="AC37" s="195">
        <v>25.2</v>
      </c>
      <c r="AD37" s="195">
        <v>21.6</v>
      </c>
      <c r="AE37" s="195">
        <v>26.4</v>
      </c>
      <c r="AF37" s="195">
        <f t="shared" si="5"/>
        <v>185.23076923076923</v>
      </c>
      <c r="AG37" s="195">
        <f t="shared" si="6"/>
        <v>175.96923076923076</v>
      </c>
      <c r="AH37" s="195">
        <f t="shared" si="7"/>
        <v>194.49230769230769</v>
      </c>
      <c r="AI37" s="195">
        <f t="shared" si="8"/>
        <v>166.7076923076923</v>
      </c>
      <c r="AJ37" s="195">
        <f t="shared" si="9"/>
        <v>203.75384615384615</v>
      </c>
    </row>
    <row r="38" spans="1:36" x14ac:dyDescent="0.2">
      <c r="A38" s="164"/>
      <c r="B38" s="169"/>
      <c r="C38" s="165"/>
      <c r="D38" s="178"/>
      <c r="E38" s="178"/>
      <c r="F38" s="178"/>
      <c r="I38" s="60"/>
      <c r="AA38" s="103">
        <v>24</v>
      </c>
      <c r="AB38" s="195">
        <v>22.8</v>
      </c>
      <c r="AC38" s="195">
        <v>25.2</v>
      </c>
      <c r="AD38" s="195">
        <v>21.6</v>
      </c>
      <c r="AE38" s="195">
        <v>26.4</v>
      </c>
      <c r="AF38" s="195">
        <f t="shared" si="5"/>
        <v>185.23076923076923</v>
      </c>
      <c r="AG38" s="195">
        <f t="shared" si="6"/>
        <v>175.96923076923076</v>
      </c>
      <c r="AH38" s="195">
        <f t="shared" si="7"/>
        <v>194.49230769230769</v>
      </c>
      <c r="AI38" s="195">
        <f t="shared" si="8"/>
        <v>166.7076923076923</v>
      </c>
      <c r="AJ38" s="195">
        <f t="shared" si="9"/>
        <v>203.75384615384615</v>
      </c>
    </row>
    <row r="39" spans="1:36" x14ac:dyDescent="0.2">
      <c r="A39" s="164"/>
      <c r="B39" s="169"/>
      <c r="C39" s="171"/>
      <c r="D39" s="178"/>
      <c r="E39" s="178"/>
      <c r="F39" s="178"/>
      <c r="AA39" s="103">
        <v>24</v>
      </c>
      <c r="AB39" s="195">
        <v>22.8</v>
      </c>
      <c r="AC39" s="195">
        <v>25.2</v>
      </c>
      <c r="AD39" s="195">
        <v>21.6</v>
      </c>
      <c r="AE39" s="195">
        <v>26.4</v>
      </c>
      <c r="AF39" s="195">
        <f t="shared" si="5"/>
        <v>185.23076923076923</v>
      </c>
      <c r="AG39" s="195">
        <f t="shared" si="6"/>
        <v>175.96923076923076</v>
      </c>
      <c r="AH39" s="195">
        <f t="shared" si="7"/>
        <v>194.49230769230769</v>
      </c>
      <c r="AI39" s="195">
        <f t="shared" si="8"/>
        <v>166.7076923076923</v>
      </c>
      <c r="AJ39" s="195">
        <f t="shared" si="9"/>
        <v>203.75384615384615</v>
      </c>
    </row>
    <row r="40" spans="1:36" x14ac:dyDescent="0.2">
      <c r="A40" s="164"/>
      <c r="B40" s="169"/>
      <c r="C40" s="165"/>
      <c r="D40" s="178"/>
      <c r="E40" s="178"/>
      <c r="F40" s="178"/>
      <c r="AA40" s="103">
        <v>24</v>
      </c>
      <c r="AB40" s="195">
        <v>22.8</v>
      </c>
      <c r="AC40" s="195">
        <v>25.2</v>
      </c>
      <c r="AD40" s="195">
        <v>21.6</v>
      </c>
      <c r="AE40" s="195">
        <v>26.4</v>
      </c>
      <c r="AF40" s="195">
        <f t="shared" si="5"/>
        <v>185.23076923076923</v>
      </c>
      <c r="AG40" s="195">
        <f t="shared" si="6"/>
        <v>175.96923076923076</v>
      </c>
      <c r="AH40" s="195">
        <f t="shared" si="7"/>
        <v>194.49230769230769</v>
      </c>
      <c r="AI40" s="195">
        <f t="shared" si="8"/>
        <v>166.7076923076923</v>
      </c>
      <c r="AJ40" s="195">
        <f t="shared" si="9"/>
        <v>203.75384615384615</v>
      </c>
    </row>
    <row r="41" spans="1:36" x14ac:dyDescent="0.2">
      <c r="A41" s="164"/>
      <c r="B41" s="165"/>
      <c r="C41" s="171"/>
      <c r="D41" s="178"/>
      <c r="E41" s="178"/>
      <c r="F41" s="178"/>
      <c r="AA41" s="103">
        <v>24</v>
      </c>
      <c r="AB41" s="195">
        <v>22.8</v>
      </c>
      <c r="AC41" s="195">
        <v>25.2</v>
      </c>
      <c r="AD41" s="195">
        <v>21.6</v>
      </c>
      <c r="AE41" s="195">
        <v>26.4</v>
      </c>
      <c r="AF41" s="195">
        <f t="shared" si="5"/>
        <v>185.23076923076923</v>
      </c>
      <c r="AG41" s="195">
        <f t="shared" si="6"/>
        <v>175.96923076923076</v>
      </c>
      <c r="AH41" s="195">
        <f t="shared" si="7"/>
        <v>194.49230769230769</v>
      </c>
      <c r="AI41" s="195">
        <f t="shared" si="8"/>
        <v>166.7076923076923</v>
      </c>
      <c r="AJ41" s="195">
        <f t="shared" si="9"/>
        <v>203.75384615384615</v>
      </c>
    </row>
    <row r="42" spans="1:36" x14ac:dyDescent="0.2">
      <c r="A42" s="164"/>
      <c r="B42" s="165"/>
      <c r="C42" s="165"/>
      <c r="D42" s="178"/>
      <c r="E42" s="178"/>
      <c r="F42" s="178"/>
      <c r="AA42" s="103">
        <v>24</v>
      </c>
      <c r="AB42" s="195">
        <v>22.8</v>
      </c>
      <c r="AC42" s="195">
        <v>25.2</v>
      </c>
      <c r="AD42" s="195">
        <v>21.6</v>
      </c>
      <c r="AE42" s="195">
        <v>26.4</v>
      </c>
      <c r="AF42" s="195">
        <f t="shared" si="5"/>
        <v>185.23076923076923</v>
      </c>
      <c r="AG42" s="195">
        <f t="shared" si="6"/>
        <v>175.96923076923076</v>
      </c>
      <c r="AH42" s="195">
        <f t="shared" si="7"/>
        <v>194.49230769230769</v>
      </c>
      <c r="AI42" s="195">
        <f t="shared" si="8"/>
        <v>166.7076923076923</v>
      </c>
      <c r="AJ42" s="195">
        <f t="shared" si="9"/>
        <v>203.75384615384615</v>
      </c>
    </row>
    <row r="43" spans="1:36" x14ac:dyDescent="0.2">
      <c r="A43" s="164"/>
      <c r="B43" s="165"/>
      <c r="C43" s="171"/>
      <c r="D43" s="178"/>
      <c r="E43" s="178"/>
      <c r="F43" s="178"/>
      <c r="AA43" s="103">
        <v>24</v>
      </c>
      <c r="AB43" s="195">
        <v>22.8</v>
      </c>
      <c r="AC43" s="195">
        <v>25.2</v>
      </c>
      <c r="AD43" s="195">
        <v>21.6</v>
      </c>
      <c r="AE43" s="195">
        <v>26.4</v>
      </c>
      <c r="AF43" s="195">
        <f t="shared" si="5"/>
        <v>185.23076923076923</v>
      </c>
      <c r="AG43" s="195">
        <f t="shared" si="6"/>
        <v>175.96923076923076</v>
      </c>
      <c r="AH43" s="195">
        <f t="shared" si="7"/>
        <v>194.49230769230769</v>
      </c>
      <c r="AI43" s="195">
        <f t="shared" si="8"/>
        <v>166.7076923076923</v>
      </c>
      <c r="AJ43" s="195">
        <f t="shared" si="9"/>
        <v>203.75384615384615</v>
      </c>
    </row>
    <row r="44" spans="1:36" x14ac:dyDescent="0.2">
      <c r="A44" s="164"/>
      <c r="B44" s="165"/>
      <c r="C44" s="165"/>
      <c r="D44" s="178"/>
      <c r="E44" s="178"/>
      <c r="F44" s="178"/>
      <c r="AA44" s="103">
        <v>22</v>
      </c>
      <c r="AB44" s="195">
        <v>21</v>
      </c>
      <c r="AC44" s="195">
        <v>23</v>
      </c>
      <c r="AD44" s="195">
        <v>20</v>
      </c>
      <c r="AE44" s="195">
        <v>24</v>
      </c>
      <c r="AF44" s="195">
        <f t="shared" si="5"/>
        <v>185.23076923076923</v>
      </c>
      <c r="AG44" s="195">
        <f t="shared" si="6"/>
        <v>175.96923076923076</v>
      </c>
      <c r="AH44" s="195">
        <f t="shared" si="7"/>
        <v>194.49230769230769</v>
      </c>
      <c r="AI44" s="195">
        <f t="shared" si="8"/>
        <v>166.7076923076923</v>
      </c>
      <c r="AJ44" s="195">
        <f t="shared" si="9"/>
        <v>203.75384615384615</v>
      </c>
    </row>
    <row r="45" spans="1:36" x14ac:dyDescent="0.2">
      <c r="A45" s="164"/>
      <c r="B45" s="165"/>
      <c r="C45" s="171"/>
      <c r="D45" s="178"/>
      <c r="E45" s="178"/>
      <c r="F45" s="178"/>
      <c r="AA45" s="103">
        <v>22</v>
      </c>
      <c r="AB45" s="195">
        <v>21</v>
      </c>
      <c r="AC45" s="195">
        <v>23</v>
      </c>
      <c r="AD45" s="195">
        <v>20</v>
      </c>
      <c r="AE45" s="195">
        <v>24</v>
      </c>
      <c r="AF45" s="195">
        <f t="shared" si="5"/>
        <v>185.23076923076923</v>
      </c>
      <c r="AG45" s="195">
        <f t="shared" si="6"/>
        <v>175.96923076923076</v>
      </c>
      <c r="AH45" s="195">
        <f t="shared" si="7"/>
        <v>194.49230769230769</v>
      </c>
      <c r="AI45" s="195">
        <f t="shared" si="8"/>
        <v>166.7076923076923</v>
      </c>
      <c r="AJ45" s="195">
        <f t="shared" si="9"/>
        <v>203.75384615384615</v>
      </c>
    </row>
    <row r="46" spans="1:36" x14ac:dyDescent="0.2">
      <c r="A46" s="164"/>
      <c r="B46" s="165"/>
      <c r="C46" s="171"/>
      <c r="D46" s="178"/>
      <c r="E46" s="178"/>
      <c r="F46" s="178"/>
      <c r="AA46" s="103">
        <v>22</v>
      </c>
      <c r="AB46" s="195">
        <v>21</v>
      </c>
      <c r="AC46" s="195">
        <v>23</v>
      </c>
      <c r="AD46" s="195">
        <v>20</v>
      </c>
      <c r="AE46" s="195">
        <v>24</v>
      </c>
      <c r="AF46" s="195">
        <f t="shared" si="5"/>
        <v>185.23076923076923</v>
      </c>
      <c r="AG46" s="195">
        <f t="shared" si="6"/>
        <v>175.96923076923076</v>
      </c>
      <c r="AH46" s="195">
        <f t="shared" si="7"/>
        <v>194.49230769230769</v>
      </c>
      <c r="AI46" s="195">
        <f t="shared" si="8"/>
        <v>166.7076923076923</v>
      </c>
      <c r="AJ46" s="195">
        <f t="shared" si="9"/>
        <v>203.75384615384615</v>
      </c>
    </row>
    <row r="47" spans="1:36" x14ac:dyDescent="0.2">
      <c r="A47" s="164"/>
      <c r="B47" s="165"/>
      <c r="C47" s="171"/>
      <c r="D47" s="178"/>
      <c r="E47" s="178"/>
      <c r="F47" s="178"/>
      <c r="AA47" s="103">
        <v>22</v>
      </c>
      <c r="AB47" s="195">
        <v>21</v>
      </c>
      <c r="AC47" s="195">
        <v>23</v>
      </c>
      <c r="AD47" s="195">
        <v>20</v>
      </c>
      <c r="AE47" s="195">
        <v>24</v>
      </c>
      <c r="AF47" s="195">
        <f t="shared" si="5"/>
        <v>185.23076923076923</v>
      </c>
      <c r="AG47" s="195">
        <f t="shared" si="6"/>
        <v>175.96923076923076</v>
      </c>
      <c r="AH47" s="195">
        <f t="shared" si="7"/>
        <v>194.49230769230769</v>
      </c>
      <c r="AI47" s="195">
        <f t="shared" si="8"/>
        <v>166.7076923076923</v>
      </c>
      <c r="AJ47" s="195">
        <f t="shared" si="9"/>
        <v>203.75384615384615</v>
      </c>
    </row>
    <row r="48" spans="1:36" x14ac:dyDescent="0.2">
      <c r="A48" s="164"/>
      <c r="B48" s="165"/>
      <c r="C48" s="165"/>
      <c r="D48" s="178"/>
      <c r="E48" s="178"/>
      <c r="F48" s="178"/>
      <c r="AA48" s="103">
        <v>22</v>
      </c>
      <c r="AB48" s="195">
        <v>21</v>
      </c>
      <c r="AC48" s="195">
        <v>23</v>
      </c>
      <c r="AD48" s="195">
        <v>20</v>
      </c>
      <c r="AE48" s="195">
        <v>24</v>
      </c>
      <c r="AF48" s="195">
        <f t="shared" si="5"/>
        <v>185.23076923076923</v>
      </c>
      <c r="AG48" s="195">
        <f t="shared" si="6"/>
        <v>175.96923076923076</v>
      </c>
      <c r="AH48" s="195">
        <f t="shared" si="7"/>
        <v>194.49230769230769</v>
      </c>
      <c r="AI48" s="195">
        <f t="shared" si="8"/>
        <v>166.7076923076923</v>
      </c>
      <c r="AJ48" s="195">
        <f t="shared" si="9"/>
        <v>203.75384615384615</v>
      </c>
    </row>
    <row r="49" spans="1:36" x14ac:dyDescent="0.2">
      <c r="A49" s="164"/>
      <c r="B49" s="165"/>
      <c r="C49" s="171"/>
      <c r="D49" s="178"/>
      <c r="E49" s="178"/>
      <c r="F49" s="178"/>
      <c r="AA49" s="103">
        <v>22</v>
      </c>
      <c r="AB49" s="195">
        <v>21</v>
      </c>
      <c r="AC49" s="195">
        <v>23</v>
      </c>
      <c r="AD49" s="195">
        <v>20</v>
      </c>
      <c r="AE49" s="195">
        <v>24</v>
      </c>
      <c r="AF49" s="195">
        <f t="shared" si="5"/>
        <v>185.23076923076923</v>
      </c>
      <c r="AG49" s="195">
        <f t="shared" si="6"/>
        <v>175.96923076923076</v>
      </c>
      <c r="AH49" s="195">
        <f t="shared" si="7"/>
        <v>194.49230769230769</v>
      </c>
      <c r="AI49" s="195">
        <f t="shared" si="8"/>
        <v>166.7076923076923</v>
      </c>
      <c r="AJ49" s="195">
        <f t="shared" si="9"/>
        <v>203.75384615384615</v>
      </c>
    </row>
    <row r="50" spans="1:36" x14ac:dyDescent="0.2">
      <c r="A50" s="164"/>
      <c r="B50" s="165"/>
      <c r="C50" s="165"/>
      <c r="D50" s="178"/>
      <c r="E50" s="178"/>
      <c r="F50" s="178"/>
      <c r="AA50" s="103">
        <v>22</v>
      </c>
      <c r="AB50" s="195">
        <v>21</v>
      </c>
      <c r="AC50" s="195">
        <v>23</v>
      </c>
      <c r="AD50" s="195">
        <v>20</v>
      </c>
      <c r="AE50" s="195">
        <v>24</v>
      </c>
      <c r="AF50" s="195">
        <f t="shared" si="5"/>
        <v>185.23076923076923</v>
      </c>
      <c r="AG50" s="195">
        <f t="shared" si="6"/>
        <v>175.96923076923076</v>
      </c>
      <c r="AH50" s="195">
        <f t="shared" si="7"/>
        <v>194.49230769230769</v>
      </c>
      <c r="AI50" s="195">
        <f t="shared" si="8"/>
        <v>166.7076923076923</v>
      </c>
      <c r="AJ50" s="195">
        <f t="shared" si="9"/>
        <v>203.75384615384615</v>
      </c>
    </row>
    <row r="51" spans="1:36" x14ac:dyDescent="0.2">
      <c r="A51" s="164"/>
      <c r="B51" s="165"/>
      <c r="C51" s="171"/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5"/>
        <v>185.23076923076923</v>
      </c>
      <c r="AG51" s="195">
        <f t="shared" si="6"/>
        <v>175.96923076923076</v>
      </c>
      <c r="AH51" s="195">
        <f t="shared" si="7"/>
        <v>194.49230769230769</v>
      </c>
      <c r="AI51" s="195">
        <f t="shared" si="8"/>
        <v>166.7076923076923</v>
      </c>
      <c r="AJ51" s="195">
        <f t="shared" si="9"/>
        <v>203.75384615384615</v>
      </c>
    </row>
    <row r="52" spans="1:36" x14ac:dyDescent="0.2">
      <c r="A52" s="164"/>
      <c r="B52" s="165"/>
      <c r="C52" s="165"/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5"/>
        <v>185.23076923076923</v>
      </c>
      <c r="AG52" s="195">
        <f t="shared" si="6"/>
        <v>175.96923076923076</v>
      </c>
      <c r="AH52" s="195">
        <f t="shared" si="7"/>
        <v>194.49230769230769</v>
      </c>
      <c r="AI52" s="195">
        <f t="shared" si="8"/>
        <v>166.7076923076923</v>
      </c>
      <c r="AJ52" s="195">
        <f t="shared" si="9"/>
        <v>203.75384615384615</v>
      </c>
    </row>
    <row r="53" spans="1:36" x14ac:dyDescent="0.2">
      <c r="A53" s="164"/>
      <c r="B53" s="165"/>
      <c r="C53" s="171"/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5"/>
        <v>185.23076923076923</v>
      </c>
      <c r="AG53" s="195">
        <f t="shared" si="6"/>
        <v>175.96923076923076</v>
      </c>
      <c r="AH53" s="195">
        <f t="shared" si="7"/>
        <v>194.49230769230769</v>
      </c>
      <c r="AI53" s="195">
        <f t="shared" si="8"/>
        <v>166.7076923076923</v>
      </c>
      <c r="AJ53" s="195">
        <f t="shared" si="9"/>
        <v>203.75384615384615</v>
      </c>
    </row>
    <row r="54" spans="1:36" x14ac:dyDescent="0.2">
      <c r="A54" s="164"/>
      <c r="B54" s="165"/>
      <c r="C54" s="165"/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5"/>
        <v>185.23076923076923</v>
      </c>
      <c r="AG54" s="195">
        <f t="shared" si="6"/>
        <v>175.96923076923076</v>
      </c>
      <c r="AH54" s="195">
        <f t="shared" si="7"/>
        <v>194.49230769230769</v>
      </c>
      <c r="AI54" s="195">
        <f t="shared" si="8"/>
        <v>166.7076923076923</v>
      </c>
      <c r="AJ54" s="195">
        <f t="shared" si="9"/>
        <v>203.75384615384615</v>
      </c>
    </row>
    <row r="55" spans="1:36" x14ac:dyDescent="0.2">
      <c r="A55" s="164"/>
      <c r="B55" s="165"/>
      <c r="C55" s="171"/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5"/>
        <v>185.23076923076923</v>
      </c>
      <c r="AG55" s="195">
        <f t="shared" si="6"/>
        <v>175.96923076923076</v>
      </c>
      <c r="AH55" s="195">
        <f t="shared" si="7"/>
        <v>194.49230769230769</v>
      </c>
      <c r="AI55" s="195">
        <f t="shared" si="8"/>
        <v>166.7076923076923</v>
      </c>
      <c r="AJ55" s="195">
        <f t="shared" si="9"/>
        <v>203.75384615384615</v>
      </c>
    </row>
    <row r="56" spans="1:36" x14ac:dyDescent="0.2">
      <c r="A56" s="164"/>
      <c r="B56" s="165"/>
      <c r="C56" s="165"/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5"/>
        <v>185.23076923076923</v>
      </c>
      <c r="AG56" s="195">
        <f t="shared" si="6"/>
        <v>175.96923076923076</v>
      </c>
      <c r="AH56" s="195">
        <f t="shared" si="7"/>
        <v>194.49230769230769</v>
      </c>
      <c r="AI56" s="195">
        <f t="shared" si="8"/>
        <v>166.7076923076923</v>
      </c>
      <c r="AJ56" s="195">
        <f t="shared" si="9"/>
        <v>203.75384615384615</v>
      </c>
    </row>
    <row r="57" spans="1:36" x14ac:dyDescent="0.2">
      <c r="A57" s="164"/>
      <c r="B57" s="165"/>
      <c r="C57" s="171"/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5"/>
        <v>185.23076923076923</v>
      </c>
      <c r="AG57" s="195">
        <f t="shared" si="6"/>
        <v>175.96923076923076</v>
      </c>
      <c r="AH57" s="195">
        <f t="shared" si="7"/>
        <v>194.49230769230769</v>
      </c>
      <c r="AI57" s="195">
        <f t="shared" si="8"/>
        <v>166.7076923076923</v>
      </c>
      <c r="AJ57" s="195">
        <f t="shared" si="9"/>
        <v>203.75384615384615</v>
      </c>
    </row>
    <row r="58" spans="1:36" x14ac:dyDescent="0.2">
      <c r="A58" s="164"/>
      <c r="B58" s="165"/>
      <c r="C58" s="165"/>
      <c r="D58" s="178"/>
      <c r="E58" s="178"/>
      <c r="F58" s="178"/>
      <c r="AA58" s="103">
        <v>19</v>
      </c>
      <c r="AB58" s="195">
        <v>18</v>
      </c>
      <c r="AC58" s="195">
        <v>20</v>
      </c>
      <c r="AD58" s="195">
        <v>17</v>
      </c>
      <c r="AE58" s="195">
        <v>21</v>
      </c>
      <c r="AF58" s="195">
        <f t="shared" si="5"/>
        <v>185.23076923076923</v>
      </c>
      <c r="AG58" s="195">
        <f t="shared" si="6"/>
        <v>175.96923076923076</v>
      </c>
      <c r="AH58" s="195">
        <f t="shared" si="7"/>
        <v>194.49230769230769</v>
      </c>
      <c r="AI58" s="195">
        <f t="shared" si="8"/>
        <v>166.7076923076923</v>
      </c>
      <c r="AJ58" s="195">
        <f t="shared" si="9"/>
        <v>203.75384615384615</v>
      </c>
    </row>
    <row r="59" spans="1:36" x14ac:dyDescent="0.2">
      <c r="A59" s="164"/>
      <c r="B59" s="165"/>
      <c r="C59" s="171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5"/>
        <v>185.23076923076923</v>
      </c>
      <c r="AG59" s="195">
        <f t="shared" si="6"/>
        <v>175.96923076923076</v>
      </c>
      <c r="AH59" s="195">
        <f t="shared" si="7"/>
        <v>194.49230769230769</v>
      </c>
      <c r="AI59" s="195">
        <f t="shared" si="8"/>
        <v>166.7076923076923</v>
      </c>
      <c r="AJ59" s="195">
        <f t="shared" si="9"/>
        <v>203.75384615384615</v>
      </c>
    </row>
    <row r="60" spans="1:36" x14ac:dyDescent="0.2">
      <c r="A60" s="164"/>
      <c r="B60" s="165"/>
      <c r="C60" s="165"/>
      <c r="D60" s="178"/>
      <c r="E60" s="178"/>
      <c r="F60" s="178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0"/>
        <v>192.85714285714286</v>
      </c>
      <c r="AG60" s="195">
        <f t="shared" si="6"/>
        <v>175.96923076923076</v>
      </c>
      <c r="AH60" s="195">
        <f t="shared" si="7"/>
        <v>194.49230769230769</v>
      </c>
      <c r="AI60" s="195">
        <f t="shared" si="8"/>
        <v>166.7076923076923</v>
      </c>
      <c r="AJ60" s="195">
        <f t="shared" si="9"/>
        <v>203.75384615384615</v>
      </c>
    </row>
    <row r="61" spans="1:36" x14ac:dyDescent="0.2">
      <c r="A61" s="164"/>
      <c r="B61" s="165"/>
      <c r="C61" s="171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0"/>
        <v>192.85714285714286</v>
      </c>
      <c r="AG61" s="195">
        <f t="shared" si="6"/>
        <v>175.96923076923076</v>
      </c>
      <c r="AH61" s="195">
        <f t="shared" si="7"/>
        <v>194.49230769230769</v>
      </c>
      <c r="AI61" s="195">
        <f t="shared" si="8"/>
        <v>166.7076923076923</v>
      </c>
      <c r="AJ61" s="195">
        <f t="shared" si="9"/>
        <v>203.75384615384615</v>
      </c>
    </row>
    <row r="62" spans="1:36" x14ac:dyDescent="0.2">
      <c r="A62" s="164"/>
      <c r="B62" s="165"/>
      <c r="C62" s="165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0"/>
        <v>192.85714285714286</v>
      </c>
      <c r="AG62" s="195">
        <f t="shared" si="6"/>
        <v>175.96923076923076</v>
      </c>
      <c r="AH62" s="195">
        <f t="shared" si="7"/>
        <v>194.49230769230769</v>
      </c>
      <c r="AI62" s="195">
        <f t="shared" si="8"/>
        <v>166.7076923076923</v>
      </c>
      <c r="AJ62" s="195">
        <f t="shared" si="9"/>
        <v>203.75384615384615</v>
      </c>
    </row>
    <row r="63" spans="1:36" x14ac:dyDescent="0.2">
      <c r="A63" s="164"/>
      <c r="B63" s="165"/>
      <c r="C63" s="171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0"/>
        <v>192.85714285714286</v>
      </c>
      <c r="AG63" s="195">
        <f t="shared" si="6"/>
        <v>175.96923076923076</v>
      </c>
      <c r="AH63" s="195">
        <f t="shared" si="7"/>
        <v>194.49230769230769</v>
      </c>
      <c r="AI63" s="195">
        <f t="shared" si="8"/>
        <v>166.7076923076923</v>
      </c>
      <c r="AJ63" s="195">
        <f t="shared" si="9"/>
        <v>203.75384615384615</v>
      </c>
    </row>
    <row r="64" spans="1:36" x14ac:dyDescent="0.2">
      <c r="A64" s="164"/>
      <c r="B64" s="165"/>
      <c r="C64" s="165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0"/>
        <v>192.85714285714286</v>
      </c>
      <c r="AG64" s="195">
        <f t="shared" si="6"/>
        <v>175.96923076923076</v>
      </c>
      <c r="AH64" s="195">
        <f t="shared" si="7"/>
        <v>194.49230769230769</v>
      </c>
      <c r="AI64" s="195">
        <f t="shared" si="8"/>
        <v>166.7076923076923</v>
      </c>
      <c r="AJ64" s="195">
        <f t="shared" si="9"/>
        <v>203.75384615384615</v>
      </c>
    </row>
    <row r="65" spans="1:36" x14ac:dyDescent="0.2">
      <c r="A65" s="164"/>
      <c r="B65" s="165"/>
      <c r="C65" s="171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0"/>
        <v>192.85714285714286</v>
      </c>
      <c r="AG65" s="195">
        <f t="shared" si="6"/>
        <v>175.96923076923076</v>
      </c>
      <c r="AH65" s="195">
        <f t="shared" si="7"/>
        <v>194.49230769230769</v>
      </c>
      <c r="AI65" s="195">
        <f t="shared" si="8"/>
        <v>166.7076923076923</v>
      </c>
      <c r="AJ65" s="195">
        <f t="shared" si="9"/>
        <v>203.75384615384615</v>
      </c>
    </row>
    <row r="66" spans="1:36" x14ac:dyDescent="0.2">
      <c r="A66" s="164"/>
      <c r="B66" s="165"/>
      <c r="C66" s="165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0"/>
        <v>192.85714285714286</v>
      </c>
      <c r="AG66" s="195">
        <f t="shared" si="6"/>
        <v>175.96923076923076</v>
      </c>
      <c r="AH66" s="195">
        <f t="shared" si="7"/>
        <v>194.49230769230769</v>
      </c>
      <c r="AI66" s="195">
        <f t="shared" si="8"/>
        <v>166.7076923076923</v>
      </c>
      <c r="AJ66" s="195">
        <f t="shared" si="9"/>
        <v>203.75384615384615</v>
      </c>
    </row>
    <row r="67" spans="1:36" x14ac:dyDescent="0.2">
      <c r="A67" s="164"/>
      <c r="B67" s="165"/>
      <c r="C67" s="171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0"/>
        <v>192.85714285714286</v>
      </c>
      <c r="AG67" s="195">
        <f t="shared" si="6"/>
        <v>175.96923076923076</v>
      </c>
      <c r="AH67" s="195">
        <f t="shared" si="7"/>
        <v>194.49230769230769</v>
      </c>
      <c r="AI67" s="195">
        <f t="shared" si="8"/>
        <v>166.7076923076923</v>
      </c>
      <c r="AJ67" s="195">
        <f t="shared" si="9"/>
        <v>203.75384615384615</v>
      </c>
    </row>
    <row r="68" spans="1:36" x14ac:dyDescent="0.2">
      <c r="A68" s="164"/>
      <c r="B68" s="165"/>
      <c r="C68" s="165"/>
      <c r="D68" s="178"/>
      <c r="E68" s="178"/>
      <c r="F68" s="178"/>
    </row>
    <row r="69" spans="1:36" x14ac:dyDescent="0.2">
      <c r="A69" s="164"/>
      <c r="B69" s="165"/>
      <c r="C69" s="171"/>
      <c r="D69" s="178"/>
      <c r="E69" s="178"/>
      <c r="F69" s="178"/>
    </row>
    <row r="70" spans="1:36" x14ac:dyDescent="0.2">
      <c r="A70" s="164"/>
      <c r="B70" s="165"/>
      <c r="C70" s="165"/>
      <c r="D70" s="178"/>
      <c r="E70" s="178"/>
      <c r="F70" s="178"/>
    </row>
    <row r="71" spans="1:36" x14ac:dyDescent="0.2">
      <c r="A71" s="164"/>
      <c r="B71" s="165"/>
      <c r="C71" s="171"/>
      <c r="D71" s="178"/>
      <c r="E71" s="178"/>
      <c r="F71" s="178"/>
    </row>
    <row r="72" spans="1:36" x14ac:dyDescent="0.2">
      <c r="A72" s="164"/>
      <c r="B72" s="165"/>
      <c r="C72" s="165"/>
      <c r="D72" s="178"/>
      <c r="E72" s="178"/>
      <c r="F72" s="178"/>
    </row>
  </sheetData>
  <sheetProtection algorithmName="SHA-512" hashValue="6NK3cpSFixw1WA9L5JM6z/Qgl2BsBK0KrF6F//1Y6DIQekz4BPvt5xtiLbS11kOwK6uYAo7yNJe5+ivNgKQMew==" saltValue="rsZVE38HMG/vGEybWk3LxA==" spinCount="100000" sheet="1" objects="1" scenarios="1"/>
  <mergeCells count="7">
    <mergeCell ref="F20:F21"/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DC92C-05DB-4C13-914E-97C650E38C82}">
  <dimension ref="A1:AJ73"/>
  <sheetViews>
    <sheetView workbookViewId="0">
      <selection activeCell="K10" sqref="K10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2" max="22" width="11.28515625" customWidth="1"/>
    <col min="23" max="23" width="12.140625" customWidth="1"/>
    <col min="28" max="36" width="8" style="195" customWidth="1"/>
  </cols>
  <sheetData>
    <row r="1" spans="1:36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27" t="s">
        <v>99</v>
      </c>
      <c r="V1" s="228" t="s">
        <v>3</v>
      </c>
      <c r="W1" s="229" t="s">
        <v>4</v>
      </c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AVERAGE(B11:B15)</f>
        <v>20.399999999999999</v>
      </c>
      <c r="S2" s="205">
        <f>AVERAGE(C11:C15)</f>
        <v>197.2</v>
      </c>
      <c r="U2" s="230" t="s">
        <v>9</v>
      </c>
      <c r="V2" s="231">
        <v>19</v>
      </c>
      <c r="W2" s="232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100</v>
      </c>
      <c r="I3" s="60" t="s">
        <v>13</v>
      </c>
      <c r="Q3" s="203" t="s">
        <v>14</v>
      </c>
      <c r="R3" s="206">
        <f>0.05*R2</f>
        <v>1.02</v>
      </c>
      <c r="S3" s="207">
        <f>0.05*S2</f>
        <v>9.86</v>
      </c>
      <c r="U3" s="230" t="s">
        <v>14</v>
      </c>
      <c r="V3" s="233">
        <f>0.05*V2</f>
        <v>0.95000000000000007</v>
      </c>
      <c r="W3" s="234"/>
    </row>
    <row r="4" spans="1:36" ht="21" thickBot="1" x14ac:dyDescent="0.35">
      <c r="A4" s="23" t="s">
        <v>15</v>
      </c>
      <c r="B4" s="5"/>
      <c r="C4" s="3" t="s">
        <v>101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18.36</v>
      </c>
      <c r="S4" s="210">
        <f>S2-(2*S3)</f>
        <v>177.48</v>
      </c>
      <c r="U4" s="235" t="s">
        <v>19</v>
      </c>
      <c r="V4" s="236">
        <f>V2-(2*V3)</f>
        <v>17.100000000000001</v>
      </c>
      <c r="W4" s="237"/>
    </row>
    <row r="5" spans="1:36" ht="13.5" thickBot="1" x14ac:dyDescent="0.25">
      <c r="A5" s="23" t="s">
        <v>20</v>
      </c>
      <c r="B5" s="5"/>
      <c r="C5" s="3" t="s">
        <v>102</v>
      </c>
      <c r="D5" s="42"/>
      <c r="I5" s="60" t="s">
        <v>22</v>
      </c>
      <c r="Q5" s="211" t="s">
        <v>23</v>
      </c>
      <c r="R5" s="212">
        <f>R2+(2*R3)</f>
        <v>22.439999999999998</v>
      </c>
      <c r="S5" s="213">
        <f>S2+(2*S3)</f>
        <v>216.92</v>
      </c>
      <c r="U5" s="238" t="s">
        <v>23</v>
      </c>
      <c r="V5" s="239">
        <f>V2+(2*V3)</f>
        <v>20.9</v>
      </c>
      <c r="W5" s="240"/>
    </row>
    <row r="6" spans="1:36" x14ac:dyDescent="0.2">
      <c r="A6" s="24"/>
      <c r="D6" s="41"/>
      <c r="U6" s="215"/>
      <c r="V6" s="215"/>
      <c r="W6" s="215"/>
      <c r="X6" s="215"/>
    </row>
    <row r="7" spans="1:36" x14ac:dyDescent="0.2">
      <c r="A7" s="24"/>
      <c r="B7" s="353"/>
      <c r="C7" s="353"/>
      <c r="D7" s="41"/>
      <c r="Q7" s="60"/>
      <c r="U7" s="216" t="s">
        <v>103</v>
      </c>
      <c r="V7" s="215"/>
      <c r="W7" s="215"/>
      <c r="X7" s="215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  <c r="U8" s="215"/>
      <c r="V8" s="215"/>
      <c r="W8" s="215"/>
      <c r="X8" s="215"/>
    </row>
    <row r="9" spans="1:36" x14ac:dyDescent="0.2">
      <c r="A9" s="355"/>
      <c r="B9" s="241" t="s">
        <v>29</v>
      </c>
      <c r="C9" s="168" t="s">
        <v>104</v>
      </c>
      <c r="D9" s="359" t="s">
        <v>86</v>
      </c>
      <c r="E9" s="360"/>
      <c r="F9" s="361"/>
      <c r="U9" s="396" t="s">
        <v>24</v>
      </c>
      <c r="V9" s="217" t="s">
        <v>25</v>
      </c>
      <c r="W9" s="218" t="s">
        <v>26</v>
      </c>
      <c r="X9" s="215"/>
      <c r="AA9" s="60" t="s">
        <v>15</v>
      </c>
      <c r="AB9" s="195" t="str">
        <f>C4</f>
        <v>CT2BB</v>
      </c>
      <c r="AF9" s="196" t="s">
        <v>20</v>
      </c>
      <c r="AG9" s="195" t="str">
        <f>C5</f>
        <v>CT5BH</v>
      </c>
    </row>
    <row r="10" spans="1:36" x14ac:dyDescent="0.2">
      <c r="A10" s="256" t="s">
        <v>28</v>
      </c>
      <c r="B10" s="257">
        <v>19</v>
      </c>
      <c r="C10" s="255">
        <v>197</v>
      </c>
      <c r="D10" s="177"/>
      <c r="E10" s="165"/>
      <c r="F10" s="178"/>
      <c r="U10" s="397"/>
      <c r="V10" s="219"/>
      <c r="W10" s="220"/>
      <c r="X10" s="215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45400</v>
      </c>
      <c r="B11" s="165">
        <v>22</v>
      </c>
      <c r="C11" s="165">
        <v>191</v>
      </c>
      <c r="D11" s="181"/>
      <c r="E11" s="178"/>
      <c r="F11" s="178"/>
      <c r="U11" s="221">
        <v>45398</v>
      </c>
      <c r="V11" s="215">
        <v>19</v>
      </c>
      <c r="W11" s="215">
        <v>213</v>
      </c>
      <c r="X11" s="215"/>
      <c r="AA11" s="103">
        <v>20</v>
      </c>
      <c r="AB11" s="195">
        <f>$R$2-$R$3-0.38</f>
        <v>19</v>
      </c>
      <c r="AC11" s="195">
        <f>$R$2+$R$3-0.42</f>
        <v>20.999999999999996</v>
      </c>
      <c r="AD11" s="195">
        <f>$R$2-(2*$R$3)-0.36</f>
        <v>18</v>
      </c>
      <c r="AE11" s="195">
        <f>$R$2+(2*$R$3)-0.44</f>
        <v>21.999999999999996</v>
      </c>
      <c r="AF11" s="195">
        <f>$S$2</f>
        <v>197.2</v>
      </c>
      <c r="AG11" s="195">
        <f>$S$2-$S$3</f>
        <v>187.33999999999997</v>
      </c>
      <c r="AH11" s="195">
        <f>$S$2+$S$3</f>
        <v>207.06</v>
      </c>
      <c r="AI11" s="195">
        <f>$S$2-(2*$S$3)</f>
        <v>177.48</v>
      </c>
      <c r="AJ11" s="195">
        <f>$S$2+(2*$S$3)</f>
        <v>216.92</v>
      </c>
    </row>
    <row r="12" spans="1:36" x14ac:dyDescent="0.2">
      <c r="A12" s="164">
        <v>45405</v>
      </c>
      <c r="B12" s="175">
        <v>22</v>
      </c>
      <c r="C12" s="171">
        <v>195</v>
      </c>
      <c r="D12" s="178"/>
      <c r="E12" s="165"/>
      <c r="F12" s="178"/>
      <c r="U12" s="221">
        <v>45400</v>
      </c>
      <c r="V12" s="215">
        <v>23</v>
      </c>
      <c r="W12" s="215">
        <v>199</v>
      </c>
      <c r="X12" s="215"/>
      <c r="AA12" s="103">
        <v>20</v>
      </c>
      <c r="AB12" s="195">
        <f t="shared" ref="AB12:AB36" si="0">$R$2-$R$3-0.38</f>
        <v>19</v>
      </c>
      <c r="AC12" s="195">
        <f t="shared" ref="AC12:AC36" si="1">$R$2+$R$3-0.42</f>
        <v>20.999999999999996</v>
      </c>
      <c r="AD12" s="195">
        <f t="shared" ref="AD12:AD36" si="2">$R$2-(2*$R$3)-0.36</f>
        <v>18</v>
      </c>
      <c r="AE12" s="195">
        <f t="shared" ref="AE12:AE36" si="3">$R$2+(2*$R$3)-0.44</f>
        <v>21.999999999999996</v>
      </c>
      <c r="AF12" s="195">
        <f t="shared" ref="AF12:AF68" si="4">$S$2</f>
        <v>197.2</v>
      </c>
      <c r="AG12" s="195">
        <f t="shared" ref="AG12:AG68" si="5">$S$2-$S$3</f>
        <v>187.33999999999997</v>
      </c>
      <c r="AH12" s="195">
        <f t="shared" ref="AH12:AH68" si="6">$S$2+$S$3</f>
        <v>207.06</v>
      </c>
      <c r="AI12" s="195">
        <f t="shared" ref="AI12:AI68" si="7">$S$2-(2*$S$3)</f>
        <v>177.48</v>
      </c>
      <c r="AJ12" s="195">
        <f t="shared" ref="AJ12:AJ68" si="8">$S$2+(2*$S$3)</f>
        <v>216.92</v>
      </c>
    </row>
    <row r="13" spans="1:36" x14ac:dyDescent="0.2">
      <c r="A13" s="166">
        <v>45407</v>
      </c>
      <c r="B13" s="167">
        <v>18</v>
      </c>
      <c r="C13" s="167">
        <v>224</v>
      </c>
      <c r="D13" s="177"/>
      <c r="E13" s="165"/>
      <c r="F13" s="182" t="s">
        <v>105</v>
      </c>
      <c r="I13" s="61" t="s">
        <v>39</v>
      </c>
      <c r="J13" s="103"/>
      <c r="U13" s="215"/>
      <c r="V13" s="215">
        <v>22</v>
      </c>
      <c r="W13" s="215">
        <v>205</v>
      </c>
      <c r="X13" s="215"/>
      <c r="AA13" s="103">
        <v>20</v>
      </c>
      <c r="AB13" s="195">
        <f t="shared" si="0"/>
        <v>19</v>
      </c>
      <c r="AC13" s="195">
        <f t="shared" si="1"/>
        <v>20.999999999999996</v>
      </c>
      <c r="AD13" s="195">
        <f t="shared" si="2"/>
        <v>18</v>
      </c>
      <c r="AE13" s="195">
        <f t="shared" si="3"/>
        <v>21.999999999999996</v>
      </c>
      <c r="AF13" s="195">
        <f t="shared" si="4"/>
        <v>197.2</v>
      </c>
      <c r="AG13" s="195">
        <f t="shared" si="5"/>
        <v>187.33999999999997</v>
      </c>
      <c r="AH13" s="195">
        <f t="shared" si="6"/>
        <v>207.06</v>
      </c>
      <c r="AI13" s="195">
        <f t="shared" si="7"/>
        <v>177.48</v>
      </c>
      <c r="AJ13" s="195">
        <f t="shared" si="8"/>
        <v>216.92</v>
      </c>
    </row>
    <row r="14" spans="1:36" x14ac:dyDescent="0.2">
      <c r="A14" s="164">
        <v>45412</v>
      </c>
      <c r="B14" s="168">
        <v>18</v>
      </c>
      <c r="C14" s="168">
        <v>187</v>
      </c>
      <c r="D14" s="179"/>
      <c r="E14" s="165"/>
      <c r="F14" s="178"/>
      <c r="U14" s="221">
        <v>45412</v>
      </c>
      <c r="V14" s="215">
        <v>20</v>
      </c>
      <c r="W14" s="215">
        <v>209</v>
      </c>
      <c r="X14" s="215"/>
      <c r="AA14" s="103">
        <v>20</v>
      </c>
      <c r="AB14" s="195">
        <f t="shared" si="0"/>
        <v>19</v>
      </c>
      <c r="AC14" s="195">
        <f t="shared" si="1"/>
        <v>20.999999999999996</v>
      </c>
      <c r="AD14" s="195">
        <f t="shared" si="2"/>
        <v>18</v>
      </c>
      <c r="AE14" s="195">
        <f t="shared" si="3"/>
        <v>21.999999999999996</v>
      </c>
      <c r="AF14" s="195">
        <f t="shared" si="4"/>
        <v>197.2</v>
      </c>
      <c r="AG14" s="195">
        <f t="shared" si="5"/>
        <v>187.33999999999997</v>
      </c>
      <c r="AH14" s="195">
        <f t="shared" si="6"/>
        <v>207.06</v>
      </c>
      <c r="AI14" s="195">
        <f t="shared" si="7"/>
        <v>177.48</v>
      </c>
      <c r="AJ14" s="195">
        <f t="shared" si="8"/>
        <v>216.92</v>
      </c>
    </row>
    <row r="15" spans="1:36" x14ac:dyDescent="0.2">
      <c r="A15" s="164">
        <v>45414</v>
      </c>
      <c r="B15" s="169">
        <v>22</v>
      </c>
      <c r="C15" s="169">
        <v>189</v>
      </c>
      <c r="D15" s="177"/>
      <c r="E15" s="165"/>
      <c r="F15" s="178" t="s">
        <v>106</v>
      </c>
      <c r="I15" s="193"/>
      <c r="U15" s="221">
        <v>45419</v>
      </c>
      <c r="V15" s="215">
        <v>22</v>
      </c>
      <c r="W15" s="215">
        <v>195</v>
      </c>
      <c r="X15" s="215"/>
      <c r="AA15" s="103">
        <v>20</v>
      </c>
      <c r="AB15" s="195">
        <f t="shared" si="0"/>
        <v>19</v>
      </c>
      <c r="AC15" s="195">
        <f t="shared" si="1"/>
        <v>20.999999999999996</v>
      </c>
      <c r="AD15" s="195">
        <f t="shared" si="2"/>
        <v>18</v>
      </c>
      <c r="AE15" s="195">
        <f t="shared" si="3"/>
        <v>21.999999999999996</v>
      </c>
      <c r="AF15" s="195">
        <f t="shared" si="4"/>
        <v>197.2</v>
      </c>
      <c r="AG15" s="195">
        <f t="shared" si="5"/>
        <v>187.33999999999997</v>
      </c>
      <c r="AH15" s="195">
        <f t="shared" si="6"/>
        <v>207.06</v>
      </c>
      <c r="AI15" s="195">
        <f t="shared" si="7"/>
        <v>177.48</v>
      </c>
      <c r="AJ15" s="195">
        <f t="shared" si="8"/>
        <v>216.92</v>
      </c>
    </row>
    <row r="16" spans="1:36" x14ac:dyDescent="0.2">
      <c r="A16" s="164" t="s">
        <v>107</v>
      </c>
      <c r="B16" s="169">
        <v>20</v>
      </c>
      <c r="C16" s="170">
        <v>198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U16" s="221">
        <v>45426</v>
      </c>
      <c r="V16" s="215">
        <v>18</v>
      </c>
      <c r="W16" s="215">
        <v>190</v>
      </c>
      <c r="X16" s="215"/>
      <c r="AA16" s="103">
        <v>20</v>
      </c>
      <c r="AB16" s="195">
        <f t="shared" si="0"/>
        <v>19</v>
      </c>
      <c r="AC16" s="195">
        <f t="shared" si="1"/>
        <v>20.999999999999996</v>
      </c>
      <c r="AD16" s="195">
        <f t="shared" si="2"/>
        <v>18</v>
      </c>
      <c r="AE16" s="195">
        <f t="shared" si="3"/>
        <v>21.999999999999996</v>
      </c>
      <c r="AF16" s="195">
        <f t="shared" si="4"/>
        <v>197.2</v>
      </c>
      <c r="AG16" s="195">
        <f t="shared" si="5"/>
        <v>187.33999999999997</v>
      </c>
      <c r="AH16" s="195">
        <f t="shared" si="6"/>
        <v>207.06</v>
      </c>
      <c r="AI16" s="195">
        <f t="shared" si="7"/>
        <v>177.48</v>
      </c>
      <c r="AJ16" s="195">
        <f t="shared" si="8"/>
        <v>216.92</v>
      </c>
    </row>
    <row r="17" spans="1:36" x14ac:dyDescent="0.2">
      <c r="A17" s="164" t="s">
        <v>107</v>
      </c>
      <c r="B17" s="171">
        <v>22</v>
      </c>
      <c r="C17" s="170">
        <v>195</v>
      </c>
      <c r="D17" s="177"/>
      <c r="E17" s="165"/>
      <c r="F17" s="178"/>
      <c r="I17" s="135" t="s">
        <v>9</v>
      </c>
      <c r="J17" s="80">
        <f>AVERAGE(B11:B100)</f>
        <v>19.510204081632654</v>
      </c>
      <c r="K17" s="136">
        <f>AVERAGE(C11:C100)</f>
        <v>195.61702127659575</v>
      </c>
      <c r="AA17" s="103">
        <v>20</v>
      </c>
      <c r="AB17" s="195">
        <f t="shared" si="0"/>
        <v>19</v>
      </c>
      <c r="AC17" s="195">
        <f t="shared" si="1"/>
        <v>20.999999999999996</v>
      </c>
      <c r="AD17" s="195">
        <f t="shared" si="2"/>
        <v>18</v>
      </c>
      <c r="AE17" s="195">
        <f t="shared" si="3"/>
        <v>21.999999999999996</v>
      </c>
      <c r="AF17" s="195">
        <f t="shared" si="4"/>
        <v>197.2</v>
      </c>
      <c r="AG17" s="195">
        <f t="shared" si="5"/>
        <v>187.33999999999997</v>
      </c>
      <c r="AH17" s="195">
        <f t="shared" si="6"/>
        <v>207.06</v>
      </c>
      <c r="AI17" s="195">
        <f t="shared" si="7"/>
        <v>177.48</v>
      </c>
      <c r="AJ17" s="195">
        <f t="shared" si="8"/>
        <v>216.92</v>
      </c>
    </row>
    <row r="18" spans="1:36" x14ac:dyDescent="0.2">
      <c r="A18" s="164">
        <v>45421</v>
      </c>
      <c r="B18" s="214">
        <v>24</v>
      </c>
      <c r="C18" s="169">
        <v>210</v>
      </c>
      <c r="D18" s="177"/>
      <c r="E18" s="165"/>
      <c r="F18" s="182" t="s">
        <v>108</v>
      </c>
      <c r="I18" s="135" t="s">
        <v>14</v>
      </c>
      <c r="J18" s="78">
        <f>STDEV(B11:B100)</f>
        <v>1.6217589342489611</v>
      </c>
      <c r="K18" s="137">
        <f>STDEV(C11:C100)</f>
        <v>10.175745227467129</v>
      </c>
      <c r="AA18" s="103">
        <v>20</v>
      </c>
      <c r="AB18" s="195">
        <f t="shared" si="0"/>
        <v>19</v>
      </c>
      <c r="AC18" s="195">
        <f t="shared" si="1"/>
        <v>20.999999999999996</v>
      </c>
      <c r="AD18" s="195">
        <f t="shared" si="2"/>
        <v>18</v>
      </c>
      <c r="AE18" s="195">
        <f t="shared" si="3"/>
        <v>21.999999999999996</v>
      </c>
      <c r="AF18" s="195">
        <f t="shared" si="4"/>
        <v>197.2</v>
      </c>
      <c r="AG18" s="195">
        <f t="shared" si="5"/>
        <v>187.33999999999997</v>
      </c>
      <c r="AH18" s="195">
        <f t="shared" si="6"/>
        <v>207.06</v>
      </c>
      <c r="AI18" s="195">
        <f t="shared" si="7"/>
        <v>177.48</v>
      </c>
      <c r="AJ18" s="195">
        <f t="shared" si="8"/>
        <v>216.92</v>
      </c>
    </row>
    <row r="19" spans="1:36" x14ac:dyDescent="0.2">
      <c r="A19" s="164">
        <v>45426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8.3123627383053442</v>
      </c>
      <c r="K19" s="148">
        <f>K18/K17*100</f>
        <v>5.2018710647265074</v>
      </c>
      <c r="AA19" s="103">
        <v>20</v>
      </c>
      <c r="AB19" s="195">
        <f t="shared" si="0"/>
        <v>19</v>
      </c>
      <c r="AC19" s="195">
        <f t="shared" si="1"/>
        <v>20.999999999999996</v>
      </c>
      <c r="AD19" s="195">
        <f t="shared" si="2"/>
        <v>18</v>
      </c>
      <c r="AE19" s="195">
        <f t="shared" si="3"/>
        <v>21.999999999999996</v>
      </c>
      <c r="AF19" s="195">
        <f t="shared" si="4"/>
        <v>197.2</v>
      </c>
      <c r="AG19" s="195">
        <f t="shared" si="5"/>
        <v>187.33999999999997</v>
      </c>
      <c r="AH19" s="195">
        <f t="shared" si="6"/>
        <v>207.06</v>
      </c>
      <c r="AI19" s="195">
        <f t="shared" si="7"/>
        <v>177.48</v>
      </c>
      <c r="AJ19" s="195">
        <f t="shared" si="8"/>
        <v>216.92</v>
      </c>
    </row>
    <row r="20" spans="1:36" x14ac:dyDescent="0.2">
      <c r="A20" s="164">
        <v>45428</v>
      </c>
      <c r="B20" s="171">
        <v>20</v>
      </c>
      <c r="C20" s="171">
        <v>178</v>
      </c>
      <c r="D20" s="177"/>
      <c r="E20" s="178"/>
      <c r="F20" s="178"/>
      <c r="J20" s="103"/>
      <c r="K20" s="103"/>
      <c r="AA20" s="103">
        <v>20</v>
      </c>
      <c r="AB20" s="195">
        <f t="shared" si="0"/>
        <v>19</v>
      </c>
      <c r="AC20" s="195">
        <f t="shared" si="1"/>
        <v>20.999999999999996</v>
      </c>
      <c r="AD20" s="195">
        <f t="shared" si="2"/>
        <v>18</v>
      </c>
      <c r="AE20" s="195">
        <f t="shared" si="3"/>
        <v>21.999999999999996</v>
      </c>
      <c r="AF20" s="195">
        <f t="shared" si="4"/>
        <v>197.2</v>
      </c>
      <c r="AG20" s="195">
        <f t="shared" si="5"/>
        <v>187.33999999999997</v>
      </c>
      <c r="AH20" s="195">
        <f t="shared" si="6"/>
        <v>207.06</v>
      </c>
      <c r="AI20" s="195">
        <f t="shared" si="7"/>
        <v>177.48</v>
      </c>
      <c r="AJ20" s="195">
        <f t="shared" si="8"/>
        <v>216.92</v>
      </c>
    </row>
    <row r="21" spans="1:36" x14ac:dyDescent="0.2">
      <c r="A21" s="164">
        <v>45433</v>
      </c>
      <c r="B21" s="169">
        <v>19</v>
      </c>
      <c r="C21" s="165">
        <v>199</v>
      </c>
      <c r="D21" s="180"/>
      <c r="E21" s="178"/>
      <c r="F21" s="178"/>
      <c r="I21" s="194"/>
      <c r="J21" s="103"/>
      <c r="AA21" s="103">
        <v>20</v>
      </c>
      <c r="AB21" s="195">
        <f t="shared" si="0"/>
        <v>19</v>
      </c>
      <c r="AC21" s="195">
        <f t="shared" si="1"/>
        <v>20.999999999999996</v>
      </c>
      <c r="AD21" s="195">
        <f t="shared" si="2"/>
        <v>18</v>
      </c>
      <c r="AE21" s="195">
        <f t="shared" si="3"/>
        <v>21.999999999999996</v>
      </c>
      <c r="AF21" s="195">
        <f t="shared" si="4"/>
        <v>197.2</v>
      </c>
      <c r="AG21" s="195">
        <f t="shared" si="5"/>
        <v>187.33999999999997</v>
      </c>
      <c r="AH21" s="195">
        <f t="shared" si="6"/>
        <v>207.06</v>
      </c>
      <c r="AI21" s="195">
        <f t="shared" si="7"/>
        <v>177.48</v>
      </c>
      <c r="AJ21" s="195">
        <f t="shared" si="8"/>
        <v>216.92</v>
      </c>
    </row>
    <row r="22" spans="1:36" x14ac:dyDescent="0.2">
      <c r="A22" s="172">
        <v>45435</v>
      </c>
      <c r="B22" s="169">
        <v>20</v>
      </c>
      <c r="C22" s="165">
        <v>179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v>20</v>
      </c>
      <c r="AB22" s="195">
        <f t="shared" si="0"/>
        <v>19</v>
      </c>
      <c r="AC22" s="195">
        <f t="shared" si="1"/>
        <v>20.999999999999996</v>
      </c>
      <c r="AD22" s="195">
        <f t="shared" si="2"/>
        <v>18</v>
      </c>
      <c r="AE22" s="195">
        <f t="shared" si="3"/>
        <v>21.999999999999996</v>
      </c>
      <c r="AF22" s="195">
        <f t="shared" si="4"/>
        <v>197.2</v>
      </c>
      <c r="AG22" s="195">
        <f t="shared" si="5"/>
        <v>187.33999999999997</v>
      </c>
      <c r="AH22" s="195">
        <f t="shared" si="6"/>
        <v>207.06</v>
      </c>
      <c r="AI22" s="195">
        <f t="shared" si="7"/>
        <v>177.48</v>
      </c>
      <c r="AJ22" s="195">
        <f t="shared" si="8"/>
        <v>216.92</v>
      </c>
    </row>
    <row r="23" spans="1:36" x14ac:dyDescent="0.2">
      <c r="A23" s="164">
        <v>45440</v>
      </c>
      <c r="B23" s="169">
        <v>20</v>
      </c>
      <c r="C23" s="173">
        <v>189</v>
      </c>
      <c r="D23" s="180"/>
      <c r="E23" s="165"/>
      <c r="F23" s="178"/>
      <c r="I23" s="135" t="s">
        <v>9</v>
      </c>
      <c r="J23" s="64"/>
      <c r="K23" s="64"/>
      <c r="AA23" s="103">
        <v>20</v>
      </c>
      <c r="AB23" s="195">
        <f t="shared" si="0"/>
        <v>19</v>
      </c>
      <c r="AC23" s="195">
        <f t="shared" si="1"/>
        <v>20.999999999999996</v>
      </c>
      <c r="AD23" s="195">
        <f t="shared" si="2"/>
        <v>18</v>
      </c>
      <c r="AE23" s="195">
        <f t="shared" si="3"/>
        <v>21.999999999999996</v>
      </c>
      <c r="AF23" s="195">
        <f t="shared" si="4"/>
        <v>197.2</v>
      </c>
      <c r="AG23" s="195">
        <f t="shared" si="5"/>
        <v>187.33999999999997</v>
      </c>
      <c r="AH23" s="195">
        <f t="shared" si="6"/>
        <v>207.06</v>
      </c>
      <c r="AI23" s="195">
        <f t="shared" si="7"/>
        <v>177.48</v>
      </c>
      <c r="AJ23" s="195">
        <f t="shared" si="8"/>
        <v>216.92</v>
      </c>
    </row>
    <row r="24" spans="1:36" ht="23.25" customHeight="1" x14ac:dyDescent="0.2">
      <c r="A24" s="164">
        <v>45442</v>
      </c>
      <c r="B24" s="222">
        <v>23</v>
      </c>
      <c r="C24" s="174">
        <v>190</v>
      </c>
      <c r="D24" s="177"/>
      <c r="E24" s="180"/>
      <c r="F24" s="223" t="s">
        <v>109</v>
      </c>
      <c r="I24" s="135" t="s">
        <v>14</v>
      </c>
      <c r="J24" s="106"/>
      <c r="K24" s="224"/>
      <c r="AA24" s="103">
        <v>20</v>
      </c>
      <c r="AB24" s="195">
        <f t="shared" si="0"/>
        <v>19</v>
      </c>
      <c r="AC24" s="195">
        <f t="shared" si="1"/>
        <v>20.999999999999996</v>
      </c>
      <c r="AD24" s="195">
        <f t="shared" si="2"/>
        <v>18</v>
      </c>
      <c r="AE24" s="195">
        <f t="shared" si="3"/>
        <v>21.999999999999996</v>
      </c>
      <c r="AF24" s="195">
        <f t="shared" si="4"/>
        <v>197.2</v>
      </c>
      <c r="AG24" s="195">
        <f t="shared" si="5"/>
        <v>187.33999999999997</v>
      </c>
      <c r="AH24" s="195">
        <f t="shared" si="6"/>
        <v>207.06</v>
      </c>
      <c r="AI24" s="195">
        <f t="shared" si="7"/>
        <v>177.48</v>
      </c>
      <c r="AJ24" s="195">
        <f t="shared" si="8"/>
        <v>216.92</v>
      </c>
    </row>
    <row r="25" spans="1:36" x14ac:dyDescent="0.2">
      <c r="A25" s="164">
        <v>45447</v>
      </c>
      <c r="B25" s="165">
        <v>18</v>
      </c>
      <c r="C25" s="165">
        <v>198</v>
      </c>
      <c r="D25" s="180"/>
      <c r="E25" s="178"/>
      <c r="F25" s="178"/>
      <c r="I25" s="144" t="s">
        <v>80</v>
      </c>
      <c r="J25" s="225"/>
      <c r="K25" s="226"/>
      <c r="AA25" s="103">
        <v>20</v>
      </c>
      <c r="AB25" s="195">
        <f t="shared" si="0"/>
        <v>19</v>
      </c>
      <c r="AC25" s="195">
        <f t="shared" si="1"/>
        <v>20.999999999999996</v>
      </c>
      <c r="AD25" s="195">
        <f t="shared" si="2"/>
        <v>18</v>
      </c>
      <c r="AE25" s="195">
        <f t="shared" si="3"/>
        <v>21.999999999999996</v>
      </c>
      <c r="AF25" s="195">
        <f t="shared" si="4"/>
        <v>197.2</v>
      </c>
      <c r="AG25" s="195">
        <f t="shared" si="5"/>
        <v>187.33999999999997</v>
      </c>
      <c r="AH25" s="195">
        <f t="shared" si="6"/>
        <v>207.06</v>
      </c>
      <c r="AI25" s="195">
        <f t="shared" si="7"/>
        <v>177.48</v>
      </c>
      <c r="AJ25" s="195">
        <f t="shared" si="8"/>
        <v>216.92</v>
      </c>
    </row>
    <row r="26" spans="1:36" x14ac:dyDescent="0.2">
      <c r="A26" s="247">
        <v>45449</v>
      </c>
      <c r="B26" s="248">
        <v>21</v>
      </c>
      <c r="C26" s="248">
        <v>198</v>
      </c>
      <c r="D26" s="249"/>
      <c r="E26" s="250"/>
      <c r="F26" s="165"/>
      <c r="J26" s="103"/>
      <c r="K26" s="143"/>
      <c r="AA26" s="103">
        <v>20</v>
      </c>
      <c r="AB26" s="195">
        <f t="shared" si="0"/>
        <v>19</v>
      </c>
      <c r="AC26" s="195">
        <f t="shared" si="1"/>
        <v>20.999999999999996</v>
      </c>
      <c r="AD26" s="195">
        <f t="shared" si="2"/>
        <v>18</v>
      </c>
      <c r="AE26" s="195">
        <f t="shared" si="3"/>
        <v>21.999999999999996</v>
      </c>
      <c r="AF26" s="195">
        <f t="shared" si="4"/>
        <v>197.2</v>
      </c>
      <c r="AG26" s="195">
        <f t="shared" si="5"/>
        <v>187.33999999999997</v>
      </c>
      <c r="AH26" s="195">
        <f t="shared" si="6"/>
        <v>207.06</v>
      </c>
      <c r="AI26" s="195">
        <f t="shared" si="7"/>
        <v>177.48</v>
      </c>
      <c r="AJ26" s="195">
        <f t="shared" si="8"/>
        <v>216.92</v>
      </c>
    </row>
    <row r="27" spans="1:36" x14ac:dyDescent="0.2">
      <c r="A27" s="164">
        <v>45454</v>
      </c>
      <c r="B27" s="165">
        <v>18</v>
      </c>
      <c r="C27" s="165">
        <v>186</v>
      </c>
      <c r="D27" s="165"/>
      <c r="E27" s="180"/>
      <c r="F27" s="244"/>
      <c r="J27" s="143"/>
      <c r="K27" s="103"/>
      <c r="AA27" s="103">
        <v>20</v>
      </c>
      <c r="AB27" s="195">
        <f t="shared" si="0"/>
        <v>19</v>
      </c>
      <c r="AC27" s="195">
        <f t="shared" si="1"/>
        <v>20.999999999999996</v>
      </c>
      <c r="AD27" s="195">
        <f t="shared" si="2"/>
        <v>18</v>
      </c>
      <c r="AE27" s="195">
        <f t="shared" si="3"/>
        <v>21.999999999999996</v>
      </c>
      <c r="AF27" s="195">
        <f t="shared" si="4"/>
        <v>197.2</v>
      </c>
      <c r="AG27" s="195">
        <f t="shared" si="5"/>
        <v>187.33999999999997</v>
      </c>
      <c r="AH27" s="195">
        <f t="shared" si="6"/>
        <v>207.06</v>
      </c>
      <c r="AI27" s="195">
        <f t="shared" si="7"/>
        <v>177.48</v>
      </c>
      <c r="AJ27" s="195">
        <f t="shared" si="8"/>
        <v>216.92</v>
      </c>
    </row>
    <row r="28" spans="1:36" x14ac:dyDescent="0.2">
      <c r="A28" s="164">
        <v>45456</v>
      </c>
      <c r="B28" s="243">
        <v>19</v>
      </c>
      <c r="C28" s="243">
        <v>187</v>
      </c>
      <c r="D28" s="178"/>
      <c r="E28" s="165"/>
      <c r="F28" s="245"/>
      <c r="J28" s="103"/>
      <c r="K28" s="143"/>
      <c r="AA28" s="103">
        <v>20</v>
      </c>
      <c r="AB28" s="195">
        <f t="shared" si="0"/>
        <v>19</v>
      </c>
      <c r="AC28" s="195">
        <f t="shared" si="1"/>
        <v>20.999999999999996</v>
      </c>
      <c r="AD28" s="195">
        <f t="shared" si="2"/>
        <v>18</v>
      </c>
      <c r="AE28" s="195">
        <f t="shared" si="3"/>
        <v>21.999999999999996</v>
      </c>
      <c r="AF28" s="195">
        <f t="shared" si="4"/>
        <v>197.2</v>
      </c>
      <c r="AG28" s="195">
        <f t="shared" si="5"/>
        <v>187.33999999999997</v>
      </c>
      <c r="AH28" s="195">
        <f t="shared" si="6"/>
        <v>207.06</v>
      </c>
      <c r="AI28" s="195">
        <f t="shared" si="7"/>
        <v>177.48</v>
      </c>
      <c r="AJ28" s="195">
        <f t="shared" si="8"/>
        <v>216.92</v>
      </c>
    </row>
    <row r="29" spans="1:36" x14ac:dyDescent="0.2">
      <c r="A29" s="164">
        <v>45461</v>
      </c>
      <c r="B29" s="165">
        <v>18</v>
      </c>
      <c r="C29" s="165">
        <v>183</v>
      </c>
      <c r="D29" s="178"/>
      <c r="E29" s="178"/>
      <c r="F29" s="246" t="s">
        <v>110</v>
      </c>
      <c r="I29" s="24"/>
      <c r="AA29" s="103">
        <v>20</v>
      </c>
      <c r="AB29" s="195">
        <f t="shared" si="0"/>
        <v>19</v>
      </c>
      <c r="AC29" s="195">
        <f t="shared" si="1"/>
        <v>20.999999999999996</v>
      </c>
      <c r="AD29" s="195">
        <f t="shared" si="2"/>
        <v>18</v>
      </c>
      <c r="AE29" s="195">
        <f t="shared" si="3"/>
        <v>21.999999999999996</v>
      </c>
      <c r="AF29" s="195">
        <f t="shared" si="4"/>
        <v>197.2</v>
      </c>
      <c r="AG29" s="195">
        <f t="shared" si="5"/>
        <v>187.33999999999997</v>
      </c>
      <c r="AH29" s="195">
        <f t="shared" si="6"/>
        <v>207.06</v>
      </c>
      <c r="AI29" s="195">
        <f t="shared" si="7"/>
        <v>177.48</v>
      </c>
      <c r="AJ29" s="195">
        <f t="shared" si="8"/>
        <v>216.92</v>
      </c>
    </row>
    <row r="30" spans="1:36" x14ac:dyDescent="0.2">
      <c r="A30" s="164">
        <v>45463</v>
      </c>
      <c r="B30" s="165">
        <v>17</v>
      </c>
      <c r="C30" s="165">
        <v>187</v>
      </c>
      <c r="D30" s="178"/>
      <c r="E30" s="178"/>
      <c r="F30" s="246" t="s">
        <v>111</v>
      </c>
      <c r="J30" s="103"/>
      <c r="K30" s="103"/>
      <c r="AA30" s="103">
        <v>20</v>
      </c>
      <c r="AB30" s="195">
        <f t="shared" si="0"/>
        <v>19</v>
      </c>
      <c r="AC30" s="195">
        <f t="shared" si="1"/>
        <v>20.999999999999996</v>
      </c>
      <c r="AD30" s="195">
        <f t="shared" si="2"/>
        <v>18</v>
      </c>
      <c r="AE30" s="195">
        <f t="shared" si="3"/>
        <v>21.999999999999996</v>
      </c>
      <c r="AF30" s="195">
        <f t="shared" si="4"/>
        <v>197.2</v>
      </c>
      <c r="AG30" s="195">
        <f t="shared" si="5"/>
        <v>187.33999999999997</v>
      </c>
      <c r="AH30" s="195">
        <f t="shared" si="6"/>
        <v>207.06</v>
      </c>
      <c r="AI30" s="195">
        <f t="shared" si="7"/>
        <v>177.48</v>
      </c>
      <c r="AJ30" s="195">
        <f t="shared" si="8"/>
        <v>216.92</v>
      </c>
    </row>
    <row r="31" spans="1:36" x14ac:dyDescent="0.2">
      <c r="A31" s="251">
        <v>45437</v>
      </c>
      <c r="B31" s="252">
        <v>19</v>
      </c>
      <c r="C31" s="252">
        <v>201</v>
      </c>
      <c r="D31" s="253"/>
      <c r="E31" s="254"/>
      <c r="F31" s="178"/>
      <c r="AA31" s="103">
        <v>20</v>
      </c>
      <c r="AB31" s="195">
        <f t="shared" si="0"/>
        <v>19</v>
      </c>
      <c r="AC31" s="195">
        <f t="shared" si="1"/>
        <v>20.999999999999996</v>
      </c>
      <c r="AD31" s="195">
        <f t="shared" si="2"/>
        <v>18</v>
      </c>
      <c r="AE31" s="195">
        <f t="shared" si="3"/>
        <v>21.999999999999996</v>
      </c>
      <c r="AF31" s="195">
        <f t="shared" si="4"/>
        <v>197.2</v>
      </c>
      <c r="AG31" s="195">
        <f t="shared" si="5"/>
        <v>187.33999999999997</v>
      </c>
      <c r="AH31" s="195">
        <f t="shared" si="6"/>
        <v>207.06</v>
      </c>
      <c r="AI31" s="195">
        <f t="shared" si="7"/>
        <v>177.48</v>
      </c>
      <c r="AJ31" s="195">
        <f t="shared" si="8"/>
        <v>216.92</v>
      </c>
    </row>
    <row r="32" spans="1:36" x14ac:dyDescent="0.2">
      <c r="A32" s="164">
        <v>45470</v>
      </c>
      <c r="B32" s="165">
        <v>19</v>
      </c>
      <c r="C32" s="165">
        <v>204</v>
      </c>
      <c r="D32" s="178"/>
      <c r="E32" s="178"/>
      <c r="F32" s="178"/>
      <c r="AA32" s="103">
        <v>20</v>
      </c>
      <c r="AB32" s="195">
        <f t="shared" si="0"/>
        <v>19</v>
      </c>
      <c r="AC32" s="195">
        <f t="shared" si="1"/>
        <v>20.999999999999996</v>
      </c>
      <c r="AD32" s="195">
        <f t="shared" si="2"/>
        <v>18</v>
      </c>
      <c r="AE32" s="195">
        <f t="shared" si="3"/>
        <v>21.999999999999996</v>
      </c>
      <c r="AF32" s="195">
        <f t="shared" si="4"/>
        <v>197.2</v>
      </c>
      <c r="AG32" s="195">
        <f t="shared" si="5"/>
        <v>187.33999999999997</v>
      </c>
      <c r="AH32" s="195">
        <f t="shared" si="6"/>
        <v>207.06</v>
      </c>
      <c r="AI32" s="195">
        <f t="shared" si="7"/>
        <v>177.48</v>
      </c>
      <c r="AJ32" s="195">
        <f t="shared" si="8"/>
        <v>216.92</v>
      </c>
    </row>
    <row r="33" spans="1:36" x14ac:dyDescent="0.2">
      <c r="A33" s="164">
        <v>45475</v>
      </c>
      <c r="B33" s="167">
        <v>18</v>
      </c>
      <c r="C33" s="171">
        <v>181</v>
      </c>
      <c r="D33" s="178"/>
      <c r="E33" s="178"/>
      <c r="F33" s="178"/>
      <c r="AA33" s="103">
        <v>20</v>
      </c>
      <c r="AB33" s="195">
        <f t="shared" si="0"/>
        <v>19</v>
      </c>
      <c r="AC33" s="195">
        <f t="shared" si="1"/>
        <v>20.999999999999996</v>
      </c>
      <c r="AD33" s="195">
        <f t="shared" si="2"/>
        <v>18</v>
      </c>
      <c r="AE33" s="195">
        <f t="shared" si="3"/>
        <v>21.999999999999996</v>
      </c>
      <c r="AF33" s="195">
        <f t="shared" si="4"/>
        <v>197.2</v>
      </c>
      <c r="AG33" s="195">
        <f t="shared" si="5"/>
        <v>187.33999999999997</v>
      </c>
      <c r="AH33" s="195">
        <f t="shared" si="6"/>
        <v>207.06</v>
      </c>
      <c r="AI33" s="195">
        <f t="shared" si="7"/>
        <v>177.48</v>
      </c>
      <c r="AJ33" s="195">
        <f t="shared" si="8"/>
        <v>216.92</v>
      </c>
    </row>
    <row r="34" spans="1:36" x14ac:dyDescent="0.2">
      <c r="A34" s="164">
        <v>45477</v>
      </c>
      <c r="B34" s="168">
        <v>20</v>
      </c>
      <c r="C34" s="165">
        <v>178</v>
      </c>
      <c r="D34" s="178"/>
      <c r="E34" s="178"/>
      <c r="F34" s="178"/>
      <c r="AA34" s="103">
        <v>20</v>
      </c>
      <c r="AB34" s="195">
        <f t="shared" si="0"/>
        <v>19</v>
      </c>
      <c r="AC34" s="195">
        <f t="shared" si="1"/>
        <v>20.999999999999996</v>
      </c>
      <c r="AD34" s="195">
        <f t="shared" si="2"/>
        <v>18</v>
      </c>
      <c r="AE34" s="195">
        <f t="shared" si="3"/>
        <v>21.999999999999996</v>
      </c>
      <c r="AF34" s="195">
        <f t="shared" si="4"/>
        <v>197.2</v>
      </c>
      <c r="AG34" s="195">
        <f t="shared" si="5"/>
        <v>187.33999999999997</v>
      </c>
      <c r="AH34" s="195">
        <f t="shared" si="6"/>
        <v>207.06</v>
      </c>
      <c r="AI34" s="195">
        <f t="shared" si="7"/>
        <v>177.48</v>
      </c>
      <c r="AJ34" s="195">
        <f t="shared" si="8"/>
        <v>216.92</v>
      </c>
    </row>
    <row r="35" spans="1:36" x14ac:dyDescent="0.2">
      <c r="A35" s="164">
        <v>45482</v>
      </c>
      <c r="B35" s="169">
        <v>19</v>
      </c>
      <c r="C35" s="165">
        <v>189</v>
      </c>
      <c r="D35" s="178"/>
      <c r="E35" s="178"/>
      <c r="F35" s="178"/>
      <c r="AA35" s="103">
        <v>20</v>
      </c>
      <c r="AB35" s="195">
        <f t="shared" si="0"/>
        <v>19</v>
      </c>
      <c r="AC35" s="195">
        <f t="shared" si="1"/>
        <v>20.999999999999996</v>
      </c>
      <c r="AD35" s="195">
        <f t="shared" si="2"/>
        <v>18</v>
      </c>
      <c r="AE35" s="195">
        <f t="shared" si="3"/>
        <v>21.999999999999996</v>
      </c>
      <c r="AF35" s="195">
        <f t="shared" si="4"/>
        <v>197.2</v>
      </c>
      <c r="AG35" s="195">
        <f t="shared" si="5"/>
        <v>187.33999999999997</v>
      </c>
      <c r="AH35" s="195">
        <f t="shared" si="6"/>
        <v>207.06</v>
      </c>
      <c r="AI35" s="195">
        <f t="shared" si="7"/>
        <v>177.48</v>
      </c>
      <c r="AJ35" s="195">
        <f t="shared" si="8"/>
        <v>216.92</v>
      </c>
    </row>
    <row r="36" spans="1:36" x14ac:dyDescent="0.2">
      <c r="A36" s="164">
        <v>45484</v>
      </c>
      <c r="B36" s="165">
        <v>18</v>
      </c>
      <c r="C36" s="165">
        <v>201</v>
      </c>
      <c r="D36" s="178"/>
      <c r="E36" s="178"/>
      <c r="F36" s="178"/>
      <c r="G36" s="60"/>
      <c r="AA36" s="103">
        <v>20</v>
      </c>
      <c r="AB36" s="195">
        <f t="shared" si="0"/>
        <v>19</v>
      </c>
      <c r="AC36" s="195">
        <f t="shared" si="1"/>
        <v>20.999999999999996</v>
      </c>
      <c r="AD36" s="195">
        <f t="shared" si="2"/>
        <v>18</v>
      </c>
      <c r="AE36" s="195">
        <f t="shared" si="3"/>
        <v>21.999999999999996</v>
      </c>
      <c r="AF36" s="195">
        <f t="shared" si="4"/>
        <v>197.2</v>
      </c>
      <c r="AG36" s="195">
        <f t="shared" si="5"/>
        <v>187.33999999999997</v>
      </c>
      <c r="AH36" s="195">
        <f t="shared" si="6"/>
        <v>207.06</v>
      </c>
      <c r="AI36" s="195">
        <f t="shared" si="7"/>
        <v>177.48</v>
      </c>
      <c r="AJ36" s="195">
        <f t="shared" si="8"/>
        <v>216.92</v>
      </c>
    </row>
    <row r="37" spans="1:36" x14ac:dyDescent="0.2">
      <c r="A37" s="164">
        <v>45489</v>
      </c>
      <c r="B37" s="171">
        <v>18</v>
      </c>
      <c r="C37" s="171">
        <v>197</v>
      </c>
      <c r="D37" s="178"/>
      <c r="E37" s="178"/>
      <c r="F37" s="242" t="s">
        <v>112</v>
      </c>
      <c r="AA37" s="103">
        <v>19</v>
      </c>
      <c r="AB37" s="195">
        <v>18</v>
      </c>
      <c r="AC37" s="195">
        <v>20</v>
      </c>
      <c r="AD37" s="195">
        <v>17</v>
      </c>
      <c r="AE37" s="195">
        <v>21</v>
      </c>
      <c r="AF37" s="195">
        <f t="shared" si="4"/>
        <v>197.2</v>
      </c>
      <c r="AG37" s="195">
        <f t="shared" si="5"/>
        <v>187.33999999999997</v>
      </c>
      <c r="AH37" s="195">
        <f t="shared" si="6"/>
        <v>207.06</v>
      </c>
      <c r="AI37" s="195">
        <f t="shared" si="7"/>
        <v>177.48</v>
      </c>
      <c r="AJ37" s="195">
        <f t="shared" si="8"/>
        <v>216.92</v>
      </c>
    </row>
    <row r="38" spans="1:36" x14ac:dyDescent="0.2">
      <c r="A38" s="164">
        <v>45491</v>
      </c>
      <c r="B38" s="169">
        <v>21</v>
      </c>
      <c r="C38" s="165">
        <v>187</v>
      </c>
      <c r="D38" s="178"/>
      <c r="E38" s="178"/>
      <c r="F38" s="178"/>
      <c r="I38" s="60"/>
      <c r="AA38" s="103">
        <v>19</v>
      </c>
      <c r="AB38" s="195">
        <v>18</v>
      </c>
      <c r="AC38" s="195">
        <v>20</v>
      </c>
      <c r="AD38" s="195">
        <v>17</v>
      </c>
      <c r="AE38" s="195">
        <v>21</v>
      </c>
      <c r="AF38" s="195">
        <f t="shared" si="4"/>
        <v>197.2</v>
      </c>
      <c r="AG38" s="195">
        <f t="shared" si="5"/>
        <v>187.33999999999997</v>
      </c>
      <c r="AH38" s="195">
        <f t="shared" si="6"/>
        <v>207.06</v>
      </c>
      <c r="AI38" s="195">
        <f t="shared" si="7"/>
        <v>177.48</v>
      </c>
      <c r="AJ38" s="195">
        <f t="shared" si="8"/>
        <v>216.92</v>
      </c>
    </row>
    <row r="39" spans="1:36" x14ac:dyDescent="0.2">
      <c r="A39" s="164">
        <v>45496</v>
      </c>
      <c r="B39" s="169">
        <v>21</v>
      </c>
      <c r="C39" s="171">
        <v>201</v>
      </c>
      <c r="D39" s="178"/>
      <c r="E39" s="178"/>
      <c r="F39" s="178"/>
      <c r="AA39" s="103">
        <v>19</v>
      </c>
      <c r="AB39" s="195">
        <v>18</v>
      </c>
      <c r="AC39" s="195">
        <v>20</v>
      </c>
      <c r="AD39" s="195">
        <v>17</v>
      </c>
      <c r="AE39" s="195">
        <v>21</v>
      </c>
      <c r="AF39" s="195">
        <f t="shared" si="4"/>
        <v>197.2</v>
      </c>
      <c r="AG39" s="195">
        <f t="shared" si="5"/>
        <v>187.33999999999997</v>
      </c>
      <c r="AH39" s="195">
        <f t="shared" si="6"/>
        <v>207.06</v>
      </c>
      <c r="AI39" s="195">
        <f t="shared" si="7"/>
        <v>177.48</v>
      </c>
      <c r="AJ39" s="195">
        <f t="shared" si="8"/>
        <v>216.92</v>
      </c>
    </row>
    <row r="40" spans="1:36" x14ac:dyDescent="0.2">
      <c r="A40" s="164">
        <v>45498</v>
      </c>
      <c r="B40" s="169">
        <v>20</v>
      </c>
      <c r="C40" s="165">
        <v>190</v>
      </c>
      <c r="D40" s="178"/>
      <c r="E40" s="178"/>
      <c r="F40" s="178"/>
      <c r="AA40" s="103">
        <v>19</v>
      </c>
      <c r="AB40" s="195">
        <v>18</v>
      </c>
      <c r="AC40" s="195">
        <v>20</v>
      </c>
      <c r="AD40" s="195">
        <v>17</v>
      </c>
      <c r="AE40" s="195">
        <v>21</v>
      </c>
      <c r="AF40" s="195">
        <f t="shared" si="4"/>
        <v>197.2</v>
      </c>
      <c r="AG40" s="195">
        <f t="shared" si="5"/>
        <v>187.33999999999997</v>
      </c>
      <c r="AH40" s="195">
        <f t="shared" si="6"/>
        <v>207.06</v>
      </c>
      <c r="AI40" s="195">
        <f t="shared" si="7"/>
        <v>177.48</v>
      </c>
      <c r="AJ40" s="195">
        <f t="shared" si="8"/>
        <v>216.92</v>
      </c>
    </row>
    <row r="41" spans="1:36" x14ac:dyDescent="0.2">
      <c r="A41" s="164">
        <v>45503</v>
      </c>
      <c r="B41" s="165">
        <v>18</v>
      </c>
      <c r="C41" s="171">
        <v>189</v>
      </c>
      <c r="D41" s="178"/>
      <c r="E41" s="178"/>
      <c r="F41" s="178"/>
      <c r="AA41" s="103">
        <v>19</v>
      </c>
      <c r="AB41" s="195">
        <v>18</v>
      </c>
      <c r="AC41" s="195">
        <v>20</v>
      </c>
      <c r="AD41" s="195">
        <v>17</v>
      </c>
      <c r="AE41" s="195">
        <v>21</v>
      </c>
      <c r="AF41" s="195">
        <f t="shared" si="4"/>
        <v>197.2</v>
      </c>
      <c r="AG41" s="195">
        <f t="shared" si="5"/>
        <v>187.33999999999997</v>
      </c>
      <c r="AH41" s="195">
        <f t="shared" si="6"/>
        <v>207.06</v>
      </c>
      <c r="AI41" s="195">
        <f t="shared" si="7"/>
        <v>177.48</v>
      </c>
      <c r="AJ41" s="195">
        <f t="shared" si="8"/>
        <v>216.92</v>
      </c>
    </row>
    <row r="42" spans="1:36" x14ac:dyDescent="0.2">
      <c r="A42" s="164">
        <v>45505</v>
      </c>
      <c r="B42" s="165">
        <v>18</v>
      </c>
      <c r="C42" s="165">
        <v>185</v>
      </c>
      <c r="D42" s="178"/>
      <c r="E42" s="178"/>
      <c r="F42" s="178"/>
      <c r="AA42" s="103">
        <v>19</v>
      </c>
      <c r="AB42" s="195">
        <v>18</v>
      </c>
      <c r="AC42" s="195">
        <v>20</v>
      </c>
      <c r="AD42" s="195">
        <v>17</v>
      </c>
      <c r="AE42" s="195">
        <v>21</v>
      </c>
      <c r="AF42" s="195">
        <f t="shared" si="4"/>
        <v>197.2</v>
      </c>
      <c r="AG42" s="195">
        <f t="shared" si="5"/>
        <v>187.33999999999997</v>
      </c>
      <c r="AH42" s="195">
        <f t="shared" si="6"/>
        <v>207.06</v>
      </c>
      <c r="AI42" s="195">
        <f t="shared" si="7"/>
        <v>177.48</v>
      </c>
      <c r="AJ42" s="195">
        <f t="shared" si="8"/>
        <v>216.92</v>
      </c>
    </row>
    <row r="43" spans="1:36" x14ac:dyDescent="0.2">
      <c r="A43" s="164">
        <v>45510</v>
      </c>
      <c r="B43" s="165">
        <v>21</v>
      </c>
      <c r="C43" s="171">
        <v>192</v>
      </c>
      <c r="D43" s="178"/>
      <c r="E43" s="178"/>
      <c r="F43" s="178"/>
      <c r="AA43" s="103">
        <v>19</v>
      </c>
      <c r="AB43" s="195">
        <v>18</v>
      </c>
      <c r="AC43" s="195">
        <v>20</v>
      </c>
      <c r="AD43" s="195">
        <v>17</v>
      </c>
      <c r="AE43" s="195">
        <v>21</v>
      </c>
      <c r="AF43" s="195">
        <f t="shared" si="4"/>
        <v>197.2</v>
      </c>
      <c r="AG43" s="195">
        <f t="shared" si="5"/>
        <v>187.33999999999997</v>
      </c>
      <c r="AH43" s="195">
        <f t="shared" si="6"/>
        <v>207.06</v>
      </c>
      <c r="AI43" s="195">
        <f t="shared" si="7"/>
        <v>177.48</v>
      </c>
      <c r="AJ43" s="195">
        <f t="shared" si="8"/>
        <v>216.92</v>
      </c>
    </row>
    <row r="44" spans="1:36" x14ac:dyDescent="0.2">
      <c r="A44" s="164">
        <v>45512</v>
      </c>
      <c r="B44" s="165">
        <v>17</v>
      </c>
      <c r="C44" s="165">
        <v>195</v>
      </c>
      <c r="D44" s="178"/>
      <c r="E44" s="178"/>
      <c r="F44" s="178"/>
      <c r="AA44" s="103">
        <v>19</v>
      </c>
      <c r="AB44" s="195">
        <v>18</v>
      </c>
      <c r="AC44" s="195">
        <v>20</v>
      </c>
      <c r="AD44" s="195">
        <v>17</v>
      </c>
      <c r="AE44" s="195">
        <v>21</v>
      </c>
      <c r="AF44" s="195">
        <f t="shared" si="4"/>
        <v>197.2</v>
      </c>
      <c r="AG44" s="195">
        <f t="shared" si="5"/>
        <v>187.33999999999997</v>
      </c>
      <c r="AH44" s="195">
        <f t="shared" si="6"/>
        <v>207.06</v>
      </c>
      <c r="AI44" s="195">
        <f t="shared" si="7"/>
        <v>177.48</v>
      </c>
      <c r="AJ44" s="195">
        <f t="shared" si="8"/>
        <v>216.92</v>
      </c>
    </row>
    <row r="45" spans="1:36" x14ac:dyDescent="0.2">
      <c r="A45" s="164">
        <v>45517</v>
      </c>
      <c r="B45" s="165">
        <v>18</v>
      </c>
      <c r="C45" s="171">
        <v>211</v>
      </c>
      <c r="D45" s="178"/>
      <c r="E45" s="178"/>
      <c r="F45" s="178"/>
      <c r="AA45" s="103">
        <v>19</v>
      </c>
      <c r="AB45" s="195">
        <v>18</v>
      </c>
      <c r="AC45" s="195">
        <v>20</v>
      </c>
      <c r="AD45" s="195">
        <v>17</v>
      </c>
      <c r="AE45" s="195">
        <v>21</v>
      </c>
      <c r="AF45" s="195">
        <f t="shared" si="4"/>
        <v>197.2</v>
      </c>
      <c r="AG45" s="195">
        <f t="shared" si="5"/>
        <v>187.33999999999997</v>
      </c>
      <c r="AH45" s="195">
        <f t="shared" si="6"/>
        <v>207.06</v>
      </c>
      <c r="AI45" s="195">
        <f t="shared" si="7"/>
        <v>177.48</v>
      </c>
      <c r="AJ45" s="195">
        <f t="shared" si="8"/>
        <v>216.92</v>
      </c>
    </row>
    <row r="46" spans="1:36" x14ac:dyDescent="0.2">
      <c r="A46" s="164">
        <v>45519</v>
      </c>
      <c r="B46" s="165">
        <v>19</v>
      </c>
      <c r="C46" s="171">
        <v>208</v>
      </c>
      <c r="D46" s="178"/>
      <c r="E46" s="178"/>
      <c r="F46" s="178"/>
      <c r="AA46" s="103">
        <v>19</v>
      </c>
      <c r="AB46" s="195">
        <v>18</v>
      </c>
      <c r="AC46" s="195">
        <v>20</v>
      </c>
      <c r="AD46" s="195">
        <v>17</v>
      </c>
      <c r="AE46" s="195">
        <v>21</v>
      </c>
      <c r="AF46" s="195">
        <f t="shared" si="4"/>
        <v>197.2</v>
      </c>
      <c r="AG46" s="195">
        <f t="shared" si="5"/>
        <v>187.33999999999997</v>
      </c>
      <c r="AH46" s="195">
        <f t="shared" si="6"/>
        <v>207.06</v>
      </c>
      <c r="AI46" s="195">
        <f t="shared" si="7"/>
        <v>177.48</v>
      </c>
      <c r="AJ46" s="195">
        <f t="shared" si="8"/>
        <v>216.92</v>
      </c>
    </row>
    <row r="47" spans="1:36" x14ac:dyDescent="0.2">
      <c r="A47" s="164">
        <v>45524</v>
      </c>
      <c r="B47" s="165">
        <v>19</v>
      </c>
      <c r="C47" s="171">
        <v>213</v>
      </c>
      <c r="D47" s="178"/>
      <c r="E47" s="178"/>
      <c r="F47" s="178"/>
      <c r="AA47" s="103">
        <v>19</v>
      </c>
      <c r="AB47" s="195">
        <v>18</v>
      </c>
      <c r="AC47" s="195">
        <v>20</v>
      </c>
      <c r="AD47" s="195">
        <v>17</v>
      </c>
      <c r="AE47" s="195">
        <v>21</v>
      </c>
      <c r="AF47" s="195">
        <f t="shared" si="4"/>
        <v>197.2</v>
      </c>
      <c r="AG47" s="195">
        <f t="shared" si="5"/>
        <v>187.33999999999997</v>
      </c>
      <c r="AH47" s="195">
        <f t="shared" si="6"/>
        <v>207.06</v>
      </c>
      <c r="AI47" s="195">
        <f t="shared" si="7"/>
        <v>177.48</v>
      </c>
      <c r="AJ47" s="195">
        <f t="shared" si="8"/>
        <v>216.92</v>
      </c>
    </row>
    <row r="48" spans="1:36" x14ac:dyDescent="0.2">
      <c r="A48" s="164">
        <v>45526</v>
      </c>
      <c r="B48" s="165">
        <v>19</v>
      </c>
      <c r="C48" s="165">
        <v>200</v>
      </c>
      <c r="D48" s="178"/>
      <c r="E48" s="178"/>
      <c r="F48" s="178"/>
      <c r="AA48" s="103">
        <v>19</v>
      </c>
      <c r="AB48" s="195">
        <v>18</v>
      </c>
      <c r="AC48" s="195">
        <v>20</v>
      </c>
      <c r="AD48" s="195">
        <v>17</v>
      </c>
      <c r="AE48" s="195">
        <v>21</v>
      </c>
      <c r="AF48" s="195">
        <f t="shared" si="4"/>
        <v>197.2</v>
      </c>
      <c r="AG48" s="195">
        <f t="shared" si="5"/>
        <v>187.33999999999997</v>
      </c>
      <c r="AH48" s="195">
        <f t="shared" si="6"/>
        <v>207.06</v>
      </c>
      <c r="AI48" s="195">
        <f t="shared" si="7"/>
        <v>177.48</v>
      </c>
      <c r="AJ48" s="195">
        <f t="shared" si="8"/>
        <v>216.92</v>
      </c>
    </row>
    <row r="49" spans="1:36" x14ac:dyDescent="0.2">
      <c r="A49" s="164">
        <v>45531</v>
      </c>
      <c r="B49" s="165">
        <v>19</v>
      </c>
      <c r="C49" s="171">
        <v>211</v>
      </c>
      <c r="D49" s="178"/>
      <c r="E49" s="178"/>
      <c r="F49" s="178"/>
      <c r="AA49" s="103">
        <v>19</v>
      </c>
      <c r="AB49" s="195">
        <v>18</v>
      </c>
      <c r="AC49" s="195">
        <v>20</v>
      </c>
      <c r="AD49" s="195">
        <v>17</v>
      </c>
      <c r="AE49" s="195">
        <v>21</v>
      </c>
      <c r="AF49" s="195">
        <f t="shared" si="4"/>
        <v>197.2</v>
      </c>
      <c r="AG49" s="195">
        <f t="shared" si="5"/>
        <v>187.33999999999997</v>
      </c>
      <c r="AH49" s="195">
        <f t="shared" si="6"/>
        <v>207.06</v>
      </c>
      <c r="AI49" s="195">
        <f t="shared" si="7"/>
        <v>177.48</v>
      </c>
      <c r="AJ49" s="195">
        <f t="shared" si="8"/>
        <v>216.92</v>
      </c>
    </row>
    <row r="50" spans="1:36" x14ac:dyDescent="0.2">
      <c r="A50" s="164">
        <v>45533</v>
      </c>
      <c r="B50" s="165">
        <v>19</v>
      </c>
      <c r="C50" s="165">
        <v>203</v>
      </c>
      <c r="D50" s="178"/>
      <c r="E50" s="178"/>
      <c r="F50" s="178"/>
      <c r="AA50" s="103">
        <v>19</v>
      </c>
      <c r="AB50" s="195">
        <v>18</v>
      </c>
      <c r="AC50" s="195">
        <v>20</v>
      </c>
      <c r="AD50" s="195">
        <v>17</v>
      </c>
      <c r="AE50" s="195">
        <v>21</v>
      </c>
      <c r="AF50" s="195">
        <f t="shared" si="4"/>
        <v>197.2</v>
      </c>
      <c r="AG50" s="195">
        <f t="shared" si="5"/>
        <v>187.33999999999997</v>
      </c>
      <c r="AH50" s="195">
        <f t="shared" si="6"/>
        <v>207.06</v>
      </c>
      <c r="AI50" s="195">
        <f t="shared" si="7"/>
        <v>177.48</v>
      </c>
      <c r="AJ50" s="195">
        <f t="shared" si="8"/>
        <v>216.92</v>
      </c>
    </row>
    <row r="51" spans="1:36" x14ac:dyDescent="0.2">
      <c r="A51" s="164">
        <v>45539</v>
      </c>
      <c r="B51" s="165">
        <v>19</v>
      </c>
      <c r="C51" s="171">
        <v>199</v>
      </c>
      <c r="D51" s="178"/>
      <c r="E51" s="178"/>
      <c r="F51" s="178"/>
      <c r="AA51" s="103">
        <v>19</v>
      </c>
      <c r="AB51" s="195">
        <v>18</v>
      </c>
      <c r="AC51" s="195">
        <v>20</v>
      </c>
      <c r="AD51" s="195">
        <v>17</v>
      </c>
      <c r="AE51" s="195">
        <v>21</v>
      </c>
      <c r="AF51" s="195">
        <f t="shared" si="4"/>
        <v>197.2</v>
      </c>
      <c r="AG51" s="195">
        <f t="shared" si="5"/>
        <v>187.33999999999997</v>
      </c>
      <c r="AH51" s="195">
        <f t="shared" si="6"/>
        <v>207.06</v>
      </c>
      <c r="AI51" s="195">
        <f t="shared" si="7"/>
        <v>177.48</v>
      </c>
      <c r="AJ51" s="195">
        <f t="shared" si="8"/>
        <v>216.92</v>
      </c>
    </row>
    <row r="52" spans="1:36" x14ac:dyDescent="0.2">
      <c r="A52" s="164">
        <v>45540</v>
      </c>
      <c r="B52" s="165">
        <v>19</v>
      </c>
      <c r="C52" s="165">
        <v>190</v>
      </c>
      <c r="D52" s="178"/>
      <c r="E52" s="178"/>
      <c r="F52" s="178"/>
      <c r="AA52" s="103">
        <v>19</v>
      </c>
      <c r="AB52" s="195">
        <v>18</v>
      </c>
      <c r="AC52" s="195">
        <v>20</v>
      </c>
      <c r="AD52" s="195">
        <v>17</v>
      </c>
      <c r="AE52" s="195">
        <v>21</v>
      </c>
      <c r="AF52" s="195">
        <f t="shared" si="4"/>
        <v>197.2</v>
      </c>
      <c r="AG52" s="195">
        <f t="shared" si="5"/>
        <v>187.33999999999997</v>
      </c>
      <c r="AH52" s="195">
        <f t="shared" si="6"/>
        <v>207.06</v>
      </c>
      <c r="AI52" s="195">
        <f t="shared" si="7"/>
        <v>177.48</v>
      </c>
      <c r="AJ52" s="195">
        <f t="shared" si="8"/>
        <v>216.92</v>
      </c>
    </row>
    <row r="53" spans="1:36" x14ac:dyDescent="0.2">
      <c r="A53" s="164">
        <v>45545</v>
      </c>
      <c r="B53" s="165">
        <v>18</v>
      </c>
      <c r="C53" s="171">
        <v>204</v>
      </c>
      <c r="D53" s="178"/>
      <c r="E53" s="178"/>
      <c r="F53" s="178"/>
      <c r="AA53" s="103">
        <v>19</v>
      </c>
      <c r="AB53" s="195">
        <v>18</v>
      </c>
      <c r="AC53" s="195">
        <v>20</v>
      </c>
      <c r="AD53" s="195">
        <v>17</v>
      </c>
      <c r="AE53" s="195">
        <v>21</v>
      </c>
      <c r="AF53" s="195">
        <f t="shared" si="4"/>
        <v>197.2</v>
      </c>
      <c r="AG53" s="195">
        <f t="shared" si="5"/>
        <v>187.33999999999997</v>
      </c>
      <c r="AH53" s="195">
        <f t="shared" si="6"/>
        <v>207.06</v>
      </c>
      <c r="AI53" s="195">
        <f t="shared" si="7"/>
        <v>177.48</v>
      </c>
      <c r="AJ53" s="195">
        <f t="shared" si="8"/>
        <v>216.92</v>
      </c>
    </row>
    <row r="54" spans="1:36" x14ac:dyDescent="0.2">
      <c r="A54" s="164">
        <v>45547</v>
      </c>
      <c r="B54" s="165">
        <v>21</v>
      </c>
      <c r="C54" s="165">
        <v>199</v>
      </c>
      <c r="D54" s="178"/>
      <c r="E54" s="178"/>
      <c r="F54" s="178"/>
      <c r="AA54" s="103">
        <v>19</v>
      </c>
      <c r="AB54" s="195">
        <v>18</v>
      </c>
      <c r="AC54" s="195">
        <v>20</v>
      </c>
      <c r="AD54" s="195">
        <v>17</v>
      </c>
      <c r="AE54" s="195">
        <v>21</v>
      </c>
      <c r="AF54" s="195">
        <f t="shared" si="4"/>
        <v>197.2</v>
      </c>
      <c r="AG54" s="195">
        <f t="shared" si="5"/>
        <v>187.33999999999997</v>
      </c>
      <c r="AH54" s="195">
        <f t="shared" si="6"/>
        <v>207.06</v>
      </c>
      <c r="AI54" s="195">
        <f t="shared" si="7"/>
        <v>177.48</v>
      </c>
      <c r="AJ54" s="195">
        <f t="shared" si="8"/>
        <v>216.92</v>
      </c>
    </row>
    <row r="55" spans="1:36" x14ac:dyDescent="0.2">
      <c r="A55" s="164">
        <v>45554</v>
      </c>
      <c r="B55" s="165">
        <v>20</v>
      </c>
      <c r="C55" s="171">
        <v>211</v>
      </c>
      <c r="D55" s="178"/>
      <c r="E55" s="178"/>
      <c r="F55" s="178"/>
      <c r="AA55" s="103">
        <v>19</v>
      </c>
      <c r="AB55" s="195">
        <v>18</v>
      </c>
      <c r="AC55" s="195">
        <v>20</v>
      </c>
      <c r="AD55" s="195">
        <v>17</v>
      </c>
      <c r="AE55" s="195">
        <v>21</v>
      </c>
      <c r="AF55" s="195">
        <f t="shared" si="4"/>
        <v>197.2</v>
      </c>
      <c r="AG55" s="195">
        <f t="shared" si="5"/>
        <v>187.33999999999997</v>
      </c>
      <c r="AH55" s="195">
        <f t="shared" si="6"/>
        <v>207.06</v>
      </c>
      <c r="AI55" s="195">
        <f t="shared" si="7"/>
        <v>177.48</v>
      </c>
      <c r="AJ55" s="195">
        <f t="shared" si="8"/>
        <v>216.92</v>
      </c>
    </row>
    <row r="56" spans="1:36" x14ac:dyDescent="0.2">
      <c r="A56" s="164">
        <v>45559</v>
      </c>
      <c r="B56" s="165">
        <v>19</v>
      </c>
      <c r="C56" s="165">
        <v>191</v>
      </c>
      <c r="D56" s="178"/>
      <c r="E56" s="178"/>
      <c r="F56" s="178"/>
      <c r="AA56" s="103">
        <v>19</v>
      </c>
      <c r="AB56" s="195">
        <v>18</v>
      </c>
      <c r="AC56" s="195">
        <v>20</v>
      </c>
      <c r="AD56" s="195">
        <v>17</v>
      </c>
      <c r="AE56" s="195">
        <v>21</v>
      </c>
      <c r="AF56" s="195">
        <f t="shared" si="4"/>
        <v>197.2</v>
      </c>
      <c r="AG56" s="195">
        <f t="shared" si="5"/>
        <v>187.33999999999997</v>
      </c>
      <c r="AH56" s="195">
        <f t="shared" si="6"/>
        <v>207.06</v>
      </c>
      <c r="AI56" s="195">
        <f t="shared" si="7"/>
        <v>177.48</v>
      </c>
      <c r="AJ56" s="195">
        <f t="shared" si="8"/>
        <v>216.92</v>
      </c>
    </row>
    <row r="57" spans="1:36" x14ac:dyDescent="0.2">
      <c r="A57" s="164">
        <v>45561</v>
      </c>
      <c r="B57" s="165">
        <v>21</v>
      </c>
      <c r="C57" s="171">
        <v>207</v>
      </c>
      <c r="D57" s="178"/>
      <c r="E57" s="178"/>
      <c r="F57" s="178"/>
      <c r="AA57" s="103">
        <v>19</v>
      </c>
      <c r="AB57" s="195">
        <v>18</v>
      </c>
      <c r="AC57" s="195">
        <v>20</v>
      </c>
      <c r="AD57" s="195">
        <v>17</v>
      </c>
      <c r="AE57" s="195">
        <v>21</v>
      </c>
      <c r="AF57" s="195">
        <f t="shared" si="4"/>
        <v>197.2</v>
      </c>
      <c r="AG57" s="195">
        <f t="shared" si="5"/>
        <v>187.33999999999997</v>
      </c>
      <c r="AH57" s="195">
        <f t="shared" si="6"/>
        <v>207.06</v>
      </c>
      <c r="AI57" s="195">
        <f t="shared" si="7"/>
        <v>177.48</v>
      </c>
      <c r="AJ57" s="195">
        <f t="shared" si="8"/>
        <v>216.92</v>
      </c>
    </row>
    <row r="58" spans="1:36" x14ac:dyDescent="0.2">
      <c r="A58" s="164">
        <v>45566</v>
      </c>
      <c r="B58" s="165">
        <v>18</v>
      </c>
      <c r="C58" s="171"/>
      <c r="D58" s="178"/>
      <c r="E58" s="178"/>
      <c r="F58" s="178"/>
      <c r="AA58" s="103"/>
    </row>
    <row r="59" spans="1:36" x14ac:dyDescent="0.2">
      <c r="A59" s="164">
        <v>45568</v>
      </c>
      <c r="B59" s="165">
        <v>18</v>
      </c>
      <c r="C59" s="165"/>
      <c r="D59" s="178"/>
      <c r="E59" s="178"/>
      <c r="F59" s="178"/>
      <c r="AA59" s="103">
        <v>19</v>
      </c>
      <c r="AB59" s="195">
        <v>18</v>
      </c>
      <c r="AC59" s="195">
        <v>20</v>
      </c>
      <c r="AD59" s="195">
        <v>17</v>
      </c>
      <c r="AE59" s="195">
        <v>21</v>
      </c>
      <c r="AF59" s="195">
        <f t="shared" si="4"/>
        <v>197.2</v>
      </c>
      <c r="AG59" s="195">
        <f t="shared" si="5"/>
        <v>187.33999999999997</v>
      </c>
      <c r="AH59" s="195">
        <f t="shared" si="6"/>
        <v>207.06</v>
      </c>
      <c r="AI59" s="195">
        <f t="shared" si="7"/>
        <v>177.48</v>
      </c>
      <c r="AJ59" s="195">
        <f t="shared" si="8"/>
        <v>216.92</v>
      </c>
    </row>
    <row r="60" spans="1:36" x14ac:dyDescent="0.2">
      <c r="A60" s="164"/>
      <c r="B60" s="165"/>
      <c r="C60" s="171"/>
      <c r="D60" s="178"/>
      <c r="E60" s="178"/>
      <c r="F60" s="182"/>
      <c r="AA60" s="103">
        <v>19</v>
      </c>
      <c r="AB60" s="195">
        <v>18</v>
      </c>
      <c r="AC60" s="195">
        <v>20</v>
      </c>
      <c r="AD60" s="195">
        <v>17</v>
      </c>
      <c r="AE60" s="195">
        <v>21</v>
      </c>
      <c r="AF60" s="195">
        <f t="shared" si="4"/>
        <v>197.2</v>
      </c>
      <c r="AG60" s="195">
        <f t="shared" si="5"/>
        <v>187.33999999999997</v>
      </c>
      <c r="AH60" s="195">
        <f t="shared" si="6"/>
        <v>207.06</v>
      </c>
      <c r="AI60" s="195">
        <f t="shared" si="7"/>
        <v>177.48</v>
      </c>
      <c r="AJ60" s="195">
        <f t="shared" si="8"/>
        <v>216.92</v>
      </c>
    </row>
    <row r="61" spans="1:36" x14ac:dyDescent="0.2">
      <c r="A61" s="164"/>
      <c r="B61" s="165"/>
      <c r="C61" s="165"/>
      <c r="D61" s="178"/>
      <c r="E61" s="178"/>
      <c r="F61" s="178"/>
      <c r="AA61" s="103">
        <v>19</v>
      </c>
      <c r="AB61" s="195">
        <v>18</v>
      </c>
      <c r="AC61" s="195">
        <v>20</v>
      </c>
      <c r="AD61" s="195">
        <v>17</v>
      </c>
      <c r="AE61" s="195">
        <v>21</v>
      </c>
      <c r="AF61" s="195">
        <f t="shared" si="4"/>
        <v>197.2</v>
      </c>
      <c r="AG61" s="195">
        <f t="shared" si="5"/>
        <v>187.33999999999997</v>
      </c>
      <c r="AH61" s="195">
        <f t="shared" si="6"/>
        <v>207.06</v>
      </c>
      <c r="AI61" s="195">
        <f t="shared" si="7"/>
        <v>177.48</v>
      </c>
      <c r="AJ61" s="195">
        <f t="shared" si="8"/>
        <v>216.92</v>
      </c>
    </row>
    <row r="62" spans="1:36" x14ac:dyDescent="0.2">
      <c r="A62" s="164"/>
      <c r="B62" s="165"/>
      <c r="C62" s="171"/>
      <c r="D62" s="178"/>
      <c r="E62" s="178"/>
      <c r="F62" s="178"/>
      <c r="AA62" s="103">
        <v>19</v>
      </c>
      <c r="AB62" s="195">
        <v>18</v>
      </c>
      <c r="AC62" s="195">
        <v>20</v>
      </c>
      <c r="AD62" s="195">
        <v>17</v>
      </c>
      <c r="AE62" s="195">
        <v>21</v>
      </c>
      <c r="AF62" s="195">
        <f t="shared" si="4"/>
        <v>197.2</v>
      </c>
      <c r="AG62" s="195">
        <f t="shared" si="5"/>
        <v>187.33999999999997</v>
      </c>
      <c r="AH62" s="195">
        <f t="shared" si="6"/>
        <v>207.06</v>
      </c>
      <c r="AI62" s="195">
        <f t="shared" si="7"/>
        <v>177.48</v>
      </c>
      <c r="AJ62" s="195">
        <f t="shared" si="8"/>
        <v>216.92</v>
      </c>
    </row>
    <row r="63" spans="1:36" x14ac:dyDescent="0.2">
      <c r="A63" s="164"/>
      <c r="B63" s="165"/>
      <c r="C63" s="165"/>
      <c r="D63" s="178"/>
      <c r="E63" s="178"/>
      <c r="F63" s="178"/>
      <c r="AA63" s="103">
        <v>19</v>
      </c>
      <c r="AB63" s="195">
        <v>18</v>
      </c>
      <c r="AC63" s="195">
        <v>20</v>
      </c>
      <c r="AD63" s="195">
        <v>17</v>
      </c>
      <c r="AE63" s="195">
        <v>21</v>
      </c>
      <c r="AF63" s="195">
        <f t="shared" si="4"/>
        <v>197.2</v>
      </c>
      <c r="AG63" s="195">
        <f t="shared" si="5"/>
        <v>187.33999999999997</v>
      </c>
      <c r="AH63" s="195">
        <f t="shared" si="6"/>
        <v>207.06</v>
      </c>
      <c r="AI63" s="195">
        <f t="shared" si="7"/>
        <v>177.48</v>
      </c>
      <c r="AJ63" s="195">
        <f t="shared" si="8"/>
        <v>216.92</v>
      </c>
    </row>
    <row r="64" spans="1:36" x14ac:dyDescent="0.2">
      <c r="A64" s="164"/>
      <c r="B64" s="165"/>
      <c r="C64" s="171"/>
      <c r="D64" s="178"/>
      <c r="E64" s="178"/>
      <c r="F64" s="178"/>
      <c r="AA64" s="103">
        <v>19</v>
      </c>
      <c r="AB64" s="195">
        <v>18</v>
      </c>
      <c r="AC64" s="195">
        <v>20</v>
      </c>
      <c r="AD64" s="195">
        <v>17</v>
      </c>
      <c r="AE64" s="195">
        <v>21</v>
      </c>
      <c r="AF64" s="195">
        <f t="shared" si="4"/>
        <v>197.2</v>
      </c>
      <c r="AG64" s="195">
        <f t="shared" si="5"/>
        <v>187.33999999999997</v>
      </c>
      <c r="AH64" s="195">
        <f t="shared" si="6"/>
        <v>207.06</v>
      </c>
      <c r="AI64" s="195">
        <f t="shared" si="7"/>
        <v>177.48</v>
      </c>
      <c r="AJ64" s="195">
        <f t="shared" si="8"/>
        <v>216.92</v>
      </c>
    </row>
    <row r="65" spans="1:36" x14ac:dyDescent="0.2">
      <c r="A65" s="164"/>
      <c r="B65" s="165"/>
      <c r="C65" s="165"/>
      <c r="D65" s="178"/>
      <c r="E65" s="178"/>
      <c r="F65" s="178"/>
      <c r="AA65" s="103">
        <v>19</v>
      </c>
      <c r="AB65" s="195">
        <v>18</v>
      </c>
      <c r="AC65" s="195">
        <v>20</v>
      </c>
      <c r="AD65" s="195">
        <v>17</v>
      </c>
      <c r="AE65" s="195">
        <v>21</v>
      </c>
      <c r="AF65" s="195">
        <f t="shared" si="4"/>
        <v>197.2</v>
      </c>
      <c r="AG65" s="195">
        <f t="shared" si="5"/>
        <v>187.33999999999997</v>
      </c>
      <c r="AH65" s="195">
        <f t="shared" si="6"/>
        <v>207.06</v>
      </c>
      <c r="AI65" s="195">
        <f t="shared" si="7"/>
        <v>177.48</v>
      </c>
      <c r="AJ65" s="195">
        <f t="shared" si="8"/>
        <v>216.92</v>
      </c>
    </row>
    <row r="66" spans="1:36" x14ac:dyDescent="0.2">
      <c r="A66" s="164"/>
      <c r="B66" s="165"/>
      <c r="C66" s="171"/>
      <c r="D66" s="178"/>
      <c r="E66" s="178"/>
      <c r="F66" s="178"/>
      <c r="AA66" s="103">
        <v>19</v>
      </c>
      <c r="AB66" s="195">
        <v>18</v>
      </c>
      <c r="AC66" s="195">
        <v>20</v>
      </c>
      <c r="AD66" s="195">
        <v>17</v>
      </c>
      <c r="AE66" s="195">
        <v>21</v>
      </c>
      <c r="AF66" s="195">
        <f t="shared" si="4"/>
        <v>197.2</v>
      </c>
      <c r="AG66" s="195">
        <f t="shared" si="5"/>
        <v>187.33999999999997</v>
      </c>
      <c r="AH66" s="195">
        <f t="shared" si="6"/>
        <v>207.06</v>
      </c>
      <c r="AI66" s="195">
        <f t="shared" si="7"/>
        <v>177.48</v>
      </c>
      <c r="AJ66" s="195">
        <f t="shared" si="8"/>
        <v>216.92</v>
      </c>
    </row>
    <row r="67" spans="1:36" x14ac:dyDescent="0.2">
      <c r="A67" s="164"/>
      <c r="B67" s="165"/>
      <c r="C67" s="165"/>
      <c r="D67" s="178"/>
      <c r="E67" s="178"/>
      <c r="F67" s="178"/>
      <c r="AA67" s="103">
        <v>19</v>
      </c>
      <c r="AB67" s="195">
        <v>18</v>
      </c>
      <c r="AC67" s="195">
        <v>20</v>
      </c>
      <c r="AD67" s="195">
        <v>17</v>
      </c>
      <c r="AE67" s="195">
        <v>21</v>
      </c>
      <c r="AF67" s="195">
        <f t="shared" si="4"/>
        <v>197.2</v>
      </c>
      <c r="AG67" s="195">
        <f t="shared" si="5"/>
        <v>187.33999999999997</v>
      </c>
      <c r="AH67" s="195">
        <f t="shared" si="6"/>
        <v>207.06</v>
      </c>
      <c r="AI67" s="195">
        <f t="shared" si="7"/>
        <v>177.48</v>
      </c>
      <c r="AJ67" s="195">
        <f t="shared" si="8"/>
        <v>216.92</v>
      </c>
    </row>
    <row r="68" spans="1:36" x14ac:dyDescent="0.2">
      <c r="A68" s="164"/>
      <c r="B68" s="165"/>
      <c r="C68" s="171"/>
      <c r="D68" s="178"/>
      <c r="E68" s="178"/>
      <c r="F68" s="178"/>
      <c r="AA68" s="103">
        <v>19</v>
      </c>
      <c r="AB68" s="195">
        <v>18</v>
      </c>
      <c r="AC68" s="195">
        <v>20</v>
      </c>
      <c r="AD68" s="195">
        <v>17</v>
      </c>
      <c r="AE68" s="195">
        <v>21</v>
      </c>
      <c r="AF68" s="195">
        <f t="shared" si="4"/>
        <v>197.2</v>
      </c>
      <c r="AG68" s="195">
        <f t="shared" si="5"/>
        <v>187.33999999999997</v>
      </c>
      <c r="AH68" s="195">
        <f t="shared" si="6"/>
        <v>207.06</v>
      </c>
      <c r="AI68" s="195">
        <f t="shared" si="7"/>
        <v>177.48</v>
      </c>
      <c r="AJ68" s="195">
        <f t="shared" si="8"/>
        <v>216.92</v>
      </c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xw5YiDvdbus4YCARgudr/LZz3eWBpKwcVEA4IxKz0sxnFwneRbbhHcrJQfnk4WEA+fB4aI9LsvbJ++WkeLTU7A==" saltValue="mh9OvT2MxD0+eEjRPi+sVA==" spinCount="100000" sheet="1" objects="1" scenarios="1"/>
  <mergeCells count="6">
    <mergeCell ref="U9:U10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5DFA-D3C0-4246-89EC-2861B5A8257B}">
  <dimension ref="A1:AJ73"/>
  <sheetViews>
    <sheetView workbookViewId="0">
      <selection activeCell="I9" sqref="I9"/>
    </sheetView>
  </sheetViews>
  <sheetFormatPr defaultRowHeight="12.75" x14ac:dyDescent="0.2"/>
  <cols>
    <col min="1" max="1" width="10.42578125" style="129" bestFit="1" customWidth="1"/>
    <col min="3" max="3" width="10.7109375" customWidth="1"/>
    <col min="6" max="6" width="29.7109375" customWidth="1"/>
    <col min="7" max="7" width="5.42578125" customWidth="1"/>
    <col min="8" max="8" width="4.5703125" customWidth="1"/>
    <col min="28" max="36" width="8" style="195" customWidth="1"/>
  </cols>
  <sheetData>
    <row r="1" spans="1:36" ht="24" thickBot="1" x14ac:dyDescent="0.4">
      <c r="A1" s="352" t="s">
        <v>0</v>
      </c>
      <c r="B1" s="352"/>
      <c r="C1" s="352"/>
      <c r="D1" s="352"/>
      <c r="E1" s="352"/>
      <c r="F1" s="352"/>
      <c r="I1" s="61" t="s">
        <v>1</v>
      </c>
      <c r="Q1" s="200" t="s">
        <v>2</v>
      </c>
      <c r="R1" s="201" t="s">
        <v>3</v>
      </c>
      <c r="S1" s="202" t="s">
        <v>4</v>
      </c>
      <c r="U1" s="24"/>
    </row>
    <row r="2" spans="1:36" ht="13.5" thickBot="1" x14ac:dyDescent="0.25">
      <c r="A2" s="22"/>
      <c r="B2" s="1"/>
      <c r="C2" s="2"/>
      <c r="D2" s="41"/>
      <c r="I2" t="s">
        <v>8</v>
      </c>
      <c r="Q2" s="203" t="s">
        <v>9</v>
      </c>
      <c r="R2" s="204">
        <f>AVERAGE(B11:B17)</f>
        <v>19.857142857142858</v>
      </c>
      <c r="S2" s="205">
        <f>AVERAGE(C11:C17)</f>
        <v>186.57142857142858</v>
      </c>
      <c r="V2" s="103"/>
      <c r="W2" s="103"/>
    </row>
    <row r="3" spans="1:36" ht="18.75" thickBot="1" x14ac:dyDescent="0.3">
      <c r="A3" s="23"/>
      <c r="B3" s="4"/>
      <c r="C3" s="3" t="s">
        <v>10</v>
      </c>
      <c r="D3" s="42"/>
      <c r="E3" s="17" t="s">
        <v>11</v>
      </c>
      <c r="F3" s="19" t="s">
        <v>113</v>
      </c>
      <c r="I3" s="60" t="s">
        <v>13</v>
      </c>
      <c r="Q3" s="203" t="s">
        <v>14</v>
      </c>
      <c r="R3" s="206">
        <f>0.05*R2</f>
        <v>0.99285714285714288</v>
      </c>
      <c r="S3" s="207">
        <f>0.05*S2</f>
        <v>9.3285714285714292</v>
      </c>
      <c r="V3" s="195"/>
      <c r="W3" s="195"/>
    </row>
    <row r="4" spans="1:36" ht="21" thickBot="1" x14ac:dyDescent="0.35">
      <c r="A4" s="23" t="s">
        <v>15</v>
      </c>
      <c r="B4" s="5"/>
      <c r="C4" s="3" t="s">
        <v>114</v>
      </c>
      <c r="D4" s="42"/>
      <c r="E4" s="18" t="s">
        <v>17</v>
      </c>
      <c r="F4" s="20">
        <v>2024</v>
      </c>
      <c r="I4" s="60" t="s">
        <v>18</v>
      </c>
      <c r="Q4" s="208" t="s">
        <v>19</v>
      </c>
      <c r="R4" s="209">
        <f>R2-(2*R3)</f>
        <v>17.871428571428574</v>
      </c>
      <c r="S4" s="210">
        <f>S2-(2*S3)</f>
        <v>167.91428571428571</v>
      </c>
      <c r="U4" s="60"/>
      <c r="V4" s="143"/>
      <c r="W4" s="143"/>
    </row>
    <row r="5" spans="1:36" ht="13.5" thickBot="1" x14ac:dyDescent="0.25">
      <c r="A5" s="23" t="s">
        <v>20</v>
      </c>
      <c r="B5" s="5"/>
      <c r="C5" s="3" t="s">
        <v>115</v>
      </c>
      <c r="D5" s="42"/>
      <c r="I5" s="60" t="s">
        <v>22</v>
      </c>
      <c r="Q5" s="211" t="s">
        <v>23</v>
      </c>
      <c r="R5" s="212">
        <f>R2+(2*R3)</f>
        <v>21.842857142857142</v>
      </c>
      <c r="S5" s="213">
        <f>S2+(2*S3)</f>
        <v>205.22857142857146</v>
      </c>
      <c r="U5" s="60"/>
      <c r="V5" s="103"/>
      <c r="W5" s="103"/>
    </row>
    <row r="6" spans="1:36" x14ac:dyDescent="0.2">
      <c r="A6" s="24"/>
      <c r="D6" s="41"/>
    </row>
    <row r="7" spans="1:36" x14ac:dyDescent="0.2">
      <c r="A7" s="24"/>
      <c r="B7" s="353"/>
      <c r="C7" s="353"/>
      <c r="D7" s="41"/>
      <c r="Q7" s="60"/>
      <c r="U7" s="60"/>
    </row>
    <row r="8" spans="1:36" x14ac:dyDescent="0.2">
      <c r="A8" s="354" t="s">
        <v>24</v>
      </c>
      <c r="B8" s="30" t="s">
        <v>25</v>
      </c>
      <c r="C8" s="31" t="s">
        <v>26</v>
      </c>
      <c r="D8" s="356" t="s">
        <v>27</v>
      </c>
      <c r="E8" s="357"/>
      <c r="F8" s="358"/>
    </row>
    <row r="9" spans="1:36" x14ac:dyDescent="0.2">
      <c r="A9" s="355"/>
      <c r="B9" s="199" t="s">
        <v>116</v>
      </c>
      <c r="C9" s="199" t="s">
        <v>117</v>
      </c>
      <c r="D9" s="398"/>
      <c r="E9" s="399"/>
      <c r="F9" s="400"/>
      <c r="AA9" s="60" t="s">
        <v>15</v>
      </c>
      <c r="AB9" s="195" t="str">
        <f>C4</f>
        <v>CT2BA</v>
      </c>
      <c r="AF9" s="196" t="s">
        <v>20</v>
      </c>
      <c r="AG9" s="195" t="str">
        <f>C5</f>
        <v>CT5BG</v>
      </c>
    </row>
    <row r="10" spans="1:36" x14ac:dyDescent="0.2">
      <c r="A10" s="164" t="s">
        <v>28</v>
      </c>
      <c r="B10" s="165">
        <v>20</v>
      </c>
      <c r="C10" s="168">
        <v>187</v>
      </c>
      <c r="D10" s="177"/>
      <c r="E10" s="165"/>
      <c r="F10" s="178"/>
      <c r="AA10" s="192" t="s">
        <v>31</v>
      </c>
      <c r="AB10" s="197" t="s">
        <v>32</v>
      </c>
      <c r="AC10" s="197" t="s">
        <v>33</v>
      </c>
      <c r="AD10" s="197" t="s">
        <v>34</v>
      </c>
      <c r="AE10" s="198" t="s">
        <v>35</v>
      </c>
      <c r="AF10" s="195" t="s">
        <v>31</v>
      </c>
      <c r="AG10" s="197" t="s">
        <v>32</v>
      </c>
      <c r="AH10" s="197" t="s">
        <v>33</v>
      </c>
      <c r="AI10" s="197" t="s">
        <v>34</v>
      </c>
      <c r="AJ10" s="198" t="s">
        <v>35</v>
      </c>
    </row>
    <row r="11" spans="1:36" x14ac:dyDescent="0.2">
      <c r="A11" s="164">
        <v>45328</v>
      </c>
      <c r="B11" s="165">
        <v>18</v>
      </c>
      <c r="C11" s="171">
        <v>198</v>
      </c>
      <c r="D11" s="178"/>
      <c r="E11" s="178"/>
      <c r="F11" s="178"/>
      <c r="AA11" s="103">
        <f>$R$2</f>
        <v>19.857142857142858</v>
      </c>
      <c r="AB11" s="195">
        <f>$R$2-$R$3</f>
        <v>18.864285714285714</v>
      </c>
      <c r="AC11" s="195">
        <f>$R$2+$R$3</f>
        <v>20.85</v>
      </c>
      <c r="AD11" s="195">
        <f>$R$2-(2*$R$3)</f>
        <v>17.871428571428574</v>
      </c>
      <c r="AE11" s="195">
        <f>$R$2+(2*$R$3)+0.16</f>
        <v>22.002857142857142</v>
      </c>
      <c r="AF11" s="195">
        <f>$S$2</f>
        <v>186.57142857142858</v>
      </c>
      <c r="AG11" s="195">
        <f>$S$2-$S$3</f>
        <v>177.24285714285716</v>
      </c>
      <c r="AH11" s="195">
        <f>$S$2+$S$3</f>
        <v>195.9</v>
      </c>
      <c r="AI11" s="195">
        <f>$S$2-(2*$S$3)</f>
        <v>167.91428571428571</v>
      </c>
      <c r="AJ11" s="195">
        <f>$S$2+(2*$S$3)</f>
        <v>205.22857142857146</v>
      </c>
    </row>
    <row r="12" spans="1:36" x14ac:dyDescent="0.2">
      <c r="A12" s="164">
        <v>45330</v>
      </c>
      <c r="B12" s="165">
        <v>22</v>
      </c>
      <c r="C12" s="165">
        <v>179</v>
      </c>
      <c r="D12" s="177"/>
      <c r="E12" s="165"/>
      <c r="F12" s="178"/>
      <c r="AA12" s="103">
        <f t="shared" ref="AA12:AA67" si="0">$R$2</f>
        <v>19.857142857142858</v>
      </c>
      <c r="AB12" s="195">
        <f t="shared" ref="AB12:AB67" si="1">$R$2-$R$3</f>
        <v>18.864285714285714</v>
      </c>
      <c r="AC12" s="195">
        <f t="shared" ref="AC12:AC67" si="2">$R$2+$R$3</f>
        <v>20.85</v>
      </c>
      <c r="AD12" s="195">
        <f t="shared" ref="AD12:AD67" si="3">$R$2-(2*$R$3)</f>
        <v>17.871428571428574</v>
      </c>
      <c r="AE12" s="195">
        <f t="shared" ref="AE12:AE67" si="4">$R$2+(2*$R$3)+0.16</f>
        <v>22.002857142857142</v>
      </c>
      <c r="AF12" s="195">
        <f t="shared" ref="AF12:AF67" si="5">$S$2</f>
        <v>186.57142857142858</v>
      </c>
      <c r="AG12" s="195">
        <f t="shared" ref="AG12:AG67" si="6">$S$2-$S$3</f>
        <v>177.24285714285716</v>
      </c>
      <c r="AH12" s="195">
        <f t="shared" ref="AH12:AH67" si="7">$S$2+$S$3</f>
        <v>195.9</v>
      </c>
      <c r="AI12" s="195">
        <f t="shared" ref="AI12:AI67" si="8">$S$2-(2*$S$3)</f>
        <v>167.91428571428571</v>
      </c>
      <c r="AJ12" s="195">
        <f t="shared" ref="AJ12:AJ67" si="9">$S$2+(2*$S$3)</f>
        <v>205.22857142857146</v>
      </c>
    </row>
    <row r="13" spans="1:36" x14ac:dyDescent="0.2">
      <c r="A13" s="166">
        <v>45337</v>
      </c>
      <c r="B13" s="167">
        <v>17</v>
      </c>
      <c r="C13" s="167">
        <v>189</v>
      </c>
      <c r="D13" s="177" t="s">
        <v>118</v>
      </c>
      <c r="E13" s="165"/>
      <c r="F13" s="178"/>
      <c r="I13" s="61" t="s">
        <v>39</v>
      </c>
      <c r="J13" s="103"/>
      <c r="AA13" s="103">
        <f t="shared" si="0"/>
        <v>19.857142857142858</v>
      </c>
      <c r="AB13" s="195">
        <f t="shared" si="1"/>
        <v>18.864285714285714</v>
      </c>
      <c r="AC13" s="195">
        <f t="shared" si="2"/>
        <v>20.85</v>
      </c>
      <c r="AD13" s="195">
        <f t="shared" si="3"/>
        <v>17.871428571428574</v>
      </c>
      <c r="AE13" s="195">
        <f t="shared" si="4"/>
        <v>22.002857142857142</v>
      </c>
      <c r="AF13" s="195">
        <f t="shared" si="5"/>
        <v>186.57142857142858</v>
      </c>
      <c r="AG13" s="195">
        <f t="shared" si="6"/>
        <v>177.24285714285716</v>
      </c>
      <c r="AH13" s="195">
        <f t="shared" si="7"/>
        <v>195.9</v>
      </c>
      <c r="AI13" s="195">
        <f t="shared" si="8"/>
        <v>167.91428571428571</v>
      </c>
      <c r="AJ13" s="195">
        <f t="shared" si="9"/>
        <v>205.22857142857146</v>
      </c>
    </row>
    <row r="14" spans="1:36" x14ac:dyDescent="0.2">
      <c r="A14" s="164">
        <v>45342</v>
      </c>
      <c r="B14" s="168">
        <v>19</v>
      </c>
      <c r="C14" s="168">
        <v>186</v>
      </c>
      <c r="D14" s="179"/>
      <c r="E14" s="165"/>
      <c r="F14" s="178"/>
      <c r="AA14" s="103">
        <f t="shared" si="0"/>
        <v>19.857142857142858</v>
      </c>
      <c r="AB14" s="195">
        <f t="shared" si="1"/>
        <v>18.864285714285714</v>
      </c>
      <c r="AC14" s="195">
        <f t="shared" si="2"/>
        <v>20.85</v>
      </c>
      <c r="AD14" s="195">
        <f t="shared" si="3"/>
        <v>17.871428571428574</v>
      </c>
      <c r="AE14" s="195">
        <f t="shared" si="4"/>
        <v>22.002857142857142</v>
      </c>
      <c r="AF14" s="195">
        <f t="shared" si="5"/>
        <v>186.57142857142858</v>
      </c>
      <c r="AG14" s="195">
        <f t="shared" si="6"/>
        <v>177.24285714285716</v>
      </c>
      <c r="AH14" s="195">
        <f t="shared" si="7"/>
        <v>195.9</v>
      </c>
      <c r="AI14" s="195">
        <f t="shared" si="8"/>
        <v>167.91428571428571</v>
      </c>
      <c r="AJ14" s="195">
        <f t="shared" si="9"/>
        <v>205.22857142857146</v>
      </c>
    </row>
    <row r="15" spans="1:36" ht="13.5" thickBot="1" x14ac:dyDescent="0.25">
      <c r="A15" s="164">
        <v>45344</v>
      </c>
      <c r="B15" s="169">
        <v>21</v>
      </c>
      <c r="C15" s="169">
        <v>183</v>
      </c>
      <c r="D15" s="177"/>
      <c r="E15" s="165"/>
      <c r="F15" s="178"/>
      <c r="I15" s="193">
        <v>45323</v>
      </c>
      <c r="AA15" s="103">
        <f t="shared" si="0"/>
        <v>19.857142857142858</v>
      </c>
      <c r="AB15" s="195">
        <f t="shared" si="1"/>
        <v>18.864285714285714</v>
      </c>
      <c r="AC15" s="195">
        <f t="shared" si="2"/>
        <v>20.85</v>
      </c>
      <c r="AD15" s="195">
        <f t="shared" si="3"/>
        <v>17.871428571428574</v>
      </c>
      <c r="AE15" s="195">
        <f t="shared" si="4"/>
        <v>22.002857142857142</v>
      </c>
      <c r="AF15" s="195">
        <f t="shared" si="5"/>
        <v>186.57142857142858</v>
      </c>
      <c r="AG15" s="195">
        <f t="shared" si="6"/>
        <v>177.24285714285716</v>
      </c>
      <c r="AH15" s="195">
        <f t="shared" si="7"/>
        <v>195.9</v>
      </c>
      <c r="AI15" s="195">
        <f t="shared" si="8"/>
        <v>167.91428571428571</v>
      </c>
      <c r="AJ15" s="195">
        <f t="shared" si="9"/>
        <v>205.22857142857146</v>
      </c>
    </row>
    <row r="16" spans="1:36" x14ac:dyDescent="0.2">
      <c r="A16" s="164">
        <v>45349</v>
      </c>
      <c r="B16" s="169">
        <v>22</v>
      </c>
      <c r="C16" s="170">
        <v>192</v>
      </c>
      <c r="D16" s="177"/>
      <c r="E16" s="165"/>
      <c r="F16" s="178"/>
      <c r="I16" s="132" t="s">
        <v>2</v>
      </c>
      <c r="J16" s="133" t="s">
        <v>3</v>
      </c>
      <c r="K16" s="134" t="s">
        <v>4</v>
      </c>
      <c r="AA16" s="103">
        <f t="shared" si="0"/>
        <v>19.857142857142858</v>
      </c>
      <c r="AB16" s="195">
        <f t="shared" si="1"/>
        <v>18.864285714285714</v>
      </c>
      <c r="AC16" s="195">
        <f t="shared" si="2"/>
        <v>20.85</v>
      </c>
      <c r="AD16" s="195">
        <f t="shared" si="3"/>
        <v>17.871428571428574</v>
      </c>
      <c r="AE16" s="195">
        <f t="shared" si="4"/>
        <v>22.002857142857142</v>
      </c>
      <c r="AF16" s="195">
        <f t="shared" si="5"/>
        <v>186.57142857142858</v>
      </c>
      <c r="AG16" s="195">
        <f t="shared" si="6"/>
        <v>177.24285714285716</v>
      </c>
      <c r="AH16" s="195">
        <f t="shared" si="7"/>
        <v>195.9</v>
      </c>
      <c r="AI16" s="195">
        <f t="shared" si="8"/>
        <v>167.91428571428571</v>
      </c>
      <c r="AJ16" s="195">
        <f t="shared" si="9"/>
        <v>205.22857142857146</v>
      </c>
    </row>
    <row r="17" spans="1:36" x14ac:dyDescent="0.2">
      <c r="A17" s="164">
        <v>45351</v>
      </c>
      <c r="B17" s="171">
        <v>20</v>
      </c>
      <c r="C17" s="170">
        <v>179</v>
      </c>
      <c r="D17" s="177"/>
      <c r="E17" s="165"/>
      <c r="F17" s="178"/>
      <c r="I17" s="135" t="s">
        <v>9</v>
      </c>
      <c r="J17" s="80">
        <f>AVERAGE(B11:B21)</f>
        <v>20</v>
      </c>
      <c r="K17" s="136">
        <f>AVERAGE(C11:C21)</f>
        <v>188.09090909090909</v>
      </c>
      <c r="AA17" s="103">
        <f t="shared" si="0"/>
        <v>19.857142857142858</v>
      </c>
      <c r="AB17" s="195">
        <f t="shared" si="1"/>
        <v>18.864285714285714</v>
      </c>
      <c r="AC17" s="195">
        <f t="shared" si="2"/>
        <v>20.85</v>
      </c>
      <c r="AD17" s="195">
        <f t="shared" si="3"/>
        <v>17.871428571428574</v>
      </c>
      <c r="AE17" s="195">
        <f t="shared" si="4"/>
        <v>22.002857142857142</v>
      </c>
      <c r="AF17" s="195">
        <f t="shared" si="5"/>
        <v>186.57142857142858</v>
      </c>
      <c r="AG17" s="195">
        <f t="shared" si="6"/>
        <v>177.24285714285716</v>
      </c>
      <c r="AH17" s="195">
        <f t="shared" si="7"/>
        <v>195.9</v>
      </c>
      <c r="AI17" s="195">
        <f t="shared" si="8"/>
        <v>167.91428571428571</v>
      </c>
      <c r="AJ17" s="195">
        <f t="shared" si="9"/>
        <v>205.22857142857146</v>
      </c>
    </row>
    <row r="18" spans="1:36" x14ac:dyDescent="0.2">
      <c r="A18" s="164">
        <v>45358</v>
      </c>
      <c r="B18" s="171">
        <v>21</v>
      </c>
      <c r="C18" s="169">
        <v>172</v>
      </c>
      <c r="D18" s="177"/>
      <c r="E18" s="165"/>
      <c r="F18" s="178"/>
      <c r="I18" s="135" t="s">
        <v>14</v>
      </c>
      <c r="J18" s="78">
        <f>STDEV(B11:B21)</f>
        <v>1.7320508075688772</v>
      </c>
      <c r="K18" s="137">
        <f>STDEV(C11:C21)</f>
        <v>9.0824506104304863</v>
      </c>
      <c r="AA18" s="103">
        <f t="shared" si="0"/>
        <v>19.857142857142858</v>
      </c>
      <c r="AB18" s="195">
        <f t="shared" si="1"/>
        <v>18.864285714285714</v>
      </c>
      <c r="AC18" s="195">
        <f t="shared" si="2"/>
        <v>20.85</v>
      </c>
      <c r="AD18" s="195">
        <f t="shared" si="3"/>
        <v>17.871428571428574</v>
      </c>
      <c r="AE18" s="195">
        <f t="shared" si="4"/>
        <v>22.002857142857142</v>
      </c>
      <c r="AF18" s="195">
        <f t="shared" si="5"/>
        <v>186.57142857142858</v>
      </c>
      <c r="AG18" s="195">
        <f t="shared" si="6"/>
        <v>177.24285714285716</v>
      </c>
      <c r="AH18" s="195">
        <f t="shared" si="7"/>
        <v>195.9</v>
      </c>
      <c r="AI18" s="195">
        <f t="shared" si="8"/>
        <v>167.91428571428571</v>
      </c>
      <c r="AJ18" s="195">
        <f t="shared" si="9"/>
        <v>205.22857142857146</v>
      </c>
    </row>
    <row r="19" spans="1:36" ht="13.5" thickBot="1" x14ac:dyDescent="0.25">
      <c r="A19" s="164">
        <v>45363</v>
      </c>
      <c r="B19" s="165">
        <v>22</v>
      </c>
      <c r="C19" s="169">
        <v>194</v>
      </c>
      <c r="D19" s="180"/>
      <c r="E19" s="178"/>
      <c r="F19" s="178"/>
      <c r="I19" s="144" t="s">
        <v>41</v>
      </c>
      <c r="J19" s="147">
        <f>J18/J17*100</f>
        <v>8.6602540378443873</v>
      </c>
      <c r="K19" s="148">
        <f>K18/K17*100</f>
        <v>4.8287557619495098</v>
      </c>
      <c r="AA19" s="103">
        <f t="shared" si="0"/>
        <v>19.857142857142858</v>
      </c>
      <c r="AB19" s="195">
        <f t="shared" si="1"/>
        <v>18.864285714285714</v>
      </c>
      <c r="AC19" s="195">
        <f t="shared" si="2"/>
        <v>20.85</v>
      </c>
      <c r="AD19" s="195">
        <f t="shared" si="3"/>
        <v>17.871428571428574</v>
      </c>
      <c r="AE19" s="195">
        <f t="shared" si="4"/>
        <v>22.002857142857142</v>
      </c>
      <c r="AF19" s="195">
        <f t="shared" si="5"/>
        <v>186.57142857142858</v>
      </c>
      <c r="AG19" s="195">
        <f t="shared" si="6"/>
        <v>177.24285714285716</v>
      </c>
      <c r="AH19" s="195">
        <f t="shared" si="7"/>
        <v>195.9</v>
      </c>
      <c r="AI19" s="195">
        <f t="shared" si="8"/>
        <v>167.91428571428571</v>
      </c>
      <c r="AJ19" s="195">
        <f t="shared" si="9"/>
        <v>205.22857142857146</v>
      </c>
    </row>
    <row r="20" spans="1:36" x14ac:dyDescent="0.2">
      <c r="A20" s="164">
        <v>45365</v>
      </c>
      <c r="B20" s="171">
        <v>19</v>
      </c>
      <c r="C20" s="171">
        <v>197</v>
      </c>
      <c r="D20" s="177"/>
      <c r="E20" s="178"/>
      <c r="F20" s="178"/>
      <c r="J20" s="103"/>
      <c r="K20" s="103"/>
      <c r="AA20" s="103">
        <f t="shared" si="0"/>
        <v>19.857142857142858</v>
      </c>
      <c r="AB20" s="195">
        <f t="shared" si="1"/>
        <v>18.864285714285714</v>
      </c>
      <c r="AC20" s="195">
        <f t="shared" si="2"/>
        <v>20.85</v>
      </c>
      <c r="AD20" s="195">
        <f t="shared" si="3"/>
        <v>17.871428571428574</v>
      </c>
      <c r="AE20" s="195">
        <f t="shared" si="4"/>
        <v>22.002857142857142</v>
      </c>
      <c r="AF20" s="195">
        <f t="shared" si="5"/>
        <v>186.57142857142858</v>
      </c>
      <c r="AG20" s="195">
        <f t="shared" si="6"/>
        <v>177.24285714285716</v>
      </c>
      <c r="AH20" s="195">
        <f t="shared" si="7"/>
        <v>195.9</v>
      </c>
      <c r="AI20" s="195">
        <f t="shared" si="8"/>
        <v>167.91428571428571</v>
      </c>
      <c r="AJ20" s="195">
        <f t="shared" si="9"/>
        <v>205.22857142857146</v>
      </c>
    </row>
    <row r="21" spans="1:36" ht="13.5" thickBot="1" x14ac:dyDescent="0.25">
      <c r="A21" s="164">
        <v>45370</v>
      </c>
      <c r="B21" s="169">
        <v>19</v>
      </c>
      <c r="C21" s="165">
        <v>200</v>
      </c>
      <c r="D21" s="180"/>
      <c r="E21" s="178"/>
      <c r="F21" s="178"/>
      <c r="I21" s="194">
        <v>45352</v>
      </c>
      <c r="J21" s="103"/>
      <c r="AA21" s="103">
        <f t="shared" si="0"/>
        <v>19.857142857142858</v>
      </c>
      <c r="AB21" s="195">
        <f t="shared" si="1"/>
        <v>18.864285714285714</v>
      </c>
      <c r="AC21" s="195">
        <f t="shared" si="2"/>
        <v>20.85</v>
      </c>
      <c r="AD21" s="195">
        <f t="shared" si="3"/>
        <v>17.871428571428574</v>
      </c>
      <c r="AE21" s="195">
        <f t="shared" si="4"/>
        <v>22.002857142857142</v>
      </c>
      <c r="AF21" s="195">
        <f t="shared" si="5"/>
        <v>186.57142857142858</v>
      </c>
      <c r="AG21" s="195">
        <f t="shared" si="6"/>
        <v>177.24285714285716</v>
      </c>
      <c r="AH21" s="195">
        <f t="shared" si="7"/>
        <v>195.9</v>
      </c>
      <c r="AI21" s="195">
        <f t="shared" si="8"/>
        <v>167.91428571428571</v>
      </c>
      <c r="AJ21" s="195">
        <f t="shared" si="9"/>
        <v>205.22857142857146</v>
      </c>
    </row>
    <row r="22" spans="1:36" x14ac:dyDescent="0.2">
      <c r="A22" s="172">
        <v>45372</v>
      </c>
      <c r="B22" s="169">
        <v>22</v>
      </c>
      <c r="C22" s="165">
        <v>194</v>
      </c>
      <c r="D22" s="180"/>
      <c r="E22" s="165"/>
      <c r="F22" s="178"/>
      <c r="I22" s="132" t="s">
        <v>2</v>
      </c>
      <c r="J22" s="133" t="s">
        <v>3</v>
      </c>
      <c r="K22" s="134" t="s">
        <v>4</v>
      </c>
      <c r="AA22" s="103">
        <f t="shared" si="0"/>
        <v>19.857142857142858</v>
      </c>
      <c r="AB22" s="195">
        <f t="shared" si="1"/>
        <v>18.864285714285714</v>
      </c>
      <c r="AC22" s="195">
        <f t="shared" si="2"/>
        <v>20.85</v>
      </c>
      <c r="AD22" s="195">
        <f t="shared" si="3"/>
        <v>17.871428571428574</v>
      </c>
      <c r="AE22" s="195">
        <f t="shared" si="4"/>
        <v>22.002857142857142</v>
      </c>
      <c r="AF22" s="195">
        <f t="shared" si="5"/>
        <v>186.57142857142858</v>
      </c>
      <c r="AG22" s="195">
        <f t="shared" si="6"/>
        <v>177.24285714285716</v>
      </c>
      <c r="AH22" s="195">
        <f t="shared" si="7"/>
        <v>195.9</v>
      </c>
      <c r="AI22" s="195">
        <f t="shared" si="8"/>
        <v>167.91428571428571</v>
      </c>
      <c r="AJ22" s="195">
        <f t="shared" si="9"/>
        <v>205.22857142857146</v>
      </c>
    </row>
    <row r="23" spans="1:36" x14ac:dyDescent="0.2">
      <c r="A23" s="164">
        <v>45377</v>
      </c>
      <c r="B23" s="169">
        <v>21</v>
      </c>
      <c r="C23" s="173">
        <v>177</v>
      </c>
      <c r="D23" s="180"/>
      <c r="E23" s="165"/>
      <c r="F23" s="178"/>
      <c r="I23" s="135" t="s">
        <v>9</v>
      </c>
      <c r="J23" s="80">
        <f>AVERAGE(B11:B32)</f>
        <v>20.388888888888889</v>
      </c>
      <c r="K23" s="136">
        <f>AVERAGE(C11:C32)</f>
        <v>188.61111111111111</v>
      </c>
      <c r="AA23" s="103">
        <f t="shared" si="0"/>
        <v>19.857142857142858</v>
      </c>
      <c r="AB23" s="195">
        <f t="shared" si="1"/>
        <v>18.864285714285714</v>
      </c>
      <c r="AC23" s="195">
        <f t="shared" si="2"/>
        <v>20.85</v>
      </c>
      <c r="AD23" s="195">
        <f t="shared" si="3"/>
        <v>17.871428571428574</v>
      </c>
      <c r="AE23" s="195">
        <f t="shared" si="4"/>
        <v>22.002857142857142</v>
      </c>
      <c r="AF23" s="195">
        <f t="shared" si="5"/>
        <v>186.57142857142858</v>
      </c>
      <c r="AG23" s="195">
        <f t="shared" si="6"/>
        <v>177.24285714285716</v>
      </c>
      <c r="AH23" s="195">
        <f t="shared" si="7"/>
        <v>195.9</v>
      </c>
      <c r="AI23" s="195">
        <f t="shared" si="8"/>
        <v>167.91428571428571</v>
      </c>
      <c r="AJ23" s="195">
        <f t="shared" si="9"/>
        <v>205.22857142857146</v>
      </c>
    </row>
    <row r="24" spans="1:36" x14ac:dyDescent="0.2">
      <c r="A24" s="164">
        <v>45386</v>
      </c>
      <c r="B24" s="170">
        <v>21</v>
      </c>
      <c r="C24" s="174">
        <v>190</v>
      </c>
      <c r="D24" s="177"/>
      <c r="E24" s="180"/>
      <c r="F24" s="171"/>
      <c r="I24" s="135" t="s">
        <v>14</v>
      </c>
      <c r="J24" s="78">
        <f>STDEV(B11:B32)</f>
        <v>1.5769997160986309</v>
      </c>
      <c r="K24" s="137">
        <f>STDEV(C11:C32)</f>
        <v>7.9419873708469728</v>
      </c>
      <c r="AA24" s="103">
        <f t="shared" si="0"/>
        <v>19.857142857142858</v>
      </c>
      <c r="AB24" s="195">
        <f t="shared" si="1"/>
        <v>18.864285714285714</v>
      </c>
      <c r="AC24" s="195">
        <f t="shared" si="2"/>
        <v>20.85</v>
      </c>
      <c r="AD24" s="195">
        <f t="shared" si="3"/>
        <v>17.871428571428574</v>
      </c>
      <c r="AE24" s="195">
        <f t="shared" si="4"/>
        <v>22.002857142857142</v>
      </c>
      <c r="AF24" s="195">
        <f t="shared" si="5"/>
        <v>186.57142857142858</v>
      </c>
      <c r="AG24" s="195">
        <f t="shared" si="6"/>
        <v>177.24285714285716</v>
      </c>
      <c r="AH24" s="195">
        <f t="shared" si="7"/>
        <v>195.9</v>
      </c>
      <c r="AI24" s="195">
        <f t="shared" si="8"/>
        <v>167.91428571428571</v>
      </c>
      <c r="AJ24" s="195">
        <f t="shared" si="9"/>
        <v>205.22857142857146</v>
      </c>
    </row>
    <row r="25" spans="1:36" ht="13.5" thickBot="1" x14ac:dyDescent="0.25">
      <c r="A25" s="164">
        <v>45392</v>
      </c>
      <c r="B25" s="165">
        <v>20</v>
      </c>
      <c r="C25" s="165">
        <v>186</v>
      </c>
      <c r="D25" s="180"/>
      <c r="E25" s="178"/>
      <c r="F25" s="178"/>
      <c r="I25" s="144" t="s">
        <v>80</v>
      </c>
      <c r="J25" s="145">
        <f>J24/J23*100</f>
        <v>7.7346035122003691</v>
      </c>
      <c r="K25" s="146">
        <f>K24/K23*100</f>
        <v>4.2107738637774821</v>
      </c>
      <c r="AA25" s="103">
        <f t="shared" si="0"/>
        <v>19.857142857142858</v>
      </c>
      <c r="AB25" s="195">
        <f t="shared" si="1"/>
        <v>18.864285714285714</v>
      </c>
      <c r="AC25" s="195">
        <f t="shared" si="2"/>
        <v>20.85</v>
      </c>
      <c r="AD25" s="195">
        <f t="shared" si="3"/>
        <v>17.871428571428574</v>
      </c>
      <c r="AE25" s="195">
        <f t="shared" si="4"/>
        <v>22.002857142857142</v>
      </c>
      <c r="AF25" s="195">
        <f t="shared" si="5"/>
        <v>186.57142857142858</v>
      </c>
      <c r="AG25" s="195">
        <f t="shared" si="6"/>
        <v>177.24285714285716</v>
      </c>
      <c r="AH25" s="195">
        <f t="shared" si="7"/>
        <v>195.9</v>
      </c>
      <c r="AI25" s="195">
        <f t="shared" si="8"/>
        <v>167.91428571428571</v>
      </c>
      <c r="AJ25" s="195">
        <f t="shared" si="9"/>
        <v>205.22857142857146</v>
      </c>
    </row>
    <row r="26" spans="1:36" x14ac:dyDescent="0.2">
      <c r="A26" s="164">
        <v>45393</v>
      </c>
      <c r="B26" s="168">
        <v>22</v>
      </c>
      <c r="C26" s="165">
        <v>192</v>
      </c>
      <c r="D26" s="180"/>
      <c r="E26" s="165"/>
      <c r="F26" s="165"/>
      <c r="J26" s="103"/>
      <c r="K26" s="143"/>
      <c r="AA26" s="103">
        <f t="shared" si="0"/>
        <v>19.857142857142858</v>
      </c>
      <c r="AB26" s="195">
        <f t="shared" si="1"/>
        <v>18.864285714285714</v>
      </c>
      <c r="AC26" s="195">
        <f t="shared" si="2"/>
        <v>20.85</v>
      </c>
      <c r="AD26" s="195">
        <f t="shared" si="3"/>
        <v>17.871428571428574</v>
      </c>
      <c r="AE26" s="195">
        <f t="shared" si="4"/>
        <v>22.002857142857142</v>
      </c>
      <c r="AF26" s="195">
        <f t="shared" si="5"/>
        <v>186.57142857142858</v>
      </c>
      <c r="AG26" s="195">
        <f t="shared" si="6"/>
        <v>177.24285714285716</v>
      </c>
      <c r="AH26" s="195">
        <f t="shared" si="7"/>
        <v>195.9</v>
      </c>
      <c r="AI26" s="195">
        <f t="shared" si="8"/>
        <v>167.91428571428571</v>
      </c>
      <c r="AJ26" s="195">
        <f t="shared" si="9"/>
        <v>205.22857142857146</v>
      </c>
    </row>
    <row r="27" spans="1:36" x14ac:dyDescent="0.2">
      <c r="A27" s="164">
        <v>45398</v>
      </c>
      <c r="B27" s="165">
        <v>19</v>
      </c>
      <c r="C27" s="165">
        <v>196</v>
      </c>
      <c r="D27" s="177"/>
      <c r="E27" s="180"/>
      <c r="F27" s="165"/>
      <c r="J27" s="143"/>
      <c r="K27" s="103"/>
      <c r="AA27" s="103">
        <f t="shared" si="0"/>
        <v>19.857142857142858</v>
      </c>
      <c r="AB27" s="195">
        <f t="shared" si="1"/>
        <v>18.864285714285714</v>
      </c>
      <c r="AC27" s="195">
        <f t="shared" si="2"/>
        <v>20.85</v>
      </c>
      <c r="AD27" s="195">
        <f t="shared" si="3"/>
        <v>17.871428571428574</v>
      </c>
      <c r="AE27" s="195">
        <f t="shared" si="4"/>
        <v>22.002857142857142</v>
      </c>
      <c r="AF27" s="195">
        <f t="shared" si="5"/>
        <v>186.57142857142858</v>
      </c>
      <c r="AG27" s="195">
        <f t="shared" si="6"/>
        <v>177.24285714285716</v>
      </c>
      <c r="AH27" s="195">
        <f t="shared" si="7"/>
        <v>195.9</v>
      </c>
      <c r="AI27" s="195">
        <f t="shared" si="8"/>
        <v>167.91428571428571</v>
      </c>
      <c r="AJ27" s="195">
        <f t="shared" si="9"/>
        <v>205.22857142857146</v>
      </c>
    </row>
    <row r="28" spans="1:36" x14ac:dyDescent="0.2">
      <c r="A28" s="164">
        <v>45400</v>
      </c>
      <c r="B28" s="165">
        <v>22</v>
      </c>
      <c r="C28" s="165">
        <v>191</v>
      </c>
      <c r="D28" s="165"/>
      <c r="E28" s="180"/>
      <c r="F28" s="171"/>
      <c r="J28" s="103"/>
      <c r="K28" s="143"/>
      <c r="AA28" s="103">
        <f t="shared" si="0"/>
        <v>19.857142857142858</v>
      </c>
      <c r="AB28" s="195">
        <f t="shared" si="1"/>
        <v>18.864285714285714</v>
      </c>
      <c r="AC28" s="195">
        <f t="shared" si="2"/>
        <v>20.85</v>
      </c>
      <c r="AD28" s="195">
        <f t="shared" si="3"/>
        <v>17.871428571428574</v>
      </c>
      <c r="AE28" s="195">
        <f t="shared" si="4"/>
        <v>22.002857142857142</v>
      </c>
      <c r="AF28" s="195">
        <f t="shared" si="5"/>
        <v>186.57142857142858</v>
      </c>
      <c r="AG28" s="195">
        <f t="shared" si="6"/>
        <v>177.24285714285716</v>
      </c>
      <c r="AH28" s="195">
        <f t="shared" si="7"/>
        <v>195.9</v>
      </c>
      <c r="AI28" s="195">
        <f t="shared" si="8"/>
        <v>167.91428571428571</v>
      </c>
      <c r="AJ28" s="195">
        <f t="shared" si="9"/>
        <v>205.22857142857146</v>
      </c>
    </row>
    <row r="29" spans="1:36" x14ac:dyDescent="0.2">
      <c r="D29" s="181"/>
      <c r="E29" s="165"/>
      <c r="F29" s="165"/>
      <c r="I29" s="24"/>
      <c r="AA29" s="103">
        <f t="shared" si="0"/>
        <v>19.857142857142858</v>
      </c>
      <c r="AB29" s="195">
        <f t="shared" si="1"/>
        <v>18.864285714285714</v>
      </c>
      <c r="AC29" s="195">
        <f t="shared" si="2"/>
        <v>20.85</v>
      </c>
      <c r="AD29" s="195">
        <f t="shared" si="3"/>
        <v>17.871428571428574</v>
      </c>
      <c r="AE29" s="195">
        <f t="shared" si="4"/>
        <v>22.002857142857142</v>
      </c>
      <c r="AF29" s="195">
        <f t="shared" si="5"/>
        <v>186.57142857142858</v>
      </c>
      <c r="AG29" s="195">
        <f t="shared" si="6"/>
        <v>177.24285714285716</v>
      </c>
      <c r="AH29" s="195">
        <f t="shared" si="7"/>
        <v>195.9</v>
      </c>
      <c r="AI29" s="195">
        <f t="shared" si="8"/>
        <v>167.91428571428571</v>
      </c>
      <c r="AJ29" s="195">
        <f t="shared" si="9"/>
        <v>205.22857142857146</v>
      </c>
    </row>
    <row r="30" spans="1:36" x14ac:dyDescent="0.2">
      <c r="A30" s="164"/>
      <c r="B30" s="175"/>
      <c r="C30" s="171"/>
      <c r="D30" s="178"/>
      <c r="E30" s="178"/>
      <c r="F30" s="178"/>
      <c r="J30" s="103"/>
      <c r="K30" s="103"/>
      <c r="AA30" s="103">
        <f t="shared" si="0"/>
        <v>19.857142857142858</v>
      </c>
      <c r="AB30" s="195">
        <f t="shared" si="1"/>
        <v>18.864285714285714</v>
      </c>
      <c r="AC30" s="195">
        <f t="shared" si="2"/>
        <v>20.85</v>
      </c>
      <c r="AD30" s="195">
        <f t="shared" si="3"/>
        <v>17.871428571428574</v>
      </c>
      <c r="AE30" s="195">
        <f t="shared" si="4"/>
        <v>22.002857142857142</v>
      </c>
      <c r="AF30" s="195">
        <f t="shared" si="5"/>
        <v>186.57142857142858</v>
      </c>
      <c r="AG30" s="195">
        <f t="shared" si="6"/>
        <v>177.24285714285716</v>
      </c>
      <c r="AH30" s="195">
        <f t="shared" si="7"/>
        <v>195.9</v>
      </c>
      <c r="AI30" s="195">
        <f t="shared" si="8"/>
        <v>167.91428571428571</v>
      </c>
      <c r="AJ30" s="195">
        <f t="shared" si="9"/>
        <v>205.22857142857146</v>
      </c>
    </row>
    <row r="31" spans="1:36" x14ac:dyDescent="0.2">
      <c r="A31" s="164"/>
      <c r="B31" s="165"/>
      <c r="C31" s="165"/>
      <c r="D31" s="178"/>
      <c r="E31" s="178"/>
      <c r="F31" s="178"/>
      <c r="AA31" s="103">
        <f t="shared" si="0"/>
        <v>19.857142857142858</v>
      </c>
      <c r="AB31" s="195">
        <f t="shared" si="1"/>
        <v>18.864285714285714</v>
      </c>
      <c r="AC31" s="195">
        <f t="shared" si="2"/>
        <v>20.85</v>
      </c>
      <c r="AD31" s="195">
        <f t="shared" si="3"/>
        <v>17.871428571428574</v>
      </c>
      <c r="AE31" s="195">
        <f t="shared" si="4"/>
        <v>22.002857142857142</v>
      </c>
      <c r="AF31" s="195">
        <f t="shared" si="5"/>
        <v>186.57142857142858</v>
      </c>
      <c r="AG31" s="195">
        <f t="shared" si="6"/>
        <v>177.24285714285716</v>
      </c>
      <c r="AH31" s="195">
        <f t="shared" si="7"/>
        <v>195.9</v>
      </c>
      <c r="AI31" s="195">
        <f t="shared" si="8"/>
        <v>167.91428571428571</v>
      </c>
      <c r="AJ31" s="195">
        <f t="shared" si="9"/>
        <v>205.22857142857146</v>
      </c>
    </row>
    <row r="32" spans="1:36" x14ac:dyDescent="0.2">
      <c r="A32" s="164"/>
      <c r="B32" s="165"/>
      <c r="C32" s="165"/>
      <c r="D32" s="182"/>
      <c r="E32" s="178"/>
      <c r="F32" s="178"/>
      <c r="AA32" s="103">
        <f t="shared" si="0"/>
        <v>19.857142857142858</v>
      </c>
      <c r="AB32" s="195">
        <f t="shared" si="1"/>
        <v>18.864285714285714</v>
      </c>
      <c r="AC32" s="195">
        <f t="shared" si="2"/>
        <v>20.85</v>
      </c>
      <c r="AD32" s="195">
        <f t="shared" si="3"/>
        <v>17.871428571428574</v>
      </c>
      <c r="AE32" s="195">
        <f t="shared" si="4"/>
        <v>22.002857142857142</v>
      </c>
      <c r="AF32" s="195">
        <f t="shared" si="5"/>
        <v>186.57142857142858</v>
      </c>
      <c r="AG32" s="195">
        <f t="shared" si="6"/>
        <v>177.24285714285716</v>
      </c>
      <c r="AH32" s="195">
        <f t="shared" si="7"/>
        <v>195.9</v>
      </c>
      <c r="AI32" s="195">
        <f t="shared" si="8"/>
        <v>167.91428571428571</v>
      </c>
      <c r="AJ32" s="195">
        <f t="shared" si="9"/>
        <v>205.22857142857146</v>
      </c>
    </row>
    <row r="33" spans="1:36" x14ac:dyDescent="0.2">
      <c r="A33" s="164"/>
      <c r="B33" s="165"/>
      <c r="C33" s="165"/>
      <c r="D33" s="178"/>
      <c r="E33" s="178"/>
      <c r="F33" s="178"/>
      <c r="AA33" s="103">
        <f t="shared" si="0"/>
        <v>19.857142857142858</v>
      </c>
      <c r="AB33" s="195">
        <f t="shared" si="1"/>
        <v>18.864285714285714</v>
      </c>
      <c r="AC33" s="195">
        <f t="shared" si="2"/>
        <v>20.85</v>
      </c>
      <c r="AD33" s="195">
        <f t="shared" si="3"/>
        <v>17.871428571428574</v>
      </c>
      <c r="AE33" s="195">
        <f t="shared" si="4"/>
        <v>22.002857142857142</v>
      </c>
      <c r="AF33" s="195">
        <f t="shared" si="5"/>
        <v>186.57142857142858</v>
      </c>
      <c r="AG33" s="195">
        <f t="shared" si="6"/>
        <v>177.24285714285716</v>
      </c>
      <c r="AH33" s="195">
        <f t="shared" si="7"/>
        <v>195.9</v>
      </c>
      <c r="AI33" s="195">
        <f t="shared" si="8"/>
        <v>167.91428571428571</v>
      </c>
      <c r="AJ33" s="195">
        <f t="shared" si="9"/>
        <v>205.22857142857146</v>
      </c>
    </row>
    <row r="34" spans="1:36" x14ac:dyDescent="0.2">
      <c r="A34" s="164"/>
      <c r="B34" s="167"/>
      <c r="C34" s="171"/>
      <c r="D34" s="178"/>
      <c r="E34" s="178"/>
      <c r="F34" s="178"/>
      <c r="AA34" s="103">
        <f t="shared" si="0"/>
        <v>19.857142857142858</v>
      </c>
      <c r="AB34" s="195">
        <f t="shared" si="1"/>
        <v>18.864285714285714</v>
      </c>
      <c r="AC34" s="195">
        <f t="shared" si="2"/>
        <v>20.85</v>
      </c>
      <c r="AD34" s="195">
        <f t="shared" si="3"/>
        <v>17.871428571428574</v>
      </c>
      <c r="AE34" s="195">
        <f t="shared" si="4"/>
        <v>22.002857142857142</v>
      </c>
      <c r="AF34" s="195">
        <f t="shared" si="5"/>
        <v>186.57142857142858</v>
      </c>
      <c r="AG34" s="195">
        <f t="shared" si="6"/>
        <v>177.24285714285716</v>
      </c>
      <c r="AH34" s="195">
        <f t="shared" si="7"/>
        <v>195.9</v>
      </c>
      <c r="AI34" s="195">
        <f t="shared" si="8"/>
        <v>167.91428571428571</v>
      </c>
      <c r="AJ34" s="195">
        <f t="shared" si="9"/>
        <v>205.22857142857146</v>
      </c>
    </row>
    <row r="35" spans="1:36" x14ac:dyDescent="0.2">
      <c r="A35" s="164"/>
      <c r="B35" s="168"/>
      <c r="C35" s="165"/>
      <c r="D35" s="178"/>
      <c r="E35" s="178"/>
      <c r="F35" s="178"/>
      <c r="AA35" s="103">
        <f t="shared" si="0"/>
        <v>19.857142857142858</v>
      </c>
      <c r="AB35" s="195">
        <f t="shared" si="1"/>
        <v>18.864285714285714</v>
      </c>
      <c r="AC35" s="195">
        <f t="shared" si="2"/>
        <v>20.85</v>
      </c>
      <c r="AD35" s="195">
        <f t="shared" si="3"/>
        <v>17.871428571428574</v>
      </c>
      <c r="AE35" s="195">
        <f t="shared" si="4"/>
        <v>22.002857142857142</v>
      </c>
      <c r="AF35" s="195">
        <f t="shared" si="5"/>
        <v>186.57142857142858</v>
      </c>
      <c r="AG35" s="195">
        <f t="shared" si="6"/>
        <v>177.24285714285716</v>
      </c>
      <c r="AH35" s="195">
        <f t="shared" si="7"/>
        <v>195.9</v>
      </c>
      <c r="AI35" s="195">
        <f t="shared" si="8"/>
        <v>167.91428571428571</v>
      </c>
      <c r="AJ35" s="195">
        <f t="shared" si="9"/>
        <v>205.22857142857146</v>
      </c>
    </row>
    <row r="36" spans="1:36" x14ac:dyDescent="0.2">
      <c r="A36" s="164"/>
      <c r="B36" s="169"/>
      <c r="C36" s="165"/>
      <c r="D36" s="178"/>
      <c r="E36" s="178"/>
      <c r="F36" s="178"/>
      <c r="G36" s="60"/>
      <c r="AA36" s="103">
        <f t="shared" si="0"/>
        <v>19.857142857142858</v>
      </c>
      <c r="AB36" s="195">
        <f t="shared" si="1"/>
        <v>18.864285714285714</v>
      </c>
      <c r="AC36" s="195">
        <f t="shared" si="2"/>
        <v>20.85</v>
      </c>
      <c r="AD36" s="195">
        <f t="shared" si="3"/>
        <v>17.871428571428574</v>
      </c>
      <c r="AE36" s="195">
        <f t="shared" si="4"/>
        <v>22.002857142857142</v>
      </c>
      <c r="AF36" s="195">
        <f t="shared" si="5"/>
        <v>186.57142857142858</v>
      </c>
      <c r="AG36" s="195">
        <f t="shared" si="6"/>
        <v>177.24285714285716</v>
      </c>
      <c r="AH36" s="195">
        <f t="shared" si="7"/>
        <v>195.9</v>
      </c>
      <c r="AI36" s="195">
        <f t="shared" si="8"/>
        <v>167.91428571428571</v>
      </c>
      <c r="AJ36" s="195">
        <f t="shared" si="9"/>
        <v>205.22857142857146</v>
      </c>
    </row>
    <row r="37" spans="1:36" x14ac:dyDescent="0.2">
      <c r="A37" s="164"/>
      <c r="B37" s="165"/>
      <c r="C37" s="165"/>
      <c r="D37" s="178"/>
      <c r="E37" s="178"/>
      <c r="F37" s="178"/>
      <c r="AA37" s="103">
        <f t="shared" si="0"/>
        <v>19.857142857142858</v>
      </c>
      <c r="AB37" s="195">
        <f t="shared" si="1"/>
        <v>18.864285714285714</v>
      </c>
      <c r="AC37" s="195">
        <f t="shared" si="2"/>
        <v>20.85</v>
      </c>
      <c r="AD37" s="195">
        <f t="shared" si="3"/>
        <v>17.871428571428574</v>
      </c>
      <c r="AE37" s="195">
        <f t="shared" si="4"/>
        <v>22.002857142857142</v>
      </c>
      <c r="AF37" s="195">
        <f t="shared" si="5"/>
        <v>186.57142857142858</v>
      </c>
      <c r="AG37" s="195">
        <f t="shared" si="6"/>
        <v>177.24285714285716</v>
      </c>
      <c r="AH37" s="195">
        <f t="shared" si="7"/>
        <v>195.9</v>
      </c>
      <c r="AI37" s="195">
        <f t="shared" si="8"/>
        <v>167.91428571428571</v>
      </c>
      <c r="AJ37" s="195">
        <f t="shared" si="9"/>
        <v>205.22857142857146</v>
      </c>
    </row>
    <row r="38" spans="1:36" x14ac:dyDescent="0.2">
      <c r="A38" s="164"/>
      <c r="B38" s="171"/>
      <c r="C38" s="171"/>
      <c r="D38" s="178"/>
      <c r="E38" s="178"/>
      <c r="F38" s="178"/>
      <c r="AA38" s="103">
        <f t="shared" si="0"/>
        <v>19.857142857142858</v>
      </c>
      <c r="AB38" s="195">
        <f t="shared" si="1"/>
        <v>18.864285714285714</v>
      </c>
      <c r="AC38" s="195">
        <f t="shared" si="2"/>
        <v>20.85</v>
      </c>
      <c r="AD38" s="195">
        <f t="shared" si="3"/>
        <v>17.871428571428574</v>
      </c>
      <c r="AE38" s="195">
        <f t="shared" si="4"/>
        <v>22.002857142857142</v>
      </c>
      <c r="AF38" s="195">
        <f t="shared" si="5"/>
        <v>186.57142857142858</v>
      </c>
      <c r="AG38" s="195">
        <f t="shared" si="6"/>
        <v>177.24285714285716</v>
      </c>
      <c r="AH38" s="195">
        <f t="shared" si="7"/>
        <v>195.9</v>
      </c>
      <c r="AI38" s="195">
        <f t="shared" si="8"/>
        <v>167.91428571428571</v>
      </c>
      <c r="AJ38" s="195">
        <f t="shared" si="9"/>
        <v>205.22857142857146</v>
      </c>
    </row>
    <row r="39" spans="1:36" x14ac:dyDescent="0.2">
      <c r="A39" s="164"/>
      <c r="B39" s="169"/>
      <c r="C39" s="165"/>
      <c r="D39" s="178"/>
      <c r="E39" s="178"/>
      <c r="F39" s="178"/>
      <c r="AA39" s="103">
        <f t="shared" si="0"/>
        <v>19.857142857142858</v>
      </c>
      <c r="AB39" s="195">
        <f t="shared" si="1"/>
        <v>18.864285714285714</v>
      </c>
      <c r="AC39" s="195">
        <f t="shared" si="2"/>
        <v>20.85</v>
      </c>
      <c r="AD39" s="195">
        <f t="shared" si="3"/>
        <v>17.871428571428574</v>
      </c>
      <c r="AE39" s="195">
        <f t="shared" si="4"/>
        <v>22.002857142857142</v>
      </c>
      <c r="AF39" s="195">
        <f t="shared" si="5"/>
        <v>186.57142857142858</v>
      </c>
      <c r="AG39" s="195">
        <f t="shared" si="6"/>
        <v>177.24285714285716</v>
      </c>
      <c r="AH39" s="195">
        <f t="shared" si="7"/>
        <v>195.9</v>
      </c>
      <c r="AI39" s="195">
        <f t="shared" si="8"/>
        <v>167.91428571428571</v>
      </c>
      <c r="AJ39" s="195">
        <f t="shared" si="9"/>
        <v>205.22857142857146</v>
      </c>
    </row>
    <row r="40" spans="1:36" x14ac:dyDescent="0.2">
      <c r="A40" s="164"/>
      <c r="B40" s="169"/>
      <c r="C40" s="171"/>
      <c r="D40" s="178"/>
      <c r="E40" s="178"/>
      <c r="F40" s="178"/>
      <c r="AA40" s="103">
        <f t="shared" si="0"/>
        <v>19.857142857142858</v>
      </c>
      <c r="AB40" s="195">
        <f t="shared" si="1"/>
        <v>18.864285714285714</v>
      </c>
      <c r="AC40" s="195">
        <f t="shared" si="2"/>
        <v>20.85</v>
      </c>
      <c r="AD40" s="195">
        <f t="shared" si="3"/>
        <v>17.871428571428574</v>
      </c>
      <c r="AE40" s="195">
        <f t="shared" si="4"/>
        <v>22.002857142857142</v>
      </c>
      <c r="AF40" s="195">
        <f t="shared" si="5"/>
        <v>186.57142857142858</v>
      </c>
      <c r="AG40" s="195">
        <f t="shared" si="6"/>
        <v>177.24285714285716</v>
      </c>
      <c r="AH40" s="195">
        <f t="shared" si="7"/>
        <v>195.9</v>
      </c>
      <c r="AI40" s="195">
        <f t="shared" si="8"/>
        <v>167.91428571428571</v>
      </c>
      <c r="AJ40" s="195">
        <f t="shared" si="9"/>
        <v>205.22857142857146</v>
      </c>
    </row>
    <row r="41" spans="1:36" x14ac:dyDescent="0.2">
      <c r="A41" s="164"/>
      <c r="B41" s="169"/>
      <c r="C41" s="165"/>
      <c r="D41" s="178"/>
      <c r="E41" s="178"/>
      <c r="F41" s="178"/>
      <c r="AA41" s="103">
        <f t="shared" si="0"/>
        <v>19.857142857142858</v>
      </c>
      <c r="AB41" s="195">
        <f t="shared" si="1"/>
        <v>18.864285714285714</v>
      </c>
      <c r="AC41" s="195">
        <f t="shared" si="2"/>
        <v>20.85</v>
      </c>
      <c r="AD41" s="195">
        <f t="shared" si="3"/>
        <v>17.871428571428574</v>
      </c>
      <c r="AE41" s="195">
        <f t="shared" si="4"/>
        <v>22.002857142857142</v>
      </c>
      <c r="AF41" s="195">
        <f t="shared" si="5"/>
        <v>186.57142857142858</v>
      </c>
      <c r="AG41" s="195">
        <f t="shared" si="6"/>
        <v>177.24285714285716</v>
      </c>
      <c r="AH41" s="195">
        <f t="shared" si="7"/>
        <v>195.9</v>
      </c>
      <c r="AI41" s="195">
        <f t="shared" si="8"/>
        <v>167.91428571428571</v>
      </c>
      <c r="AJ41" s="195">
        <f t="shared" si="9"/>
        <v>205.22857142857146</v>
      </c>
    </row>
    <row r="42" spans="1:36" x14ac:dyDescent="0.2">
      <c r="A42" s="164"/>
      <c r="B42" s="165"/>
      <c r="C42" s="171"/>
      <c r="D42" s="178"/>
      <c r="E42" s="178"/>
      <c r="F42" s="178"/>
      <c r="AA42" s="103">
        <f t="shared" si="0"/>
        <v>19.857142857142858</v>
      </c>
      <c r="AB42" s="195">
        <f t="shared" si="1"/>
        <v>18.864285714285714</v>
      </c>
      <c r="AC42" s="195">
        <f t="shared" si="2"/>
        <v>20.85</v>
      </c>
      <c r="AD42" s="195">
        <f t="shared" si="3"/>
        <v>17.871428571428574</v>
      </c>
      <c r="AE42" s="195">
        <f t="shared" si="4"/>
        <v>22.002857142857142</v>
      </c>
      <c r="AF42" s="195">
        <f t="shared" si="5"/>
        <v>186.57142857142858</v>
      </c>
      <c r="AG42" s="195">
        <f t="shared" si="6"/>
        <v>177.24285714285716</v>
      </c>
      <c r="AH42" s="195">
        <f t="shared" si="7"/>
        <v>195.9</v>
      </c>
      <c r="AI42" s="195">
        <f t="shared" si="8"/>
        <v>167.91428571428571</v>
      </c>
      <c r="AJ42" s="195">
        <f t="shared" si="9"/>
        <v>205.22857142857146</v>
      </c>
    </row>
    <row r="43" spans="1:36" x14ac:dyDescent="0.2">
      <c r="A43" s="164"/>
      <c r="B43" s="165"/>
      <c r="C43" s="165"/>
      <c r="D43" s="178"/>
      <c r="E43" s="178"/>
      <c r="F43" s="178"/>
      <c r="AA43" s="103">
        <f t="shared" si="0"/>
        <v>19.857142857142858</v>
      </c>
      <c r="AB43" s="195">
        <f t="shared" si="1"/>
        <v>18.864285714285714</v>
      </c>
      <c r="AC43" s="195">
        <f t="shared" si="2"/>
        <v>20.85</v>
      </c>
      <c r="AD43" s="195">
        <f t="shared" si="3"/>
        <v>17.871428571428574</v>
      </c>
      <c r="AE43" s="195">
        <f t="shared" si="4"/>
        <v>22.002857142857142</v>
      </c>
      <c r="AF43" s="195">
        <f t="shared" si="5"/>
        <v>186.57142857142858</v>
      </c>
      <c r="AG43" s="195">
        <f t="shared" si="6"/>
        <v>177.24285714285716</v>
      </c>
      <c r="AH43" s="195">
        <f t="shared" si="7"/>
        <v>195.9</v>
      </c>
      <c r="AI43" s="195">
        <f t="shared" si="8"/>
        <v>167.91428571428571</v>
      </c>
      <c r="AJ43" s="195">
        <f t="shared" si="9"/>
        <v>205.22857142857146</v>
      </c>
    </row>
    <row r="44" spans="1:36" x14ac:dyDescent="0.2">
      <c r="A44" s="164"/>
      <c r="B44" s="165"/>
      <c r="C44" s="171"/>
      <c r="D44" s="178"/>
      <c r="E44" s="178"/>
      <c r="F44" s="178"/>
      <c r="AA44" s="103">
        <f t="shared" si="0"/>
        <v>19.857142857142858</v>
      </c>
      <c r="AB44" s="195">
        <f t="shared" si="1"/>
        <v>18.864285714285714</v>
      </c>
      <c r="AC44" s="195">
        <f t="shared" si="2"/>
        <v>20.85</v>
      </c>
      <c r="AD44" s="195">
        <f t="shared" si="3"/>
        <v>17.871428571428574</v>
      </c>
      <c r="AE44" s="195">
        <f t="shared" si="4"/>
        <v>22.002857142857142</v>
      </c>
      <c r="AF44" s="195">
        <f t="shared" si="5"/>
        <v>186.57142857142858</v>
      </c>
      <c r="AG44" s="195">
        <f t="shared" si="6"/>
        <v>177.24285714285716</v>
      </c>
      <c r="AH44" s="195">
        <f t="shared" si="7"/>
        <v>195.9</v>
      </c>
      <c r="AI44" s="195">
        <f t="shared" si="8"/>
        <v>167.91428571428571</v>
      </c>
      <c r="AJ44" s="195">
        <f t="shared" si="9"/>
        <v>205.22857142857146</v>
      </c>
    </row>
    <row r="45" spans="1:36" x14ac:dyDescent="0.2">
      <c r="A45" s="164"/>
      <c r="B45" s="165"/>
      <c r="C45" s="165"/>
      <c r="D45" s="178"/>
      <c r="E45" s="178"/>
      <c r="F45" s="178"/>
      <c r="AA45" s="103">
        <f t="shared" si="0"/>
        <v>19.857142857142858</v>
      </c>
      <c r="AB45" s="195">
        <f t="shared" si="1"/>
        <v>18.864285714285714</v>
      </c>
      <c r="AC45" s="195">
        <f t="shared" si="2"/>
        <v>20.85</v>
      </c>
      <c r="AD45" s="195">
        <f t="shared" si="3"/>
        <v>17.871428571428574</v>
      </c>
      <c r="AE45" s="195">
        <f t="shared" si="4"/>
        <v>22.002857142857142</v>
      </c>
      <c r="AF45" s="195">
        <f t="shared" si="5"/>
        <v>186.57142857142858</v>
      </c>
      <c r="AG45" s="195">
        <f t="shared" si="6"/>
        <v>177.24285714285716</v>
      </c>
      <c r="AH45" s="195">
        <f t="shared" si="7"/>
        <v>195.9</v>
      </c>
      <c r="AI45" s="195">
        <f t="shared" si="8"/>
        <v>167.91428571428571</v>
      </c>
      <c r="AJ45" s="195">
        <f t="shared" si="9"/>
        <v>205.22857142857146</v>
      </c>
    </row>
    <row r="46" spans="1:36" x14ac:dyDescent="0.2">
      <c r="A46" s="164"/>
      <c r="B46" s="165"/>
      <c r="C46" s="171"/>
      <c r="D46" s="178"/>
      <c r="E46" s="178"/>
      <c r="F46" s="178"/>
      <c r="AA46" s="103">
        <f t="shared" si="0"/>
        <v>19.857142857142858</v>
      </c>
      <c r="AB46" s="195">
        <f t="shared" si="1"/>
        <v>18.864285714285714</v>
      </c>
      <c r="AC46" s="195">
        <f t="shared" si="2"/>
        <v>20.85</v>
      </c>
      <c r="AD46" s="195">
        <f t="shared" si="3"/>
        <v>17.871428571428574</v>
      </c>
      <c r="AE46" s="195">
        <f t="shared" si="4"/>
        <v>22.002857142857142</v>
      </c>
      <c r="AF46" s="195">
        <f t="shared" si="5"/>
        <v>186.57142857142858</v>
      </c>
      <c r="AG46" s="195">
        <f t="shared" si="6"/>
        <v>177.24285714285716</v>
      </c>
      <c r="AH46" s="195">
        <f t="shared" si="7"/>
        <v>195.9</v>
      </c>
      <c r="AI46" s="195">
        <f t="shared" si="8"/>
        <v>167.91428571428571</v>
      </c>
      <c r="AJ46" s="195">
        <f t="shared" si="9"/>
        <v>205.22857142857146</v>
      </c>
    </row>
    <row r="47" spans="1:36" x14ac:dyDescent="0.2">
      <c r="A47" s="164"/>
      <c r="B47" s="165"/>
      <c r="C47" s="165"/>
      <c r="D47" s="178"/>
      <c r="E47" s="178"/>
      <c r="F47" s="178"/>
      <c r="AA47" s="103">
        <f t="shared" si="0"/>
        <v>19.857142857142858</v>
      </c>
      <c r="AB47" s="195">
        <f t="shared" si="1"/>
        <v>18.864285714285714</v>
      </c>
      <c r="AC47" s="195">
        <f t="shared" si="2"/>
        <v>20.85</v>
      </c>
      <c r="AD47" s="195">
        <f t="shared" si="3"/>
        <v>17.871428571428574</v>
      </c>
      <c r="AE47" s="195">
        <f t="shared" si="4"/>
        <v>22.002857142857142</v>
      </c>
      <c r="AF47" s="195">
        <f t="shared" si="5"/>
        <v>186.57142857142858</v>
      </c>
      <c r="AG47" s="195">
        <f t="shared" si="6"/>
        <v>177.24285714285716</v>
      </c>
      <c r="AH47" s="195">
        <f t="shared" si="7"/>
        <v>195.9</v>
      </c>
      <c r="AI47" s="195">
        <f t="shared" si="8"/>
        <v>167.91428571428571</v>
      </c>
      <c r="AJ47" s="195">
        <f t="shared" si="9"/>
        <v>205.22857142857146</v>
      </c>
    </row>
    <row r="48" spans="1:36" x14ac:dyDescent="0.2">
      <c r="A48" s="164"/>
      <c r="B48" s="165"/>
      <c r="C48" s="171"/>
      <c r="D48" s="178"/>
      <c r="E48" s="178"/>
      <c r="F48" s="178"/>
      <c r="AA48" s="103">
        <f t="shared" si="0"/>
        <v>19.857142857142858</v>
      </c>
      <c r="AB48" s="195">
        <f t="shared" si="1"/>
        <v>18.864285714285714</v>
      </c>
      <c r="AC48" s="195">
        <f t="shared" si="2"/>
        <v>20.85</v>
      </c>
      <c r="AD48" s="195">
        <f t="shared" si="3"/>
        <v>17.871428571428574</v>
      </c>
      <c r="AE48" s="195">
        <f t="shared" si="4"/>
        <v>22.002857142857142</v>
      </c>
      <c r="AF48" s="195">
        <f t="shared" si="5"/>
        <v>186.57142857142858</v>
      </c>
      <c r="AG48" s="195">
        <f t="shared" si="6"/>
        <v>177.24285714285716</v>
      </c>
      <c r="AH48" s="195">
        <f t="shared" si="7"/>
        <v>195.9</v>
      </c>
      <c r="AI48" s="195">
        <f t="shared" si="8"/>
        <v>167.91428571428571</v>
      </c>
      <c r="AJ48" s="195">
        <f t="shared" si="9"/>
        <v>205.22857142857146</v>
      </c>
    </row>
    <row r="49" spans="1:36" x14ac:dyDescent="0.2">
      <c r="A49" s="164"/>
      <c r="B49" s="165"/>
      <c r="C49" s="165"/>
      <c r="D49" s="178"/>
      <c r="E49" s="178"/>
      <c r="F49" s="178"/>
      <c r="AA49" s="103">
        <f t="shared" si="0"/>
        <v>19.857142857142858</v>
      </c>
      <c r="AB49" s="195">
        <f t="shared" si="1"/>
        <v>18.864285714285714</v>
      </c>
      <c r="AC49" s="195">
        <f t="shared" si="2"/>
        <v>20.85</v>
      </c>
      <c r="AD49" s="195">
        <f t="shared" si="3"/>
        <v>17.871428571428574</v>
      </c>
      <c r="AE49" s="195">
        <f t="shared" si="4"/>
        <v>22.002857142857142</v>
      </c>
      <c r="AF49" s="195">
        <f t="shared" si="5"/>
        <v>186.57142857142858</v>
      </c>
      <c r="AG49" s="195">
        <f t="shared" si="6"/>
        <v>177.24285714285716</v>
      </c>
      <c r="AH49" s="195">
        <f t="shared" si="7"/>
        <v>195.9</v>
      </c>
      <c r="AI49" s="195">
        <f t="shared" si="8"/>
        <v>167.91428571428571</v>
      </c>
      <c r="AJ49" s="195">
        <f t="shared" si="9"/>
        <v>205.22857142857146</v>
      </c>
    </row>
    <row r="50" spans="1:36" x14ac:dyDescent="0.2">
      <c r="A50" s="164"/>
      <c r="B50" s="165"/>
      <c r="C50" s="171"/>
      <c r="D50" s="178"/>
      <c r="E50" s="178"/>
      <c r="F50" s="178"/>
      <c r="AA50" s="103">
        <f t="shared" si="0"/>
        <v>19.857142857142858</v>
      </c>
      <c r="AB50" s="195">
        <f t="shared" si="1"/>
        <v>18.864285714285714</v>
      </c>
      <c r="AC50" s="195">
        <f t="shared" si="2"/>
        <v>20.85</v>
      </c>
      <c r="AD50" s="195">
        <f t="shared" si="3"/>
        <v>17.871428571428574</v>
      </c>
      <c r="AE50" s="195">
        <f t="shared" si="4"/>
        <v>22.002857142857142</v>
      </c>
      <c r="AF50" s="195">
        <f t="shared" si="5"/>
        <v>186.57142857142858</v>
      </c>
      <c r="AG50" s="195">
        <f t="shared" si="6"/>
        <v>177.24285714285716</v>
      </c>
      <c r="AH50" s="195">
        <f t="shared" si="7"/>
        <v>195.9</v>
      </c>
      <c r="AI50" s="195">
        <f t="shared" si="8"/>
        <v>167.91428571428571</v>
      </c>
      <c r="AJ50" s="195">
        <f t="shared" si="9"/>
        <v>205.22857142857146</v>
      </c>
    </row>
    <row r="51" spans="1:36" x14ac:dyDescent="0.2">
      <c r="A51" s="164"/>
      <c r="B51" s="165"/>
      <c r="C51" s="165"/>
      <c r="D51" s="178"/>
      <c r="E51" s="178"/>
      <c r="F51" s="178"/>
      <c r="AA51" s="103">
        <f t="shared" si="0"/>
        <v>19.857142857142858</v>
      </c>
      <c r="AB51" s="195">
        <f t="shared" si="1"/>
        <v>18.864285714285714</v>
      </c>
      <c r="AC51" s="195">
        <f t="shared" si="2"/>
        <v>20.85</v>
      </c>
      <c r="AD51" s="195">
        <f t="shared" si="3"/>
        <v>17.871428571428574</v>
      </c>
      <c r="AE51" s="195">
        <f t="shared" si="4"/>
        <v>22.002857142857142</v>
      </c>
      <c r="AF51" s="195">
        <f t="shared" si="5"/>
        <v>186.57142857142858</v>
      </c>
      <c r="AG51" s="195">
        <f t="shared" si="6"/>
        <v>177.24285714285716</v>
      </c>
      <c r="AH51" s="195">
        <f t="shared" si="7"/>
        <v>195.9</v>
      </c>
      <c r="AI51" s="195">
        <f t="shared" si="8"/>
        <v>167.91428571428571</v>
      </c>
      <c r="AJ51" s="195">
        <f t="shared" si="9"/>
        <v>205.22857142857146</v>
      </c>
    </row>
    <row r="52" spans="1:36" x14ac:dyDescent="0.2">
      <c r="A52" s="164"/>
      <c r="B52" s="165"/>
      <c r="C52" s="171"/>
      <c r="D52" s="178"/>
      <c r="E52" s="178"/>
      <c r="F52" s="178"/>
      <c r="AA52" s="103">
        <f t="shared" si="0"/>
        <v>19.857142857142858</v>
      </c>
      <c r="AB52" s="195">
        <f t="shared" si="1"/>
        <v>18.864285714285714</v>
      </c>
      <c r="AC52" s="195">
        <f t="shared" si="2"/>
        <v>20.85</v>
      </c>
      <c r="AD52" s="195">
        <f t="shared" si="3"/>
        <v>17.871428571428574</v>
      </c>
      <c r="AE52" s="195">
        <f t="shared" si="4"/>
        <v>22.002857142857142</v>
      </c>
      <c r="AF52" s="195">
        <f t="shared" si="5"/>
        <v>186.57142857142858</v>
      </c>
      <c r="AG52" s="195">
        <f t="shared" si="6"/>
        <v>177.24285714285716</v>
      </c>
      <c r="AH52" s="195">
        <f t="shared" si="7"/>
        <v>195.9</v>
      </c>
      <c r="AI52" s="195">
        <f t="shared" si="8"/>
        <v>167.91428571428571</v>
      </c>
      <c r="AJ52" s="195">
        <f t="shared" si="9"/>
        <v>205.22857142857146</v>
      </c>
    </row>
    <row r="53" spans="1:36" x14ac:dyDescent="0.2">
      <c r="A53" s="164"/>
      <c r="B53" s="165"/>
      <c r="C53" s="165"/>
      <c r="D53" s="178"/>
      <c r="E53" s="178"/>
      <c r="F53" s="178"/>
      <c r="AA53" s="103">
        <f t="shared" si="0"/>
        <v>19.857142857142858</v>
      </c>
      <c r="AB53" s="195">
        <f t="shared" si="1"/>
        <v>18.864285714285714</v>
      </c>
      <c r="AC53" s="195">
        <f t="shared" si="2"/>
        <v>20.85</v>
      </c>
      <c r="AD53" s="195">
        <f t="shared" si="3"/>
        <v>17.871428571428574</v>
      </c>
      <c r="AE53" s="195">
        <f t="shared" si="4"/>
        <v>22.002857142857142</v>
      </c>
      <c r="AF53" s="195">
        <f t="shared" si="5"/>
        <v>186.57142857142858</v>
      </c>
      <c r="AG53" s="195">
        <f t="shared" si="6"/>
        <v>177.24285714285716</v>
      </c>
      <c r="AH53" s="195">
        <f t="shared" si="7"/>
        <v>195.9</v>
      </c>
      <c r="AI53" s="195">
        <f t="shared" si="8"/>
        <v>167.91428571428571</v>
      </c>
      <c r="AJ53" s="195">
        <f t="shared" si="9"/>
        <v>205.22857142857146</v>
      </c>
    </row>
    <row r="54" spans="1:36" x14ac:dyDescent="0.2">
      <c r="A54" s="164"/>
      <c r="B54" s="165"/>
      <c r="C54" s="171"/>
      <c r="D54" s="178"/>
      <c r="E54" s="178"/>
      <c r="F54" s="178"/>
      <c r="AA54" s="103">
        <f t="shared" si="0"/>
        <v>19.857142857142858</v>
      </c>
      <c r="AB54" s="195">
        <f t="shared" si="1"/>
        <v>18.864285714285714</v>
      </c>
      <c r="AC54" s="195">
        <f t="shared" si="2"/>
        <v>20.85</v>
      </c>
      <c r="AD54" s="195">
        <f t="shared" si="3"/>
        <v>17.871428571428574</v>
      </c>
      <c r="AE54" s="195">
        <f t="shared" si="4"/>
        <v>22.002857142857142</v>
      </c>
      <c r="AF54" s="195">
        <f t="shared" si="5"/>
        <v>186.57142857142858</v>
      </c>
      <c r="AG54" s="195">
        <f t="shared" si="6"/>
        <v>177.24285714285716</v>
      </c>
      <c r="AH54" s="195">
        <f t="shared" si="7"/>
        <v>195.9</v>
      </c>
      <c r="AI54" s="195">
        <f t="shared" si="8"/>
        <v>167.91428571428571</v>
      </c>
      <c r="AJ54" s="195">
        <f t="shared" si="9"/>
        <v>205.22857142857146</v>
      </c>
    </row>
    <row r="55" spans="1:36" x14ac:dyDescent="0.2">
      <c r="A55" s="164"/>
      <c r="B55" s="165"/>
      <c r="C55" s="165"/>
      <c r="D55" s="178"/>
      <c r="E55" s="178"/>
      <c r="F55" s="178"/>
      <c r="AA55" s="103">
        <f t="shared" si="0"/>
        <v>19.857142857142858</v>
      </c>
      <c r="AB55" s="195">
        <f t="shared" si="1"/>
        <v>18.864285714285714</v>
      </c>
      <c r="AC55" s="195">
        <f t="shared" si="2"/>
        <v>20.85</v>
      </c>
      <c r="AD55" s="195">
        <f t="shared" si="3"/>
        <v>17.871428571428574</v>
      </c>
      <c r="AE55" s="195">
        <f t="shared" si="4"/>
        <v>22.002857142857142</v>
      </c>
      <c r="AF55" s="195">
        <f t="shared" si="5"/>
        <v>186.57142857142858</v>
      </c>
      <c r="AG55" s="195">
        <f t="shared" si="6"/>
        <v>177.24285714285716</v>
      </c>
      <c r="AH55" s="195">
        <f t="shared" si="7"/>
        <v>195.9</v>
      </c>
      <c r="AI55" s="195">
        <f t="shared" si="8"/>
        <v>167.91428571428571</v>
      </c>
      <c r="AJ55" s="195">
        <f t="shared" si="9"/>
        <v>205.22857142857146</v>
      </c>
    </row>
    <row r="56" spans="1:36" x14ac:dyDescent="0.2">
      <c r="A56" s="164"/>
      <c r="B56" s="165"/>
      <c r="C56" s="171"/>
      <c r="D56" s="178"/>
      <c r="E56" s="178"/>
      <c r="F56" s="178"/>
      <c r="AA56" s="103">
        <f t="shared" si="0"/>
        <v>19.857142857142858</v>
      </c>
      <c r="AB56" s="195">
        <f t="shared" si="1"/>
        <v>18.864285714285714</v>
      </c>
      <c r="AC56" s="195">
        <f t="shared" si="2"/>
        <v>20.85</v>
      </c>
      <c r="AD56" s="195">
        <f t="shared" si="3"/>
        <v>17.871428571428574</v>
      </c>
      <c r="AE56" s="195">
        <f t="shared" si="4"/>
        <v>22.002857142857142</v>
      </c>
      <c r="AF56" s="195">
        <f t="shared" si="5"/>
        <v>186.57142857142858</v>
      </c>
      <c r="AG56" s="195">
        <f t="shared" si="6"/>
        <v>177.24285714285716</v>
      </c>
      <c r="AH56" s="195">
        <f t="shared" si="7"/>
        <v>195.9</v>
      </c>
      <c r="AI56" s="195">
        <f t="shared" si="8"/>
        <v>167.91428571428571</v>
      </c>
      <c r="AJ56" s="195">
        <f t="shared" si="9"/>
        <v>205.22857142857146</v>
      </c>
    </row>
    <row r="57" spans="1:36" x14ac:dyDescent="0.2">
      <c r="A57" s="164"/>
      <c r="B57" s="165"/>
      <c r="C57" s="165"/>
      <c r="D57" s="178"/>
      <c r="E57" s="178"/>
      <c r="F57" s="178"/>
      <c r="AA57" s="103">
        <f t="shared" si="0"/>
        <v>19.857142857142858</v>
      </c>
      <c r="AB57" s="195">
        <f t="shared" si="1"/>
        <v>18.864285714285714</v>
      </c>
      <c r="AC57" s="195">
        <f t="shared" si="2"/>
        <v>20.85</v>
      </c>
      <c r="AD57" s="195">
        <f t="shared" si="3"/>
        <v>17.871428571428574</v>
      </c>
      <c r="AE57" s="195">
        <f t="shared" si="4"/>
        <v>22.002857142857142</v>
      </c>
      <c r="AF57" s="195">
        <f t="shared" si="5"/>
        <v>186.57142857142858</v>
      </c>
      <c r="AG57" s="195">
        <f t="shared" si="6"/>
        <v>177.24285714285716</v>
      </c>
      <c r="AH57" s="195">
        <f t="shared" si="7"/>
        <v>195.9</v>
      </c>
      <c r="AI57" s="195">
        <f t="shared" si="8"/>
        <v>167.91428571428571</v>
      </c>
      <c r="AJ57" s="195">
        <f t="shared" si="9"/>
        <v>205.22857142857146</v>
      </c>
    </row>
    <row r="58" spans="1:36" x14ac:dyDescent="0.2">
      <c r="A58" s="164"/>
      <c r="B58" s="165"/>
      <c r="C58" s="171"/>
      <c r="D58" s="178"/>
      <c r="E58" s="178"/>
      <c r="F58" s="178"/>
      <c r="AA58" s="103">
        <f t="shared" si="0"/>
        <v>19.857142857142858</v>
      </c>
      <c r="AB58" s="195">
        <f t="shared" si="1"/>
        <v>18.864285714285714</v>
      </c>
      <c r="AC58" s="195">
        <f t="shared" si="2"/>
        <v>20.85</v>
      </c>
      <c r="AD58" s="195">
        <f t="shared" si="3"/>
        <v>17.871428571428574</v>
      </c>
      <c r="AE58" s="195">
        <f t="shared" si="4"/>
        <v>22.002857142857142</v>
      </c>
      <c r="AF58" s="195">
        <f t="shared" si="5"/>
        <v>186.57142857142858</v>
      </c>
      <c r="AG58" s="195">
        <f t="shared" si="6"/>
        <v>177.24285714285716</v>
      </c>
      <c r="AH58" s="195">
        <f t="shared" si="7"/>
        <v>195.9</v>
      </c>
      <c r="AI58" s="195">
        <f t="shared" si="8"/>
        <v>167.91428571428571</v>
      </c>
      <c r="AJ58" s="195">
        <f t="shared" si="9"/>
        <v>205.22857142857146</v>
      </c>
    </row>
    <row r="59" spans="1:36" x14ac:dyDescent="0.2">
      <c r="A59" s="164"/>
      <c r="B59" s="165"/>
      <c r="C59" s="165"/>
      <c r="D59" s="178"/>
      <c r="E59" s="178"/>
      <c r="F59" s="178"/>
      <c r="AA59" s="103">
        <f t="shared" si="0"/>
        <v>19.857142857142858</v>
      </c>
      <c r="AB59" s="195">
        <f t="shared" si="1"/>
        <v>18.864285714285714</v>
      </c>
      <c r="AC59" s="195">
        <f t="shared" si="2"/>
        <v>20.85</v>
      </c>
      <c r="AD59" s="195">
        <f t="shared" si="3"/>
        <v>17.871428571428574</v>
      </c>
      <c r="AE59" s="195">
        <f t="shared" si="4"/>
        <v>22.002857142857142</v>
      </c>
      <c r="AF59" s="195">
        <f t="shared" si="5"/>
        <v>186.57142857142858</v>
      </c>
      <c r="AG59" s="195">
        <f t="shared" si="6"/>
        <v>177.24285714285716</v>
      </c>
      <c r="AH59" s="195">
        <f t="shared" si="7"/>
        <v>195.9</v>
      </c>
      <c r="AI59" s="195">
        <f t="shared" si="8"/>
        <v>167.91428571428571</v>
      </c>
      <c r="AJ59" s="195">
        <f t="shared" si="9"/>
        <v>205.22857142857146</v>
      </c>
    </row>
    <row r="60" spans="1:36" x14ac:dyDescent="0.2">
      <c r="A60" s="164"/>
      <c r="B60" s="165"/>
      <c r="C60" s="171"/>
      <c r="D60" s="178"/>
      <c r="E60" s="178"/>
      <c r="F60" s="178"/>
      <c r="AA60" s="103">
        <f t="shared" si="0"/>
        <v>19.857142857142858</v>
      </c>
      <c r="AB60" s="195">
        <f t="shared" si="1"/>
        <v>18.864285714285714</v>
      </c>
      <c r="AC60" s="195">
        <f t="shared" si="2"/>
        <v>20.85</v>
      </c>
      <c r="AD60" s="195">
        <f t="shared" si="3"/>
        <v>17.871428571428574</v>
      </c>
      <c r="AE60" s="195">
        <f t="shared" si="4"/>
        <v>22.002857142857142</v>
      </c>
      <c r="AF60" s="195">
        <f t="shared" si="5"/>
        <v>186.57142857142858</v>
      </c>
      <c r="AG60" s="195">
        <f t="shared" si="6"/>
        <v>177.24285714285716</v>
      </c>
      <c r="AH60" s="195">
        <f t="shared" si="7"/>
        <v>195.9</v>
      </c>
      <c r="AI60" s="195">
        <f t="shared" si="8"/>
        <v>167.91428571428571</v>
      </c>
      <c r="AJ60" s="195">
        <f t="shared" si="9"/>
        <v>205.22857142857146</v>
      </c>
    </row>
    <row r="61" spans="1:36" x14ac:dyDescent="0.2">
      <c r="A61" s="164"/>
      <c r="B61" s="165"/>
      <c r="C61" s="165"/>
      <c r="D61" s="178"/>
      <c r="E61" s="178"/>
      <c r="F61" s="178"/>
      <c r="AA61" s="103">
        <f t="shared" si="0"/>
        <v>19.857142857142858</v>
      </c>
      <c r="AB61" s="195">
        <f t="shared" si="1"/>
        <v>18.864285714285714</v>
      </c>
      <c r="AC61" s="195">
        <f t="shared" si="2"/>
        <v>20.85</v>
      </c>
      <c r="AD61" s="195">
        <f t="shared" si="3"/>
        <v>17.871428571428574</v>
      </c>
      <c r="AE61" s="195">
        <f t="shared" si="4"/>
        <v>22.002857142857142</v>
      </c>
      <c r="AF61" s="195">
        <f t="shared" si="5"/>
        <v>186.57142857142858</v>
      </c>
      <c r="AG61" s="195">
        <f t="shared" si="6"/>
        <v>177.24285714285716</v>
      </c>
      <c r="AH61" s="195">
        <f t="shared" si="7"/>
        <v>195.9</v>
      </c>
      <c r="AI61" s="195">
        <f t="shared" si="8"/>
        <v>167.91428571428571</v>
      </c>
      <c r="AJ61" s="195">
        <f t="shared" si="9"/>
        <v>205.22857142857146</v>
      </c>
    </row>
    <row r="62" spans="1:36" x14ac:dyDescent="0.2">
      <c r="A62" s="164"/>
      <c r="B62" s="165"/>
      <c r="C62" s="171"/>
      <c r="D62" s="178"/>
      <c r="E62" s="178"/>
      <c r="F62" s="178"/>
      <c r="AA62" s="103">
        <f t="shared" si="0"/>
        <v>19.857142857142858</v>
      </c>
      <c r="AB62" s="195">
        <f t="shared" si="1"/>
        <v>18.864285714285714</v>
      </c>
      <c r="AC62" s="195">
        <f t="shared" si="2"/>
        <v>20.85</v>
      </c>
      <c r="AD62" s="195">
        <f t="shared" si="3"/>
        <v>17.871428571428574</v>
      </c>
      <c r="AE62" s="195">
        <f t="shared" si="4"/>
        <v>22.002857142857142</v>
      </c>
      <c r="AF62" s="195">
        <f t="shared" si="5"/>
        <v>186.57142857142858</v>
      </c>
      <c r="AG62" s="195">
        <f t="shared" si="6"/>
        <v>177.24285714285716</v>
      </c>
      <c r="AH62" s="195">
        <f t="shared" si="7"/>
        <v>195.9</v>
      </c>
      <c r="AI62" s="195">
        <f t="shared" si="8"/>
        <v>167.91428571428571</v>
      </c>
      <c r="AJ62" s="195">
        <f t="shared" si="9"/>
        <v>205.22857142857146</v>
      </c>
    </row>
    <row r="63" spans="1:36" x14ac:dyDescent="0.2">
      <c r="A63" s="164"/>
      <c r="B63" s="165"/>
      <c r="C63" s="165"/>
      <c r="D63" s="178"/>
      <c r="E63" s="178"/>
      <c r="F63" s="178"/>
      <c r="AA63" s="103">
        <f t="shared" si="0"/>
        <v>19.857142857142858</v>
      </c>
      <c r="AB63" s="195">
        <f t="shared" si="1"/>
        <v>18.864285714285714</v>
      </c>
      <c r="AC63" s="195">
        <f t="shared" si="2"/>
        <v>20.85</v>
      </c>
      <c r="AD63" s="195">
        <f t="shared" si="3"/>
        <v>17.871428571428574</v>
      </c>
      <c r="AE63" s="195">
        <f t="shared" si="4"/>
        <v>22.002857142857142</v>
      </c>
      <c r="AF63" s="195">
        <f t="shared" si="5"/>
        <v>186.57142857142858</v>
      </c>
      <c r="AG63" s="195">
        <f t="shared" si="6"/>
        <v>177.24285714285716</v>
      </c>
      <c r="AH63" s="195">
        <f t="shared" si="7"/>
        <v>195.9</v>
      </c>
      <c r="AI63" s="195">
        <f t="shared" si="8"/>
        <v>167.91428571428571</v>
      </c>
      <c r="AJ63" s="195">
        <f t="shared" si="9"/>
        <v>205.22857142857146</v>
      </c>
    </row>
    <row r="64" spans="1:36" x14ac:dyDescent="0.2">
      <c r="A64" s="164"/>
      <c r="B64" s="165"/>
      <c r="C64" s="171"/>
      <c r="D64" s="178"/>
      <c r="E64" s="178"/>
      <c r="F64" s="178"/>
      <c r="AA64" s="103">
        <f t="shared" si="0"/>
        <v>19.857142857142858</v>
      </c>
      <c r="AB64" s="195">
        <f t="shared" si="1"/>
        <v>18.864285714285714</v>
      </c>
      <c r="AC64" s="195">
        <f t="shared" si="2"/>
        <v>20.85</v>
      </c>
      <c r="AD64" s="195">
        <f t="shared" si="3"/>
        <v>17.871428571428574</v>
      </c>
      <c r="AE64" s="195">
        <f t="shared" si="4"/>
        <v>22.002857142857142</v>
      </c>
      <c r="AF64" s="195">
        <f t="shared" si="5"/>
        <v>186.57142857142858</v>
      </c>
      <c r="AG64" s="195">
        <f t="shared" si="6"/>
        <v>177.24285714285716</v>
      </c>
      <c r="AH64" s="195">
        <f t="shared" si="7"/>
        <v>195.9</v>
      </c>
      <c r="AI64" s="195">
        <f t="shared" si="8"/>
        <v>167.91428571428571</v>
      </c>
      <c r="AJ64" s="195">
        <f t="shared" si="9"/>
        <v>205.22857142857146</v>
      </c>
    </row>
    <row r="65" spans="1:36" x14ac:dyDescent="0.2">
      <c r="A65" s="164"/>
      <c r="B65" s="165"/>
      <c r="C65" s="165"/>
      <c r="D65" s="178"/>
      <c r="E65" s="178"/>
      <c r="F65" s="178"/>
      <c r="AA65" s="103">
        <f t="shared" si="0"/>
        <v>19.857142857142858</v>
      </c>
      <c r="AB65" s="195">
        <f t="shared" si="1"/>
        <v>18.864285714285714</v>
      </c>
      <c r="AC65" s="195">
        <f t="shared" si="2"/>
        <v>20.85</v>
      </c>
      <c r="AD65" s="195">
        <f t="shared" si="3"/>
        <v>17.871428571428574</v>
      </c>
      <c r="AE65" s="195">
        <f t="shared" si="4"/>
        <v>22.002857142857142</v>
      </c>
      <c r="AF65" s="195">
        <f t="shared" si="5"/>
        <v>186.57142857142858</v>
      </c>
      <c r="AG65" s="195">
        <f t="shared" si="6"/>
        <v>177.24285714285716</v>
      </c>
      <c r="AH65" s="195">
        <f t="shared" si="7"/>
        <v>195.9</v>
      </c>
      <c r="AI65" s="195">
        <f t="shared" si="8"/>
        <v>167.91428571428571</v>
      </c>
      <c r="AJ65" s="195">
        <f t="shared" si="9"/>
        <v>205.22857142857146</v>
      </c>
    </row>
    <row r="66" spans="1:36" x14ac:dyDescent="0.2">
      <c r="A66" s="164"/>
      <c r="B66" s="165"/>
      <c r="C66" s="171"/>
      <c r="D66" s="178"/>
      <c r="E66" s="178"/>
      <c r="F66" s="178"/>
      <c r="AA66" s="103">
        <f t="shared" si="0"/>
        <v>19.857142857142858</v>
      </c>
      <c r="AB66" s="195">
        <f t="shared" si="1"/>
        <v>18.864285714285714</v>
      </c>
      <c r="AC66" s="195">
        <f t="shared" si="2"/>
        <v>20.85</v>
      </c>
      <c r="AD66" s="195">
        <f t="shared" si="3"/>
        <v>17.871428571428574</v>
      </c>
      <c r="AE66" s="195">
        <f t="shared" si="4"/>
        <v>22.002857142857142</v>
      </c>
      <c r="AF66" s="195">
        <f t="shared" si="5"/>
        <v>186.57142857142858</v>
      </c>
      <c r="AG66" s="195">
        <f t="shared" si="6"/>
        <v>177.24285714285716</v>
      </c>
      <c r="AH66" s="195">
        <f t="shared" si="7"/>
        <v>195.9</v>
      </c>
      <c r="AI66" s="195">
        <f t="shared" si="8"/>
        <v>167.91428571428571</v>
      </c>
      <c r="AJ66" s="195">
        <f t="shared" si="9"/>
        <v>205.22857142857146</v>
      </c>
    </row>
    <row r="67" spans="1:36" x14ac:dyDescent="0.2">
      <c r="A67" s="164"/>
      <c r="B67" s="165"/>
      <c r="C67" s="165"/>
      <c r="D67" s="178"/>
      <c r="E67" s="178"/>
      <c r="F67" s="178"/>
      <c r="AA67" s="103">
        <f t="shared" si="0"/>
        <v>19.857142857142858</v>
      </c>
      <c r="AB67" s="195">
        <f t="shared" si="1"/>
        <v>18.864285714285714</v>
      </c>
      <c r="AC67" s="195">
        <f t="shared" si="2"/>
        <v>20.85</v>
      </c>
      <c r="AD67" s="195">
        <f t="shared" si="3"/>
        <v>17.871428571428574</v>
      </c>
      <c r="AE67" s="195">
        <f t="shared" si="4"/>
        <v>22.002857142857142</v>
      </c>
      <c r="AF67" s="195">
        <f t="shared" si="5"/>
        <v>186.57142857142858</v>
      </c>
      <c r="AG67" s="195">
        <f t="shared" si="6"/>
        <v>177.24285714285716</v>
      </c>
      <c r="AH67" s="195">
        <f t="shared" si="7"/>
        <v>195.9</v>
      </c>
      <c r="AI67" s="195">
        <f t="shared" si="8"/>
        <v>167.91428571428571</v>
      </c>
      <c r="AJ67" s="195">
        <f t="shared" si="9"/>
        <v>205.22857142857146</v>
      </c>
    </row>
    <row r="68" spans="1:36" x14ac:dyDescent="0.2">
      <c r="A68" s="164"/>
      <c r="B68" s="165"/>
      <c r="C68" s="171"/>
      <c r="D68" s="178"/>
      <c r="E68" s="178"/>
      <c r="F68" s="178"/>
    </row>
    <row r="69" spans="1:36" x14ac:dyDescent="0.2">
      <c r="A69" s="164"/>
      <c r="B69" s="165"/>
      <c r="C69" s="165"/>
      <c r="D69" s="178"/>
      <c r="E69" s="178"/>
      <c r="F69" s="178"/>
    </row>
    <row r="70" spans="1:36" x14ac:dyDescent="0.2">
      <c r="A70" s="164"/>
      <c r="B70" s="165"/>
      <c r="C70" s="171"/>
      <c r="D70" s="178"/>
      <c r="E70" s="178"/>
      <c r="F70" s="178"/>
    </row>
    <row r="71" spans="1:36" x14ac:dyDescent="0.2">
      <c r="A71" s="164"/>
      <c r="B71" s="165"/>
      <c r="C71" s="165"/>
      <c r="D71" s="178"/>
      <c r="E71" s="178"/>
      <c r="F71" s="178"/>
    </row>
    <row r="72" spans="1:36" x14ac:dyDescent="0.2">
      <c r="A72" s="164"/>
      <c r="B72" s="165"/>
      <c r="C72" s="171"/>
      <c r="D72" s="178"/>
      <c r="E72" s="178"/>
      <c r="F72" s="178"/>
    </row>
    <row r="73" spans="1:36" x14ac:dyDescent="0.2">
      <c r="A73" s="164"/>
      <c r="B73" s="165"/>
      <c r="C73" s="165"/>
      <c r="D73" s="178"/>
      <c r="E73" s="178"/>
      <c r="F73" s="178"/>
    </row>
  </sheetData>
  <sheetProtection algorithmName="SHA-512" hashValue="zjbRTPxzApDXjuAZn28GCYWR7MSP35IUdoesCGNgClQNSqyu+tMORRnDJi3/8luubQywJEgWC+k5wwmIFJyUNw==" saltValue="t7TjOY5E61fewnFG2y7Ruw==" spinCount="100000" sheet="1" objects="1" scenarios="1"/>
  <mergeCells count="5"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74D1-BD10-4558-98FE-660E37CCEE3A}">
  <dimension ref="A1:W73"/>
  <sheetViews>
    <sheetView workbookViewId="0">
      <pane ySplit="9" topLeftCell="A10" activePane="bottomLeft" state="frozen"/>
      <selection pane="bottomLeft" activeCell="I15" sqref="I15"/>
    </sheetView>
  </sheetViews>
  <sheetFormatPr defaultRowHeight="12.75" x14ac:dyDescent="0.2"/>
  <cols>
    <col min="1" max="1" width="10.42578125" style="129" bestFit="1" customWidth="1"/>
    <col min="2" max="2" width="11.42578125" customWidth="1"/>
    <col min="3" max="3" width="13" customWidth="1"/>
    <col min="19" max="19" width="12.5703125" customWidth="1"/>
    <col min="22" max="22" width="12" customWidth="1"/>
  </cols>
  <sheetData>
    <row r="1" spans="1:23" ht="23.25" x14ac:dyDescent="0.35">
      <c r="A1" s="352" t="s">
        <v>0</v>
      </c>
      <c r="B1" s="352"/>
      <c r="C1" s="352"/>
      <c r="D1" s="352"/>
      <c r="E1" s="352"/>
      <c r="F1" s="352"/>
      <c r="I1" s="61" t="s">
        <v>1</v>
      </c>
      <c r="Q1" s="132" t="s">
        <v>2</v>
      </c>
      <c r="R1" s="133" t="s">
        <v>3</v>
      </c>
      <c r="S1" s="134" t="s">
        <v>4</v>
      </c>
      <c r="U1" s="132" t="s">
        <v>2</v>
      </c>
      <c r="V1" s="133" t="s">
        <v>3</v>
      </c>
      <c r="W1" s="134" t="s">
        <v>4</v>
      </c>
    </row>
    <row r="2" spans="1:23" x14ac:dyDescent="0.2">
      <c r="A2" s="22"/>
      <c r="B2" s="1"/>
      <c r="C2" s="2"/>
      <c r="D2" s="41"/>
      <c r="I2" t="s">
        <v>8</v>
      </c>
      <c r="Q2" s="135" t="s">
        <v>9</v>
      </c>
      <c r="R2" s="80">
        <f>AVERAGE(B11:B55)</f>
        <v>22.181818181818183</v>
      </c>
      <c r="S2" s="136">
        <f>AVERAGE(C11:C55)</f>
        <v>180.54545454545453</v>
      </c>
      <c r="U2" s="135" t="s">
        <v>9</v>
      </c>
      <c r="V2" s="80">
        <f>AVERAGE(B11:B55)</f>
        <v>22.181818181818183</v>
      </c>
      <c r="W2" s="136">
        <f>AVERAGE(C11:C55)</f>
        <v>180.54545454545453</v>
      </c>
    </row>
    <row r="3" spans="1:23" ht="18" x14ac:dyDescent="0.25">
      <c r="A3" s="23"/>
      <c r="B3" s="4" t="s">
        <v>119</v>
      </c>
      <c r="C3" s="3" t="s">
        <v>10</v>
      </c>
      <c r="D3" s="42" t="s">
        <v>120</v>
      </c>
      <c r="E3" s="17" t="s">
        <v>11</v>
      </c>
      <c r="F3" s="19" t="s">
        <v>121</v>
      </c>
      <c r="I3" s="60" t="s">
        <v>13</v>
      </c>
      <c r="Q3" s="135" t="s">
        <v>14</v>
      </c>
      <c r="R3" s="78">
        <f>0.05*R2</f>
        <v>1.1090909090909091</v>
      </c>
      <c r="S3" s="137">
        <f>0.05*S2</f>
        <v>9.0272727272727273</v>
      </c>
      <c r="U3" s="135" t="s">
        <v>14</v>
      </c>
      <c r="V3" s="78">
        <f>0.05*R2</f>
        <v>1.1090909090909091</v>
      </c>
      <c r="W3" s="137">
        <f>0.05*S2</f>
        <v>9.0272727272727273</v>
      </c>
    </row>
    <row r="4" spans="1:23" ht="20.25" x14ac:dyDescent="0.3">
      <c r="A4" s="23" t="s">
        <v>15</v>
      </c>
      <c r="B4" s="5"/>
      <c r="C4" s="3" t="s">
        <v>122</v>
      </c>
      <c r="D4" s="42"/>
      <c r="E4" s="18" t="s">
        <v>17</v>
      </c>
      <c r="F4" s="20" t="s">
        <v>123</v>
      </c>
      <c r="I4" s="60" t="s">
        <v>18</v>
      </c>
      <c r="Q4" s="138" t="s">
        <v>19</v>
      </c>
      <c r="R4" s="115">
        <f>R2-(2*R3)</f>
        <v>19.963636363636365</v>
      </c>
      <c r="S4" s="139">
        <f>S2-(2*S3)</f>
        <v>162.49090909090907</v>
      </c>
      <c r="U4" s="138" t="s">
        <v>19</v>
      </c>
      <c r="V4" s="115">
        <f>R2-(2*R3)</f>
        <v>19.963636363636365</v>
      </c>
      <c r="W4" s="139">
        <f>W2-(2*W3)</f>
        <v>162.49090909090907</v>
      </c>
    </row>
    <row r="5" spans="1:23" x14ac:dyDescent="0.2">
      <c r="A5" s="150" t="s">
        <v>20</v>
      </c>
      <c r="B5" s="151"/>
      <c r="C5" s="48" t="s">
        <v>124</v>
      </c>
      <c r="D5" s="42"/>
      <c r="I5" s="60" t="s">
        <v>22</v>
      </c>
      <c r="Q5" s="140" t="s">
        <v>23</v>
      </c>
      <c r="R5" s="141">
        <f>R2+(2*R3)</f>
        <v>24.400000000000002</v>
      </c>
      <c r="S5" s="142">
        <f>S2+(2*R3)</f>
        <v>182.76363636363635</v>
      </c>
      <c r="U5" s="140" t="s">
        <v>23</v>
      </c>
      <c r="V5" s="141">
        <f>V2+(2*V3)</f>
        <v>24.400000000000002</v>
      </c>
      <c r="W5" s="142">
        <f>W2+(2*V3)</f>
        <v>182.76363636363635</v>
      </c>
    </row>
    <row r="6" spans="1:23" x14ac:dyDescent="0.2">
      <c r="A6" s="24"/>
      <c r="D6" s="41"/>
    </row>
    <row r="7" spans="1:23" x14ac:dyDescent="0.2">
      <c r="A7" s="24"/>
      <c r="B7" s="353"/>
      <c r="C7" s="353"/>
      <c r="D7" s="41"/>
      <c r="Q7" s="60"/>
      <c r="U7" s="60"/>
    </row>
    <row r="8" spans="1:23" x14ac:dyDescent="0.2">
      <c r="A8" s="354" t="s">
        <v>24</v>
      </c>
      <c r="B8" s="30" t="s">
        <v>25</v>
      </c>
      <c r="C8" s="189" t="s">
        <v>26</v>
      </c>
      <c r="D8" s="353" t="s">
        <v>27</v>
      </c>
      <c r="E8" s="353"/>
      <c r="F8" s="353"/>
    </row>
    <row r="9" spans="1:23" x14ac:dyDescent="0.2">
      <c r="A9" s="403"/>
      <c r="B9" s="31" t="s">
        <v>125</v>
      </c>
      <c r="C9" s="189" t="s">
        <v>126</v>
      </c>
      <c r="D9" s="353"/>
      <c r="E9" s="353"/>
      <c r="F9" s="353"/>
    </row>
    <row r="10" spans="1:23" x14ac:dyDescent="0.2">
      <c r="A10" s="125" t="s">
        <v>28</v>
      </c>
      <c r="B10" s="67">
        <v>20</v>
      </c>
      <c r="C10" s="157">
        <v>183</v>
      </c>
      <c r="D10" s="185"/>
      <c r="E10" s="109"/>
    </row>
    <row r="11" spans="1:23" x14ac:dyDescent="0.2">
      <c r="A11" s="125">
        <v>45282</v>
      </c>
      <c r="B11" s="34">
        <v>24</v>
      </c>
      <c r="C11" s="92">
        <v>180</v>
      </c>
      <c r="D11" s="183" t="s">
        <v>127</v>
      </c>
    </row>
    <row r="12" spans="1:23" x14ac:dyDescent="0.2">
      <c r="A12" s="125">
        <v>45288</v>
      </c>
      <c r="B12" s="34">
        <v>23</v>
      </c>
      <c r="C12" s="34">
        <v>180</v>
      </c>
      <c r="D12" s="185"/>
      <c r="E12" s="109"/>
    </row>
    <row r="13" spans="1:23" x14ac:dyDescent="0.2">
      <c r="A13" s="128"/>
      <c r="B13" s="149">
        <v>24</v>
      </c>
      <c r="C13" s="158">
        <v>178</v>
      </c>
      <c r="D13" s="185" t="s">
        <v>128</v>
      </c>
      <c r="E13" s="109"/>
      <c r="O13" s="61" t="s">
        <v>39</v>
      </c>
      <c r="P13" s="103"/>
    </row>
    <row r="14" spans="1:23" x14ac:dyDescent="0.2">
      <c r="A14" s="125">
        <v>45300</v>
      </c>
      <c r="B14" s="108">
        <v>22</v>
      </c>
      <c r="C14" s="157">
        <v>185</v>
      </c>
      <c r="D14" s="184"/>
      <c r="E14" s="109"/>
    </row>
    <row r="15" spans="1:23" x14ac:dyDescent="0.2">
      <c r="A15" s="125">
        <v>45302</v>
      </c>
      <c r="B15" s="64">
        <v>22</v>
      </c>
      <c r="C15" s="159">
        <v>193</v>
      </c>
      <c r="D15" s="185"/>
      <c r="E15" s="109"/>
    </row>
    <row r="16" spans="1:23" x14ac:dyDescent="0.2">
      <c r="A16" s="153" t="s">
        <v>24</v>
      </c>
      <c r="B16" s="154" t="s">
        <v>25</v>
      </c>
      <c r="C16" s="187" t="s">
        <v>26</v>
      </c>
      <c r="D16" s="185"/>
      <c r="E16" s="109"/>
      <c r="O16" s="132" t="s">
        <v>2</v>
      </c>
      <c r="P16" s="133" t="s">
        <v>3</v>
      </c>
      <c r="Q16" s="134" t="s">
        <v>4</v>
      </c>
    </row>
    <row r="17" spans="1:20" x14ac:dyDescent="0.2">
      <c r="A17" s="153"/>
      <c r="B17" s="152" t="s">
        <v>129</v>
      </c>
      <c r="C17" s="187" t="s">
        <v>130</v>
      </c>
      <c r="D17" s="184"/>
      <c r="E17" s="188"/>
      <c r="O17" s="135" t="s">
        <v>9</v>
      </c>
      <c r="P17" s="80">
        <f>AVERAGE(B11:B15)</f>
        <v>23</v>
      </c>
      <c r="Q17" s="136">
        <f>AVERAGE(C11:C15)</f>
        <v>183.2</v>
      </c>
      <c r="S17" s="98"/>
    </row>
    <row r="18" spans="1:20" x14ac:dyDescent="0.2">
      <c r="A18" s="153" t="s">
        <v>28</v>
      </c>
      <c r="B18" s="152">
        <v>23</v>
      </c>
      <c r="C18" s="187">
        <v>183</v>
      </c>
      <c r="D18" s="185"/>
      <c r="E18" s="109"/>
      <c r="O18" s="135" t="s">
        <v>14</v>
      </c>
      <c r="P18" s="78">
        <f>STDEV(B11:B15)</f>
        <v>1</v>
      </c>
      <c r="Q18" s="137">
        <f>STDEV(C11:C15)</f>
        <v>6.0580524923443839</v>
      </c>
      <c r="S18" s="99"/>
      <c r="T18" s="99"/>
    </row>
    <row r="19" spans="1:20" x14ac:dyDescent="0.2">
      <c r="A19" s="125">
        <v>45306</v>
      </c>
      <c r="B19" s="67">
        <v>24</v>
      </c>
      <c r="C19" s="159">
        <v>197</v>
      </c>
      <c r="D19" s="186"/>
      <c r="O19" s="144" t="s">
        <v>41</v>
      </c>
      <c r="P19" s="147">
        <f>P18/P17*100</f>
        <v>4.3478260869565215</v>
      </c>
      <c r="Q19" s="148">
        <f>Q18/Q17*100</f>
        <v>3.3067972119783762</v>
      </c>
      <c r="S19" s="99"/>
      <c r="T19" s="99"/>
    </row>
    <row r="20" spans="1:20" x14ac:dyDescent="0.2">
      <c r="A20" s="125">
        <v>45309</v>
      </c>
      <c r="B20" s="102">
        <v>21</v>
      </c>
      <c r="C20" s="160">
        <v>184</v>
      </c>
      <c r="D20" s="185"/>
      <c r="P20" s="103"/>
      <c r="Q20" s="103"/>
    </row>
    <row r="21" spans="1:20" x14ac:dyDescent="0.2">
      <c r="A21" s="125">
        <v>45314</v>
      </c>
      <c r="B21" s="64">
        <v>24</v>
      </c>
      <c r="C21" s="161">
        <v>193</v>
      </c>
      <c r="D21" s="186"/>
      <c r="O21" s="60"/>
      <c r="P21" s="103"/>
    </row>
    <row r="22" spans="1:20" x14ac:dyDescent="0.2">
      <c r="A22" s="126">
        <v>45316</v>
      </c>
      <c r="B22" s="64">
        <v>20</v>
      </c>
      <c r="C22" s="161">
        <v>166</v>
      </c>
      <c r="D22" s="186"/>
      <c r="E22" s="109"/>
      <c r="O22" s="132" t="s">
        <v>2</v>
      </c>
      <c r="P22" s="133" t="s">
        <v>3</v>
      </c>
      <c r="Q22" s="134" t="s">
        <v>4</v>
      </c>
    </row>
    <row r="23" spans="1:20" x14ac:dyDescent="0.2">
      <c r="A23" s="127">
        <v>45322</v>
      </c>
      <c r="B23" s="33">
        <v>17</v>
      </c>
      <c r="C23" s="162">
        <v>147</v>
      </c>
      <c r="D23" s="186" t="s">
        <v>131</v>
      </c>
      <c r="E23" s="109"/>
      <c r="O23" s="135" t="s">
        <v>9</v>
      </c>
      <c r="P23" s="80">
        <f>AVERAGE(B19:B32)</f>
        <v>21.2</v>
      </c>
      <c r="Q23" s="136">
        <f>AVERAGE(C19:C32)</f>
        <v>177.4</v>
      </c>
    </row>
    <row r="24" spans="1:20" x14ac:dyDescent="0.2">
      <c r="A24" s="127"/>
      <c r="B24" s="58"/>
      <c r="C24" s="163"/>
      <c r="D24" s="185"/>
      <c r="E24" s="41"/>
      <c r="F24" s="155"/>
      <c r="O24" s="135" t="s">
        <v>14</v>
      </c>
      <c r="P24" s="78">
        <f>STDEV(B19:B32)</f>
        <v>2.9495762407505328</v>
      </c>
      <c r="Q24" s="137">
        <f>STDEV(C19:C32)</f>
        <v>20.767763480933688</v>
      </c>
    </row>
    <row r="25" spans="1:20" x14ac:dyDescent="0.2">
      <c r="A25" s="164"/>
      <c r="B25" s="165"/>
      <c r="C25" s="165"/>
      <c r="D25" s="41"/>
      <c r="O25" s="144" t="s">
        <v>80</v>
      </c>
      <c r="P25" s="145">
        <f>P24/P23*100</f>
        <v>13.913095475238363</v>
      </c>
      <c r="Q25" s="146">
        <f>Q24/Q23*100</f>
        <v>11.706743788575922</v>
      </c>
    </row>
    <row r="26" spans="1:20" x14ac:dyDescent="0.2">
      <c r="A26" s="164"/>
      <c r="B26" s="168"/>
      <c r="C26" s="165"/>
      <c r="D26" s="41"/>
      <c r="E26" s="109"/>
      <c r="F26" s="109"/>
      <c r="P26" s="98"/>
      <c r="Q26" s="103"/>
    </row>
    <row r="27" spans="1:20" x14ac:dyDescent="0.2">
      <c r="A27" s="164"/>
      <c r="B27" s="165"/>
      <c r="C27" s="165"/>
      <c r="D27" s="99"/>
      <c r="E27" s="41"/>
      <c r="F27" s="109"/>
      <c r="P27" s="99"/>
      <c r="Q27" s="99"/>
    </row>
    <row r="28" spans="1:20" ht="13.5" thickBot="1" x14ac:dyDescent="0.25">
      <c r="A28" s="164"/>
      <c r="B28" s="165"/>
      <c r="C28" s="165"/>
      <c r="D28" s="109"/>
      <c r="E28" s="41"/>
      <c r="F28" s="155"/>
      <c r="P28" s="99"/>
      <c r="Q28" s="99"/>
    </row>
    <row r="29" spans="1:20" x14ac:dyDescent="0.2">
      <c r="A29" s="164"/>
      <c r="B29" s="165"/>
      <c r="C29" s="165"/>
      <c r="D29" s="156"/>
      <c r="E29" s="109"/>
      <c r="F29" s="109"/>
      <c r="O29" s="132" t="s">
        <v>2</v>
      </c>
      <c r="P29" s="133" t="s">
        <v>3</v>
      </c>
      <c r="Q29" s="134" t="s">
        <v>4</v>
      </c>
    </row>
    <row r="30" spans="1:20" x14ac:dyDescent="0.2">
      <c r="A30" s="164"/>
      <c r="B30" s="175"/>
      <c r="C30" s="171"/>
      <c r="O30" s="135" t="s">
        <v>9</v>
      </c>
      <c r="P30" s="103">
        <f>AVERAGE(B11:B39)</f>
        <v>22.181818181818183</v>
      </c>
      <c r="Q30" s="103">
        <f>AVERAGE(C11:C39)</f>
        <v>180.54545454545453</v>
      </c>
    </row>
    <row r="31" spans="1:20" x14ac:dyDescent="0.2">
      <c r="A31" s="164"/>
      <c r="B31" s="165"/>
      <c r="C31" s="165"/>
      <c r="O31" s="135" t="s">
        <v>14</v>
      </c>
      <c r="P31" s="78">
        <f>STDEV(B11:B39)</f>
        <v>2.1825756260978366</v>
      </c>
      <c r="Q31" s="78">
        <f>STDEV(C11:C39)</f>
        <v>14.009736873786292</v>
      </c>
    </row>
    <row r="32" spans="1:20" ht="13.5" thickBot="1" x14ac:dyDescent="0.25">
      <c r="A32" s="164"/>
      <c r="B32" s="165"/>
      <c r="C32" s="165"/>
      <c r="D32" s="60"/>
      <c r="O32" s="144" t="s">
        <v>80</v>
      </c>
      <c r="P32" s="147">
        <f>P31/P30*100</f>
        <v>9.8394802815886067</v>
      </c>
      <c r="Q32" s="148">
        <f>Q31/Q30*100</f>
        <v>7.7596729915231224</v>
      </c>
    </row>
    <row r="33" spans="1:18" x14ac:dyDescent="0.2">
      <c r="A33" s="164"/>
      <c r="B33" s="165"/>
      <c r="C33" s="165"/>
      <c r="O33" s="401" t="s">
        <v>132</v>
      </c>
      <c r="P33">
        <f>P30+(P30*0.1)</f>
        <v>24.400000000000002</v>
      </c>
      <c r="Q33">
        <f>Q30+(Q30*0.1)</f>
        <v>198.6</v>
      </c>
      <c r="R33" s="98"/>
    </row>
    <row r="34" spans="1:18" x14ac:dyDescent="0.2">
      <c r="A34" s="176"/>
      <c r="B34" s="190"/>
      <c r="C34" s="191"/>
      <c r="O34" s="402"/>
      <c r="P34">
        <f>P30-(P30*0.1)</f>
        <v>19.963636363636365</v>
      </c>
      <c r="Q34">
        <f>Q30-(Q30*0.1)</f>
        <v>162.49090909090907</v>
      </c>
    </row>
    <row r="35" spans="1:18" x14ac:dyDescent="0.2">
      <c r="A35" s="125"/>
      <c r="B35" s="34"/>
      <c r="C35" s="35"/>
    </row>
    <row r="36" spans="1:18" x14ac:dyDescent="0.2">
      <c r="A36" s="125"/>
      <c r="B36" s="34"/>
      <c r="C36" s="35"/>
      <c r="G36" s="60"/>
    </row>
    <row r="37" spans="1:18" x14ac:dyDescent="0.2">
      <c r="A37" s="125"/>
      <c r="B37" s="34"/>
      <c r="C37" s="35"/>
    </row>
    <row r="38" spans="1:18" x14ac:dyDescent="0.2">
      <c r="A38" s="125"/>
      <c r="B38" s="34"/>
      <c r="C38" s="107"/>
    </row>
    <row r="39" spans="1:18" x14ac:dyDescent="0.2">
      <c r="A39" s="125"/>
      <c r="B39" s="34"/>
      <c r="C39" s="35"/>
    </row>
    <row r="40" spans="1:18" x14ac:dyDescent="0.2">
      <c r="A40" s="125"/>
      <c r="B40" s="34"/>
      <c r="C40" s="107"/>
    </row>
    <row r="41" spans="1:18" x14ac:dyDescent="0.2">
      <c r="A41" s="125"/>
      <c r="B41" s="34"/>
      <c r="C41" s="35"/>
    </row>
    <row r="42" spans="1:18" x14ac:dyDescent="0.2">
      <c r="A42" s="125"/>
      <c r="B42" s="34"/>
      <c r="C42" s="107"/>
    </row>
    <row r="43" spans="1:18" x14ac:dyDescent="0.2">
      <c r="A43" s="125"/>
      <c r="B43" s="34"/>
      <c r="C43" s="35"/>
    </row>
    <row r="44" spans="1:18" x14ac:dyDescent="0.2">
      <c r="A44" s="125"/>
      <c r="B44" s="34"/>
      <c r="C44" s="107"/>
    </row>
    <row r="45" spans="1:18" x14ac:dyDescent="0.2">
      <c r="A45" s="125"/>
      <c r="B45" s="34"/>
      <c r="C45" s="35"/>
    </row>
    <row r="46" spans="1:18" x14ac:dyDescent="0.2">
      <c r="A46" s="125"/>
      <c r="B46" s="34"/>
      <c r="C46" s="107"/>
    </row>
    <row r="47" spans="1:18" x14ac:dyDescent="0.2">
      <c r="A47" s="125"/>
      <c r="B47" s="34"/>
      <c r="C47" s="35"/>
    </row>
    <row r="48" spans="1:18" x14ac:dyDescent="0.2">
      <c r="A48" s="125"/>
      <c r="B48" s="34"/>
      <c r="C48" s="107"/>
    </row>
    <row r="49" spans="1:3" x14ac:dyDescent="0.2">
      <c r="A49" s="125"/>
      <c r="B49" s="34"/>
      <c r="C49" s="35"/>
    </row>
    <row r="50" spans="1:3" x14ac:dyDescent="0.2">
      <c r="A50" s="125"/>
      <c r="B50" s="34"/>
      <c r="C50" s="107"/>
    </row>
    <row r="51" spans="1:3" x14ac:dyDescent="0.2">
      <c r="A51" s="125"/>
      <c r="B51" s="34"/>
      <c r="C51" s="35"/>
    </row>
    <row r="52" spans="1:3" x14ac:dyDescent="0.2">
      <c r="A52" s="125"/>
      <c r="B52" s="34"/>
      <c r="C52" s="107"/>
    </row>
    <row r="53" spans="1:3" x14ac:dyDescent="0.2">
      <c r="A53" s="125"/>
      <c r="B53" s="34"/>
      <c r="C53" s="35"/>
    </row>
    <row r="54" spans="1:3" x14ac:dyDescent="0.2">
      <c r="A54" s="125"/>
      <c r="B54" s="34"/>
      <c r="C54" s="107"/>
    </row>
    <row r="55" spans="1:3" x14ac:dyDescent="0.2">
      <c r="A55" s="125"/>
      <c r="B55" s="34"/>
      <c r="C55" s="35"/>
    </row>
    <row r="56" spans="1:3" x14ac:dyDescent="0.2">
      <c r="A56" s="125"/>
      <c r="B56" s="34"/>
      <c r="C56" s="107"/>
    </row>
    <row r="57" spans="1:3" x14ac:dyDescent="0.2">
      <c r="A57" s="125"/>
      <c r="B57" s="34"/>
      <c r="C57" s="35"/>
    </row>
    <row r="58" spans="1:3" x14ac:dyDescent="0.2">
      <c r="A58" s="125"/>
      <c r="B58" s="34"/>
      <c r="C58" s="107"/>
    </row>
    <row r="59" spans="1:3" x14ac:dyDescent="0.2">
      <c r="A59" s="125"/>
      <c r="B59" s="34"/>
      <c r="C59" s="35"/>
    </row>
    <row r="60" spans="1:3" x14ac:dyDescent="0.2">
      <c r="A60" s="125"/>
      <c r="B60" s="34"/>
      <c r="C60" s="107"/>
    </row>
    <row r="61" spans="1:3" x14ac:dyDescent="0.2">
      <c r="A61" s="125"/>
      <c r="B61" s="34"/>
      <c r="C61" s="35"/>
    </row>
    <row r="62" spans="1:3" x14ac:dyDescent="0.2">
      <c r="A62" s="125"/>
      <c r="B62" s="34"/>
      <c r="C62" s="107"/>
    </row>
    <row r="63" spans="1:3" x14ac:dyDescent="0.2">
      <c r="A63" s="125"/>
      <c r="B63" s="34"/>
      <c r="C63" s="35"/>
    </row>
    <row r="64" spans="1:3" x14ac:dyDescent="0.2">
      <c r="A64" s="125"/>
      <c r="B64" s="34"/>
      <c r="C64" s="107"/>
    </row>
    <row r="65" spans="1:3" x14ac:dyDescent="0.2">
      <c r="A65" s="125"/>
      <c r="B65" s="34"/>
      <c r="C65" s="35"/>
    </row>
    <row r="66" spans="1:3" x14ac:dyDescent="0.2">
      <c r="A66" s="125"/>
      <c r="B66" s="34"/>
      <c r="C66" s="107"/>
    </row>
    <row r="67" spans="1:3" x14ac:dyDescent="0.2">
      <c r="A67" s="125"/>
      <c r="B67" s="34"/>
      <c r="C67" s="35"/>
    </row>
    <row r="68" spans="1:3" x14ac:dyDescent="0.2">
      <c r="A68" s="125"/>
      <c r="B68" s="34"/>
      <c r="C68" s="107"/>
    </row>
    <row r="69" spans="1:3" x14ac:dyDescent="0.2">
      <c r="A69" s="125"/>
      <c r="B69" s="34"/>
      <c r="C69" s="35"/>
    </row>
    <row r="70" spans="1:3" x14ac:dyDescent="0.2">
      <c r="A70" s="125"/>
      <c r="B70" s="34"/>
      <c r="C70" s="107"/>
    </row>
    <row r="71" spans="1:3" x14ac:dyDescent="0.2">
      <c r="A71" s="125"/>
      <c r="B71" s="34"/>
      <c r="C71" s="35"/>
    </row>
    <row r="72" spans="1:3" x14ac:dyDescent="0.2">
      <c r="A72" s="125"/>
      <c r="B72" s="34"/>
      <c r="C72" s="107"/>
    </row>
    <row r="73" spans="1:3" x14ac:dyDescent="0.2">
      <c r="A73" s="125"/>
      <c r="B73" s="34"/>
      <c r="C73" s="35"/>
    </row>
  </sheetData>
  <sheetProtection algorithmName="SHA-512" hashValue="8GVmT6B0qMog6vPc1aPE4c8uUj8KAEnFZRdLOS102wQhQ9GPkNlQNCGVX/17Ff3IHirCIQxDixurPaCw8AJsbw==" saltValue="obtEiZhc7ICcL0DaUxNJfw==" spinCount="100000" sheet="1" objects="1" scenarios="1"/>
  <mergeCells count="6">
    <mergeCell ref="O33:O34"/>
    <mergeCell ref="A1:F1"/>
    <mergeCell ref="B7:C7"/>
    <mergeCell ref="A8:A9"/>
    <mergeCell ref="D8:F8"/>
    <mergeCell ref="D9:F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Props1.xml><?xml version="1.0" encoding="utf-8"?>
<ds:datastoreItem xmlns:ds="http://schemas.openxmlformats.org/officeDocument/2006/customXml" ds:itemID="{094C6BB3-D69F-426C-9FD5-3A0FDF12818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7DAF947-7D30-4410-B921-DF8C296F3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62889D-F0BF-4991-BA68-6FFB2DD42C1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5548B4E-6198-4945-95D1-6C3FE44767B7}">
  <ds:schemaRefs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  <ds:schemaRef ds:uri="184dda3b-6708-4ad8-b920-a09dda3c5f6c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bbae4d8a-5369-4991-91d8-007229455f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18</vt:i4>
      </vt:variant>
    </vt:vector>
  </HeadingPairs>
  <TitlesOfParts>
    <vt:vector size="56" baseType="lpstr">
      <vt:lpstr>CT2BE &amp; CT5BN</vt:lpstr>
      <vt:lpstr>CT2BD &amp; CT5BN</vt:lpstr>
      <vt:lpstr>CT2BD &amp; CT5BM</vt:lpstr>
      <vt:lpstr>CT2BD &amp; CT5BL</vt:lpstr>
      <vt:lpstr>LOT CT2BC(1) and CT5BK(2)</vt:lpstr>
      <vt:lpstr>LOT CT2BC and CT5BJ</vt:lpstr>
      <vt:lpstr>LOT CT2BB and CT5BH</vt:lpstr>
      <vt:lpstr>LOT CT2BA and CT5BG</vt:lpstr>
      <vt:lpstr>Lot CT5BF and CT2B6</vt:lpstr>
      <vt:lpstr>Lot CT5BE and CT2B6</vt:lpstr>
      <vt:lpstr>Lot CT5BE and CT2B5</vt:lpstr>
      <vt:lpstr>Lot CT5BC and CT2B3</vt:lpstr>
      <vt:lpstr>Lot CT2B2 and CT5BB</vt:lpstr>
      <vt:lpstr>Lot CT2B0 and CT5BA</vt:lpstr>
      <vt:lpstr>LOT CT2AZ and CT5BA</vt:lpstr>
      <vt:lpstr>LOT CT2AZ and CT5B8</vt:lpstr>
      <vt:lpstr>LOT CT2AY and CT5B7</vt:lpstr>
      <vt:lpstr>LOT CT2AY and CT5B8</vt:lpstr>
      <vt:lpstr>LOT CT2AY and CT5B6</vt:lpstr>
      <vt:lpstr>LOT CT2AY and CT5B4</vt:lpstr>
      <vt:lpstr>LOT CT2AW and CT5B4</vt:lpstr>
      <vt:lpstr>LOT CT2AX and CT5B4</vt:lpstr>
      <vt:lpstr>LOT CT2AW and CT5B2</vt:lpstr>
      <vt:lpstr>LOT CT2AV and CT5B4</vt:lpstr>
      <vt:lpstr>LOT CT2AV and CT5B2</vt:lpstr>
      <vt:lpstr>LOT CT2AU and CT5B2</vt:lpstr>
      <vt:lpstr>LOT CT2AT and CT5AZ </vt:lpstr>
      <vt:lpstr>Current CHART</vt:lpstr>
      <vt:lpstr>LOT CT2AS AND CT5AZ </vt:lpstr>
      <vt:lpstr>LOT CT2AR AND CT5AZ</vt:lpstr>
      <vt:lpstr>LOT CT2AR AND CT5AY</vt:lpstr>
      <vt:lpstr>LOT CT2AN AND CT5AY</vt:lpstr>
      <vt:lpstr>LOT CT2AN AND CT5AW</vt:lpstr>
      <vt:lpstr>LOT CT2AP AND CT5AW</vt:lpstr>
      <vt:lpstr>LOT CT2AP AND CT5AX</vt:lpstr>
      <vt:lpstr>LOT CT2AM and CT5AU</vt:lpstr>
      <vt:lpstr>CT2AM and CT5AU CHART</vt:lpstr>
      <vt:lpstr>LOT CT2AT and CT5B0.</vt:lpstr>
      <vt:lpstr>'LOT CT2AM and CT5AU'!Print_Area</vt:lpstr>
      <vt:lpstr>'LOT CT2AN AND CT5AW'!Print_Area</vt:lpstr>
      <vt:lpstr>'LOT CT2AN AND CT5AY'!Print_Area</vt:lpstr>
      <vt:lpstr>'LOT CT2AP AND CT5AW'!Print_Area</vt:lpstr>
      <vt:lpstr>'LOT CT2AP AND CT5AX'!Print_Area</vt:lpstr>
      <vt:lpstr>'LOT CT2AR AND CT5AY'!Print_Area</vt:lpstr>
      <vt:lpstr>'LOT CT2AR AND CT5AZ'!Print_Area</vt:lpstr>
      <vt:lpstr>'LOT CT2AS AND CT5AZ '!Print_Area</vt:lpstr>
      <vt:lpstr>'LOT CT2AT and CT5AZ '!Print_Area</vt:lpstr>
      <vt:lpstr>'LOT CT2AT and CT5B0.'!Print_Area</vt:lpstr>
      <vt:lpstr>'LOT CT2AU and CT5B2'!Print_Area</vt:lpstr>
      <vt:lpstr>'LOT CT2AV and CT5B2'!Print_Area</vt:lpstr>
      <vt:lpstr>'LOT CT2AV and CT5B4'!Print_Area</vt:lpstr>
      <vt:lpstr>'LOT CT2AW and CT5B2'!Print_Area</vt:lpstr>
      <vt:lpstr>'LOT CT2AW and CT5B4'!Print_Area</vt:lpstr>
      <vt:lpstr>'LOT CT2AX and CT5B4'!Print_Area</vt:lpstr>
      <vt:lpstr>'LOT CT2AY and CT5B4'!Print_Area</vt:lpstr>
      <vt:lpstr>'LOT CT2AY and CT5B6'!Print_Area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Hawker Elaine</dc:creator>
  <cp:keywords/>
  <dc:description/>
  <cp:lastModifiedBy>SINGH, Puja (UNIVERSITY HOSPITALS OF NORTHAMPTONSHIRE </cp:lastModifiedBy>
  <cp:revision/>
  <dcterms:created xsi:type="dcterms:W3CDTF">1996-10-14T23:33:28Z</dcterms:created>
  <dcterms:modified xsi:type="dcterms:W3CDTF">2025-08-04T11:50:04Z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Harris Richard</vt:lpwstr>
  </property>
  <property fmtid="{D5CDD505-2E9C-101B-9397-08002B2CF9AE}" pid="3" name="Order">
    <vt:lpwstr>7200.00000000000</vt:lpwstr>
  </property>
  <property fmtid="{D5CDD505-2E9C-101B-9397-08002B2CF9AE}" pid="4" name="display_urn:schemas-microsoft-com:office:office#Author">
    <vt:lpwstr>Harris Richard</vt:lpwstr>
  </property>
  <property fmtid="{D5CDD505-2E9C-101B-9397-08002B2CF9AE}" pid="5" name="ContentTypeId">
    <vt:lpwstr>0x010100171B93B5FBCD4B49847373C2915E7916</vt:lpwstr>
  </property>
  <property fmtid="{D5CDD505-2E9C-101B-9397-08002B2CF9AE}" pid="6" name="MediaServiceImageTags">
    <vt:lpwstr/>
  </property>
</Properties>
</file>