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y\Profil\Desktop\SOČ\2021_22\SOC_2021_22\"/>
    </mc:Choice>
  </mc:AlternateContent>
  <bookViews>
    <workbookView xWindow="0" yWindow="0" windowWidth="28800" windowHeight="12330" activeTab="1"/>
  </bookViews>
  <sheets>
    <sheet name="Celek" sheetId="2" r:id="rId1"/>
    <sheet name="PlanSoucastekNaRobo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L36" i="1" s="1"/>
  <c r="K37" i="1"/>
  <c r="L37" i="1" s="1"/>
  <c r="K38" i="1"/>
  <c r="K39" i="1"/>
  <c r="K40" i="1"/>
  <c r="K41" i="1"/>
  <c r="K42" i="1"/>
  <c r="K13" i="1"/>
  <c r="R45" i="1"/>
  <c r="K45" i="1"/>
  <c r="T45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8" i="1"/>
  <c r="L39" i="1"/>
  <c r="L40" i="1"/>
  <c r="L41" i="1"/>
  <c r="L42" i="1"/>
  <c r="L43" i="1"/>
  <c r="L44" i="1"/>
  <c r="L13" i="1"/>
  <c r="L45" i="1" l="1"/>
  <c r="T15" i="1"/>
  <c r="T16" i="1"/>
  <c r="T17" i="1"/>
  <c r="T24" i="1"/>
  <c r="T25" i="1"/>
  <c r="T32" i="1"/>
  <c r="T33" i="1"/>
  <c r="T34" i="1"/>
  <c r="T35" i="1"/>
  <c r="T36" i="1"/>
  <c r="T37" i="1"/>
  <c r="T40" i="1"/>
  <c r="T14" i="1" l="1"/>
  <c r="T18" i="1"/>
  <c r="T19" i="1"/>
  <c r="T20" i="1"/>
  <c r="T21" i="1"/>
  <c r="T22" i="1"/>
  <c r="T23" i="1"/>
  <c r="T26" i="1"/>
  <c r="T27" i="1"/>
  <c r="T28" i="1"/>
  <c r="T29" i="1"/>
  <c r="T30" i="1"/>
  <c r="T31" i="1"/>
  <c r="T38" i="1"/>
  <c r="T39" i="1"/>
  <c r="T41" i="1"/>
  <c r="T42" i="1"/>
  <c r="K43" i="1"/>
  <c r="T43" i="1" s="1"/>
  <c r="K44" i="1"/>
  <c r="T44" i="1" s="1"/>
  <c r="T13" i="1"/>
  <c r="R43" i="1" l="1"/>
  <c r="R44" i="1"/>
  <c r="R37" i="1"/>
  <c r="R26" i="1" l="1"/>
  <c r="R13" i="1" l="1"/>
  <c r="R15" i="1" l="1"/>
  <c r="R16" i="1"/>
  <c r="R17" i="1"/>
  <c r="R24" i="1"/>
  <c r="R25" i="1"/>
  <c r="R33" i="1"/>
  <c r="R34" i="1"/>
  <c r="R35" i="1"/>
  <c r="R36" i="1"/>
  <c r="R40" i="1"/>
  <c r="R42" i="1"/>
  <c r="R32" i="1"/>
  <c r="R38" i="1"/>
  <c r="R30" i="1"/>
  <c r="R29" i="1"/>
  <c r="R23" i="1"/>
  <c r="P22" i="1"/>
  <c r="R22" i="1" s="1"/>
  <c r="R21" i="1"/>
  <c r="R19" i="1"/>
  <c r="R14" i="1"/>
  <c r="R18" i="1"/>
  <c r="R20" i="1" l="1"/>
  <c r="R28" i="1"/>
  <c r="R41" i="1"/>
  <c r="R31" i="1"/>
  <c r="R39" i="1"/>
  <c r="R27" i="1"/>
  <c r="K5" i="2"/>
  <c r="F4" i="1" l="1"/>
  <c r="I5" i="2"/>
  <c r="I6" i="2"/>
  <c r="E7" i="2" s="1"/>
  <c r="E6" i="2" l="1"/>
</calcChain>
</file>

<file path=xl/sharedStrings.xml><?xml version="1.0" encoding="utf-8"?>
<sst xmlns="http://schemas.openxmlformats.org/spreadsheetml/2006/main" count="99" uniqueCount="90">
  <si>
    <t>Množství</t>
  </si>
  <si>
    <t>Součástka</t>
  </si>
  <si>
    <t>Cena</t>
  </si>
  <si>
    <t>Celková cena za 1 robota:</t>
  </si>
  <si>
    <t>BALL CASTER WITH 3/8" PLASTIC BALL POLOLU</t>
  </si>
  <si>
    <t>Popis</t>
  </si>
  <si>
    <t>Baterka</t>
  </si>
  <si>
    <t>Mikrokontrolér</t>
  </si>
  <si>
    <t>Gyroskop</t>
  </si>
  <si>
    <t>Vypínač</t>
  </si>
  <si>
    <t>DRV8833</t>
  </si>
  <si>
    <t>Driver na motory</t>
  </si>
  <si>
    <t>Cena všeho</t>
  </si>
  <si>
    <t>Plánovaná cena:</t>
  </si>
  <si>
    <t>Plánovaný počet robotů:</t>
  </si>
  <si>
    <t>Kč</t>
  </si>
  <si>
    <t>Reálná cena:</t>
  </si>
  <si>
    <t>Datum</t>
  </si>
  <si>
    <t>Výdaj</t>
  </si>
  <si>
    <t>Cena(celková)</t>
  </si>
  <si>
    <t>Využito</t>
  </si>
  <si>
    <t>Podíl nevyužitých výdajů:</t>
  </si>
  <si>
    <t>Zbývající budget:</t>
  </si>
  <si>
    <t>…cca</t>
  </si>
  <si>
    <t>LiDAR</t>
  </si>
  <si>
    <t>MTS-102</t>
  </si>
  <si>
    <t>ArduCAM-Mini-5MP-Plus</t>
  </si>
  <si>
    <t>Farnell</t>
  </si>
  <si>
    <t>DS18B20</t>
  </si>
  <si>
    <t>Encoder motor</t>
  </si>
  <si>
    <t>GY-521</t>
  </si>
  <si>
    <t>ADP2302ARDZ-5.0-R7_C76563</t>
  </si>
  <si>
    <t>ESP32_DEVKITC_V4</t>
  </si>
  <si>
    <t>Kolíková lišta 1x40</t>
  </si>
  <si>
    <t>Dutinková lišta 1x40</t>
  </si>
  <si>
    <t>Other</t>
  </si>
  <si>
    <t>Plán součástek na robota</t>
  </si>
  <si>
    <t>Finální počet robotů</t>
  </si>
  <si>
    <t>Buzzer 5V</t>
  </si>
  <si>
    <t>22uF 16V C0805</t>
  </si>
  <si>
    <t>0.1uF 16V C0805</t>
  </si>
  <si>
    <t>0.96"- OLED</t>
  </si>
  <si>
    <t>100k R0603</t>
  </si>
  <si>
    <t>470k R0603</t>
  </si>
  <si>
    <t>10k R0603</t>
  </si>
  <si>
    <t>4k7 R0603</t>
  </si>
  <si>
    <t>SG-90</t>
  </si>
  <si>
    <t>Bzučák</t>
  </si>
  <si>
    <t>Kondenzátor</t>
  </si>
  <si>
    <t>Kamera</t>
  </si>
  <si>
    <t>Dioda</t>
  </si>
  <si>
    <t>Teploměr</t>
  </si>
  <si>
    <t>Cívka</t>
  </si>
  <si>
    <t>Motor</t>
  </si>
  <si>
    <t>Displej</t>
  </si>
  <si>
    <t>Tranzistor</t>
  </si>
  <si>
    <t>Rezistor</t>
  </si>
  <si>
    <t>Servo</t>
  </si>
  <si>
    <t>Regulátor napětí</t>
  </si>
  <si>
    <t>Kolíková lišta</t>
  </si>
  <si>
    <t>Dutinková lišta</t>
  </si>
  <si>
    <t>Zadní kolečko</t>
  </si>
  <si>
    <t>VL53L0X</t>
  </si>
  <si>
    <t>Dolar</t>
  </si>
  <si>
    <t>Celková cena</t>
  </si>
  <si>
    <t>Konektor na motory</t>
  </si>
  <si>
    <t>Kde bude koupena</t>
  </si>
  <si>
    <t>Konektor na baterku</t>
  </si>
  <si>
    <t>JST-XH-6</t>
  </si>
  <si>
    <t>Přední kolečko</t>
  </si>
  <si>
    <t>Arduino žluté</t>
  </si>
  <si>
    <t>1N4007 SMD</t>
  </si>
  <si>
    <t>RSX301L-30TE25</t>
  </si>
  <si>
    <t>BSR802NL6327HTSA1</t>
  </si>
  <si>
    <t>220k R0603</t>
  </si>
  <si>
    <t>Celkové množství</t>
  </si>
  <si>
    <t>Nabíječka</t>
  </si>
  <si>
    <t>LiPo nabíječ s XH-Balancerem 2-3S</t>
  </si>
  <si>
    <t>Adaptér pro nabíječky</t>
  </si>
  <si>
    <t>Adaptér pro "setové" nabíječe JST-XH/JST-EH 2s</t>
  </si>
  <si>
    <t>TAMIA GOLD</t>
  </si>
  <si>
    <t>LaskaArduino</t>
  </si>
  <si>
    <t>TME</t>
  </si>
  <si>
    <t>ze svého</t>
  </si>
  <si>
    <t>Cena all</t>
  </si>
  <si>
    <t>LiPo-Aku Graupner 2/1100 7,4V s TAM konektorem</t>
  </si>
  <si>
    <t>Už mám</t>
  </si>
  <si>
    <t>Dokoupit</t>
  </si>
  <si>
    <t>Dutinka na motory</t>
  </si>
  <si>
    <t>MSS1038-702NLC 10uH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</si>
</sst>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Kč&quot;_-;\-* #,##0.00\ &quot;Kč&quot;_-;_-* &quot;-&quot;??\ &quot;Kč&quot;_-;_-@_-"/>
    <numFmt numFmtId="164" formatCode="0.0%"/>
    <numFmt numFmtId="165" formatCode="_-* #,##0\ &quot;Kč&quot;_-;\-* #,##0\ &quot;Kč&quot;_-;_-* &quot;-&quot;??\ &quot;Kč&quot;_-;_-@_-"/>
    <numFmt numFmtId="166" formatCode="_-* #,##0.0\ &quot;Kč&quot;_-;\-* #,##0.0\ &quot;Kč&quot;_-;_-* &quot;-&quot;??\ &quot;Kč&quot;_-;_-@_-"/>
    <numFmt numFmtId="167" formatCode="_-* #,##0.0\ &quot;Kč&quot;_-;\-* #,##0.0\ &quot;Kč&quot;_-;_-* &quot;-&quot;?\ &quot;Kč&quot;_-;_-@_-"/>
    <numFmt numFmtId="168" formatCode="#,##0.00\ &quot;Kč&quot;"/>
  </numFmts>
  <fonts count="8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44" fontId="1" fillId="0" borderId="0" xfId="0" applyNumberFormat="1" applyFont="1"/>
    <xf numFmtId="14" fontId="0" fillId="0" borderId="0" xfId="0" applyNumberFormat="1"/>
    <xf numFmtId="2" fontId="1" fillId="0" borderId="0" xfId="0" applyNumberFormat="1" applyFont="1"/>
    <xf numFmtId="44" fontId="3" fillId="0" borderId="0" xfId="0" applyNumberFormat="1" applyFont="1"/>
    <xf numFmtId="0" fontId="0" fillId="0" borderId="0" xfId="0" applyFon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165" fontId="0" fillId="0" borderId="0" xfId="0" applyNumberFormat="1"/>
    <xf numFmtId="165" fontId="5" fillId="0" borderId="0" xfId="0" applyNumberFormat="1" applyFont="1"/>
    <xf numFmtId="0" fontId="0" fillId="0" borderId="0" xfId="0" applyFill="1"/>
    <xf numFmtId="0" fontId="0" fillId="4" borderId="0" xfId="0" applyFill="1"/>
    <xf numFmtId="44" fontId="0" fillId="4" borderId="0" xfId="0" applyNumberFormat="1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6" fillId="0" borderId="0" xfId="1"/>
    <xf numFmtId="0" fontId="0" fillId="5" borderId="0" xfId="0" applyFont="1" applyFill="1"/>
    <xf numFmtId="0" fontId="0" fillId="5" borderId="0" xfId="0" applyFill="1"/>
    <xf numFmtId="4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6" borderId="0" xfId="0" applyFont="1" applyFill="1"/>
    <xf numFmtId="0" fontId="0" fillId="0" borderId="0" xfId="0" applyAlignment="1">
      <alignment horizontal="center"/>
    </xf>
  </cellXfs>
  <cellStyles count="2">
    <cellStyle name="Hypertextový odkaz" xfId="1" builtinId="8"/>
    <cellStyle name="Normální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rofimodel.cz/cs/1000-2000mah/41813-lipo-acu-graupner-2-1100-74v-s-tam-konektorem-4013389471817.html" TargetMode="External"/><Relationship Id="rId2" Type="http://schemas.openxmlformats.org/officeDocument/2006/relationships/hyperlink" Target="https://profimodel.cz/cs/prislusenstvi/38371-adapter-pro-setove-nabijece-jst-xh-jst-eh-2s-8595241359212.html" TargetMode="External"/><Relationship Id="rId1" Type="http://schemas.openxmlformats.org/officeDocument/2006/relationships/hyperlink" Target="https://profimodel.cz/cs/230v/285119-lipo-nabijec-s-xh-balancerem-2-3s-4013389556347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5"/>
  <sheetViews>
    <sheetView workbookViewId="0">
      <selection activeCell="H15" sqref="H15"/>
    </sheetView>
  </sheetViews>
  <sheetFormatPr defaultRowHeight="15" x14ac:dyDescent="0.25"/>
  <cols>
    <col min="4" max="4" width="15.85546875" customWidth="1"/>
    <col min="5" max="5" width="14" customWidth="1"/>
    <col min="7" max="7" width="13.140625" customWidth="1"/>
    <col min="8" max="8" width="16.42578125" customWidth="1"/>
    <col min="9" max="9" width="16.140625" bestFit="1" customWidth="1"/>
    <col min="10" max="10" width="6.28515625" customWidth="1"/>
    <col min="11" max="11" width="9.7109375" customWidth="1"/>
  </cols>
  <sheetData>
    <row r="3" spans="3:11" ht="31.5" x14ac:dyDescent="0.5">
      <c r="C3" s="4" t="s">
        <v>12</v>
      </c>
    </row>
    <row r="5" spans="3:11" ht="18.75" x14ac:dyDescent="0.3">
      <c r="C5" s="3" t="s">
        <v>14</v>
      </c>
      <c r="D5" s="3"/>
      <c r="E5" s="3">
        <v>10</v>
      </c>
      <c r="F5" s="3"/>
      <c r="G5" s="3" t="s">
        <v>21</v>
      </c>
      <c r="H5" s="3"/>
      <c r="I5" s="5">
        <f>SUMIF(I10:I54,"ne",H10:H54)</f>
        <v>0</v>
      </c>
      <c r="J5" s="3" t="s">
        <v>23</v>
      </c>
      <c r="K5" s="10" t="e">
        <f>I5/I6</f>
        <v>#DIV/0!</v>
      </c>
    </row>
    <row r="6" spans="3:11" ht="18.75" x14ac:dyDescent="0.3">
      <c r="C6" s="3" t="s">
        <v>13</v>
      </c>
      <c r="D6" s="3"/>
      <c r="E6" s="7">
        <f>PlanSoucastekNaRobota!F4*E5</f>
        <v>16214.79</v>
      </c>
      <c r="F6" s="3" t="s">
        <v>15</v>
      </c>
      <c r="G6" s="3" t="s">
        <v>16</v>
      </c>
      <c r="H6" s="3"/>
      <c r="I6" s="5">
        <f>SUM(H9:H61)</f>
        <v>0</v>
      </c>
    </row>
    <row r="7" spans="3:11" ht="18.75" x14ac:dyDescent="0.3">
      <c r="C7" s="3" t="s">
        <v>22</v>
      </c>
      <c r="D7" s="3"/>
      <c r="E7" s="7">
        <f>15000-I6</f>
        <v>15000</v>
      </c>
      <c r="F7" s="3" t="s">
        <v>15</v>
      </c>
      <c r="G7" s="3"/>
      <c r="H7" s="3"/>
      <c r="I7" s="3"/>
    </row>
    <row r="9" spans="3:11" ht="18.75" x14ac:dyDescent="0.3">
      <c r="C9" s="1" t="s">
        <v>17</v>
      </c>
      <c r="D9" s="1" t="s">
        <v>18</v>
      </c>
      <c r="E9" s="1"/>
      <c r="F9" s="1"/>
      <c r="G9" s="1" t="s">
        <v>0</v>
      </c>
      <c r="H9" s="1" t="s">
        <v>19</v>
      </c>
      <c r="I9" s="1" t="s">
        <v>20</v>
      </c>
    </row>
    <row r="10" spans="3:11" ht="15.75" x14ac:dyDescent="0.25">
      <c r="C10" s="6"/>
      <c r="I10" s="8"/>
    </row>
    <row r="11" spans="3:11" x14ac:dyDescent="0.25">
      <c r="I11" s="9"/>
    </row>
    <row r="12" spans="3:11" x14ac:dyDescent="0.25">
      <c r="I12" s="9"/>
    </row>
    <row r="13" spans="3:11" x14ac:dyDescent="0.25">
      <c r="I13" s="9"/>
    </row>
    <row r="14" spans="3:11" x14ac:dyDescent="0.25">
      <c r="I14" s="9"/>
    </row>
    <row r="15" spans="3:11" x14ac:dyDescent="0.25">
      <c r="I15" s="9"/>
    </row>
    <row r="16" spans="3:11" x14ac:dyDescent="0.25">
      <c r="I16" s="9"/>
    </row>
    <row r="17" spans="9:9" x14ac:dyDescent="0.25">
      <c r="I17" s="9"/>
    </row>
    <row r="18" spans="9:9" x14ac:dyDescent="0.25">
      <c r="I18" s="9"/>
    </row>
    <row r="19" spans="9:9" x14ac:dyDescent="0.25">
      <c r="I19" s="9"/>
    </row>
    <row r="20" spans="9:9" x14ac:dyDescent="0.25">
      <c r="I20" s="9"/>
    </row>
    <row r="21" spans="9:9" x14ac:dyDescent="0.25">
      <c r="I21" s="9"/>
    </row>
    <row r="22" spans="9:9" x14ac:dyDescent="0.25">
      <c r="I22" s="9"/>
    </row>
    <row r="23" spans="9:9" x14ac:dyDescent="0.25">
      <c r="I23" s="9"/>
    </row>
    <row r="24" spans="9:9" x14ac:dyDescent="0.25">
      <c r="I24" s="9"/>
    </row>
    <row r="25" spans="9:9" x14ac:dyDescent="0.25">
      <c r="I25" s="9"/>
    </row>
    <row r="26" spans="9:9" x14ac:dyDescent="0.25">
      <c r="I26" s="9"/>
    </row>
    <row r="27" spans="9:9" x14ac:dyDescent="0.25">
      <c r="I27" s="9"/>
    </row>
    <row r="28" spans="9:9" x14ac:dyDescent="0.25">
      <c r="I28" s="9"/>
    </row>
    <row r="29" spans="9:9" x14ac:dyDescent="0.25">
      <c r="I29" s="9"/>
    </row>
    <row r="30" spans="9:9" x14ac:dyDescent="0.25">
      <c r="I30" s="9"/>
    </row>
    <row r="31" spans="9:9" x14ac:dyDescent="0.25">
      <c r="I31" s="9"/>
    </row>
    <row r="32" spans="9:9" x14ac:dyDescent="0.25">
      <c r="I32" s="9"/>
    </row>
    <row r="33" spans="9:9" x14ac:dyDescent="0.25">
      <c r="I33" s="9"/>
    </row>
    <row r="34" spans="9:9" x14ac:dyDescent="0.25">
      <c r="I34" s="9"/>
    </row>
    <row r="35" spans="9:9" x14ac:dyDescent="0.25">
      <c r="I35" s="9"/>
    </row>
  </sheetData>
  <conditionalFormatting sqref="I10:I52">
    <cfRule type="containsText" dxfId="1" priority="2" operator="containsText" text="ano">
      <formula>NOT(ISERROR(SEARCH("ano",I10)))</formula>
    </cfRule>
  </conditionalFormatting>
  <conditionalFormatting sqref="I10:I50">
    <cfRule type="containsText" dxfId="0" priority="1" operator="containsText" text="ne">
      <formula>NOT(ISERROR(SEARCH("ne",I10)))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8"/>
  <sheetViews>
    <sheetView tabSelected="1" topLeftCell="A10" zoomScaleNormal="100" workbookViewId="0">
      <selection activeCell="V18" sqref="V18"/>
    </sheetView>
  </sheetViews>
  <sheetFormatPr defaultRowHeight="15" x14ac:dyDescent="0.25"/>
  <cols>
    <col min="5" max="5" width="10.7109375" customWidth="1"/>
    <col min="6" max="6" width="16.140625" bestFit="1" customWidth="1"/>
    <col min="7" max="7" width="11.85546875" bestFit="1" customWidth="1"/>
    <col min="9" max="9" width="13.85546875" customWidth="1"/>
    <col min="10" max="10" width="13.140625" customWidth="1"/>
    <col min="11" max="11" width="20.42578125" customWidth="1"/>
    <col min="12" max="12" width="17.140625" customWidth="1"/>
    <col min="14" max="14" width="10.42578125" bestFit="1" customWidth="1"/>
    <col min="16" max="16" width="9.42578125" bestFit="1" customWidth="1"/>
    <col min="17" max="17" width="10.42578125" bestFit="1" customWidth="1"/>
    <col min="18" max="18" width="9.42578125" bestFit="1" customWidth="1"/>
    <col min="20" max="20" width="10.85546875" bestFit="1" customWidth="1"/>
  </cols>
  <sheetData>
    <row r="2" spans="1:25" ht="31.5" x14ac:dyDescent="0.5">
      <c r="C2" s="4" t="s">
        <v>36</v>
      </c>
    </row>
    <row r="4" spans="1:25" ht="18.75" x14ac:dyDescent="0.3">
      <c r="C4" s="3" t="s">
        <v>3</v>
      </c>
      <c r="D4" s="3"/>
      <c r="E4" s="3"/>
      <c r="F4" s="5">
        <f>SUM(R13:R50)</f>
        <v>1621.479</v>
      </c>
      <c r="I4" s="3" t="s">
        <v>37</v>
      </c>
      <c r="J4" s="3"/>
      <c r="K4" s="3">
        <v>5</v>
      </c>
    </row>
    <row r="5" spans="1:25" x14ac:dyDescent="0.25">
      <c r="I5" t="s">
        <v>63</v>
      </c>
      <c r="K5" s="21">
        <v>21.48</v>
      </c>
    </row>
    <row r="6" spans="1:25" x14ac:dyDescent="0.25">
      <c r="C6" s="13"/>
      <c r="D6" t="s">
        <v>27</v>
      </c>
      <c r="F6" s="14"/>
    </row>
    <row r="7" spans="1:25" x14ac:dyDescent="0.25">
      <c r="C7" s="11"/>
      <c r="D7" t="s">
        <v>81</v>
      </c>
      <c r="F7" s="14"/>
    </row>
    <row r="8" spans="1:25" x14ac:dyDescent="0.25">
      <c r="C8" s="17"/>
      <c r="D8" t="s">
        <v>35</v>
      </c>
      <c r="F8" s="14"/>
    </row>
    <row r="9" spans="1:25" x14ac:dyDescent="0.25">
      <c r="C9" s="23"/>
      <c r="D9" t="s">
        <v>82</v>
      </c>
    </row>
    <row r="12" spans="1:25" ht="18.75" x14ac:dyDescent="0.3">
      <c r="B12" s="1" t="s">
        <v>5</v>
      </c>
      <c r="C12" s="1"/>
      <c r="D12" s="2"/>
      <c r="E12" s="1" t="s">
        <v>1</v>
      </c>
      <c r="F12" s="1"/>
      <c r="G12" s="1"/>
      <c r="H12" s="1"/>
      <c r="I12" s="1" t="s">
        <v>0</v>
      </c>
      <c r="J12" s="1" t="s">
        <v>86</v>
      </c>
      <c r="K12" s="1" t="s">
        <v>75</v>
      </c>
      <c r="L12" s="1" t="s">
        <v>87</v>
      </c>
      <c r="M12" s="1" t="s">
        <v>66</v>
      </c>
      <c r="N12" s="1"/>
      <c r="O12" s="1"/>
      <c r="P12" s="1" t="s">
        <v>2</v>
      </c>
      <c r="Q12" s="1"/>
      <c r="R12" s="1" t="s">
        <v>64</v>
      </c>
      <c r="S12" s="1"/>
      <c r="T12" s="1" t="s">
        <v>84</v>
      </c>
      <c r="U12" s="1"/>
      <c r="V12" s="1"/>
      <c r="W12" s="1"/>
      <c r="X12" s="1"/>
    </row>
    <row r="13" spans="1:25" ht="15.75" x14ac:dyDescent="0.25">
      <c r="A13" s="12"/>
      <c r="B13" t="s">
        <v>6</v>
      </c>
      <c r="E13" s="22" t="s">
        <v>85</v>
      </c>
      <c r="I13" s="30">
        <v>1</v>
      </c>
      <c r="J13" s="30">
        <v>5</v>
      </c>
      <c r="K13" s="30">
        <f>I13*($K$4)</f>
        <v>5</v>
      </c>
      <c r="L13">
        <f>K13-J13</f>
        <v>0</v>
      </c>
      <c r="M13" s="18"/>
      <c r="P13" s="19">
        <v>147</v>
      </c>
      <c r="R13" s="20">
        <f t="shared" ref="R13:R44" si="0">P13*I13</f>
        <v>147</v>
      </c>
      <c r="T13" s="20">
        <f>K13*P13</f>
        <v>735</v>
      </c>
      <c r="W13" s="15"/>
      <c r="Y13" s="22"/>
    </row>
    <row r="14" spans="1:25" x14ac:dyDescent="0.25">
      <c r="A14" s="28"/>
      <c r="B14" t="s">
        <v>47</v>
      </c>
      <c r="E14" t="s">
        <v>38</v>
      </c>
      <c r="I14" s="30">
        <v>1</v>
      </c>
      <c r="J14" s="30">
        <v>2</v>
      </c>
      <c r="K14" s="30">
        <f t="shared" ref="K14:K42" si="1">I14*($K$4)</f>
        <v>5</v>
      </c>
      <c r="L14">
        <f t="shared" ref="L14:L44" si="2">K14-J14</f>
        <v>3</v>
      </c>
      <c r="M14" s="11"/>
      <c r="P14" s="19">
        <v>6</v>
      </c>
      <c r="R14" s="20">
        <f t="shared" si="0"/>
        <v>6</v>
      </c>
      <c r="T14" s="20">
        <f t="shared" ref="T14:T44" si="3">K14*P14</f>
        <v>30</v>
      </c>
    </row>
    <row r="15" spans="1:25" x14ac:dyDescent="0.25">
      <c r="A15" s="11"/>
      <c r="B15" s="12" t="s">
        <v>52</v>
      </c>
      <c r="E15" t="s">
        <v>89</v>
      </c>
      <c r="I15" s="30">
        <v>1</v>
      </c>
      <c r="J15" s="30">
        <v>2</v>
      </c>
      <c r="K15" s="30">
        <f t="shared" si="1"/>
        <v>5</v>
      </c>
      <c r="L15">
        <f t="shared" si="2"/>
        <v>3</v>
      </c>
      <c r="M15" s="12"/>
      <c r="P15" s="19">
        <v>72</v>
      </c>
      <c r="R15" s="20">
        <f t="shared" si="0"/>
        <v>72</v>
      </c>
      <c r="T15" s="20">
        <f t="shared" si="3"/>
        <v>360</v>
      </c>
    </row>
    <row r="16" spans="1:25" x14ac:dyDescent="0.25">
      <c r="A16" s="11"/>
      <c r="B16" s="12" t="s">
        <v>50</v>
      </c>
      <c r="E16" t="s">
        <v>71</v>
      </c>
      <c r="I16" s="30">
        <v>1</v>
      </c>
      <c r="J16" s="30">
        <v>2</v>
      </c>
      <c r="K16" s="30">
        <f t="shared" si="1"/>
        <v>5</v>
      </c>
      <c r="L16">
        <f t="shared" si="2"/>
        <v>3</v>
      </c>
      <c r="M16" s="12"/>
      <c r="P16" s="19">
        <v>4.4000000000000004</v>
      </c>
      <c r="R16" s="20">
        <f t="shared" si="0"/>
        <v>4.4000000000000004</v>
      </c>
      <c r="T16" s="20">
        <f t="shared" si="3"/>
        <v>22</v>
      </c>
    </row>
    <row r="17" spans="1:24" x14ac:dyDescent="0.25">
      <c r="A17" s="11"/>
      <c r="B17" s="12" t="s">
        <v>50</v>
      </c>
      <c r="E17" t="s">
        <v>72</v>
      </c>
      <c r="I17" s="30">
        <v>1</v>
      </c>
      <c r="J17" s="30">
        <v>2</v>
      </c>
      <c r="K17" s="30">
        <f t="shared" si="1"/>
        <v>5</v>
      </c>
      <c r="L17">
        <f t="shared" si="2"/>
        <v>3</v>
      </c>
      <c r="M17" s="12"/>
      <c r="P17" s="19">
        <v>11.2</v>
      </c>
      <c r="R17" s="20">
        <f t="shared" si="0"/>
        <v>11.2</v>
      </c>
      <c r="T17" s="20">
        <f t="shared" si="3"/>
        <v>56</v>
      </c>
    </row>
    <row r="18" spans="1:24" x14ac:dyDescent="0.25">
      <c r="A18" s="12"/>
      <c r="B18" t="s">
        <v>54</v>
      </c>
      <c r="E18" t="s">
        <v>41</v>
      </c>
      <c r="I18" s="30">
        <v>1</v>
      </c>
      <c r="J18" s="30">
        <v>5</v>
      </c>
      <c r="K18" s="30">
        <f t="shared" si="1"/>
        <v>5</v>
      </c>
      <c r="L18">
        <f t="shared" si="2"/>
        <v>0</v>
      </c>
      <c r="M18" s="11"/>
      <c r="P18" s="19">
        <v>138</v>
      </c>
      <c r="R18" s="20">
        <f t="shared" si="0"/>
        <v>138</v>
      </c>
      <c r="T18" s="20">
        <f t="shared" si="3"/>
        <v>690</v>
      </c>
    </row>
    <row r="19" spans="1:24" x14ac:dyDescent="0.25">
      <c r="A19" s="26"/>
      <c r="B19" t="s">
        <v>11</v>
      </c>
      <c r="E19" t="s">
        <v>10</v>
      </c>
      <c r="I19" s="30">
        <v>1</v>
      </c>
      <c r="J19" s="30">
        <v>0</v>
      </c>
      <c r="K19" s="30">
        <f t="shared" si="1"/>
        <v>5</v>
      </c>
      <c r="L19">
        <f t="shared" si="2"/>
        <v>5</v>
      </c>
      <c r="M19" s="17"/>
      <c r="P19" s="19"/>
      <c r="R19" s="20">
        <f t="shared" si="0"/>
        <v>0</v>
      </c>
      <c r="T19" s="20">
        <f t="shared" si="3"/>
        <v>0</v>
      </c>
    </row>
    <row r="20" spans="1:24" x14ac:dyDescent="0.25">
      <c r="A20" s="12"/>
      <c r="B20" t="s">
        <v>60</v>
      </c>
      <c r="E20" t="s">
        <v>34</v>
      </c>
      <c r="I20" s="30">
        <v>2</v>
      </c>
      <c r="J20" s="30">
        <v>10</v>
      </c>
      <c r="K20" s="30">
        <f t="shared" si="1"/>
        <v>10</v>
      </c>
      <c r="L20">
        <f t="shared" si="2"/>
        <v>0</v>
      </c>
      <c r="M20" s="27"/>
      <c r="P20" s="19">
        <v>4</v>
      </c>
      <c r="R20" s="20">
        <f t="shared" si="0"/>
        <v>8</v>
      </c>
      <c r="T20" s="20">
        <f t="shared" si="3"/>
        <v>40</v>
      </c>
    </row>
    <row r="21" spans="1:24" x14ac:dyDescent="0.25">
      <c r="A21" s="28"/>
      <c r="B21" t="s">
        <v>8</v>
      </c>
      <c r="E21" t="s">
        <v>30</v>
      </c>
      <c r="I21" s="30">
        <v>1</v>
      </c>
      <c r="J21" s="30">
        <v>3</v>
      </c>
      <c r="K21" s="30">
        <f t="shared" si="1"/>
        <v>5</v>
      </c>
      <c r="L21">
        <f t="shared" si="2"/>
        <v>2</v>
      </c>
      <c r="M21" s="11"/>
      <c r="P21" s="19">
        <v>78</v>
      </c>
      <c r="R21" s="20">
        <f t="shared" si="0"/>
        <v>78</v>
      </c>
      <c r="T21" s="20">
        <f t="shared" si="3"/>
        <v>390</v>
      </c>
    </row>
    <row r="22" spans="1:24" x14ac:dyDescent="0.25">
      <c r="A22" s="11"/>
      <c r="B22" t="s">
        <v>49</v>
      </c>
      <c r="E22" t="s">
        <v>26</v>
      </c>
      <c r="I22" s="30">
        <v>0.2</v>
      </c>
      <c r="J22" s="30">
        <v>0</v>
      </c>
      <c r="K22" s="30">
        <f t="shared" si="1"/>
        <v>1</v>
      </c>
      <c r="L22">
        <f t="shared" si="2"/>
        <v>1</v>
      </c>
      <c r="M22" s="17"/>
      <c r="P22" s="19">
        <f>40*K5</f>
        <v>859.2</v>
      </c>
      <c r="R22" s="20">
        <f t="shared" si="0"/>
        <v>171.84000000000003</v>
      </c>
      <c r="T22" s="20">
        <f t="shared" si="3"/>
        <v>859.2</v>
      </c>
    </row>
    <row r="23" spans="1:24" x14ac:dyDescent="0.25">
      <c r="A23" s="12"/>
      <c r="B23" t="s">
        <v>59</v>
      </c>
      <c r="E23" t="s">
        <v>33</v>
      </c>
      <c r="I23" s="30">
        <v>1</v>
      </c>
      <c r="J23" s="30">
        <v>5</v>
      </c>
      <c r="K23" s="30">
        <f t="shared" si="1"/>
        <v>5</v>
      </c>
      <c r="L23">
        <f t="shared" si="2"/>
        <v>0</v>
      </c>
      <c r="M23" s="27"/>
      <c r="P23" s="19">
        <v>3</v>
      </c>
      <c r="R23" s="20">
        <f t="shared" si="0"/>
        <v>3</v>
      </c>
      <c r="T23" s="20">
        <f t="shared" si="3"/>
        <v>15</v>
      </c>
    </row>
    <row r="24" spans="1:24" x14ac:dyDescent="0.25">
      <c r="A24" s="11"/>
      <c r="B24" s="12" t="s">
        <v>48</v>
      </c>
      <c r="C24" s="12"/>
      <c r="E24" t="s">
        <v>39</v>
      </c>
      <c r="I24" s="30">
        <v>3</v>
      </c>
      <c r="J24" s="30">
        <v>11</v>
      </c>
      <c r="K24" s="30">
        <f t="shared" si="1"/>
        <v>15</v>
      </c>
      <c r="L24">
        <f t="shared" si="2"/>
        <v>4</v>
      </c>
      <c r="M24" s="12"/>
      <c r="P24" s="19">
        <v>6.1550000000000002</v>
      </c>
      <c r="R24" s="20">
        <f t="shared" si="0"/>
        <v>18.465</v>
      </c>
      <c r="T24" s="20">
        <f t="shared" si="3"/>
        <v>92.325000000000003</v>
      </c>
    </row>
    <row r="25" spans="1:24" x14ac:dyDescent="0.25">
      <c r="A25" s="11"/>
      <c r="B25" s="12" t="s">
        <v>48</v>
      </c>
      <c r="C25" s="12"/>
      <c r="E25" t="s">
        <v>40</v>
      </c>
      <c r="I25" s="30">
        <v>1</v>
      </c>
      <c r="J25" s="30">
        <v>7</v>
      </c>
      <c r="K25" s="30">
        <f t="shared" si="1"/>
        <v>5</v>
      </c>
      <c r="L25">
        <f t="shared" si="2"/>
        <v>-2</v>
      </c>
      <c r="M25" s="12"/>
      <c r="P25" s="19">
        <v>1.52</v>
      </c>
      <c r="R25" s="20">
        <f t="shared" si="0"/>
        <v>1.52</v>
      </c>
      <c r="T25" s="20">
        <f t="shared" si="3"/>
        <v>7.6</v>
      </c>
    </row>
    <row r="26" spans="1:24" x14ac:dyDescent="0.25">
      <c r="A26" s="12"/>
      <c r="B26" t="s">
        <v>67</v>
      </c>
      <c r="E26" t="s">
        <v>80</v>
      </c>
      <c r="I26" s="30">
        <v>1</v>
      </c>
      <c r="J26" s="30">
        <v>5</v>
      </c>
      <c r="K26" s="30">
        <f t="shared" si="1"/>
        <v>5</v>
      </c>
      <c r="L26">
        <f t="shared" si="2"/>
        <v>0</v>
      </c>
      <c r="M26" s="17"/>
      <c r="P26" s="19">
        <v>15</v>
      </c>
      <c r="R26" s="20">
        <f t="shared" si="0"/>
        <v>15</v>
      </c>
      <c r="T26" s="20">
        <f t="shared" si="3"/>
        <v>75</v>
      </c>
    </row>
    <row r="27" spans="1:24" x14ac:dyDescent="0.25">
      <c r="A27" s="28"/>
      <c r="B27" t="s">
        <v>65</v>
      </c>
      <c r="E27" t="s">
        <v>68</v>
      </c>
      <c r="I27" s="30">
        <v>2</v>
      </c>
      <c r="J27" s="30">
        <v>8</v>
      </c>
      <c r="K27" s="30">
        <f t="shared" si="1"/>
        <v>10</v>
      </c>
      <c r="L27">
        <f t="shared" si="2"/>
        <v>2</v>
      </c>
      <c r="M27" s="11"/>
      <c r="P27">
        <v>0.8</v>
      </c>
      <c r="R27" s="20">
        <f t="shared" si="0"/>
        <v>1.6</v>
      </c>
      <c r="T27" s="20">
        <f t="shared" si="3"/>
        <v>8</v>
      </c>
    </row>
    <row r="28" spans="1:24" x14ac:dyDescent="0.25">
      <c r="A28" s="12"/>
      <c r="B28" t="s">
        <v>24</v>
      </c>
      <c r="E28" t="s">
        <v>62</v>
      </c>
      <c r="I28" s="30">
        <v>1</v>
      </c>
      <c r="J28" s="30">
        <v>5</v>
      </c>
      <c r="K28" s="30">
        <f t="shared" si="1"/>
        <v>5</v>
      </c>
      <c r="L28">
        <f t="shared" si="2"/>
        <v>0</v>
      </c>
      <c r="M28" s="18"/>
      <c r="P28" s="19"/>
      <c r="R28" s="20">
        <f t="shared" si="0"/>
        <v>0</v>
      </c>
      <c r="T28" s="20">
        <f t="shared" si="3"/>
        <v>0</v>
      </c>
      <c r="W28">
        <v>1200.52</v>
      </c>
      <c r="X28" t="s">
        <v>83</v>
      </c>
    </row>
    <row r="29" spans="1:24" x14ac:dyDescent="0.25">
      <c r="A29" s="12"/>
      <c r="B29" t="s">
        <v>7</v>
      </c>
      <c r="E29" t="s">
        <v>32</v>
      </c>
      <c r="I29" s="30">
        <v>1</v>
      </c>
      <c r="J29" s="30">
        <v>5</v>
      </c>
      <c r="K29" s="30">
        <f t="shared" si="1"/>
        <v>5</v>
      </c>
      <c r="L29">
        <f t="shared" si="2"/>
        <v>0</v>
      </c>
      <c r="M29" s="17"/>
      <c r="P29" s="19"/>
      <c r="R29" s="20">
        <f t="shared" si="0"/>
        <v>0</v>
      </c>
      <c r="T29" s="20">
        <f t="shared" si="3"/>
        <v>0</v>
      </c>
    </row>
    <row r="30" spans="1:24" x14ac:dyDescent="0.25">
      <c r="A30" s="12"/>
      <c r="B30" t="s">
        <v>53</v>
      </c>
      <c r="E30" t="s">
        <v>29</v>
      </c>
      <c r="I30" s="30">
        <v>2</v>
      </c>
      <c r="J30" s="30">
        <v>10</v>
      </c>
      <c r="K30" s="30">
        <f t="shared" si="1"/>
        <v>10</v>
      </c>
      <c r="L30">
        <f t="shared" si="2"/>
        <v>0</v>
      </c>
      <c r="M30" s="24"/>
      <c r="P30" s="19">
        <v>345</v>
      </c>
      <c r="R30" s="20">
        <f t="shared" si="0"/>
        <v>690</v>
      </c>
      <c r="T30" s="20">
        <f t="shared" si="3"/>
        <v>3450</v>
      </c>
    </row>
    <row r="31" spans="1:24" x14ac:dyDescent="0.25">
      <c r="A31" s="12"/>
      <c r="B31" t="s">
        <v>69</v>
      </c>
      <c r="E31" t="s">
        <v>70</v>
      </c>
      <c r="I31" s="30">
        <v>2</v>
      </c>
      <c r="J31" s="30">
        <v>10</v>
      </c>
      <c r="K31" s="30">
        <f t="shared" si="1"/>
        <v>10</v>
      </c>
      <c r="L31">
        <f t="shared" si="2"/>
        <v>0</v>
      </c>
      <c r="M31" s="17"/>
      <c r="R31" s="20">
        <f t="shared" si="0"/>
        <v>0</v>
      </c>
      <c r="T31" s="20">
        <f t="shared" si="3"/>
        <v>0</v>
      </c>
    </row>
    <row r="32" spans="1:24" x14ac:dyDescent="0.25">
      <c r="A32" s="11"/>
      <c r="B32" s="12" t="s">
        <v>58</v>
      </c>
      <c r="C32" s="12"/>
      <c r="E32" t="s">
        <v>31</v>
      </c>
      <c r="I32" s="30">
        <v>1</v>
      </c>
      <c r="J32" s="30">
        <v>2</v>
      </c>
      <c r="K32" s="30">
        <f t="shared" si="1"/>
        <v>5</v>
      </c>
      <c r="L32">
        <f t="shared" si="2"/>
        <v>3</v>
      </c>
      <c r="M32" s="12"/>
      <c r="P32" s="19">
        <v>49</v>
      </c>
      <c r="R32" s="20">
        <f t="shared" si="0"/>
        <v>49</v>
      </c>
      <c r="T32" s="20">
        <f t="shared" si="3"/>
        <v>245</v>
      </c>
    </row>
    <row r="33" spans="1:20" x14ac:dyDescent="0.25">
      <c r="A33" s="11"/>
      <c r="B33" s="12" t="s">
        <v>56</v>
      </c>
      <c r="E33" t="s">
        <v>42</v>
      </c>
      <c r="I33" s="30">
        <v>2</v>
      </c>
      <c r="J33" s="30">
        <v>6</v>
      </c>
      <c r="K33" s="30">
        <f>I33*($K$4)</f>
        <v>10</v>
      </c>
      <c r="L33">
        <f t="shared" si="2"/>
        <v>4</v>
      </c>
      <c r="M33" s="12"/>
      <c r="O33" s="16"/>
      <c r="P33" s="19">
        <v>0.77900000000000003</v>
      </c>
      <c r="R33" s="20">
        <f t="shared" si="0"/>
        <v>1.5580000000000001</v>
      </c>
      <c r="T33" s="20">
        <f t="shared" si="3"/>
        <v>7.79</v>
      </c>
    </row>
    <row r="34" spans="1:20" x14ac:dyDescent="0.25">
      <c r="A34" s="11"/>
      <c r="B34" s="12" t="s">
        <v>56</v>
      </c>
      <c r="E34" t="s">
        <v>43</v>
      </c>
      <c r="I34" s="30">
        <v>2</v>
      </c>
      <c r="J34" s="30">
        <v>4</v>
      </c>
      <c r="K34" s="30">
        <f t="shared" si="1"/>
        <v>10</v>
      </c>
      <c r="L34">
        <f t="shared" si="2"/>
        <v>6</v>
      </c>
      <c r="M34" s="12"/>
      <c r="P34" s="19">
        <v>0.14000000000000001</v>
      </c>
      <c r="R34" s="20">
        <f t="shared" si="0"/>
        <v>0.28000000000000003</v>
      </c>
      <c r="T34" s="20">
        <f t="shared" si="3"/>
        <v>1.4000000000000001</v>
      </c>
    </row>
    <row r="35" spans="1:20" x14ac:dyDescent="0.25">
      <c r="A35" s="11"/>
      <c r="B35" s="12" t="s">
        <v>56</v>
      </c>
      <c r="E35" t="s">
        <v>44</v>
      </c>
      <c r="I35" s="30">
        <v>2</v>
      </c>
      <c r="J35" s="30">
        <v>6</v>
      </c>
      <c r="K35" s="30">
        <f t="shared" si="1"/>
        <v>10</v>
      </c>
      <c r="L35">
        <f t="shared" si="2"/>
        <v>4</v>
      </c>
      <c r="M35" s="12"/>
      <c r="P35" s="19">
        <v>0.14000000000000001</v>
      </c>
      <c r="R35" s="20">
        <f t="shared" si="0"/>
        <v>0.28000000000000003</v>
      </c>
      <c r="T35" s="20">
        <f t="shared" si="3"/>
        <v>1.4000000000000001</v>
      </c>
    </row>
    <row r="36" spans="1:20" x14ac:dyDescent="0.25">
      <c r="A36" s="11"/>
      <c r="B36" s="12" t="s">
        <v>56</v>
      </c>
      <c r="E36" t="s">
        <v>45</v>
      </c>
      <c r="I36" s="30">
        <v>5</v>
      </c>
      <c r="J36" s="30">
        <v>6</v>
      </c>
      <c r="K36" s="30">
        <f t="shared" si="1"/>
        <v>25</v>
      </c>
      <c r="L36">
        <f t="shared" si="2"/>
        <v>19</v>
      </c>
      <c r="M36" s="12"/>
      <c r="P36" s="19">
        <v>0.13</v>
      </c>
      <c r="R36" s="20">
        <f t="shared" si="0"/>
        <v>0.65</v>
      </c>
      <c r="T36" s="20">
        <f t="shared" si="3"/>
        <v>3.25</v>
      </c>
    </row>
    <row r="37" spans="1:20" x14ac:dyDescent="0.25">
      <c r="A37" s="11"/>
      <c r="B37" s="12" t="s">
        <v>56</v>
      </c>
      <c r="E37" t="s">
        <v>74</v>
      </c>
      <c r="I37" s="30">
        <v>2</v>
      </c>
      <c r="J37" s="30">
        <v>8</v>
      </c>
      <c r="K37" s="30">
        <f t="shared" si="1"/>
        <v>10</v>
      </c>
      <c r="L37">
        <f t="shared" si="2"/>
        <v>2</v>
      </c>
      <c r="M37" s="12"/>
      <c r="O37" s="16"/>
      <c r="P37" s="19">
        <v>0.14299999999999999</v>
      </c>
      <c r="R37" s="20">
        <f t="shared" si="0"/>
        <v>0.28599999999999998</v>
      </c>
      <c r="T37" s="20">
        <f t="shared" si="3"/>
        <v>1.43</v>
      </c>
    </row>
    <row r="38" spans="1:20" x14ac:dyDescent="0.25">
      <c r="A38" s="12"/>
      <c r="B38" t="s">
        <v>57</v>
      </c>
      <c r="E38" t="s">
        <v>46</v>
      </c>
      <c r="I38" s="30">
        <v>1</v>
      </c>
      <c r="J38" s="30">
        <v>5</v>
      </c>
      <c r="K38" s="30">
        <f t="shared" si="1"/>
        <v>5</v>
      </c>
      <c r="L38">
        <f t="shared" si="2"/>
        <v>0</v>
      </c>
      <c r="M38" s="11"/>
      <c r="P38" s="19">
        <v>64</v>
      </c>
      <c r="R38" s="20">
        <f t="shared" si="0"/>
        <v>64</v>
      </c>
      <c r="T38" s="20">
        <f t="shared" si="3"/>
        <v>320</v>
      </c>
    </row>
    <row r="39" spans="1:20" x14ac:dyDescent="0.25">
      <c r="A39" s="28"/>
      <c r="B39" t="s">
        <v>51</v>
      </c>
      <c r="E39" t="s">
        <v>28</v>
      </c>
      <c r="I39" s="30">
        <v>1</v>
      </c>
      <c r="J39" s="30">
        <v>3</v>
      </c>
      <c r="K39" s="30">
        <f t="shared" si="1"/>
        <v>5</v>
      </c>
      <c r="L39">
        <f t="shared" si="2"/>
        <v>2</v>
      </c>
      <c r="M39" s="11"/>
      <c r="P39" s="19">
        <v>38</v>
      </c>
      <c r="R39" s="20">
        <f t="shared" si="0"/>
        <v>38</v>
      </c>
      <c r="T39" s="20">
        <f t="shared" si="3"/>
        <v>190</v>
      </c>
    </row>
    <row r="40" spans="1:20" x14ac:dyDescent="0.25">
      <c r="A40" s="11"/>
      <c r="B40" s="12" t="s">
        <v>55</v>
      </c>
      <c r="E40" t="s">
        <v>73</v>
      </c>
      <c r="I40" s="30">
        <v>1</v>
      </c>
      <c r="J40" s="30">
        <v>2</v>
      </c>
      <c r="K40" s="30">
        <f t="shared" si="1"/>
        <v>5</v>
      </c>
      <c r="L40">
        <f t="shared" si="2"/>
        <v>3</v>
      </c>
      <c r="M40" s="12"/>
      <c r="P40" s="19">
        <v>17.8</v>
      </c>
      <c r="R40" s="20">
        <f t="shared" si="0"/>
        <v>17.8</v>
      </c>
      <c r="T40" s="20">
        <f t="shared" si="3"/>
        <v>89</v>
      </c>
    </row>
    <row r="41" spans="1:20" x14ac:dyDescent="0.25">
      <c r="A41" s="29"/>
      <c r="B41" t="s">
        <v>9</v>
      </c>
      <c r="E41" t="s">
        <v>25</v>
      </c>
      <c r="I41" s="30">
        <v>1</v>
      </c>
      <c r="J41" s="30">
        <v>2</v>
      </c>
      <c r="K41" s="30">
        <f t="shared" si="1"/>
        <v>5</v>
      </c>
      <c r="L41">
        <f t="shared" si="2"/>
        <v>3</v>
      </c>
      <c r="M41" s="11"/>
      <c r="N41" s="17"/>
      <c r="P41" s="19">
        <v>8</v>
      </c>
      <c r="R41" s="20">
        <f t="shared" si="0"/>
        <v>8</v>
      </c>
      <c r="T41" s="20">
        <f t="shared" si="3"/>
        <v>40</v>
      </c>
    </row>
    <row r="42" spans="1:20" x14ac:dyDescent="0.25">
      <c r="A42" s="12"/>
      <c r="B42" t="s">
        <v>61</v>
      </c>
      <c r="E42" t="s">
        <v>4</v>
      </c>
      <c r="I42" s="30">
        <v>1</v>
      </c>
      <c r="J42" s="30">
        <v>5</v>
      </c>
      <c r="K42" s="30">
        <f t="shared" si="1"/>
        <v>5</v>
      </c>
      <c r="L42">
        <f t="shared" si="2"/>
        <v>0</v>
      </c>
      <c r="M42" s="25"/>
      <c r="P42" s="19"/>
      <c r="R42" s="19">
        <f t="shared" si="0"/>
        <v>0</v>
      </c>
      <c r="T42" s="20">
        <f t="shared" si="3"/>
        <v>0</v>
      </c>
    </row>
    <row r="43" spans="1:20" x14ac:dyDescent="0.25">
      <c r="A43" s="12"/>
      <c r="B43" t="s">
        <v>76</v>
      </c>
      <c r="E43" s="22" t="s">
        <v>77</v>
      </c>
      <c r="F43" s="22"/>
      <c r="G43" s="22"/>
      <c r="H43" s="22"/>
      <c r="I43" s="30">
        <v>0.4</v>
      </c>
      <c r="J43" s="30">
        <v>2</v>
      </c>
      <c r="K43" s="30">
        <f t="shared" ref="K14:K44" si="4">I43*($K$4)</f>
        <v>2</v>
      </c>
      <c r="L43">
        <f t="shared" si="2"/>
        <v>0</v>
      </c>
      <c r="M43" s="17"/>
      <c r="P43" s="19">
        <v>147</v>
      </c>
      <c r="R43" s="19">
        <f t="shared" si="0"/>
        <v>58.800000000000004</v>
      </c>
      <c r="T43" s="20">
        <f t="shared" si="3"/>
        <v>294</v>
      </c>
    </row>
    <row r="44" spans="1:20" x14ac:dyDescent="0.25">
      <c r="A44" s="12"/>
      <c r="B44" t="s">
        <v>78</v>
      </c>
      <c r="E44" s="22" t="s">
        <v>79</v>
      </c>
      <c r="F44" s="22"/>
      <c r="G44" s="22"/>
      <c r="H44" s="22"/>
      <c r="I44" s="30">
        <v>0.4</v>
      </c>
      <c r="J44" s="30">
        <v>2</v>
      </c>
      <c r="K44" s="30">
        <f t="shared" si="4"/>
        <v>2</v>
      </c>
      <c r="L44">
        <f t="shared" si="2"/>
        <v>0</v>
      </c>
      <c r="M44" s="17"/>
      <c r="P44" s="19">
        <v>38</v>
      </c>
      <c r="R44" s="19">
        <f t="shared" si="0"/>
        <v>15.200000000000001</v>
      </c>
      <c r="T44" s="20">
        <f t="shared" si="3"/>
        <v>76</v>
      </c>
    </row>
    <row r="45" spans="1:20" x14ac:dyDescent="0.25">
      <c r="A45" s="28"/>
      <c r="B45" t="s">
        <v>88</v>
      </c>
      <c r="E45" t="s">
        <v>68</v>
      </c>
      <c r="I45" s="30">
        <v>2</v>
      </c>
      <c r="J45" s="30">
        <v>5</v>
      </c>
      <c r="K45" s="30">
        <f t="shared" ref="K45" si="5">I45*($K$4)</f>
        <v>10</v>
      </c>
      <c r="L45">
        <f t="shared" ref="L45" si="6">K45-J45</f>
        <v>5</v>
      </c>
      <c r="M45" s="11"/>
      <c r="P45">
        <v>0.8</v>
      </c>
      <c r="R45" s="20">
        <f t="shared" ref="R45" si="7">P45*I45</f>
        <v>1.6</v>
      </c>
      <c r="T45" s="20">
        <f t="shared" ref="T45" si="8">K45*P45</f>
        <v>8</v>
      </c>
    </row>
    <row r="46" spans="1:20" x14ac:dyDescent="0.25">
      <c r="P46" s="19"/>
      <c r="R46" s="19"/>
    </row>
    <row r="47" spans="1:20" x14ac:dyDescent="0.25">
      <c r="P47" s="19"/>
      <c r="R47" s="19"/>
    </row>
    <row r="48" spans="1:20" x14ac:dyDescent="0.25">
      <c r="P48" s="19"/>
      <c r="R48" s="19"/>
    </row>
  </sheetData>
  <sortState ref="B13:T42">
    <sortCondition ref="B13"/>
  </sortState>
  <hyperlinks>
    <hyperlink ref="E43" r:id="rId1" tooltip="LiPo nabíječ s XH-Balancerem 2-3S" display="https://profimodel.cz/cs/230v/285119-lipo-nabijec-s-xh-balancerem-2-3s-4013389556347.html"/>
    <hyperlink ref="E44" r:id="rId2" tooltip="Adaptér pro &quot;setové&quot; nabíječe JST-XH/JST-EH 2s" display="https://profimodel.cz/cs/prislusenstvi/38371-adapter-pro-setove-nabijece-jst-xh-jst-eh-2s-8595241359212.html"/>
    <hyperlink ref="E13" r:id="rId3" tooltip="LiPo-Aku Graupner 2/1100 7,4V s TAM konektorem" display="https://profimodel.cz/cs/1000-2000mah/41813-lipo-acu-graupner-2-1100-74v-s-tam-konektorem-4013389471817.html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Celek</vt:lpstr>
      <vt:lpstr>PlanSoucastekNaRobota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2021-07-30T13:39:04Z</dcterms:created>
  <dcterms:modified xsi:type="dcterms:W3CDTF">2021-10-31T08:34:20Z</dcterms:modified>
</cp:coreProperties>
</file>