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4D/G5/"/>
    </mc:Choice>
  </mc:AlternateContent>
  <xr:revisionPtr revIDLastSave="755" documentId="8_{2EFDF332-31E9-4C74-A6B5-E695634C1C45}" xr6:coauthVersionLast="47" xr6:coauthVersionMax="47" xr10:uidLastSave="{09AAE1BE-2251-471D-A157-43E8D2EEB901}"/>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G41" i="1"/>
  <c r="E41" i="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F30" i="1"/>
  <c r="G30" i="1" s="1"/>
  <c r="D30" i="1"/>
  <c r="E30" i="1" s="1"/>
  <c r="C43" i="1" l="1"/>
  <c r="C44" i="1" s="1"/>
  <c r="C54" i="1"/>
  <c r="C55" i="1" s="1"/>
  <c r="E31" i="1"/>
  <c r="G31" i="1"/>
  <c r="I31" i="1"/>
  <c r="K31" i="1"/>
  <c r="E13" i="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<sst xmlns="http://schemas.openxmlformats.org/spreadsheetml/2006/main" count="141" uniqueCount="80">
  <si>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</si>
  <si>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</si>
  <si>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</si>
  <si>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</si>
  <si>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</si>
  <si>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</si>
  <si>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</si>
  <si>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</si>
  <si>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</si>
  <si>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</si>
  <si>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</si>
  <si>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</si>
  <si>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</si>
  <si>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</si>
  <si>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</si>
  <si>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</si>
  <si>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</si>
  <si>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</si>
  <si>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</si>
  <si>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</si>
  <si>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</si>
  <si>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</si>
  <si>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</si>
  <si>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</si>
  <si>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</si>
  <si>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</si>
  <si>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</si>
  <si>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</si>
  <si>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</si>
  <si>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</si>
  <si>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</si>
  <si>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</si>
  <si>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</si>
  <si>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</si>
  <si>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</si>
  <si>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</si>
  <si>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</si>
  <si>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</si>
  <si>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</si>
  <si>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</si>
  <si>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</si>
  <si>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</si>
  <si>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</si>
  <si>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</si>
  <si>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</si>
  <si>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</si>
  <si>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</si>
  <si>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</si>
  <si>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</si>
  <si>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</si>
  <si>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</si>
  <si>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</si>
  <si>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</si>
  <si>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</si>
  <si>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</si>
  <si>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</si>
  <si>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</si>
  <si>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</si>
  <si>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</si>
  <si>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</si>
  <si>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</si>
  <si>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</si>
  <si>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</si>
  <si>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</si>
  <si>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</si>
  <si>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</si>
  <si>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</si>
  <si>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</si>
  <si>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</si>
  <si>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</si>
  <si>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</si>
  <si>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</si>
  <si>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</si>
  <si>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</si>
  <si>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</si>
  <si>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</si>
  <si>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Matias Leyton</t>
  </si>
  <si>
    <t>Felipe Ojeda</t>
  </si>
  <si>
    <t>Sebastian Vargas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</si>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</sst>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F42" sqref="F42"/>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6.6</v>
      </c>
      <c r="D4" s="5">
        <f>$C$32</f>
        <v>5.8</v>
      </c>
      <c r="E4" s="6">
        <f>C4*C$2+D4*D$2</f>
        <v>6.3999999999999995</v>
      </c>
      <c r="G4" s="1"/>
    </row>
    <row r="5" spans="1:11" ht="14.4" x14ac:dyDescent="0.3">
      <c r="A5" s="4">
        <v>2</v>
      </c>
      <c r="B5" s="28" t="s">
        <v>77</v>
      </c>
      <c r="C5" s="5">
        <f>EVALUACION1!$C$21</f>
        <v>6.6</v>
      </c>
      <c r="D5" s="5">
        <f>C44</f>
        <v>5.8</v>
      </c>
      <c r="E5" s="6">
        <f t="shared" ref="E5:E6" si="0">C5*C$2+D5*D$2</f>
        <v>6.3999999999999995</v>
      </c>
      <c r="G5" s="1"/>
    </row>
    <row r="6" spans="1:11" ht="14.4" x14ac:dyDescent="0.3">
      <c r="A6" s="4">
        <v>3</v>
      </c>
      <c r="B6" s="28" t="s">
        <v>78</v>
      </c>
      <c r="C6" s="5">
        <f>EVALUACION1!$C$21</f>
        <v>6.6</v>
      </c>
      <c r="D6" s="5">
        <f>C55</f>
        <v>7</v>
      </c>
      <c r="E6" s="6">
        <f t="shared" si="0"/>
        <v>6.6999999999999993</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c r="E13" s="17" t="str">
        <f>IF(D13="X",100*0.1,"")</f>
        <v/>
      </c>
      <c r="F13" s="17" t="s">
        <v>79</v>
      </c>
      <c r="G13" s="17">
        <f>IF(F13="X",60*0.1,"")</f>
        <v>6</v>
      </c>
      <c r="H13" s="17" t="str">
        <f t="shared" ref="H13:H16" si="1">IF($C13=ML,"X","")</f>
        <v/>
      </c>
      <c r="I13" s="17" t="str">
        <f>IF(H13="X",30*0.1,"")</f>
        <v/>
      </c>
      <c r="J13" s="17" t="str">
        <f t="shared" ref="J13:J16" si="2">IF($C13=NL,"X","")</f>
        <v/>
      </c>
      <c r="K13" s="17" t="str">
        <f t="shared" ref="K13:K16" si="3">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14.4" outlineLevel="1" x14ac:dyDescent="0.3">
      <c r="A15" s="70"/>
      <c r="B15" s="31" t="str">
        <f>RUBRICA!A7</f>
        <v>4. Relaciona el Proyecto APT con las competencias del perfil de egreso de su Plan de Estudio.</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3">
      <c r="A16" s="70"/>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71</v>
      </c>
      <c r="D20" s="20"/>
      <c r="E20" s="20">
        <f>SUM(E13:E19)</f>
        <v>65</v>
      </c>
      <c r="F20" s="20"/>
      <c r="G20" s="20">
        <f>SUM(G13:G19)</f>
        <v>6</v>
      </c>
      <c r="H20" s="20"/>
      <c r="I20" s="20">
        <f>SUM(I13:I19)</f>
        <v>0</v>
      </c>
      <c r="J20" s="20"/>
      <c r="K20" s="20">
        <f>SUM(K13:K19)</f>
        <v>0</v>
      </c>
    </row>
    <row r="21" spans="1:11" ht="15.75" customHeight="1" outlineLevel="1" x14ac:dyDescent="0.35">
      <c r="A21" s="54"/>
      <c r="B21" s="33" t="s">
        <v>13</v>
      </c>
      <c r="C21" s="21">
        <f>VLOOKUP(C20,ESCALA_IEP!A1:B152,2,FALSE)</f>
        <v>6.6</v>
      </c>
    </row>
    <row r="22" spans="1:11" ht="15.75" customHeight="1" x14ac:dyDescent="0.3"/>
    <row r="23" spans="1:11" ht="15.75" customHeight="1" x14ac:dyDescent="0.3"/>
    <row r="24" spans="1:11" ht="15.75" customHeight="1" x14ac:dyDescent="0.3">
      <c r="A24" s="66" t="s">
        <v>15</v>
      </c>
      <c r="B24" s="53" t="s">
        <v>16</v>
      </c>
      <c r="C24" s="55" t="str">
        <f>$B$4</f>
        <v>Matias Leyton</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c r="E29" s="17" t="str">
        <f>IF(D29="X",100*0.1,"")</f>
        <v/>
      </c>
      <c r="F29" s="17" t="s">
        <v>79</v>
      </c>
      <c r="G29" s="17">
        <f>IF(F29="X",60*0.1,"")</f>
        <v>6</v>
      </c>
      <c r="H29" s="17" t="str">
        <f t="shared" si="9"/>
        <v/>
      </c>
      <c r="I29" s="17" t="str">
        <f>IF(H29="X",30*0.1,"")</f>
        <v/>
      </c>
      <c r="J29" s="17" t="str">
        <f t="shared" si="10"/>
        <v/>
      </c>
      <c r="K29" s="17" t="str">
        <f t="shared" si="11"/>
        <v/>
      </c>
    </row>
    <row r="30" spans="1:11" ht="25.8" customHeight="1" x14ac:dyDescent="0.3">
      <c r="A30" s="67"/>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7"/>
      <c r="B31" s="22" t="s">
        <v>14</v>
      </c>
      <c r="C31" s="19">
        <f>E31+G31+I31+K31</f>
        <v>21</v>
      </c>
      <c r="D31" s="20"/>
      <c r="E31" s="20">
        <f>SUM(E28:E30)</f>
        <v>15</v>
      </c>
      <c r="F31" s="20"/>
      <c r="G31" s="20">
        <f>SUM(G28:G30)</f>
        <v>6</v>
      </c>
      <c r="H31" s="20"/>
      <c r="I31" s="20">
        <f>SUM(I28:I30)</f>
        <v>0</v>
      </c>
      <c r="J31" s="20"/>
      <c r="K31" s="20">
        <f>SUM(K29:K30)</f>
        <v>0</v>
      </c>
    </row>
    <row r="32" spans="1:11" ht="15.75" customHeight="1" x14ac:dyDescent="0.35">
      <c r="A32" s="54"/>
      <c r="B32" s="18" t="s">
        <v>13</v>
      </c>
      <c r="C32" s="21">
        <f>VLOOKUP(C31,ESCALA_TRAB_EQUIP!A1:B52,2,FALSE)</f>
        <v>5.8</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t="str">
        <f>B5</f>
        <v>Felipe Ojeda</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c r="E41" s="17" t="str">
        <f>IF(D41="X",100*0.1,"")</f>
        <v/>
      </c>
      <c r="F41" s="17" t="s">
        <v>79</v>
      </c>
      <c r="G41" s="17">
        <f>IF(F41="X",60*0.1,"")</f>
        <v>6</v>
      </c>
      <c r="H41" s="17" t="str">
        <f t="shared" si="14"/>
        <v/>
      </c>
      <c r="I41" s="17" t="str">
        <f>IF(H41="X",30*0.1,"")</f>
        <v/>
      </c>
      <c r="J41" s="17" t="str">
        <f t="shared" si="15"/>
        <v/>
      </c>
      <c r="K41" s="17" t="str">
        <f t="shared" si="16"/>
        <v/>
      </c>
    </row>
    <row r="42" spans="1:11" ht="14.4" x14ac:dyDescent="0.3">
      <c r="A42" s="67"/>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7"/>
      <c r="B43" s="22" t="s">
        <v>14</v>
      </c>
      <c r="C43" s="19">
        <f>E43+G43+I43+K43</f>
        <v>21</v>
      </c>
      <c r="D43" s="20"/>
      <c r="E43" s="20">
        <f>SUM(E40:E42)</f>
        <v>15</v>
      </c>
      <c r="F43" s="20"/>
      <c r="G43" s="20">
        <f>SUM(G40:G42)</f>
        <v>6</v>
      </c>
      <c r="H43" s="20"/>
      <c r="I43" s="20">
        <f>SUM(I40:I42)</f>
        <v>0</v>
      </c>
      <c r="J43" s="20"/>
      <c r="K43" s="20">
        <f>SUM(K41:K42)</f>
        <v>0</v>
      </c>
    </row>
    <row r="44" spans="1:11" ht="15.75" customHeight="1" x14ac:dyDescent="0.35">
      <c r="A44" s="54"/>
      <c r="B44" s="18" t="s">
        <v>13</v>
      </c>
      <c r="C44" s="21">
        <f>VLOOKUP(C43,ESCALA_TRAB_EQUIP!A1:B52,2,FALSE)</f>
        <v>5.8</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t="str">
        <f>B6</f>
        <v>Sebastian Vargas</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7"/>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2024-11-30T01:40:00Z</dcterms:modified>
</cp:coreProperties>
</file>