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écnico-Universitario-Data-Science\Práctica-Profesionalizante-1\"/>
    </mc:Choice>
  </mc:AlternateContent>
  <xr:revisionPtr revIDLastSave="0" documentId="13_ncr:1_{70301DBA-F806-4481-ADA4-B10F9F762A49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Rangos, Formulas, Funciones" sheetId="1" r:id="rId1"/>
    <sheet name="Ej. Repaso" sheetId="2" r:id="rId2"/>
    <sheet name="Max, Min, Promedio" sheetId="3" r:id="rId3"/>
    <sheet name="Int. Funciones Log.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3" i="4" l="1"/>
  <c r="C64" i="4"/>
  <c r="C65" i="4"/>
  <c r="C62" i="4"/>
  <c r="G63" i="4"/>
  <c r="G64" i="4"/>
  <c r="G65" i="4"/>
  <c r="G62" i="4"/>
  <c r="F63" i="4"/>
  <c r="F64" i="4"/>
  <c r="F65" i="4"/>
  <c r="F62" i="4"/>
  <c r="E63" i="4"/>
  <c r="E64" i="4"/>
  <c r="E65" i="4"/>
  <c r="E62" i="4"/>
  <c r="D63" i="4"/>
  <c r="D64" i="4"/>
  <c r="D65" i="4"/>
  <c r="D62" i="4"/>
  <c r="I52" i="4"/>
  <c r="I53" i="4"/>
  <c r="I54" i="4"/>
  <c r="I55" i="4"/>
  <c r="I56" i="4"/>
  <c r="I51" i="4"/>
  <c r="H52" i="4"/>
  <c r="H53" i="4"/>
  <c r="H54" i="4"/>
  <c r="H55" i="4"/>
  <c r="H56" i="4"/>
  <c r="H51" i="4"/>
  <c r="C52" i="4"/>
  <c r="D52" i="4" s="1"/>
  <c r="C53" i="4"/>
  <c r="D53" i="4" s="1"/>
  <c r="C54" i="4"/>
  <c r="D54" i="4" s="1"/>
  <c r="C55" i="4"/>
  <c r="D55" i="4" s="1"/>
  <c r="C56" i="4"/>
  <c r="D56" i="4" s="1"/>
  <c r="C51" i="4"/>
  <c r="D51" i="4" s="1"/>
  <c r="E41" i="4"/>
  <c r="E42" i="4"/>
  <c r="E43" i="4"/>
  <c r="E44" i="4"/>
  <c r="E45" i="4"/>
  <c r="E40" i="4"/>
  <c r="D32" i="4"/>
  <c r="D33" i="4"/>
  <c r="D34" i="4"/>
  <c r="D35" i="4"/>
  <c r="D36" i="4"/>
  <c r="D31" i="4"/>
  <c r="G23" i="4"/>
  <c r="G24" i="4"/>
  <c r="G25" i="4"/>
  <c r="G26" i="4"/>
  <c r="G27" i="4"/>
  <c r="G22" i="4"/>
  <c r="E14" i="4"/>
  <c r="E15" i="4"/>
  <c r="E16" i="4"/>
  <c r="E17" i="4"/>
  <c r="E18" i="4"/>
  <c r="E13" i="4"/>
  <c r="D5" i="4"/>
  <c r="D6" i="4"/>
  <c r="D7" i="4"/>
  <c r="D8" i="4"/>
  <c r="D9" i="4"/>
  <c r="D4" i="4"/>
  <c r="M17" i="3"/>
  <c r="M16" i="3"/>
  <c r="M15" i="3"/>
  <c r="M14" i="3"/>
  <c r="M13" i="3"/>
  <c r="M12" i="3"/>
  <c r="M11" i="3"/>
  <c r="M10" i="3"/>
  <c r="M9" i="3"/>
  <c r="H17" i="3"/>
  <c r="G17" i="3"/>
  <c r="F17" i="3"/>
  <c r="E17" i="3"/>
  <c r="D17" i="3"/>
  <c r="C17" i="3"/>
  <c r="G2" i="3"/>
  <c r="C2" i="3"/>
  <c r="G42" i="2"/>
  <c r="G43" i="2"/>
  <c r="G44" i="2"/>
  <c r="G45" i="2"/>
  <c r="G46" i="2"/>
  <c r="G47" i="2"/>
  <c r="G41" i="2"/>
  <c r="F42" i="2"/>
  <c r="F43" i="2"/>
  <c r="F44" i="2"/>
  <c r="F45" i="2"/>
  <c r="F46" i="2"/>
  <c r="F47" i="2"/>
  <c r="F41" i="2"/>
  <c r="E47" i="2"/>
  <c r="E46" i="2"/>
  <c r="E45" i="2"/>
  <c r="E44" i="2"/>
  <c r="E43" i="2"/>
  <c r="E42" i="2"/>
  <c r="E41" i="2"/>
  <c r="D47" i="2"/>
  <c r="D46" i="2"/>
  <c r="D45" i="2"/>
  <c r="D44" i="2"/>
  <c r="D43" i="2"/>
  <c r="D42" i="2"/>
  <c r="D41" i="2"/>
  <c r="I28" i="2"/>
  <c r="I27" i="2"/>
  <c r="I26" i="2"/>
  <c r="H28" i="2"/>
  <c r="H27" i="2"/>
  <c r="H26" i="2"/>
  <c r="G27" i="2"/>
  <c r="G28" i="2"/>
  <c r="G26" i="2"/>
  <c r="I11" i="2"/>
  <c r="I5" i="2"/>
  <c r="I6" i="2"/>
  <c r="I7" i="2"/>
  <c r="I8" i="2"/>
  <c r="I9" i="2"/>
  <c r="I10" i="2"/>
  <c r="I4" i="2"/>
  <c r="H10" i="2"/>
  <c r="H9" i="2"/>
  <c r="H8" i="2"/>
  <c r="H7" i="2"/>
  <c r="H6" i="2"/>
  <c r="H5" i="2"/>
  <c r="H4" i="2"/>
  <c r="G5" i="2"/>
  <c r="G6" i="2"/>
  <c r="G7" i="2"/>
  <c r="G8" i="2"/>
  <c r="G9" i="2"/>
  <c r="G10" i="2"/>
  <c r="G4" i="2"/>
  <c r="F10" i="2"/>
  <c r="F9" i="2"/>
  <c r="F8" i="2"/>
  <c r="F7" i="2"/>
  <c r="F6" i="2"/>
  <c r="F5" i="2"/>
  <c r="F4" i="2"/>
  <c r="E5" i="2"/>
  <c r="E6" i="2"/>
  <c r="E7" i="2"/>
  <c r="E8" i="2"/>
  <c r="E9" i="2"/>
  <c r="E10" i="2"/>
  <c r="E4" i="2"/>
  <c r="G31" i="1"/>
  <c r="G25" i="1"/>
  <c r="G26" i="1"/>
  <c r="G27" i="1"/>
  <c r="G28" i="1"/>
  <c r="G29" i="1"/>
  <c r="G30" i="1"/>
  <c r="F30" i="1"/>
  <c r="F29" i="1"/>
  <c r="F28" i="1"/>
  <c r="F27" i="1"/>
  <c r="F26" i="1"/>
  <c r="F25" i="1"/>
  <c r="E26" i="1"/>
  <c r="E27" i="1"/>
  <c r="E28" i="1"/>
  <c r="E29" i="1"/>
  <c r="E30" i="1"/>
  <c r="E25" i="1"/>
  <c r="I18" i="1"/>
  <c r="I19" i="1"/>
  <c r="I20" i="1"/>
  <c r="I17" i="1"/>
  <c r="H18" i="1"/>
  <c r="H19" i="1"/>
  <c r="H20" i="1"/>
  <c r="H17" i="1"/>
  <c r="G18" i="1"/>
  <c r="G19" i="1"/>
  <c r="G20" i="1"/>
  <c r="G17" i="1"/>
  <c r="E13" i="1"/>
  <c r="E10" i="1"/>
  <c r="E11" i="1"/>
  <c r="E12" i="1"/>
  <c r="E9" i="1"/>
  <c r="B6" i="1"/>
</calcChain>
</file>

<file path=xl/sharedStrings.xml><?xml version="1.0" encoding="utf-8"?>
<sst xmlns="http://schemas.openxmlformats.org/spreadsheetml/2006/main" count="200" uniqueCount="158">
  <si>
    <t>Boligrafos</t>
  </si>
  <si>
    <t>Cuadernos</t>
  </si>
  <si>
    <t>TOTAL</t>
  </si>
  <si>
    <t>ALUMNO</t>
  </si>
  <si>
    <t>CALIF1</t>
  </si>
  <si>
    <t>CALIF2</t>
  </si>
  <si>
    <t>CALIF3</t>
  </si>
  <si>
    <t>PROMEDIO</t>
  </si>
  <si>
    <t>MAXIMO</t>
  </si>
  <si>
    <t>MINIMO</t>
  </si>
  <si>
    <t>LOPEZ JUAN</t>
  </si>
  <si>
    <t>RODRIGUEZ JAVIER</t>
  </si>
  <si>
    <t>GONZALEZ SABRINA</t>
  </si>
  <si>
    <t>BRITON JOSEFINA</t>
  </si>
  <si>
    <t>CANTIDAD</t>
  </si>
  <si>
    <t>DETALLE</t>
  </si>
  <si>
    <t>VALOR UNITARIO</t>
  </si>
  <si>
    <t>SUBTOTAL</t>
  </si>
  <si>
    <t>IVA</t>
  </si>
  <si>
    <t>Parlantes</t>
  </si>
  <si>
    <t>Total a pagar</t>
  </si>
  <si>
    <t>Codigo</t>
  </si>
  <si>
    <t>Descripcion</t>
  </si>
  <si>
    <t>Unidades</t>
  </si>
  <si>
    <t>Bruto</t>
  </si>
  <si>
    <t>Descuento</t>
  </si>
  <si>
    <t>Total</t>
  </si>
  <si>
    <t>C001</t>
  </si>
  <si>
    <t>REFUERZOS</t>
  </si>
  <si>
    <t>CORDONES</t>
  </si>
  <si>
    <t>BOLSAS</t>
  </si>
  <si>
    <t>TAPAS</t>
  </si>
  <si>
    <t>PRECIO DE ARTICULOS</t>
  </si>
  <si>
    <t>Descuentos e IVA</t>
  </si>
  <si>
    <t>Dto. Base</t>
  </si>
  <si>
    <t>VIAJES DE EGRESADOS A BARILOCHE</t>
  </si>
  <si>
    <t>TAVOTOUR</t>
  </si>
  <si>
    <t>OPTAR</t>
  </si>
  <si>
    <t>TEENTOUR</t>
  </si>
  <si>
    <t>AVION:</t>
  </si>
  <si>
    <t>Lista de Precios</t>
  </si>
  <si>
    <t>Recarga Tarjeta</t>
  </si>
  <si>
    <t>Descuento contado</t>
  </si>
  <si>
    <t>Precio de Lista</t>
  </si>
  <si>
    <t>Recargo por pago con tarjeta</t>
  </si>
  <si>
    <t>Descuento por pago al contado</t>
  </si>
  <si>
    <t>Precio final con tarjeta</t>
  </si>
  <si>
    <t>Precio final al contado</t>
  </si>
  <si>
    <t>ART1</t>
  </si>
  <si>
    <t>Totales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</si>
  <si>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</si>
  <si>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</si>
  <si>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</si>
  <si>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</si>
  <si>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</si>
  <si>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</si>
  <si>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</si>
  <si>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</si>
  <si>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</si>
  <si>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</si>
  <si>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</si>
  <si>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</si>
  <si>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Gaseosas</t>
  </si>
  <si>
    <t>Vinos</t>
  </si>
  <si>
    <t>Cervezas</t>
  </si>
  <si>
    <t>Licores</t>
  </si>
  <si>
    <t>Bazar</t>
  </si>
  <si>
    <t>Alimentos</t>
  </si>
  <si>
    <t>Mes/Prod.</t>
  </si>
  <si>
    <t>Ventas</t>
  </si>
  <si>
    <t>Ingresos por Gaseosa</t>
  </si>
  <si>
    <t>Ingresos por Gaseosa y Vinos</t>
  </si>
  <si>
    <t>Ingresos por Gaseosa y Cervezas</t>
  </si>
  <si>
    <t>Ingresos por Vinos, Licores y Alimentos</t>
  </si>
  <si>
    <t>Promedio de ventas de Vino</t>
  </si>
  <si>
    <t>Venta maxima de Vino</t>
  </si>
  <si>
    <t>Venta minima de Licores</t>
  </si>
  <si>
    <t>Venta minima de licores y alimentos</t>
  </si>
  <si>
    <t>Promedio de ventas de Cervezas y Bazar</t>
  </si>
  <si>
    <t>Subtotal</t>
  </si>
  <si>
    <t>Total General</t>
  </si>
  <si>
    <t>MICRO:</t>
  </si>
  <si>
    <t>Nombre</t>
  </si>
  <si>
    <t>Edad</t>
  </si>
  <si>
    <t>Resultado</t>
  </si>
  <si>
    <t>Luis</t>
  </si>
  <si>
    <t>Pedro</t>
  </si>
  <si>
    <t>Jose</t>
  </si>
  <si>
    <t>Roberto</t>
  </si>
  <si>
    <t>Marìa</t>
  </si>
  <si>
    <t>Laura</t>
  </si>
  <si>
    <t>Dìas trabajados</t>
  </si>
  <si>
    <t>Pago por dìa</t>
  </si>
  <si>
    <t>resultado</t>
  </si>
  <si>
    <t>Dinero prestado</t>
  </si>
  <si>
    <t>Pago 1</t>
  </si>
  <si>
    <t>Pago 2</t>
  </si>
  <si>
    <t>Pago 3</t>
  </si>
  <si>
    <t>Sueldo</t>
  </si>
  <si>
    <t>Valor de impuesto</t>
  </si>
  <si>
    <t>Valor1</t>
  </si>
  <si>
    <t>Valor2</t>
  </si>
  <si>
    <t>Operador</t>
  </si>
  <si>
    <t>+</t>
  </si>
  <si>
    <t>-</t>
  </si>
  <si>
    <t>Fecha</t>
  </si>
  <si>
    <t>Fecha y hora</t>
  </si>
  <si>
    <t>Fecha de nac.</t>
  </si>
  <si>
    <t>Es mayor de edad?</t>
  </si>
  <si>
    <t>Fecha Alquiler</t>
  </si>
  <si>
    <t>Devolución</t>
  </si>
  <si>
    <t>Días</t>
  </si>
  <si>
    <t>tiene mora?</t>
  </si>
  <si>
    <t>Entero</t>
  </si>
  <si>
    <t>Truncar</t>
  </si>
  <si>
    <t>Redondear a 2 Dec.</t>
  </si>
  <si>
    <t>Red. Más</t>
  </si>
  <si>
    <t>Red. Menos</t>
  </si>
  <si>
    <t>Valores</t>
  </si>
  <si>
    <t>Fibrones Pizarra</t>
  </si>
  <si>
    <t>Fibrones inde.</t>
  </si>
  <si>
    <t>DVD Recitales</t>
  </si>
  <si>
    <t>Disco Vinilo</t>
  </si>
  <si>
    <t>Fundas</t>
  </si>
  <si>
    <t>Parlantes pequeños</t>
  </si>
  <si>
    <t>Disco platinums</t>
  </si>
  <si>
    <t>Fecha:</t>
  </si>
  <si>
    <t>PRECIO</t>
  </si>
  <si>
    <t>IMPORTE</t>
  </si>
  <si>
    <t>ARTICULOS</t>
  </si>
  <si>
    <t>CINTAS</t>
  </si>
  <si>
    <t>CAJAS</t>
  </si>
  <si>
    <t>TIJERAS</t>
  </si>
  <si>
    <t>ARTÍCULOS DE TAPICERÍA</t>
  </si>
  <si>
    <t>Agencia</t>
  </si>
  <si>
    <t>Hotel por día</t>
  </si>
  <si>
    <t>Equipo de Sky por día</t>
  </si>
  <si>
    <t>Boliche por día</t>
  </si>
  <si>
    <t>Excursiones por día</t>
  </si>
  <si>
    <t>Costo total por semana</t>
  </si>
  <si>
    <t>Costo total por micro</t>
  </si>
  <si>
    <t>Costo total por avión</t>
  </si>
  <si>
    <t>Artículo</t>
  </si>
  <si>
    <t>FUNCIONES LÓGICAS</t>
  </si>
  <si>
    <t>CALCULOS ENTRE FECHAS</t>
  </si>
  <si>
    <t>FORMATEO DE VALORES</t>
  </si>
  <si>
    <t>C002</t>
  </si>
  <si>
    <t>C003</t>
  </si>
  <si>
    <t>C004</t>
  </si>
  <si>
    <t>C005</t>
  </si>
  <si>
    <t>C006</t>
  </si>
  <si>
    <t>C007</t>
  </si>
  <si>
    <t>ART2</t>
  </si>
  <si>
    <t>ART3</t>
  </si>
  <si>
    <t>ART4</t>
  </si>
  <si>
    <t>ART5</t>
  </si>
  <si>
    <t>ART6</t>
  </si>
  <si>
    <t>ART7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</si>
</sst>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164" formatCode="&quot;$&quot;\ #,##0.00"/>
    <numFmt numFmtId="165" formatCode="[$$-2C0A]\ #,##0.00"/>
    <numFmt numFmtId="166" formatCode="[$$-2C0A]\ #,##0"/>
    <numFmt numFmtId="167" formatCode="0.0"/>
    <numFmt numFmtId="168" formatCode="_-&quot;$&quot;\ * #,##0_-;\-&quot;$&quot;\ * #,##0_-;_-&quot;$&quot;\ 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1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2" xfId="0" applyBorder="1"/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/>
    <xf numFmtId="0" fontId="0" fillId="0" borderId="2" xfId="0" applyBorder="1" applyAlignment="1"/>
    <xf numFmtId="0" fontId="0" fillId="0" borderId="23" xfId="0" applyBorder="1" applyAlignment="1"/>
    <xf numFmtId="0" fontId="0" fillId="0" borderId="4" xfId="0" applyBorder="1" applyAlignment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14" fontId="0" fillId="0" borderId="1" xfId="0" applyNumberFormat="1" applyBorder="1"/>
    <xf numFmtId="0" fontId="0" fillId="0" borderId="20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9" xfId="0" applyNumberFormat="1" applyBorder="1"/>
    <xf numFmtId="14" fontId="0" fillId="0" borderId="11" xfId="0" applyNumberFormat="1" applyBorder="1"/>
    <xf numFmtId="14" fontId="0" fillId="0" borderId="12" xfId="0" applyNumberFormat="1" applyBorder="1"/>
    <xf numFmtId="14" fontId="0" fillId="0" borderId="24" xfId="0" applyNumberFormat="1" applyBorder="1"/>
    <xf numFmtId="14" fontId="0" fillId="0" borderId="20" xfId="0" applyNumberFormat="1" applyBorder="1"/>
    <xf numFmtId="0" fontId="0" fillId="0" borderId="25" xfId="0" applyBorder="1"/>
    <xf numFmtId="0" fontId="0" fillId="0" borderId="27" xfId="0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4" fillId="0" borderId="0" xfId="0" applyFont="1"/>
    <xf numFmtId="0" fontId="5" fillId="0" borderId="29" xfId="0" applyNumberFormat="1" applyFont="1" applyBorder="1"/>
    <xf numFmtId="165" fontId="5" fillId="0" borderId="1" xfId="0" applyNumberFormat="1" applyFont="1" applyBorder="1"/>
    <xf numFmtId="0" fontId="5" fillId="0" borderId="1" xfId="0" applyFont="1" applyBorder="1"/>
    <xf numFmtId="0" fontId="5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5" fillId="0" borderId="34" xfId="0" applyNumberFormat="1" applyFont="1" applyBorder="1"/>
    <xf numFmtId="165" fontId="5" fillId="0" borderId="20" xfId="0" applyNumberFormat="1" applyFont="1" applyBorder="1"/>
    <xf numFmtId="0" fontId="8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6" fillId="3" borderId="29" xfId="0" applyFont="1" applyFill="1" applyBorder="1"/>
    <xf numFmtId="0" fontId="4" fillId="3" borderId="1" xfId="0" applyFont="1" applyFill="1" applyBorder="1" applyAlignment="1">
      <alignment horizontal="left"/>
    </xf>
    <xf numFmtId="0" fontId="0" fillId="0" borderId="9" xfId="0" applyFont="1" applyBorder="1"/>
    <xf numFmtId="0" fontId="0" fillId="0" borderId="12" xfId="0" applyFont="1" applyBorder="1"/>
    <xf numFmtId="164" fontId="0" fillId="0" borderId="10" xfId="0" applyNumberFormat="1" applyFont="1" applyBorder="1"/>
    <xf numFmtId="9" fontId="0" fillId="0" borderId="10" xfId="0" applyNumberFormat="1" applyFont="1" applyBorder="1"/>
    <xf numFmtId="9" fontId="0" fillId="0" borderId="13" xfId="0" applyNumberFormat="1" applyFont="1" applyBorder="1"/>
    <xf numFmtId="164" fontId="0" fillId="0" borderId="13" xfId="0" applyNumberFormat="1" applyFont="1" applyBorder="1"/>
    <xf numFmtId="164" fontId="0" fillId="0" borderId="1" xfId="0" applyNumberFormat="1" applyFont="1" applyBorder="1"/>
    <xf numFmtId="0" fontId="0" fillId="0" borderId="9" xfId="0" applyFont="1" applyBorder="1" applyAlignment="1">
      <alignment horizontal="center" vertical="center" wrapText="1"/>
    </xf>
    <xf numFmtId="164" fontId="0" fillId="0" borderId="12" xfId="0" applyNumberFormat="1" applyFont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35" xfId="0" applyFont="1" applyFill="1" applyBorder="1"/>
    <xf numFmtId="0" fontId="0" fillId="3" borderId="9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12" xfId="0" applyFont="1" applyFill="1" applyBorder="1"/>
    <xf numFmtId="0" fontId="0" fillId="0" borderId="32" xfId="0" applyFont="1" applyBorder="1" applyAlignment="1"/>
    <xf numFmtId="0" fontId="0" fillId="0" borderId="0" xfId="0" applyFont="1" applyAlignment="1"/>
    <xf numFmtId="0" fontId="0" fillId="3" borderId="0" xfId="0" applyFont="1" applyFill="1" applyBorder="1"/>
    <xf numFmtId="164" fontId="0" fillId="0" borderId="0" xfId="0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164" fontId="0" fillId="4" borderId="1" xfId="0" applyNumberFormat="1" applyFont="1" applyFill="1" applyBorder="1"/>
    <xf numFmtId="0" fontId="3" fillId="0" borderId="0" xfId="0" applyFont="1" applyFill="1" applyBorder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2" borderId="17" xfId="0" applyFont="1" applyFill="1" applyBorder="1"/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18" xfId="0" applyFont="1" applyFill="1" applyBorder="1"/>
    <xf numFmtId="0" fontId="3" fillId="2" borderId="19" xfId="0" applyFont="1" applyFill="1" applyBorder="1"/>
    <xf numFmtId="0" fontId="3" fillId="2" borderId="31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/>
    <xf numFmtId="0" fontId="4" fillId="0" borderId="33" xfId="0" applyFont="1" applyBorder="1" applyAlignment="1"/>
    <xf numFmtId="0" fontId="4" fillId="0" borderId="0" xfId="0" applyFont="1" applyAlignment="1"/>
    <xf numFmtId="0" fontId="4" fillId="0" borderId="0" xfId="0" applyFont="1" applyBorder="1" applyAlignment="1"/>
    <xf numFmtId="0" fontId="4" fillId="0" borderId="32" xfId="0" applyFont="1" applyBorder="1" applyAlignment="1"/>
    <xf numFmtId="44" fontId="0" fillId="0" borderId="1" xfId="1" applyFont="1" applyBorder="1"/>
    <xf numFmtId="44" fontId="0" fillId="0" borderId="10" xfId="1" applyFont="1" applyBorder="1"/>
    <xf numFmtId="14" fontId="4" fillId="0" borderId="16" xfId="0" applyNumberFormat="1" applyFont="1" applyBorder="1"/>
    <xf numFmtId="2" fontId="4" fillId="0" borderId="1" xfId="0" applyNumberFormat="1" applyFont="1" applyBorder="1"/>
    <xf numFmtId="44" fontId="4" fillId="0" borderId="1" xfId="1" applyFont="1" applyBorder="1" applyAlignment="1">
      <alignment horizontal="center"/>
    </xf>
    <xf numFmtId="44" fontId="4" fillId="0" borderId="0" xfId="1" applyFont="1" applyAlignment="1">
      <alignment horizontal="center"/>
    </xf>
    <xf numFmtId="44" fontId="8" fillId="2" borderId="1" xfId="1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4" fontId="0" fillId="0" borderId="0" xfId="0" applyNumberFormat="1"/>
    <xf numFmtId="1" fontId="0" fillId="0" borderId="20" xfId="0" applyNumberFormat="1" applyBorder="1"/>
    <xf numFmtId="1" fontId="0" fillId="0" borderId="42" xfId="0" applyNumberFormat="1" applyFill="1" applyBorder="1"/>
    <xf numFmtId="1" fontId="0" fillId="0" borderId="41" xfId="0" applyNumberFormat="1" applyFill="1" applyBorder="1"/>
    <xf numFmtId="166" fontId="6" fillId="0" borderId="20" xfId="0" applyNumberFormat="1" applyFont="1" applyBorder="1"/>
    <xf numFmtId="167" fontId="4" fillId="0" borderId="1" xfId="0" applyNumberFormat="1" applyFont="1" applyBorder="1"/>
    <xf numFmtId="1" fontId="4" fillId="0" borderId="1" xfId="0" applyNumberFormat="1" applyFont="1" applyBorder="1"/>
    <xf numFmtId="168" fontId="4" fillId="0" borderId="1" xfId="1" applyNumberFormat="1" applyFont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2" fontId="0" fillId="0" borderId="1" xfId="1" applyNumberFormat="1" applyFont="1" applyBorder="1"/>
    <xf numFmtId="164" fontId="0" fillId="0" borderId="1" xfId="1" applyNumberFormat="1" applyFont="1" applyBorder="1"/>
    <xf numFmtId="164" fontId="0" fillId="0" borderId="10" xfId="1" applyNumberFormat="1" applyFont="1" applyBorder="1"/>
    <xf numFmtId="0" fontId="0" fillId="0" borderId="25" xfId="0" quotePrefix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9" fillId="3" borderId="36" xfId="0" applyFont="1" applyFill="1" applyBorder="1" applyAlignment="1">
      <alignment horizontal="left"/>
    </xf>
    <xf numFmtId="0" fontId="9" fillId="3" borderId="37" xfId="0" applyFont="1" applyFill="1" applyBorder="1" applyAlignment="1">
      <alignment horizontal="left"/>
    </xf>
    <xf numFmtId="0" fontId="9" fillId="3" borderId="38" xfId="0" applyFont="1" applyFill="1" applyBorder="1" applyAlignment="1">
      <alignment horizontal="left"/>
    </xf>
    <xf numFmtId="0" fontId="9" fillId="3" borderId="39" xfId="0" applyFont="1" applyFill="1" applyBorder="1" applyAlignment="1">
      <alignment horizontal="left"/>
    </xf>
    <xf numFmtId="0" fontId="9" fillId="3" borderId="40" xfId="0" applyFont="1" applyFill="1" applyBorder="1" applyAlignment="1">
      <alignment horizontal="left"/>
    </xf>
    <xf numFmtId="0" fontId="9" fillId="3" borderId="5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0" fontId="9" fillId="3" borderId="21" xfId="0" applyFont="1" applyFill="1" applyBorder="1" applyAlignment="1">
      <alignment horizontal="left"/>
    </xf>
    <xf numFmtId="0" fontId="9" fillId="3" borderId="9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22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center"/>
    </xf>
    <xf numFmtId="22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0" fillId="0" borderId="30" xfId="0" applyNumberFormat="1" applyBorder="1"/>
    <xf numFmtId="2" fontId="0" fillId="0" borderId="7" xfId="0" applyNumberForma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1389879</xdr:colOff>
      <xdr:row>3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"/>
          <a:ext cx="3266304" cy="742950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4</xdr:row>
      <xdr:rowOff>95250</xdr:rowOff>
    </xdr:from>
    <xdr:to>
      <xdr:col>10</xdr:col>
      <xdr:colOff>19050</xdr:colOff>
      <xdr:row>9</xdr:row>
      <xdr:rowOff>28575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95925" y="1152525"/>
          <a:ext cx="3638550" cy="9144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N°1</a:t>
          </a:r>
        </a:p>
        <a:p>
          <a:pPr algn="l"/>
          <a:endParaRPr lang="es-AR" sz="1100" baseline="0"/>
        </a:p>
        <a:p>
          <a:pPr algn="l"/>
          <a:r>
            <a:rPr lang="es-AR" sz="1100" baseline="0"/>
            <a:t>1) Devolver la fecha actual.</a:t>
          </a:r>
        </a:p>
        <a:p>
          <a:pPr algn="l"/>
          <a:r>
            <a:rPr lang="es-AR" sz="1100" baseline="0"/>
            <a:t>2) Calcular los importes por artículo y el importe total.</a:t>
          </a:r>
          <a:endParaRPr lang="es-AR" sz="1100"/>
        </a:p>
      </xdr:txBody>
    </xdr:sp>
    <xdr:clientData/>
  </xdr:twoCellAnchor>
  <xdr:twoCellAnchor>
    <xdr:from>
      <xdr:col>9</xdr:col>
      <xdr:colOff>323850</xdr:colOff>
      <xdr:row>15</xdr:row>
      <xdr:rowOff>28575</xdr:rowOff>
    </xdr:from>
    <xdr:to>
      <xdr:col>14</xdr:col>
      <xdr:colOff>57150</xdr:colOff>
      <xdr:row>20</xdr:row>
      <xdr:rowOff>9525</xdr:rowOff>
    </xdr:to>
    <xdr:sp macro="" textlink="">
      <xdr:nvSpPr>
        <xdr:cNvPr id="6" name="Rectángulo redondead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8677275" y="3248025"/>
          <a:ext cx="3638550" cy="9715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N°2</a:t>
          </a:r>
        </a:p>
        <a:p>
          <a:pPr algn="l"/>
          <a:endParaRPr lang="es-AR" sz="1100" baseline="0"/>
        </a:p>
        <a:p>
          <a:pPr algn="l"/>
          <a:r>
            <a:rPr lang="es-AR" sz="1100" baseline="0"/>
            <a:t>Obtener los promedios de las notas, devolver los valores máximos y mínimos de cada alumno.</a:t>
          </a:r>
          <a:endParaRPr lang="es-AR" sz="1100"/>
        </a:p>
      </xdr:txBody>
    </xdr:sp>
    <xdr:clientData/>
  </xdr:twoCellAnchor>
  <xdr:twoCellAnchor>
    <xdr:from>
      <xdr:col>7</xdr:col>
      <xdr:colOff>609600</xdr:colOff>
      <xdr:row>23</xdr:row>
      <xdr:rowOff>123825</xdr:rowOff>
    </xdr:from>
    <xdr:to>
      <xdr:col>12</xdr:col>
      <xdr:colOff>285750</xdr:colOff>
      <xdr:row>28</xdr:row>
      <xdr:rowOff>142875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439025" y="4905375"/>
          <a:ext cx="3638550" cy="9715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N°3</a:t>
          </a:r>
        </a:p>
        <a:p>
          <a:pPr algn="l"/>
          <a:r>
            <a:rPr lang="es-AR" sz="1100" baseline="0"/>
            <a:t>1) Calcular el subtotal (se calcula entre la cantidad y los valores unitarios)</a:t>
          </a:r>
        </a:p>
        <a:p>
          <a:pPr algn="l"/>
          <a:r>
            <a:rPr lang="es-AR" sz="1100" baseline="0"/>
            <a:t>2)Calcular el IVA (se debe calcular usando la celda C34).</a:t>
          </a:r>
        </a:p>
        <a:p>
          <a:pPr algn="l"/>
          <a:r>
            <a:rPr lang="es-AR" sz="1100" baseline="0"/>
            <a:t>3)Obtener el total de cada producto y el total a pagar.</a:t>
          </a:r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1</xdr:row>
      <xdr:rowOff>171450</xdr:rowOff>
    </xdr:from>
    <xdr:to>
      <xdr:col>15</xdr:col>
      <xdr:colOff>495300</xdr:colOff>
      <xdr:row>11</xdr:row>
      <xdr:rowOff>47625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981825" y="361950"/>
          <a:ext cx="4648200" cy="18097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N°4</a:t>
          </a:r>
        </a:p>
        <a:p>
          <a:pPr algn="l"/>
          <a:endParaRPr lang="es-AR" sz="1100" baseline="0"/>
        </a:p>
        <a:p>
          <a:pPr algn="l"/>
          <a:r>
            <a:rPr lang="es-AR" sz="1100" baseline="0"/>
            <a:t>1) Autocompletar el código, debe ir desde C001 A C007.</a:t>
          </a:r>
        </a:p>
        <a:p>
          <a:pPr algn="l"/>
          <a:r>
            <a:rPr lang="es-AR" sz="1100" baseline="0"/>
            <a:t>2) Calcular el importe Bruto (se calcula entre las unidades y el precio de los artículos).</a:t>
          </a:r>
        </a:p>
        <a:p>
          <a:pPr algn="l"/>
          <a:r>
            <a:rPr lang="es-AR" sz="1100" baseline="0"/>
            <a:t>3) Calcular el descuento utilizando la celda F14.</a:t>
          </a:r>
        </a:p>
        <a:p>
          <a:pPr algn="l"/>
          <a:r>
            <a:rPr lang="es-AR" sz="1100" baseline="0"/>
            <a:t>4) Calcular el subtotal (se calcula entre el Bruto y el descuento)</a:t>
          </a:r>
        </a:p>
        <a:p>
          <a:pPr algn="l"/>
          <a:r>
            <a:rPr lang="es-AR" sz="1100" baseline="0"/>
            <a:t>5) Calcular el IVA (puede utilizar la celda F15)</a:t>
          </a:r>
        </a:p>
        <a:p>
          <a:pPr algn="l"/>
          <a:r>
            <a:rPr lang="es-AR" sz="1100" baseline="0"/>
            <a:t>6) Informar el total por artículos y total general.</a:t>
          </a:r>
          <a:endParaRPr lang="es-AR" sz="1100"/>
        </a:p>
      </xdr:txBody>
    </xdr:sp>
    <xdr:clientData/>
  </xdr:twoCellAnchor>
  <xdr:twoCellAnchor>
    <xdr:from>
      <xdr:col>9</xdr:col>
      <xdr:colOff>323850</xdr:colOff>
      <xdr:row>22</xdr:row>
      <xdr:rowOff>85725</xdr:rowOff>
    </xdr:from>
    <xdr:to>
      <xdr:col>15</xdr:col>
      <xdr:colOff>400050</xdr:colOff>
      <xdr:row>28</xdr:row>
      <xdr:rowOff>152400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886575" y="4352925"/>
          <a:ext cx="4648200" cy="14097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N°5</a:t>
          </a:r>
        </a:p>
        <a:p>
          <a:pPr algn="l"/>
          <a:endParaRPr lang="es-AR" sz="1100" baseline="0"/>
        </a:p>
        <a:p>
          <a:pPr algn="l"/>
          <a:r>
            <a:rPr lang="es-AR" sz="1100" baseline="0"/>
            <a:t>1) Calcular el costo total por semana teniendo en cuenta los importes diarios.</a:t>
          </a:r>
        </a:p>
        <a:p>
          <a:pPr algn="l"/>
          <a:r>
            <a:rPr lang="es-AR" sz="1100" baseline="0"/>
            <a:t>2) Calcular el costo total viajando en micro.</a:t>
          </a:r>
        </a:p>
        <a:p>
          <a:pPr algn="l"/>
          <a:r>
            <a:rPr lang="es-AR" sz="1100" baseline="0"/>
            <a:t>3) Calcular el costo total viajando en avión.</a:t>
          </a:r>
        </a:p>
      </xdr:txBody>
    </xdr:sp>
    <xdr:clientData/>
  </xdr:twoCellAnchor>
  <xdr:twoCellAnchor>
    <xdr:from>
      <xdr:col>7</xdr:col>
      <xdr:colOff>752475</xdr:colOff>
      <xdr:row>36</xdr:row>
      <xdr:rowOff>200025</xdr:rowOff>
    </xdr:from>
    <xdr:to>
      <xdr:col>13</xdr:col>
      <xdr:colOff>733425</xdr:colOff>
      <xdr:row>40</xdr:row>
      <xdr:rowOff>66675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695950" y="7724775"/>
          <a:ext cx="4648200" cy="14097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N°6</a:t>
          </a:r>
        </a:p>
        <a:p>
          <a:pPr algn="l"/>
          <a:endParaRPr lang="es-AR" sz="1100" baseline="0"/>
        </a:p>
        <a:p>
          <a:pPr algn="l"/>
          <a:r>
            <a:rPr lang="es-AR" sz="1100" baseline="0"/>
            <a:t>1) Autocompletar de forma ascendente los artículos (ART1, ART2, ART3...)</a:t>
          </a:r>
        </a:p>
        <a:p>
          <a:pPr algn="l"/>
          <a:r>
            <a:rPr lang="es-AR" sz="1100" baseline="0"/>
            <a:t>2) Calcular el recargo por pago con tarjeta.</a:t>
          </a:r>
        </a:p>
        <a:p>
          <a:pPr algn="l"/>
          <a:r>
            <a:rPr lang="es-AR" sz="1100" baseline="0"/>
            <a:t>3) Calcular el descuento por pago al contado.</a:t>
          </a:r>
        </a:p>
        <a:p>
          <a:pPr algn="l"/>
          <a:r>
            <a:rPr lang="es-AR" sz="1100" baseline="0"/>
            <a:t>4) Calcular los precios finales con tarjeta y al contado.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285749</xdr:colOff>
      <xdr:row>0</xdr:row>
      <xdr:rowOff>66675</xdr:rowOff>
    </xdr:from>
    <xdr:to>
      <xdr:col>13</xdr:col>
      <xdr:colOff>457199</xdr:colOff>
      <xdr:row>7</xdr:row>
      <xdr:rowOff>47625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381749" y="66675"/>
          <a:ext cx="3981450" cy="13525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N°7</a:t>
          </a:r>
        </a:p>
        <a:p>
          <a:pPr algn="l"/>
          <a:endParaRPr lang="es-AR" sz="1100" baseline="0"/>
        </a:p>
        <a:p>
          <a:pPr algn="l"/>
          <a:r>
            <a:rPr lang="es-AR" sz="1100" baseline="0"/>
            <a:t>1) Completar los campos de fecha de la fila 2,</a:t>
          </a:r>
        </a:p>
        <a:p>
          <a:pPr algn="l"/>
          <a:r>
            <a:rPr lang="es-AR" sz="1100" baseline="0"/>
            <a:t>2) Calcular mediante la función SUMA los totales (puede utilizar el botón AUTOSUMA).</a:t>
          </a:r>
        </a:p>
        <a:p>
          <a:pPr algn="l"/>
          <a:r>
            <a:rPr lang="es-AR" sz="1100" baseline="0"/>
            <a:t>3) Calcular los importes que se solicitan fuera de la planilla.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</xdr:row>
      <xdr:rowOff>142875</xdr:rowOff>
    </xdr:from>
    <xdr:to>
      <xdr:col>9</xdr:col>
      <xdr:colOff>438150</xdr:colOff>
      <xdr:row>7</xdr:row>
      <xdr:rowOff>66675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238625" y="342900"/>
          <a:ext cx="3981450" cy="10858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N°8</a:t>
          </a:r>
        </a:p>
        <a:p>
          <a:pPr algn="l"/>
          <a:endParaRPr lang="es-AR" sz="1100" baseline="0"/>
        </a:p>
        <a:p>
          <a:pPr algn="l"/>
          <a:r>
            <a:rPr lang="es-AR" sz="1100" baseline="0"/>
            <a:t>Si la edad es mayor a 17, el resultado debe mostrar "Mayor de edad", caso contario deberá mostrar "Menor de edad".</a:t>
          </a:r>
        </a:p>
      </xdr:txBody>
    </xdr:sp>
    <xdr:clientData/>
  </xdr:twoCellAnchor>
  <xdr:twoCellAnchor>
    <xdr:from>
      <xdr:col>6</xdr:col>
      <xdr:colOff>85725</xdr:colOff>
      <xdr:row>10</xdr:row>
      <xdr:rowOff>190500</xdr:rowOff>
    </xdr:from>
    <xdr:to>
      <xdr:col>11</xdr:col>
      <xdr:colOff>104775</xdr:colOff>
      <xdr:row>16</xdr:row>
      <xdr:rowOff>57150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5429250" y="2133600"/>
          <a:ext cx="3981450" cy="10287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N°9</a:t>
          </a:r>
        </a:p>
        <a:p>
          <a:pPr algn="l"/>
          <a:endParaRPr lang="es-AR" sz="1100" baseline="0"/>
        </a:p>
        <a:p>
          <a:pPr algn="l"/>
          <a:r>
            <a:rPr lang="es-AR" sz="1100" baseline="0"/>
            <a:t>Si la persona trabajo 15 días o más, al sueldo se debe agregar un bono de 2000$, caso contrario se le descontará 200$.</a:t>
          </a:r>
        </a:p>
      </xdr:txBody>
    </xdr:sp>
    <xdr:clientData/>
  </xdr:twoCellAnchor>
  <xdr:twoCellAnchor>
    <xdr:from>
      <xdr:col>8</xdr:col>
      <xdr:colOff>133350</xdr:colOff>
      <xdr:row>19</xdr:row>
      <xdr:rowOff>85724</xdr:rowOff>
    </xdr:from>
    <xdr:to>
      <xdr:col>14</xdr:col>
      <xdr:colOff>304800</xdr:colOff>
      <xdr:row>26</xdr:row>
      <xdr:rowOff>152400</xdr:rowOff>
    </xdr:to>
    <xdr:sp macro="" textlink="">
      <xdr:nvSpPr>
        <xdr:cNvPr id="6" name="Rectángulo redondead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7153275" y="3771899"/>
          <a:ext cx="3981450" cy="1419226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N°10</a:t>
          </a:r>
        </a:p>
        <a:p>
          <a:pPr algn="l"/>
          <a:endParaRPr lang="es-AR" sz="1100" baseline="0"/>
        </a:p>
        <a:p>
          <a:pPr algn="l"/>
          <a:r>
            <a:rPr lang="es-AR" sz="1100" baseline="0"/>
            <a:t>Hay una lista de personas que pidieron dinero prestado y deben devolverlo en un máximo de tres pagos. Si el total de pagos efectuados cubre la deuda debe aparecer 0, caso contrario indicar cuanto debe.</a:t>
          </a:r>
        </a:p>
      </xdr:txBody>
    </xdr:sp>
    <xdr:clientData/>
  </xdr:twoCellAnchor>
  <xdr:twoCellAnchor>
    <xdr:from>
      <xdr:col>4</xdr:col>
      <xdr:colOff>676275</xdr:colOff>
      <xdr:row>29</xdr:row>
      <xdr:rowOff>28575</xdr:rowOff>
    </xdr:from>
    <xdr:to>
      <xdr:col>9</xdr:col>
      <xdr:colOff>695325</xdr:colOff>
      <xdr:row>35</xdr:row>
      <xdr:rowOff>104775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4495800" y="5657850"/>
          <a:ext cx="3981450" cy="1228725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N°11</a:t>
          </a:r>
        </a:p>
        <a:p>
          <a:pPr algn="l"/>
          <a:endParaRPr lang="es-AR" sz="1100" baseline="0"/>
        </a:p>
        <a:p>
          <a:pPr algn="l"/>
          <a:r>
            <a:rPr lang="es-AR" sz="1100" baseline="0"/>
            <a:t>Se tiene una lista de empleados con el sueldo que cobran, según AFIP los sueldos mayores a 150000$ deben pagar un impuesto del 5% y los menores a ese monto no pagan (el valor debe ser cero)</a:t>
          </a:r>
        </a:p>
      </xdr:txBody>
    </xdr:sp>
    <xdr:clientData/>
  </xdr:twoCellAnchor>
  <xdr:twoCellAnchor>
    <xdr:from>
      <xdr:col>5</xdr:col>
      <xdr:colOff>276225</xdr:colOff>
      <xdr:row>38</xdr:row>
      <xdr:rowOff>19050</xdr:rowOff>
    </xdr:from>
    <xdr:to>
      <xdr:col>10</xdr:col>
      <xdr:colOff>295275</xdr:colOff>
      <xdr:row>45</xdr:row>
      <xdr:rowOff>28575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857750" y="7410450"/>
          <a:ext cx="3981450" cy="1362075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N°12</a:t>
          </a:r>
        </a:p>
        <a:p>
          <a:pPr algn="l"/>
          <a:endParaRPr lang="es-AR" sz="1100" baseline="0"/>
        </a:p>
        <a:p>
          <a:pPr algn="l"/>
          <a:r>
            <a:rPr lang="es-AR" sz="1100" baseline="0"/>
            <a:t>El valor 1 y el valor 2 deberá aparecer sumado o restado en la columna resultado de acuerdo al operador que aparece, si se cambia de operador debe cambiar el resultado. </a:t>
          </a:r>
        </a:p>
        <a:p>
          <a:pPr algn="l"/>
          <a:r>
            <a:rPr lang="es-AR" sz="1100" baseline="0"/>
            <a:t>Ayuda: Debe comparar los operadores como texto.</a:t>
          </a:r>
        </a:p>
      </xdr:txBody>
    </xdr:sp>
    <xdr:clientData/>
  </xdr:twoCellAnchor>
  <xdr:twoCellAnchor>
    <xdr:from>
      <xdr:col>9</xdr:col>
      <xdr:colOff>400050</xdr:colOff>
      <xdr:row>49</xdr:row>
      <xdr:rowOff>85725</xdr:rowOff>
    </xdr:from>
    <xdr:to>
      <xdr:col>15</xdr:col>
      <xdr:colOff>571500</xdr:colOff>
      <xdr:row>56</xdr:row>
      <xdr:rowOff>95250</xdr:rowOff>
    </xdr:to>
    <xdr:sp macro="" textlink="">
      <xdr:nvSpPr>
        <xdr:cNvPr id="9" name="Rectángulo redondead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8324850" y="9620250"/>
          <a:ext cx="3981450" cy="1362075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Ejercicios</a:t>
          </a:r>
          <a:r>
            <a:rPr lang="es-AR" sz="1100" baseline="0"/>
            <a:t> N°13 y N°14</a:t>
          </a:r>
        </a:p>
        <a:p>
          <a:pPr algn="l"/>
          <a:endParaRPr lang="es-AR" sz="1100" baseline="0"/>
        </a:p>
        <a:p>
          <a:pPr algn="l"/>
          <a:r>
            <a:rPr lang="es-AR" sz="1100" baseline="0"/>
            <a:t>1) Calcular las edades mediante función SIFECHA, luego mediante función SI informar si es mayor o menor de edad.</a:t>
          </a:r>
        </a:p>
        <a:p>
          <a:pPr algn="l"/>
          <a:r>
            <a:rPr lang="es-AR" sz="1100" baseline="0"/>
            <a:t>2) Calcular los días de alquiler e informar si tienen mora (Si la devolución se da pasados los 5 días tendrán mora)</a:t>
          </a:r>
        </a:p>
      </xdr:txBody>
    </xdr:sp>
    <xdr:clientData/>
  </xdr:twoCellAnchor>
  <xdr:twoCellAnchor>
    <xdr:from>
      <xdr:col>7</xdr:col>
      <xdr:colOff>323850</xdr:colOff>
      <xdr:row>59</xdr:row>
      <xdr:rowOff>114301</xdr:rowOff>
    </xdr:from>
    <xdr:to>
      <xdr:col>12</xdr:col>
      <xdr:colOff>495300</xdr:colOff>
      <xdr:row>65</xdr:row>
      <xdr:rowOff>104776</xdr:rowOff>
    </xdr:to>
    <xdr:sp macro="" textlink="">
      <xdr:nvSpPr>
        <xdr:cNvPr id="10" name="Rectángulo redondead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6724650" y="11591926"/>
          <a:ext cx="3981450" cy="116205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Ejercicios</a:t>
          </a:r>
          <a:r>
            <a:rPr lang="es-AR" sz="1100" baseline="0"/>
            <a:t> N°15</a:t>
          </a:r>
        </a:p>
        <a:p>
          <a:pPr algn="l"/>
          <a:endParaRPr lang="es-AR" sz="1100" baseline="0"/>
        </a:p>
        <a:p>
          <a:pPr algn="l"/>
          <a:r>
            <a:rPr lang="es-AR" sz="1100" baseline="0"/>
            <a:t>Aplicar las formulas necesarias para convertir los valores a Entero, redondear a dos decimales, redondear al alza y a la baja y truncar.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opLeftCell="A14" workbookViewId="0">
      <selection activeCell="F25" sqref="F25"/>
    </sheetView>
  </sheetViews>
  <sheetFormatPr baseColWidth="10" defaultRowHeight="15" x14ac:dyDescent="0.25"/>
  <cols>
    <col min="1" max="1" width="11.42578125" style="32"/>
    <col min="2" max="2" width="16.7109375" style="32" bestFit="1" customWidth="1"/>
    <col min="3" max="3" width="20.85546875" style="32" bestFit="1" customWidth="1"/>
    <col min="4" max="4" width="16.42578125" style="32" bestFit="1" customWidth="1"/>
    <col min="5" max="5" width="16" style="32" bestFit="1" customWidth="1"/>
    <col min="6" max="6" width="12.140625" style="32" bestFit="1" customWidth="1"/>
    <col min="7" max="7" width="13.42578125" style="32" customWidth="1"/>
    <col min="8" max="11" width="11.42578125" style="32"/>
    <col min="12" max="12" width="13.7109375" style="32" customWidth="1"/>
    <col min="13" max="13" width="10.5703125" style="32" customWidth="1"/>
    <col min="14" max="16384" width="11.42578125" style="32"/>
  </cols>
  <sheetData>
    <row r="1" spans="1:9" x14ac:dyDescent="0.25">
      <c r="A1" s="98"/>
      <c r="B1" s="95"/>
      <c r="C1" s="96"/>
      <c r="D1" s="97"/>
      <c r="E1" s="97"/>
      <c r="F1" s="97"/>
      <c r="G1" s="97"/>
    </row>
    <row r="2" spans="1:9" x14ac:dyDescent="0.25">
      <c r="A2" s="98"/>
      <c r="B2" s="95"/>
      <c r="C2" s="96"/>
      <c r="D2" s="97"/>
      <c r="E2" s="97"/>
      <c r="F2" s="97"/>
      <c r="G2" s="97"/>
    </row>
    <row r="3" spans="1:9" x14ac:dyDescent="0.25">
      <c r="A3" s="98"/>
      <c r="B3" s="95"/>
      <c r="C3" s="96"/>
      <c r="D3" s="97"/>
      <c r="E3" s="97"/>
      <c r="F3" s="97"/>
      <c r="G3" s="97"/>
    </row>
    <row r="4" spans="1:9" x14ac:dyDescent="0.25">
      <c r="A4" s="98"/>
      <c r="B4" s="95"/>
      <c r="C4" s="96"/>
      <c r="D4" s="97"/>
      <c r="E4" s="97"/>
      <c r="F4" s="97"/>
      <c r="G4" s="97"/>
    </row>
    <row r="5" spans="1:9" ht="15.75" thickBot="1" x14ac:dyDescent="0.3">
      <c r="A5" s="98"/>
      <c r="B5" s="95"/>
      <c r="C5" s="96"/>
      <c r="D5" s="97"/>
      <c r="E5" s="97"/>
      <c r="F5" s="97"/>
      <c r="G5" s="97"/>
    </row>
    <row r="6" spans="1:9" ht="15.75" thickBot="1" x14ac:dyDescent="0.3">
      <c r="A6" s="46" t="s">
        <v>126</v>
      </c>
      <c r="B6" s="105">
        <f ca="1">TODAY()</f>
        <v>45545</v>
      </c>
      <c r="C6" s="102"/>
      <c r="D6" s="100"/>
      <c r="E6" s="100"/>
      <c r="F6" s="100"/>
      <c r="G6" s="100"/>
    </row>
    <row r="8" spans="1:9" x14ac:dyDescent="0.25">
      <c r="B8" s="46" t="s">
        <v>129</v>
      </c>
      <c r="C8" s="46" t="s">
        <v>14</v>
      </c>
      <c r="D8" s="46" t="s">
        <v>127</v>
      </c>
      <c r="E8" s="46" t="s">
        <v>128</v>
      </c>
      <c r="F8" s="101"/>
      <c r="G8" s="100"/>
      <c r="H8" s="100"/>
      <c r="I8" s="100"/>
    </row>
    <row r="9" spans="1:9" ht="15.75" customHeight="1" x14ac:dyDescent="0.35">
      <c r="B9" s="48" t="s">
        <v>0</v>
      </c>
      <c r="C9" s="41">
        <v>1500</v>
      </c>
      <c r="D9" s="42">
        <v>8.3000000000000007</v>
      </c>
      <c r="E9" s="115">
        <f>(D9*C9)</f>
        <v>12450.000000000002</v>
      </c>
    </row>
    <row r="10" spans="1:9" ht="15.75" customHeight="1" x14ac:dyDescent="0.35">
      <c r="B10" s="48" t="s">
        <v>1</v>
      </c>
      <c r="C10" s="33">
        <v>450</v>
      </c>
      <c r="D10" s="34">
        <v>40.9</v>
      </c>
      <c r="E10" s="115">
        <f t="shared" ref="E10:E12" si="0">(D10*C10)</f>
        <v>18405</v>
      </c>
    </row>
    <row r="11" spans="1:9" ht="15.75" customHeight="1" x14ac:dyDescent="0.35">
      <c r="B11" s="48" t="s">
        <v>120</v>
      </c>
      <c r="C11" s="33">
        <v>625</v>
      </c>
      <c r="D11" s="34">
        <v>50.5</v>
      </c>
      <c r="E11" s="115">
        <f t="shared" si="0"/>
        <v>31562.5</v>
      </c>
    </row>
    <row r="12" spans="1:9" ht="15.75" customHeight="1" x14ac:dyDescent="0.35">
      <c r="B12" s="48" t="s">
        <v>119</v>
      </c>
      <c r="C12" s="33">
        <v>100</v>
      </c>
      <c r="D12" s="34">
        <v>54</v>
      </c>
      <c r="E12" s="115">
        <f t="shared" si="0"/>
        <v>5400</v>
      </c>
    </row>
    <row r="13" spans="1:9" ht="15.75" customHeight="1" x14ac:dyDescent="0.35">
      <c r="B13" s="43" t="s">
        <v>2</v>
      </c>
      <c r="C13" s="49"/>
      <c r="D13" s="49"/>
      <c r="E13" s="115">
        <f>SUM(E9:E12)</f>
        <v>67817.5</v>
      </c>
      <c r="F13" s="99"/>
      <c r="G13" s="100"/>
      <c r="H13" s="100"/>
      <c r="I13" s="100"/>
    </row>
    <row r="16" spans="1:9" x14ac:dyDescent="0.25">
      <c r="C16" s="46" t="s">
        <v>3</v>
      </c>
      <c r="D16" s="46" t="s">
        <v>4</v>
      </c>
      <c r="E16" s="46" t="s">
        <v>5</v>
      </c>
      <c r="F16" s="46" t="s">
        <v>6</v>
      </c>
      <c r="G16" s="46" t="s">
        <v>7</v>
      </c>
      <c r="H16" s="46" t="s">
        <v>8</v>
      </c>
      <c r="I16" s="46" t="s">
        <v>9</v>
      </c>
    </row>
    <row r="17" spans="2:10" ht="15.75" customHeight="1" x14ac:dyDescent="0.25">
      <c r="C17" s="47" t="s">
        <v>10</v>
      </c>
      <c r="D17" s="35">
        <v>7.3</v>
      </c>
      <c r="E17" s="36">
        <v>4.3</v>
      </c>
      <c r="F17" s="35">
        <v>2</v>
      </c>
      <c r="G17" s="106">
        <f>AVERAGE(D17,E17,F17)</f>
        <v>4.5333333333333332</v>
      </c>
      <c r="H17" s="116">
        <f>MAX(D17:F17)</f>
        <v>7.3</v>
      </c>
      <c r="I17" s="117">
        <f>MIN(D17:F17)</f>
        <v>2</v>
      </c>
    </row>
    <row r="18" spans="2:10" ht="15.75" x14ac:dyDescent="0.25">
      <c r="C18" s="47" t="s">
        <v>11</v>
      </c>
      <c r="D18" s="35">
        <v>10</v>
      </c>
      <c r="E18" s="36">
        <v>9.5</v>
      </c>
      <c r="F18" s="35">
        <v>9</v>
      </c>
      <c r="G18" s="106">
        <f t="shared" ref="G18:G20" si="1">AVERAGE(D18,E18,F18)</f>
        <v>9.5</v>
      </c>
      <c r="H18" s="116">
        <f t="shared" ref="H18:H20" si="2">MAX(D18:F18)</f>
        <v>10</v>
      </c>
      <c r="I18" s="117">
        <f t="shared" ref="I18:I20" si="3">MIN(D18:F18)</f>
        <v>9</v>
      </c>
    </row>
    <row r="19" spans="2:10" ht="15.75" x14ac:dyDescent="0.25">
      <c r="C19" s="47" t="s">
        <v>12</v>
      </c>
      <c r="D19" s="35">
        <v>8.5</v>
      </c>
      <c r="E19" s="36">
        <v>9</v>
      </c>
      <c r="F19" s="35">
        <v>7</v>
      </c>
      <c r="G19" s="106">
        <f t="shared" si="1"/>
        <v>8.1666666666666661</v>
      </c>
      <c r="H19" s="116">
        <f t="shared" si="2"/>
        <v>9</v>
      </c>
      <c r="I19" s="117">
        <f t="shared" si="3"/>
        <v>7</v>
      </c>
    </row>
    <row r="20" spans="2:10" ht="15.75" x14ac:dyDescent="0.25">
      <c r="C20" s="47" t="s">
        <v>13</v>
      </c>
      <c r="D20" s="35">
        <v>9.6</v>
      </c>
      <c r="E20" s="36">
        <v>9</v>
      </c>
      <c r="F20" s="35">
        <v>8</v>
      </c>
      <c r="G20" s="106">
        <f t="shared" si="1"/>
        <v>8.8666666666666671</v>
      </c>
      <c r="H20" s="116">
        <f t="shared" si="2"/>
        <v>9.6</v>
      </c>
      <c r="I20" s="117">
        <f t="shared" si="3"/>
        <v>8</v>
      </c>
    </row>
    <row r="23" spans="2:10" x14ac:dyDescent="0.25">
      <c r="F23" s="100"/>
      <c r="G23" s="100"/>
      <c r="H23" s="100"/>
      <c r="I23" s="100"/>
      <c r="J23" s="100"/>
    </row>
    <row r="24" spans="2:10" x14ac:dyDescent="0.25">
      <c r="B24" s="45" t="s">
        <v>14</v>
      </c>
      <c r="C24" s="45" t="s">
        <v>15</v>
      </c>
      <c r="D24" s="45" t="s">
        <v>16</v>
      </c>
      <c r="E24" s="45" t="s">
        <v>17</v>
      </c>
      <c r="F24" s="45" t="s">
        <v>18</v>
      </c>
      <c r="G24" s="45" t="s">
        <v>2</v>
      </c>
    </row>
    <row r="25" spans="2:10" x14ac:dyDescent="0.25">
      <c r="B25" s="37">
        <v>5</v>
      </c>
      <c r="C25" s="50" t="s">
        <v>19</v>
      </c>
      <c r="D25" s="38">
        <v>6500</v>
      </c>
      <c r="E25" s="118">
        <f>B25*D25</f>
        <v>32500</v>
      </c>
      <c r="F25" s="119">
        <f>E25*C33</f>
        <v>6825</v>
      </c>
      <c r="G25" s="107">
        <f>E25+F25</f>
        <v>39325</v>
      </c>
    </row>
    <row r="26" spans="2:10" x14ac:dyDescent="0.25">
      <c r="B26" s="37">
        <v>7</v>
      </c>
      <c r="C26" s="50" t="s">
        <v>122</v>
      </c>
      <c r="D26" s="38">
        <v>7500</v>
      </c>
      <c r="E26" s="118">
        <f t="shared" ref="E26:E30" si="4">B26*D26</f>
        <v>52500</v>
      </c>
      <c r="F26" s="119">
        <f>E26*C33</f>
        <v>11025</v>
      </c>
      <c r="G26" s="107">
        <f t="shared" ref="G26:G30" si="5">E26+F26</f>
        <v>63525</v>
      </c>
    </row>
    <row r="27" spans="2:10" x14ac:dyDescent="0.25">
      <c r="B27" s="37">
        <v>8</v>
      </c>
      <c r="C27" s="50" t="s">
        <v>123</v>
      </c>
      <c r="D27" s="38">
        <v>250</v>
      </c>
      <c r="E27" s="118">
        <f t="shared" si="4"/>
        <v>2000</v>
      </c>
      <c r="F27" s="119">
        <f>E27*C33</f>
        <v>420</v>
      </c>
      <c r="G27" s="107">
        <f t="shared" si="5"/>
        <v>2420</v>
      </c>
    </row>
    <row r="28" spans="2:10" x14ac:dyDescent="0.25">
      <c r="B28" s="37">
        <v>4</v>
      </c>
      <c r="C28" s="50" t="s">
        <v>124</v>
      </c>
      <c r="D28" s="38">
        <v>2598</v>
      </c>
      <c r="E28" s="118">
        <f t="shared" si="4"/>
        <v>10392</v>
      </c>
      <c r="F28" s="119">
        <f>E28*C33</f>
        <v>2182.3199999999997</v>
      </c>
      <c r="G28" s="107">
        <f t="shared" si="5"/>
        <v>12574.32</v>
      </c>
    </row>
    <row r="29" spans="2:10" x14ac:dyDescent="0.25">
      <c r="B29" s="37">
        <v>6</v>
      </c>
      <c r="C29" s="50" t="s">
        <v>125</v>
      </c>
      <c r="D29" s="38">
        <v>12500</v>
      </c>
      <c r="E29" s="118">
        <f t="shared" si="4"/>
        <v>75000</v>
      </c>
      <c r="F29" s="119">
        <f>E29*C33</f>
        <v>15750</v>
      </c>
      <c r="G29" s="107">
        <f t="shared" si="5"/>
        <v>90750</v>
      </c>
    </row>
    <row r="30" spans="2:10" x14ac:dyDescent="0.25">
      <c r="B30" s="37">
        <v>5</v>
      </c>
      <c r="C30" s="50" t="s">
        <v>121</v>
      </c>
      <c r="D30" s="38">
        <v>8000</v>
      </c>
      <c r="E30" s="118">
        <f t="shared" si="4"/>
        <v>40000</v>
      </c>
      <c r="F30" s="119">
        <f>E30*C33</f>
        <v>8400</v>
      </c>
      <c r="G30" s="107">
        <f t="shared" si="5"/>
        <v>48400</v>
      </c>
    </row>
    <row r="31" spans="2:10" x14ac:dyDescent="0.25">
      <c r="B31" s="39"/>
      <c r="C31" s="39"/>
      <c r="D31" s="39"/>
      <c r="E31" s="108"/>
      <c r="F31" s="109" t="s">
        <v>20</v>
      </c>
      <c r="G31" s="107">
        <f>SUM(G25:G30)</f>
        <v>256994.32</v>
      </c>
    </row>
    <row r="32" spans="2:10" x14ac:dyDescent="0.25">
      <c r="B32" s="39"/>
      <c r="C32" s="39"/>
      <c r="D32" s="39"/>
      <c r="E32" s="39"/>
      <c r="F32" s="39"/>
      <c r="G32" s="39"/>
    </row>
    <row r="33" spans="2:7" x14ac:dyDescent="0.25">
      <c r="B33" s="44" t="s">
        <v>18</v>
      </c>
      <c r="C33" s="40">
        <v>0.21</v>
      </c>
      <c r="D33" s="39"/>
      <c r="E33" s="39"/>
      <c r="F33" s="39"/>
      <c r="G33" s="39"/>
    </row>
    <row r="34" spans="2:7" x14ac:dyDescent="0.25">
      <c r="B34" s="39"/>
      <c r="C34" s="39"/>
      <c r="D34" s="39"/>
      <c r="E34" s="39"/>
      <c r="F34" s="39"/>
      <c r="G34" s="39"/>
    </row>
    <row r="35" spans="2:7" x14ac:dyDescent="0.25">
      <c r="B35" s="39"/>
      <c r="C35" s="39"/>
      <c r="D35" s="39"/>
      <c r="E35" s="39"/>
      <c r="F35" s="39"/>
      <c r="G35" s="3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47"/>
  <sheetViews>
    <sheetView topLeftCell="A31" workbookViewId="0">
      <selection activeCell="G41" sqref="G41:G47"/>
    </sheetView>
  </sheetViews>
  <sheetFormatPr baseColWidth="10" defaultRowHeight="15" x14ac:dyDescent="0.25"/>
  <cols>
    <col min="1" max="1" width="2.140625" style="30" bestFit="1" customWidth="1"/>
    <col min="2" max="2" width="11.42578125" style="30"/>
    <col min="3" max="3" width="11.7109375" style="30" bestFit="1" customWidth="1"/>
    <col min="4" max="4" width="14.28515625" style="30" bestFit="1" customWidth="1"/>
    <col min="5" max="5" width="12" style="30" bestFit="1" customWidth="1"/>
    <col min="6" max="6" width="11.7109375" style="30" bestFit="1" customWidth="1"/>
    <col min="7" max="7" width="11.5703125" style="30" bestFit="1" customWidth="1"/>
    <col min="8" max="8" width="13" style="30" bestFit="1" customWidth="1"/>
    <col min="9" max="9" width="12" style="30" bestFit="1" customWidth="1"/>
    <col min="10" max="16384" width="11.42578125" style="30"/>
  </cols>
  <sheetData>
    <row r="1" spans="2:14" ht="15.75" thickBot="1" x14ac:dyDescent="0.3">
      <c r="B1" s="124" t="s">
        <v>133</v>
      </c>
      <c r="C1" s="125"/>
      <c r="D1" s="126"/>
    </row>
    <row r="2" spans="2:14" ht="15.75" thickBot="1" x14ac:dyDescent="0.3"/>
    <row r="3" spans="2:14" x14ac:dyDescent="0.25">
      <c r="B3" s="60" t="s">
        <v>21</v>
      </c>
      <c r="C3" s="61" t="s">
        <v>22</v>
      </c>
      <c r="D3" s="61" t="s">
        <v>23</v>
      </c>
      <c r="E3" s="61" t="s">
        <v>24</v>
      </c>
      <c r="F3" s="61" t="s">
        <v>25</v>
      </c>
      <c r="G3" s="61" t="s">
        <v>79</v>
      </c>
      <c r="H3" s="61" t="s">
        <v>18</v>
      </c>
      <c r="I3" s="62" t="s">
        <v>26</v>
      </c>
      <c r="J3" s="68"/>
      <c r="K3" s="69"/>
      <c r="L3" s="69"/>
      <c r="M3" s="69"/>
      <c r="N3" s="69"/>
    </row>
    <row r="4" spans="2:14" x14ac:dyDescent="0.25">
      <c r="B4" s="51" t="s">
        <v>27</v>
      </c>
      <c r="C4" s="66" t="s">
        <v>130</v>
      </c>
      <c r="D4" s="31">
        <v>200</v>
      </c>
      <c r="E4" s="103">
        <f>D4*C14</f>
        <v>2060</v>
      </c>
      <c r="F4" s="120">
        <f>E4*F14</f>
        <v>164.8</v>
      </c>
      <c r="G4" s="103">
        <f>E4-F4</f>
        <v>1895.2</v>
      </c>
      <c r="H4" s="120">
        <f>G4*F15</f>
        <v>397.99200000000002</v>
      </c>
      <c r="I4" s="104">
        <f>G4+H4</f>
        <v>2293.192</v>
      </c>
      <c r="J4" s="68"/>
      <c r="K4" s="69"/>
      <c r="L4" s="69"/>
      <c r="M4" s="69"/>
      <c r="N4" s="69"/>
    </row>
    <row r="5" spans="2:14" x14ac:dyDescent="0.25">
      <c r="B5" s="51" t="s">
        <v>146</v>
      </c>
      <c r="C5" s="66" t="s">
        <v>28</v>
      </c>
      <c r="D5" s="31">
        <v>150</v>
      </c>
      <c r="E5" s="103">
        <f t="shared" ref="E5:E10" si="0">D5*C15</f>
        <v>1522.5</v>
      </c>
      <c r="F5" s="120">
        <f>E5*F14</f>
        <v>121.8</v>
      </c>
      <c r="G5" s="103">
        <f t="shared" ref="G5:G10" si="1">E5-F5</f>
        <v>1400.7</v>
      </c>
      <c r="H5" s="120">
        <f>G5*F15</f>
        <v>294.14699999999999</v>
      </c>
      <c r="I5" s="104">
        <f t="shared" ref="I5:I10" si="2">G5+H5</f>
        <v>1694.847</v>
      </c>
      <c r="J5" s="68"/>
      <c r="K5" s="69"/>
      <c r="L5" s="69"/>
      <c r="M5" s="69"/>
      <c r="N5" s="69"/>
    </row>
    <row r="6" spans="2:14" x14ac:dyDescent="0.25">
      <c r="B6" s="51" t="s">
        <v>147</v>
      </c>
      <c r="C6" s="66" t="s">
        <v>29</v>
      </c>
      <c r="D6" s="31">
        <v>500</v>
      </c>
      <c r="E6" s="103">
        <f t="shared" si="0"/>
        <v>10400</v>
      </c>
      <c r="F6" s="120">
        <f>E6*F14</f>
        <v>832</v>
      </c>
      <c r="G6" s="103">
        <f t="shared" si="1"/>
        <v>9568</v>
      </c>
      <c r="H6" s="120">
        <f>G6*F15</f>
        <v>2009.28</v>
      </c>
      <c r="I6" s="104">
        <f t="shared" si="2"/>
        <v>11577.28</v>
      </c>
      <c r="J6" s="68"/>
      <c r="K6" s="69"/>
      <c r="L6" s="69"/>
      <c r="M6" s="69"/>
      <c r="N6" s="69"/>
    </row>
    <row r="7" spans="2:14" x14ac:dyDescent="0.25">
      <c r="B7" s="51" t="s">
        <v>148</v>
      </c>
      <c r="C7" s="66" t="s">
        <v>30</v>
      </c>
      <c r="D7" s="31">
        <v>800</v>
      </c>
      <c r="E7" s="103">
        <f t="shared" si="0"/>
        <v>4600</v>
      </c>
      <c r="F7" s="120">
        <f>E7*F14</f>
        <v>368</v>
      </c>
      <c r="G7" s="103">
        <f t="shared" si="1"/>
        <v>4232</v>
      </c>
      <c r="H7" s="120">
        <f>G7*F15</f>
        <v>888.71999999999991</v>
      </c>
      <c r="I7" s="104">
        <f t="shared" si="2"/>
        <v>5120.72</v>
      </c>
    </row>
    <row r="8" spans="2:14" x14ac:dyDescent="0.25">
      <c r="B8" s="51" t="s">
        <v>149</v>
      </c>
      <c r="C8" s="66" t="s">
        <v>31</v>
      </c>
      <c r="D8" s="31">
        <v>1900</v>
      </c>
      <c r="E8" s="103">
        <f t="shared" si="0"/>
        <v>4750</v>
      </c>
      <c r="F8" s="120">
        <f>E8*F14</f>
        <v>380</v>
      </c>
      <c r="G8" s="103">
        <f t="shared" si="1"/>
        <v>4370</v>
      </c>
      <c r="H8" s="120">
        <f>G8*F15</f>
        <v>917.69999999999993</v>
      </c>
      <c r="I8" s="104">
        <f t="shared" si="2"/>
        <v>5287.7</v>
      </c>
    </row>
    <row r="9" spans="2:14" x14ac:dyDescent="0.25">
      <c r="B9" s="51" t="s">
        <v>150</v>
      </c>
      <c r="C9" s="66" t="s">
        <v>131</v>
      </c>
      <c r="D9" s="31">
        <v>200</v>
      </c>
      <c r="E9" s="103">
        <f t="shared" si="0"/>
        <v>860</v>
      </c>
      <c r="F9" s="120">
        <f>E9*F14</f>
        <v>68.8</v>
      </c>
      <c r="G9" s="103">
        <f t="shared" si="1"/>
        <v>791.2</v>
      </c>
      <c r="H9" s="120">
        <f>G9*F15</f>
        <v>166.15200000000002</v>
      </c>
      <c r="I9" s="104">
        <f t="shared" si="2"/>
        <v>957.35200000000009</v>
      </c>
    </row>
    <row r="10" spans="2:14" ht="15.75" thickBot="1" x14ac:dyDescent="0.3">
      <c r="B10" s="51" t="s">
        <v>151</v>
      </c>
      <c r="C10" s="67" t="s">
        <v>132</v>
      </c>
      <c r="D10" s="52">
        <v>150</v>
      </c>
      <c r="E10" s="103">
        <f t="shared" si="0"/>
        <v>1087.5</v>
      </c>
      <c r="F10" s="120">
        <f>E10*F14</f>
        <v>87</v>
      </c>
      <c r="G10" s="103">
        <f t="shared" si="1"/>
        <v>1000.5</v>
      </c>
      <c r="H10" s="120">
        <f>G10*F15</f>
        <v>210.10499999999999</v>
      </c>
      <c r="I10" s="104">
        <f t="shared" si="2"/>
        <v>1210.605</v>
      </c>
    </row>
    <row r="11" spans="2:14" x14ac:dyDescent="0.25">
      <c r="H11" s="63" t="s">
        <v>80</v>
      </c>
      <c r="I11" s="104">
        <f>SUM(I4:I10)</f>
        <v>28141.696</v>
      </c>
    </row>
    <row r="12" spans="2:14" ht="15.75" thickBot="1" x14ac:dyDescent="0.3"/>
    <row r="13" spans="2:14" x14ac:dyDescent="0.25">
      <c r="B13" s="127" t="s">
        <v>32</v>
      </c>
      <c r="C13" s="128"/>
      <c r="E13" s="127" t="s">
        <v>33</v>
      </c>
      <c r="F13" s="128"/>
    </row>
    <row r="14" spans="2:14" x14ac:dyDescent="0.25">
      <c r="B14" s="66" t="s">
        <v>130</v>
      </c>
      <c r="C14" s="53">
        <v>10.3</v>
      </c>
      <c r="E14" s="64" t="s">
        <v>34</v>
      </c>
      <c r="F14" s="54">
        <v>0.08</v>
      </c>
    </row>
    <row r="15" spans="2:14" ht="15.75" thickBot="1" x14ac:dyDescent="0.3">
      <c r="B15" s="66" t="s">
        <v>28</v>
      </c>
      <c r="C15" s="53">
        <v>10.15</v>
      </c>
      <c r="E15" s="65" t="s">
        <v>18</v>
      </c>
      <c r="F15" s="55">
        <v>0.21</v>
      </c>
    </row>
    <row r="16" spans="2:14" x14ac:dyDescent="0.25">
      <c r="B16" s="66" t="s">
        <v>29</v>
      </c>
      <c r="C16" s="53">
        <v>20.8</v>
      </c>
    </row>
    <row r="17" spans="2:11" x14ac:dyDescent="0.25">
      <c r="B17" s="66" t="s">
        <v>30</v>
      </c>
      <c r="C17" s="53">
        <v>5.75</v>
      </c>
    </row>
    <row r="18" spans="2:11" x14ac:dyDescent="0.25">
      <c r="B18" s="66" t="s">
        <v>31</v>
      </c>
      <c r="C18" s="53">
        <v>2.5</v>
      </c>
    </row>
    <row r="19" spans="2:11" x14ac:dyDescent="0.25">
      <c r="B19" s="66" t="s">
        <v>131</v>
      </c>
      <c r="C19" s="53">
        <v>4.3</v>
      </c>
    </row>
    <row r="20" spans="2:11" ht="15.75" thickBot="1" x14ac:dyDescent="0.3">
      <c r="B20" s="67" t="s">
        <v>132</v>
      </c>
      <c r="C20" s="56">
        <v>7.25</v>
      </c>
    </row>
    <row r="21" spans="2:11" x14ac:dyDescent="0.25">
      <c r="B21" s="70"/>
      <c r="C21" s="71"/>
    </row>
    <row r="22" spans="2:11" ht="15.75" thickBot="1" x14ac:dyDescent="0.3"/>
    <row r="23" spans="2:11" ht="15.75" thickBot="1" x14ac:dyDescent="0.3">
      <c r="B23" s="124" t="s">
        <v>35</v>
      </c>
      <c r="C23" s="125"/>
      <c r="D23" s="126"/>
    </row>
    <row r="25" spans="2:11" ht="30" x14ac:dyDescent="0.25">
      <c r="B25" s="72" t="s">
        <v>134</v>
      </c>
      <c r="C25" s="72" t="s">
        <v>135</v>
      </c>
      <c r="D25" s="73" t="s">
        <v>136</v>
      </c>
      <c r="E25" s="73" t="s">
        <v>137</v>
      </c>
      <c r="F25" s="73" t="s">
        <v>138</v>
      </c>
      <c r="G25" s="73" t="s">
        <v>139</v>
      </c>
      <c r="H25" s="73" t="s">
        <v>140</v>
      </c>
      <c r="I25" s="73" t="s">
        <v>141</v>
      </c>
    </row>
    <row r="26" spans="2:11" x14ac:dyDescent="0.25">
      <c r="B26" s="31" t="s">
        <v>36</v>
      </c>
      <c r="C26" s="57">
        <v>2200</v>
      </c>
      <c r="D26" s="57">
        <v>550</v>
      </c>
      <c r="E26" s="57">
        <v>380</v>
      </c>
      <c r="F26" s="57">
        <v>430</v>
      </c>
      <c r="G26" s="57">
        <f>(C26+D26+E26+F26)*7</f>
        <v>24920</v>
      </c>
      <c r="H26" s="57">
        <f>C31*7</f>
        <v>88200</v>
      </c>
      <c r="I26" s="57">
        <f>C32*7</f>
        <v>137900</v>
      </c>
    </row>
    <row r="27" spans="2:11" x14ac:dyDescent="0.25">
      <c r="B27" s="31" t="s">
        <v>37</v>
      </c>
      <c r="C27" s="57">
        <v>2500</v>
      </c>
      <c r="D27" s="57">
        <v>400</v>
      </c>
      <c r="E27" s="57">
        <v>270</v>
      </c>
      <c r="F27" s="57">
        <v>550</v>
      </c>
      <c r="G27" s="57">
        <f t="shared" ref="G27:G28" si="3">(C27+D27+E27+F27)*7</f>
        <v>26040</v>
      </c>
      <c r="H27" s="57">
        <f>C31*7</f>
        <v>88200</v>
      </c>
      <c r="I27" s="57">
        <f>C32*7</f>
        <v>137900</v>
      </c>
    </row>
    <row r="28" spans="2:11" x14ac:dyDescent="0.25">
      <c r="B28" s="31" t="s">
        <v>38</v>
      </c>
      <c r="C28" s="57">
        <v>2100</v>
      </c>
      <c r="D28" s="57">
        <v>330</v>
      </c>
      <c r="E28" s="57">
        <v>500</v>
      </c>
      <c r="F28" s="57">
        <v>320</v>
      </c>
      <c r="G28" s="57">
        <f t="shared" si="3"/>
        <v>22750</v>
      </c>
      <c r="H28" s="57">
        <f>C31*7</f>
        <v>88200</v>
      </c>
      <c r="I28" s="57">
        <f>C32*7</f>
        <v>137900</v>
      </c>
    </row>
    <row r="30" spans="2:11" x14ac:dyDescent="0.25">
      <c r="E30" s="76"/>
      <c r="F30" s="76"/>
      <c r="G30" s="76"/>
      <c r="H30" s="76"/>
      <c r="I30" s="76"/>
      <c r="J30" s="76"/>
      <c r="K30" s="76"/>
    </row>
    <row r="31" spans="2:11" x14ac:dyDescent="0.25">
      <c r="B31" s="74" t="s">
        <v>81</v>
      </c>
      <c r="C31" s="75">
        <v>12600</v>
      </c>
      <c r="E31" s="76"/>
      <c r="F31" s="76"/>
      <c r="G31" s="76"/>
      <c r="H31" s="76"/>
      <c r="I31" s="76"/>
      <c r="J31" s="76"/>
      <c r="K31" s="76"/>
    </row>
    <row r="32" spans="2:11" x14ac:dyDescent="0.25">
      <c r="B32" s="74" t="s">
        <v>39</v>
      </c>
      <c r="C32" s="75">
        <v>19700</v>
      </c>
      <c r="E32" s="76"/>
      <c r="F32" s="76"/>
      <c r="G32" s="76"/>
      <c r="H32" s="76"/>
      <c r="I32" s="76"/>
      <c r="J32" s="76"/>
      <c r="K32" s="76"/>
    </row>
    <row r="34" spans="2:7" ht="15.75" thickBot="1" x14ac:dyDescent="0.3"/>
    <row r="35" spans="2:7" ht="15.75" thickBot="1" x14ac:dyDescent="0.3">
      <c r="B35" s="124" t="s">
        <v>40</v>
      </c>
      <c r="C35" s="125"/>
      <c r="D35" s="126"/>
    </row>
    <row r="36" spans="2:7" ht="15.75" thickBot="1" x14ac:dyDescent="0.3"/>
    <row r="37" spans="2:7" ht="30" x14ac:dyDescent="0.25">
      <c r="B37" s="77" t="s">
        <v>41</v>
      </c>
      <c r="C37" s="79">
        <v>0.1</v>
      </c>
    </row>
    <row r="38" spans="2:7" ht="30.75" thickBot="1" x14ac:dyDescent="0.3">
      <c r="B38" s="78" t="s">
        <v>42</v>
      </c>
      <c r="C38" s="80">
        <v>0.05</v>
      </c>
    </row>
    <row r="39" spans="2:7" ht="15.75" thickBot="1" x14ac:dyDescent="0.3"/>
    <row r="40" spans="2:7" ht="45" x14ac:dyDescent="0.25">
      <c r="B40" s="81" t="s">
        <v>142</v>
      </c>
      <c r="C40" s="82" t="s">
        <v>43</v>
      </c>
      <c r="D40" s="82" t="s">
        <v>44</v>
      </c>
      <c r="E40" s="82" t="s">
        <v>45</v>
      </c>
      <c r="F40" s="82" t="s">
        <v>46</v>
      </c>
      <c r="G40" s="83" t="s">
        <v>47</v>
      </c>
    </row>
    <row r="41" spans="2:7" x14ac:dyDescent="0.25">
      <c r="B41" s="58" t="s">
        <v>48</v>
      </c>
      <c r="C41" s="57">
        <v>820</v>
      </c>
      <c r="D41" s="120">
        <f>C41*C37</f>
        <v>82</v>
      </c>
      <c r="E41" s="103">
        <f>C41*C38</f>
        <v>41</v>
      </c>
      <c r="F41" s="121">
        <f>C41+D41</f>
        <v>902</v>
      </c>
      <c r="G41" s="122">
        <f>C41-E41</f>
        <v>779</v>
      </c>
    </row>
    <row r="42" spans="2:7" x14ac:dyDescent="0.25">
      <c r="B42" s="58" t="s">
        <v>152</v>
      </c>
      <c r="C42" s="57">
        <v>550</v>
      </c>
      <c r="D42" s="120">
        <f>C42*C37</f>
        <v>55</v>
      </c>
      <c r="E42" s="103">
        <f>C42*C38</f>
        <v>27.5</v>
      </c>
      <c r="F42" s="121">
        <f t="shared" ref="F42:F47" si="4">C42+D42</f>
        <v>605</v>
      </c>
      <c r="G42" s="122">
        <f t="shared" ref="G42:G47" si="5">C42-E42</f>
        <v>522.5</v>
      </c>
    </row>
    <row r="43" spans="2:7" x14ac:dyDescent="0.25">
      <c r="B43" s="58" t="s">
        <v>153</v>
      </c>
      <c r="C43" s="57">
        <v>175</v>
      </c>
      <c r="D43" s="120">
        <f>C43*C37</f>
        <v>17.5</v>
      </c>
      <c r="E43" s="103">
        <f>C43*C38</f>
        <v>8.75</v>
      </c>
      <c r="F43" s="121">
        <f t="shared" si="4"/>
        <v>192.5</v>
      </c>
      <c r="G43" s="122">
        <f t="shared" si="5"/>
        <v>166.25</v>
      </c>
    </row>
    <row r="44" spans="2:7" x14ac:dyDescent="0.25">
      <c r="B44" s="58" t="s">
        <v>154</v>
      </c>
      <c r="C44" s="57">
        <v>1240</v>
      </c>
      <c r="D44" s="120">
        <f>C44*C37</f>
        <v>124</v>
      </c>
      <c r="E44" s="103">
        <f>C44*C38</f>
        <v>62</v>
      </c>
      <c r="F44" s="121">
        <f t="shared" si="4"/>
        <v>1364</v>
      </c>
      <c r="G44" s="122">
        <f t="shared" si="5"/>
        <v>1178</v>
      </c>
    </row>
    <row r="45" spans="2:7" x14ac:dyDescent="0.25">
      <c r="B45" s="58" t="s">
        <v>155</v>
      </c>
      <c r="C45" s="57">
        <v>3100</v>
      </c>
      <c r="D45" s="120">
        <f>C45*C37</f>
        <v>310</v>
      </c>
      <c r="E45" s="103">
        <f>C45*C38</f>
        <v>155</v>
      </c>
      <c r="F45" s="121">
        <f t="shared" si="4"/>
        <v>3410</v>
      </c>
      <c r="G45" s="122">
        <f t="shared" si="5"/>
        <v>2945</v>
      </c>
    </row>
    <row r="46" spans="2:7" x14ac:dyDescent="0.25">
      <c r="B46" s="58" t="s">
        <v>156</v>
      </c>
      <c r="C46" s="57">
        <v>425</v>
      </c>
      <c r="D46" s="120">
        <f>C46*C37</f>
        <v>42.5</v>
      </c>
      <c r="E46" s="103">
        <f>C46*C38</f>
        <v>21.25</v>
      </c>
      <c r="F46" s="121">
        <f t="shared" si="4"/>
        <v>467.5</v>
      </c>
      <c r="G46" s="122">
        <f t="shared" si="5"/>
        <v>403.75</v>
      </c>
    </row>
    <row r="47" spans="2:7" ht="15.75" thickBot="1" x14ac:dyDescent="0.3">
      <c r="B47" s="58" t="s">
        <v>157</v>
      </c>
      <c r="C47" s="59">
        <v>930</v>
      </c>
      <c r="D47" s="120">
        <f>C47*C37</f>
        <v>93</v>
      </c>
      <c r="E47" s="103">
        <f>C47*C38</f>
        <v>46.5</v>
      </c>
      <c r="F47" s="121">
        <f t="shared" si="4"/>
        <v>1023</v>
      </c>
      <c r="G47" s="122">
        <f t="shared" si="5"/>
        <v>883.5</v>
      </c>
    </row>
  </sheetData>
  <mergeCells count="5">
    <mergeCell ref="B1:D1"/>
    <mergeCell ref="B35:D35"/>
    <mergeCell ref="B13:C13"/>
    <mergeCell ref="E13:F13"/>
    <mergeCell ref="B23:D2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21"/>
  <sheetViews>
    <sheetView workbookViewId="0">
      <selection activeCell="M18" sqref="M18"/>
    </sheetView>
  </sheetViews>
  <sheetFormatPr baseColWidth="10" defaultRowHeight="15" x14ac:dyDescent="0.25"/>
  <cols>
    <col min="9" max="9" width="7.85546875" customWidth="1"/>
    <col min="12" max="12" width="15" customWidth="1"/>
  </cols>
  <sheetData>
    <row r="1" spans="2:13" ht="15.75" thickBot="1" x14ac:dyDescent="0.3"/>
    <row r="2" spans="2:13" ht="15.75" thickBot="1" x14ac:dyDescent="0.3">
      <c r="B2" s="84" t="s">
        <v>105</v>
      </c>
      <c r="C2" s="144">
        <f ca="1">TODAY()</f>
        <v>45545</v>
      </c>
      <c r="D2" s="145"/>
      <c r="E2" s="141" t="s">
        <v>106</v>
      </c>
      <c r="F2" s="141"/>
      <c r="G2" s="142">
        <f ca="1">NOW()</f>
        <v>45545.555300115739</v>
      </c>
      <c r="H2" s="143"/>
    </row>
    <row r="3" spans="2:13" ht="15.75" thickBot="1" x14ac:dyDescent="0.3">
      <c r="B3" s="146" t="s">
        <v>69</v>
      </c>
      <c r="C3" s="147"/>
      <c r="D3" s="147"/>
      <c r="E3" s="147"/>
      <c r="F3" s="147"/>
      <c r="G3" s="147"/>
      <c r="H3" s="148"/>
    </row>
    <row r="4" spans="2:13" ht="15.75" thickBot="1" x14ac:dyDescent="0.3">
      <c r="B4" s="85" t="s">
        <v>68</v>
      </c>
      <c r="C4" s="86" t="s">
        <v>62</v>
      </c>
      <c r="D4" s="86" t="s">
        <v>63</v>
      </c>
      <c r="E4" s="86" t="s">
        <v>64</v>
      </c>
      <c r="F4" s="86" t="s">
        <v>65</v>
      </c>
      <c r="G4" s="86" t="s">
        <v>66</v>
      </c>
      <c r="H4" s="87" t="s">
        <v>67</v>
      </c>
    </row>
    <row r="5" spans="2:13" x14ac:dyDescent="0.25">
      <c r="B5" s="14" t="s">
        <v>50</v>
      </c>
      <c r="C5" s="4">
        <v>7500</v>
      </c>
      <c r="D5" s="4">
        <v>5100</v>
      </c>
      <c r="E5" s="4">
        <v>2700</v>
      </c>
      <c r="F5" s="4">
        <v>2700</v>
      </c>
      <c r="G5" s="4">
        <v>2700</v>
      </c>
      <c r="H5" s="15">
        <v>2700</v>
      </c>
    </row>
    <row r="6" spans="2:13" x14ac:dyDescent="0.25">
      <c r="B6" s="5" t="s">
        <v>51</v>
      </c>
      <c r="C6" s="2">
        <v>2100</v>
      </c>
      <c r="D6" s="2">
        <v>5700</v>
      </c>
      <c r="E6" s="2">
        <v>8100</v>
      </c>
      <c r="F6" s="2">
        <v>3300</v>
      </c>
      <c r="G6" s="2">
        <v>3300</v>
      </c>
      <c r="H6" s="6">
        <v>8100</v>
      </c>
    </row>
    <row r="7" spans="2:13" x14ac:dyDescent="0.25">
      <c r="B7" s="5" t="s">
        <v>52</v>
      </c>
      <c r="C7" s="2">
        <v>2700</v>
      </c>
      <c r="D7" s="2">
        <v>6300</v>
      </c>
      <c r="E7" s="2">
        <v>3900</v>
      </c>
      <c r="F7" s="2">
        <v>3900</v>
      </c>
      <c r="G7" s="2">
        <v>3900</v>
      </c>
      <c r="H7" s="6">
        <v>3900</v>
      </c>
    </row>
    <row r="8" spans="2:13" ht="15.75" thickBot="1" x14ac:dyDescent="0.3">
      <c r="B8" s="5" t="s">
        <v>53</v>
      </c>
      <c r="C8" s="2">
        <v>8100</v>
      </c>
      <c r="D8" s="2">
        <v>6900</v>
      </c>
      <c r="E8" s="2">
        <v>4500</v>
      </c>
      <c r="F8" s="2">
        <v>4500</v>
      </c>
      <c r="G8" s="2">
        <v>4500</v>
      </c>
      <c r="H8" s="6">
        <v>4500</v>
      </c>
    </row>
    <row r="9" spans="2:13" x14ac:dyDescent="0.25">
      <c r="B9" s="5" t="s">
        <v>54</v>
      </c>
      <c r="C9" s="2">
        <v>3900</v>
      </c>
      <c r="D9" s="2">
        <v>3900</v>
      </c>
      <c r="E9" s="2">
        <v>5100</v>
      </c>
      <c r="F9" s="2">
        <v>5100</v>
      </c>
      <c r="G9" s="2">
        <v>8100</v>
      </c>
      <c r="H9" s="6">
        <v>5100</v>
      </c>
      <c r="J9" s="135" t="s">
        <v>70</v>
      </c>
      <c r="K9" s="136"/>
      <c r="L9" s="137"/>
      <c r="M9" s="11">
        <f>C17</f>
        <v>64800</v>
      </c>
    </row>
    <row r="10" spans="2:13" x14ac:dyDescent="0.25">
      <c r="B10" s="5" t="s">
        <v>55</v>
      </c>
      <c r="C10" s="2">
        <v>4500</v>
      </c>
      <c r="D10" s="2">
        <v>3900</v>
      </c>
      <c r="E10" s="2">
        <v>5700</v>
      </c>
      <c r="F10" s="2">
        <v>5700</v>
      </c>
      <c r="G10" s="2">
        <v>3900</v>
      </c>
      <c r="H10" s="6">
        <v>1200</v>
      </c>
      <c r="J10" s="138" t="s">
        <v>71</v>
      </c>
      <c r="K10" s="139"/>
      <c r="L10" s="140"/>
      <c r="M10" s="12">
        <f>C17+D17</f>
        <v>130800</v>
      </c>
    </row>
    <row r="11" spans="2:13" x14ac:dyDescent="0.25">
      <c r="B11" s="5" t="s">
        <v>56</v>
      </c>
      <c r="C11" s="2">
        <v>5100</v>
      </c>
      <c r="D11" s="2">
        <v>4500</v>
      </c>
      <c r="E11" s="2">
        <v>3900</v>
      </c>
      <c r="F11" s="2">
        <v>6300</v>
      </c>
      <c r="G11" s="2">
        <v>2100</v>
      </c>
      <c r="H11" s="6">
        <v>2700</v>
      </c>
      <c r="J11" s="138" t="s">
        <v>72</v>
      </c>
      <c r="K11" s="139"/>
      <c r="L11" s="140"/>
      <c r="M11" s="12">
        <f>C17+E17</f>
        <v>127200</v>
      </c>
    </row>
    <row r="12" spans="2:13" x14ac:dyDescent="0.25">
      <c r="B12" s="5" t="s">
        <v>57</v>
      </c>
      <c r="C12" s="2">
        <v>5700</v>
      </c>
      <c r="D12" s="2">
        <v>5100</v>
      </c>
      <c r="E12" s="2">
        <v>4500</v>
      </c>
      <c r="F12" s="2">
        <v>6900</v>
      </c>
      <c r="G12" s="2">
        <v>2700</v>
      </c>
      <c r="H12" s="6">
        <v>8100</v>
      </c>
      <c r="J12" s="138" t="s">
        <v>73</v>
      </c>
      <c r="K12" s="139"/>
      <c r="L12" s="140"/>
      <c r="M12" s="12">
        <f>D17+F17+H17</f>
        <v>172500</v>
      </c>
    </row>
    <row r="13" spans="2:13" x14ac:dyDescent="0.25">
      <c r="B13" s="5" t="s">
        <v>58</v>
      </c>
      <c r="C13" s="2">
        <v>6300</v>
      </c>
      <c r="D13" s="2">
        <v>8100</v>
      </c>
      <c r="E13" s="2">
        <v>5100</v>
      </c>
      <c r="F13" s="2">
        <v>2700</v>
      </c>
      <c r="G13" s="2">
        <v>8100</v>
      </c>
      <c r="H13" s="6">
        <v>2700</v>
      </c>
      <c r="J13" s="129" t="s">
        <v>75</v>
      </c>
      <c r="K13" s="130"/>
      <c r="L13" s="131"/>
      <c r="M13" s="12">
        <f>MAX(D5:D16)</f>
        <v>8100</v>
      </c>
    </row>
    <row r="14" spans="2:13" x14ac:dyDescent="0.25">
      <c r="B14" s="5" t="s">
        <v>59</v>
      </c>
      <c r="C14" s="2">
        <v>6900</v>
      </c>
      <c r="D14" s="2">
        <v>8100</v>
      </c>
      <c r="E14" s="2">
        <v>5700</v>
      </c>
      <c r="F14" s="2">
        <v>3300</v>
      </c>
      <c r="G14" s="2">
        <v>3900</v>
      </c>
      <c r="H14" s="6">
        <v>2700</v>
      </c>
      <c r="J14" s="129" t="s">
        <v>76</v>
      </c>
      <c r="K14" s="130"/>
      <c r="L14" s="131"/>
      <c r="M14" s="12">
        <f>MIN(F5:F16)</f>
        <v>2700</v>
      </c>
    </row>
    <row r="15" spans="2:13" x14ac:dyDescent="0.25">
      <c r="B15" s="5" t="s">
        <v>60</v>
      </c>
      <c r="C15" s="2">
        <v>7500</v>
      </c>
      <c r="D15" s="2">
        <v>3900</v>
      </c>
      <c r="E15" s="2">
        <v>6300</v>
      </c>
      <c r="F15" s="2">
        <v>3900</v>
      </c>
      <c r="G15" s="2">
        <v>4500</v>
      </c>
      <c r="H15" s="6">
        <v>8100</v>
      </c>
      <c r="J15" s="129" t="s">
        <v>77</v>
      </c>
      <c r="K15" s="130"/>
      <c r="L15" s="131"/>
      <c r="M15" s="12">
        <f>MIN(F5:F16)+MIN(H5:H16)</f>
        <v>3900</v>
      </c>
    </row>
    <row r="16" spans="2:13" ht="15.75" thickBot="1" x14ac:dyDescent="0.3">
      <c r="B16" s="7" t="s">
        <v>61</v>
      </c>
      <c r="C16" s="8">
        <v>4500</v>
      </c>
      <c r="D16" s="8">
        <v>4500</v>
      </c>
      <c r="E16" s="8">
        <v>6900</v>
      </c>
      <c r="F16" s="8">
        <v>4500</v>
      </c>
      <c r="G16" s="8">
        <v>3900</v>
      </c>
      <c r="H16" s="9">
        <v>3900</v>
      </c>
      <c r="J16" s="129" t="s">
        <v>74</v>
      </c>
      <c r="K16" s="130"/>
      <c r="L16" s="131"/>
      <c r="M16" s="12">
        <f>AVERAGE(D5:D16)</f>
        <v>5500</v>
      </c>
    </row>
    <row r="17" spans="2:13" ht="15.75" thickBot="1" x14ac:dyDescent="0.3">
      <c r="B17" s="84" t="s">
        <v>49</v>
      </c>
      <c r="C17" s="110">
        <f t="shared" ref="C17:H17" si="0">SUM(C5:C16)</f>
        <v>64800</v>
      </c>
      <c r="D17" s="110">
        <f t="shared" si="0"/>
        <v>66000</v>
      </c>
      <c r="E17" s="110">
        <f t="shared" si="0"/>
        <v>62400</v>
      </c>
      <c r="F17" s="110">
        <f t="shared" si="0"/>
        <v>52800</v>
      </c>
      <c r="G17" s="110">
        <f t="shared" si="0"/>
        <v>51600</v>
      </c>
      <c r="H17" s="110">
        <f t="shared" si="0"/>
        <v>53700</v>
      </c>
      <c r="J17" s="132" t="s">
        <v>78</v>
      </c>
      <c r="K17" s="133"/>
      <c r="L17" s="134"/>
      <c r="M17" s="13">
        <f>AVERAGE(E5:E16)+AVERAGE(G5:G16)</f>
        <v>9500</v>
      </c>
    </row>
    <row r="21" spans="2:13" x14ac:dyDescent="0.25">
      <c r="D21" s="10"/>
    </row>
  </sheetData>
  <mergeCells count="13">
    <mergeCell ref="E2:F2"/>
    <mergeCell ref="G2:H2"/>
    <mergeCell ref="C2:D2"/>
    <mergeCell ref="B3:H3"/>
    <mergeCell ref="J14:L14"/>
    <mergeCell ref="J15:L15"/>
    <mergeCell ref="J16:L16"/>
    <mergeCell ref="J17:L17"/>
    <mergeCell ref="J9:L9"/>
    <mergeCell ref="J10:L10"/>
    <mergeCell ref="J11:L11"/>
    <mergeCell ref="J12:L12"/>
    <mergeCell ref="J13:L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67"/>
  <sheetViews>
    <sheetView tabSelected="1" topLeftCell="B51" workbookViewId="0">
      <selection activeCell="C64" sqref="C64"/>
    </sheetView>
  </sheetViews>
  <sheetFormatPr baseColWidth="10" defaultRowHeight="15" x14ac:dyDescent="0.25"/>
  <cols>
    <col min="2" max="2" width="13.140625" bestFit="1" customWidth="1"/>
    <col min="3" max="3" width="15.28515625" bestFit="1" customWidth="1"/>
    <col min="4" max="4" width="17.42578125" bestFit="1" customWidth="1"/>
    <col min="6" max="6" width="13.5703125" customWidth="1"/>
    <col min="7" max="7" width="13.7109375" bestFit="1" customWidth="1"/>
    <col min="14" max="14" width="0" hidden="1" customWidth="1"/>
  </cols>
  <sheetData>
    <row r="1" spans="2:5" ht="15.75" thickBot="1" x14ac:dyDescent="0.3">
      <c r="B1" s="124" t="s">
        <v>143</v>
      </c>
      <c r="C1" s="125"/>
      <c r="D1" s="126"/>
    </row>
    <row r="2" spans="2:5" ht="15.75" thickBot="1" x14ac:dyDescent="0.3"/>
    <row r="3" spans="2:5" ht="15.75" thickBot="1" x14ac:dyDescent="0.3">
      <c r="B3" s="85" t="s">
        <v>82</v>
      </c>
      <c r="C3" s="86" t="s">
        <v>83</v>
      </c>
      <c r="D3" s="87" t="s">
        <v>84</v>
      </c>
    </row>
    <row r="4" spans="2:5" x14ac:dyDescent="0.25">
      <c r="B4" s="14" t="s">
        <v>85</v>
      </c>
      <c r="C4" s="4">
        <v>15</v>
      </c>
      <c r="D4" s="123" t="str">
        <f>IF(C4&gt;17,"Es mayor de edad", "Es menor de edad")</f>
        <v>Es menor de edad</v>
      </c>
    </row>
    <row r="5" spans="2:5" x14ac:dyDescent="0.25">
      <c r="B5" s="5" t="s">
        <v>86</v>
      </c>
      <c r="C5" s="2">
        <v>20</v>
      </c>
      <c r="D5" s="123" t="str">
        <f t="shared" ref="D5:D9" si="0">IF(C5&gt;17,"Es mayor de edad", "Es menor de edad")</f>
        <v>Es mayor de edad</v>
      </c>
    </row>
    <row r="6" spans="2:5" x14ac:dyDescent="0.25">
      <c r="B6" s="5" t="s">
        <v>87</v>
      </c>
      <c r="C6" s="2">
        <v>18</v>
      </c>
      <c r="D6" s="123" t="str">
        <f t="shared" si="0"/>
        <v>Es mayor de edad</v>
      </c>
    </row>
    <row r="7" spans="2:5" x14ac:dyDescent="0.25">
      <c r="B7" s="5" t="s">
        <v>88</v>
      </c>
      <c r="C7" s="2">
        <v>17</v>
      </c>
      <c r="D7" s="123" t="str">
        <f t="shared" si="0"/>
        <v>Es menor de edad</v>
      </c>
    </row>
    <row r="8" spans="2:5" x14ac:dyDescent="0.25">
      <c r="B8" s="5" t="s">
        <v>89</v>
      </c>
      <c r="C8" s="2">
        <v>22</v>
      </c>
      <c r="D8" s="123" t="str">
        <f t="shared" si="0"/>
        <v>Es mayor de edad</v>
      </c>
    </row>
    <row r="9" spans="2:5" ht="15.75" thickBot="1" x14ac:dyDescent="0.3">
      <c r="B9" s="7" t="s">
        <v>90</v>
      </c>
      <c r="C9" s="8">
        <v>14</v>
      </c>
      <c r="D9" s="123" t="str">
        <f t="shared" si="0"/>
        <v>Es menor de edad</v>
      </c>
    </row>
    <row r="11" spans="2:5" ht="15.75" thickBot="1" x14ac:dyDescent="0.3"/>
    <row r="12" spans="2:5" ht="15.75" thickBot="1" x14ac:dyDescent="0.3">
      <c r="B12" s="85" t="s">
        <v>82</v>
      </c>
      <c r="C12" s="86" t="s">
        <v>91</v>
      </c>
      <c r="D12" s="86" t="s">
        <v>92</v>
      </c>
      <c r="E12" s="87" t="s">
        <v>93</v>
      </c>
    </row>
    <row r="13" spans="2:5" x14ac:dyDescent="0.25">
      <c r="B13" s="14" t="s">
        <v>85</v>
      </c>
      <c r="C13" s="4">
        <v>15</v>
      </c>
      <c r="D13" s="4">
        <v>123</v>
      </c>
      <c r="E13" s="28">
        <f>IF(C13&gt;=15,D13+2000,D13-200)</f>
        <v>2123</v>
      </c>
    </row>
    <row r="14" spans="2:5" x14ac:dyDescent="0.25">
      <c r="B14" s="5" t="s">
        <v>86</v>
      </c>
      <c r="C14" s="2">
        <v>20</v>
      </c>
      <c r="D14" s="2">
        <v>150</v>
      </c>
      <c r="E14" s="28">
        <f t="shared" ref="E14:E18" si="1">IF(C14&gt;=15,D14+2000,D14-200)</f>
        <v>2150</v>
      </c>
    </row>
    <row r="15" spans="2:5" x14ac:dyDescent="0.25">
      <c r="B15" s="5" t="s">
        <v>87</v>
      </c>
      <c r="C15" s="2">
        <v>18</v>
      </c>
      <c r="D15" s="2">
        <v>100</v>
      </c>
      <c r="E15" s="28">
        <f t="shared" si="1"/>
        <v>2100</v>
      </c>
    </row>
    <row r="16" spans="2:5" x14ac:dyDescent="0.25">
      <c r="B16" s="5" t="s">
        <v>88</v>
      </c>
      <c r="C16" s="2">
        <v>17</v>
      </c>
      <c r="D16" s="2">
        <v>50</v>
      </c>
      <c r="E16" s="28">
        <f t="shared" si="1"/>
        <v>2050</v>
      </c>
    </row>
    <row r="17" spans="2:7" x14ac:dyDescent="0.25">
      <c r="B17" s="5" t="s">
        <v>89</v>
      </c>
      <c r="C17" s="2">
        <v>22</v>
      </c>
      <c r="D17" s="2">
        <v>75</v>
      </c>
      <c r="E17" s="28">
        <f t="shared" si="1"/>
        <v>2075</v>
      </c>
    </row>
    <row r="18" spans="2:7" ht="15.75" thickBot="1" x14ac:dyDescent="0.3">
      <c r="B18" s="7" t="s">
        <v>90</v>
      </c>
      <c r="C18" s="8">
        <v>14</v>
      </c>
      <c r="D18" s="8">
        <v>50</v>
      </c>
      <c r="E18" s="28">
        <f t="shared" si="1"/>
        <v>-150</v>
      </c>
    </row>
    <row r="20" spans="2:7" ht="15.75" thickBot="1" x14ac:dyDescent="0.3"/>
    <row r="21" spans="2:7" ht="15.75" thickBot="1" x14ac:dyDescent="0.3">
      <c r="B21" s="85" t="s">
        <v>82</v>
      </c>
      <c r="C21" s="86" t="s">
        <v>94</v>
      </c>
      <c r="D21" s="86" t="s">
        <v>95</v>
      </c>
      <c r="E21" s="86" t="s">
        <v>96</v>
      </c>
      <c r="F21" s="86" t="s">
        <v>97</v>
      </c>
      <c r="G21" s="87" t="s">
        <v>93</v>
      </c>
    </row>
    <row r="22" spans="2:7" x14ac:dyDescent="0.25">
      <c r="B22" s="14" t="s">
        <v>85</v>
      </c>
      <c r="C22" s="4">
        <v>10000</v>
      </c>
      <c r="D22" s="4">
        <v>2000</v>
      </c>
      <c r="E22" s="4">
        <v>7000</v>
      </c>
      <c r="F22" s="17">
        <v>500</v>
      </c>
      <c r="G22" s="28">
        <f>IF(D22+E22+F22=C22,0,C22-(D22+E22+F22))</f>
        <v>500</v>
      </c>
    </row>
    <row r="23" spans="2:7" x14ac:dyDescent="0.25">
      <c r="B23" s="5" t="s">
        <v>86</v>
      </c>
      <c r="C23" s="2">
        <v>5000</v>
      </c>
      <c r="D23" s="2">
        <v>1500</v>
      </c>
      <c r="E23" s="2">
        <v>1500</v>
      </c>
      <c r="F23" s="1">
        <v>200</v>
      </c>
      <c r="G23" s="28">
        <f t="shared" ref="G23:G27" si="2">IF(D23+E23+F23=C23,0,C23-(D23+E23+F23))</f>
        <v>1800</v>
      </c>
    </row>
    <row r="24" spans="2:7" x14ac:dyDescent="0.25">
      <c r="B24" s="5" t="s">
        <v>87</v>
      </c>
      <c r="C24" s="2">
        <v>15000</v>
      </c>
      <c r="D24" s="2">
        <v>5000</v>
      </c>
      <c r="E24" s="2">
        <v>5000</v>
      </c>
      <c r="F24" s="1">
        <v>5000</v>
      </c>
      <c r="G24" s="28">
        <f t="shared" si="2"/>
        <v>0</v>
      </c>
    </row>
    <row r="25" spans="2:7" x14ac:dyDescent="0.25">
      <c r="B25" s="5" t="s">
        <v>88</v>
      </c>
      <c r="C25" s="2">
        <v>2000</v>
      </c>
      <c r="D25" s="2">
        <v>600</v>
      </c>
      <c r="E25" s="2">
        <v>800</v>
      </c>
      <c r="F25" s="1">
        <v>250</v>
      </c>
      <c r="G25" s="28">
        <f t="shared" si="2"/>
        <v>350</v>
      </c>
    </row>
    <row r="26" spans="2:7" x14ac:dyDescent="0.25">
      <c r="B26" s="5" t="s">
        <v>89</v>
      </c>
      <c r="C26" s="2">
        <v>2200</v>
      </c>
      <c r="D26" s="2">
        <v>1000</v>
      </c>
      <c r="E26" s="2">
        <v>250</v>
      </c>
      <c r="F26" s="1">
        <v>850</v>
      </c>
      <c r="G26" s="28">
        <f t="shared" si="2"/>
        <v>100</v>
      </c>
    </row>
    <row r="27" spans="2:7" ht="15.75" thickBot="1" x14ac:dyDescent="0.3">
      <c r="B27" s="7" t="s">
        <v>90</v>
      </c>
      <c r="C27" s="8">
        <v>1000</v>
      </c>
      <c r="D27" s="8">
        <v>500</v>
      </c>
      <c r="E27" s="8">
        <v>300</v>
      </c>
      <c r="F27" s="3">
        <v>200</v>
      </c>
      <c r="G27" s="28">
        <f t="shared" si="2"/>
        <v>0</v>
      </c>
    </row>
    <row r="29" spans="2:7" ht="15.75" thickBot="1" x14ac:dyDescent="0.3"/>
    <row r="30" spans="2:7" ht="15.75" thickBot="1" x14ac:dyDescent="0.3">
      <c r="B30" s="85" t="s">
        <v>82</v>
      </c>
      <c r="C30" s="86" t="s">
        <v>98</v>
      </c>
      <c r="D30" s="87" t="s">
        <v>99</v>
      </c>
    </row>
    <row r="31" spans="2:7" x14ac:dyDescent="0.25">
      <c r="B31" s="14" t="s">
        <v>85</v>
      </c>
      <c r="C31" s="88">
        <v>140000</v>
      </c>
      <c r="D31" s="15">
        <f>IF(C31&gt;150000,C31*5%,0)</f>
        <v>0</v>
      </c>
    </row>
    <row r="32" spans="2:7" x14ac:dyDescent="0.25">
      <c r="B32" s="5" t="s">
        <v>86</v>
      </c>
      <c r="C32" s="89">
        <v>49000</v>
      </c>
      <c r="D32" s="15">
        <f t="shared" ref="D32:D36" si="3">IF(C32&gt;150000,C32*5%,0)</f>
        <v>0</v>
      </c>
    </row>
    <row r="33" spans="2:14" x14ac:dyDescent="0.25">
      <c r="B33" s="5" t="s">
        <v>87</v>
      </c>
      <c r="C33" s="89">
        <v>99500</v>
      </c>
      <c r="D33" s="15">
        <f t="shared" si="3"/>
        <v>0</v>
      </c>
    </row>
    <row r="34" spans="2:14" x14ac:dyDescent="0.25">
      <c r="B34" s="5" t="s">
        <v>88</v>
      </c>
      <c r="C34" s="89">
        <v>153000</v>
      </c>
      <c r="D34" s="15">
        <f t="shared" si="3"/>
        <v>7650</v>
      </c>
      <c r="N34" s="4" t="s">
        <v>103</v>
      </c>
    </row>
    <row r="35" spans="2:14" x14ac:dyDescent="0.25">
      <c r="B35" s="5" t="s">
        <v>89</v>
      </c>
      <c r="C35" s="89">
        <v>150000</v>
      </c>
      <c r="D35" s="15">
        <f t="shared" si="3"/>
        <v>0</v>
      </c>
      <c r="N35" s="2" t="s">
        <v>104</v>
      </c>
    </row>
    <row r="36" spans="2:14" ht="15.75" thickBot="1" x14ac:dyDescent="0.3">
      <c r="B36" s="7" t="s">
        <v>90</v>
      </c>
      <c r="C36" s="90">
        <v>195000</v>
      </c>
      <c r="D36" s="15">
        <f t="shared" si="3"/>
        <v>9750</v>
      </c>
    </row>
    <row r="37" spans="2:14" ht="16.5" customHeight="1" x14ac:dyDescent="0.25"/>
    <row r="38" spans="2:14" ht="15.75" thickBot="1" x14ac:dyDescent="0.3"/>
    <row r="39" spans="2:14" ht="15.75" thickBot="1" x14ac:dyDescent="0.3">
      <c r="B39" s="85" t="s">
        <v>100</v>
      </c>
      <c r="C39" s="86" t="s">
        <v>101</v>
      </c>
      <c r="D39" s="86" t="s">
        <v>102</v>
      </c>
      <c r="E39" s="87" t="s">
        <v>84</v>
      </c>
    </row>
    <row r="40" spans="2:14" x14ac:dyDescent="0.25">
      <c r="B40" s="14">
        <v>100</v>
      </c>
      <c r="C40" s="4">
        <v>50</v>
      </c>
      <c r="D40" s="4" t="s">
        <v>103</v>
      </c>
      <c r="E40" s="15">
        <f>IF(D40="+",B40+C40,B40-C40)</f>
        <v>150</v>
      </c>
    </row>
    <row r="41" spans="2:14" x14ac:dyDescent="0.25">
      <c r="B41" s="5">
        <v>150</v>
      </c>
      <c r="C41" s="2">
        <v>100</v>
      </c>
      <c r="D41" s="4" t="s">
        <v>104</v>
      </c>
      <c r="E41" s="15">
        <f t="shared" ref="E41:E45" si="4">IF(D41="+",B41+C41,B41-C41)</f>
        <v>50</v>
      </c>
    </row>
    <row r="42" spans="2:14" x14ac:dyDescent="0.25">
      <c r="B42" s="5">
        <v>200</v>
      </c>
      <c r="C42" s="2">
        <v>150</v>
      </c>
      <c r="D42" s="4" t="s">
        <v>103</v>
      </c>
      <c r="E42" s="15">
        <f t="shared" si="4"/>
        <v>350</v>
      </c>
    </row>
    <row r="43" spans="2:14" x14ac:dyDescent="0.25">
      <c r="B43" s="5">
        <v>250</v>
      </c>
      <c r="C43" s="2">
        <v>200</v>
      </c>
      <c r="D43" s="4" t="s">
        <v>104</v>
      </c>
      <c r="E43" s="15">
        <f t="shared" si="4"/>
        <v>50</v>
      </c>
    </row>
    <row r="44" spans="2:14" x14ac:dyDescent="0.25">
      <c r="B44" s="5">
        <v>300</v>
      </c>
      <c r="C44" s="2">
        <v>250</v>
      </c>
      <c r="D44" s="4" t="s">
        <v>103</v>
      </c>
      <c r="E44" s="15">
        <f t="shared" si="4"/>
        <v>550</v>
      </c>
    </row>
    <row r="45" spans="2:14" ht="15.75" thickBot="1" x14ac:dyDescent="0.3">
      <c r="B45" s="7">
        <v>350</v>
      </c>
      <c r="C45" s="8">
        <v>300</v>
      </c>
      <c r="D45" s="29" t="s">
        <v>104</v>
      </c>
      <c r="E45" s="15">
        <f t="shared" si="4"/>
        <v>50</v>
      </c>
    </row>
    <row r="46" spans="2:14" x14ac:dyDescent="0.25">
      <c r="B46" s="91"/>
      <c r="C46" s="91"/>
      <c r="D46" s="91"/>
      <c r="E46" s="91"/>
    </row>
    <row r="47" spans="2:14" ht="15.75" thickBot="1" x14ac:dyDescent="0.3">
      <c r="B47" s="91"/>
      <c r="C47" s="91"/>
      <c r="D47" s="91"/>
      <c r="E47" s="91"/>
    </row>
    <row r="48" spans="2:14" ht="15.75" thickBot="1" x14ac:dyDescent="0.3">
      <c r="B48" s="124" t="s">
        <v>144</v>
      </c>
      <c r="C48" s="125"/>
      <c r="D48" s="126"/>
    </row>
    <row r="49" spans="2:9" ht="15.75" thickBot="1" x14ac:dyDescent="0.3">
      <c r="F49" s="149"/>
      <c r="G49" s="149"/>
      <c r="H49" s="149"/>
      <c r="I49" s="149"/>
    </row>
    <row r="50" spans="2:9" ht="15.75" thickBot="1" x14ac:dyDescent="0.3">
      <c r="B50" s="84" t="s">
        <v>107</v>
      </c>
      <c r="C50" s="92" t="s">
        <v>83</v>
      </c>
      <c r="D50" s="87" t="s">
        <v>108</v>
      </c>
      <c r="F50" s="84" t="s">
        <v>109</v>
      </c>
      <c r="G50" s="92" t="s">
        <v>110</v>
      </c>
      <c r="H50" s="92" t="s">
        <v>111</v>
      </c>
      <c r="I50" s="93" t="s">
        <v>112</v>
      </c>
    </row>
    <row r="51" spans="2:9" x14ac:dyDescent="0.25">
      <c r="B51" s="26">
        <v>36550</v>
      </c>
      <c r="C51" s="112">
        <f ca="1">DATEDIF(B51,TODAY(),"Y")</f>
        <v>24</v>
      </c>
      <c r="D51" s="28" t="str">
        <f ca="1">IF(C51&gt;18,"Es mayor de edad", "Es menor de edad")</f>
        <v>Es mayor de edad</v>
      </c>
      <c r="F51" s="26">
        <v>44397</v>
      </c>
      <c r="G51" s="27">
        <v>44400</v>
      </c>
      <c r="H51" s="17">
        <f>(G51-F51)</f>
        <v>3</v>
      </c>
      <c r="I51" s="28" t="str">
        <f>IF(H51&gt;5,"Mora","No mora")</f>
        <v>No mora</v>
      </c>
    </row>
    <row r="52" spans="2:9" x14ac:dyDescent="0.25">
      <c r="B52" s="23">
        <v>36091</v>
      </c>
      <c r="C52" s="112">
        <f t="shared" ref="C52:C56" ca="1" si="5">DATEDIF(B52,TODAY(),"Y")</f>
        <v>25</v>
      </c>
      <c r="D52" s="28" t="str">
        <f t="shared" ref="D52:D56" ca="1" si="6">IF(C52&gt;18,"Es mayor de edad", "Es menor de edad")</f>
        <v>Es mayor de edad</v>
      </c>
      <c r="F52" s="23">
        <v>44399</v>
      </c>
      <c r="G52" s="16">
        <v>44406</v>
      </c>
      <c r="H52" s="17">
        <f t="shared" ref="H52:H56" si="7">(G52-F52)</f>
        <v>7</v>
      </c>
      <c r="I52" s="28" t="str">
        <f t="shared" ref="I52:I56" si="8">IF(H52&gt;5,"Mora","No mora")</f>
        <v>Mora</v>
      </c>
    </row>
    <row r="53" spans="2:9" x14ac:dyDescent="0.25">
      <c r="B53" s="23">
        <v>29325</v>
      </c>
      <c r="C53" s="112">
        <f t="shared" ca="1" si="5"/>
        <v>44</v>
      </c>
      <c r="D53" s="28" t="str">
        <f t="shared" ca="1" si="6"/>
        <v>Es mayor de edad</v>
      </c>
      <c r="F53" s="23">
        <v>44401</v>
      </c>
      <c r="G53" s="16">
        <v>44404</v>
      </c>
      <c r="H53" s="17">
        <f t="shared" si="7"/>
        <v>3</v>
      </c>
      <c r="I53" s="28" t="str">
        <f t="shared" si="8"/>
        <v>No mora</v>
      </c>
    </row>
    <row r="54" spans="2:9" x14ac:dyDescent="0.25">
      <c r="B54" s="23">
        <v>39602</v>
      </c>
      <c r="C54" s="112">
        <f t="shared" ca="1" si="5"/>
        <v>16</v>
      </c>
      <c r="D54" s="28" t="str">
        <f t="shared" ca="1" si="6"/>
        <v>Es menor de edad</v>
      </c>
      <c r="F54" s="23">
        <v>44403</v>
      </c>
      <c r="G54" s="16">
        <v>44406</v>
      </c>
      <c r="H54" s="17">
        <f t="shared" si="7"/>
        <v>3</v>
      </c>
      <c r="I54" s="28" t="str">
        <f t="shared" si="8"/>
        <v>No mora</v>
      </c>
    </row>
    <row r="55" spans="2:9" x14ac:dyDescent="0.25">
      <c r="B55" s="23">
        <v>38179</v>
      </c>
      <c r="C55" s="112">
        <f t="shared" ca="1" si="5"/>
        <v>20</v>
      </c>
      <c r="D55" s="28" t="str">
        <f t="shared" ca="1" si="6"/>
        <v>Es mayor de edad</v>
      </c>
      <c r="F55" s="23">
        <v>44405</v>
      </c>
      <c r="G55" s="16">
        <v>44408</v>
      </c>
      <c r="H55" s="17">
        <f t="shared" si="7"/>
        <v>3</v>
      </c>
      <c r="I55" s="28" t="str">
        <f t="shared" si="8"/>
        <v>No mora</v>
      </c>
    </row>
    <row r="56" spans="2:9" ht="15.75" thickBot="1" x14ac:dyDescent="0.3">
      <c r="B56" s="24">
        <v>30670</v>
      </c>
      <c r="C56" s="112">
        <f t="shared" ca="1" si="5"/>
        <v>40</v>
      </c>
      <c r="D56" s="28" t="str">
        <f t="shared" ca="1" si="6"/>
        <v>Es mayor de edad</v>
      </c>
      <c r="F56" s="24">
        <v>44407</v>
      </c>
      <c r="G56" s="25">
        <v>44413</v>
      </c>
      <c r="H56" s="17">
        <f t="shared" si="7"/>
        <v>6</v>
      </c>
      <c r="I56" s="28" t="str">
        <f t="shared" si="8"/>
        <v>Mora</v>
      </c>
    </row>
    <row r="57" spans="2:9" x14ac:dyDescent="0.25">
      <c r="B57" s="114"/>
      <c r="C57" s="113"/>
    </row>
    <row r="58" spans="2:9" ht="15.75" thickBot="1" x14ac:dyDescent="0.3"/>
    <row r="59" spans="2:9" ht="15.75" thickBot="1" x14ac:dyDescent="0.3">
      <c r="B59" s="124" t="s">
        <v>145</v>
      </c>
      <c r="C59" s="125"/>
      <c r="D59" s="126"/>
    </row>
    <row r="60" spans="2:9" ht="15.75" thickBot="1" x14ac:dyDescent="0.3"/>
    <row r="61" spans="2:9" ht="15.75" thickBot="1" x14ac:dyDescent="0.3">
      <c r="B61" s="94" t="s">
        <v>118</v>
      </c>
      <c r="C61" s="86" t="s">
        <v>113</v>
      </c>
      <c r="D61" s="86" t="s">
        <v>115</v>
      </c>
      <c r="E61" s="86" t="s">
        <v>116</v>
      </c>
      <c r="F61" s="86" t="s">
        <v>117</v>
      </c>
      <c r="G61" s="87" t="s">
        <v>114</v>
      </c>
    </row>
    <row r="62" spans="2:9" ht="15.75" thickBot="1" x14ac:dyDescent="0.3">
      <c r="B62" s="20">
        <v>9.8642000000000003</v>
      </c>
      <c r="C62" s="150">
        <f>INT(B62)</f>
        <v>9</v>
      </c>
      <c r="D62" s="151">
        <f>B62</f>
        <v>9.8642000000000003</v>
      </c>
      <c r="E62" s="18">
        <f>ROUNDUP(B62,3)</f>
        <v>9.8650000000000002</v>
      </c>
      <c r="F62" s="18">
        <f>ROUNDDOWN(B62,3)</f>
        <v>9.8640000000000008</v>
      </c>
      <c r="G62" s="19">
        <f>TRUNC(B62)</f>
        <v>9</v>
      </c>
    </row>
    <row r="63" spans="2:9" ht="15.75" thickBot="1" x14ac:dyDescent="0.3">
      <c r="B63" s="21">
        <v>11.2356</v>
      </c>
      <c r="C63" s="150">
        <f t="shared" ref="C63:C65" si="9">INT(B63)</f>
        <v>11</v>
      </c>
      <c r="D63" s="151">
        <f t="shared" ref="D63:D65" si="10">B63</f>
        <v>11.2356</v>
      </c>
      <c r="E63" s="18">
        <f t="shared" ref="E63:E65" si="11">ROUNDUP(B63,3)</f>
        <v>11.235999999999999</v>
      </c>
      <c r="F63" s="18">
        <f t="shared" ref="F63:F65" si="12">ROUNDDOWN(B63,3)</f>
        <v>11.234999999999999</v>
      </c>
      <c r="G63" s="19">
        <f t="shared" ref="G63:G65" si="13">TRUNC(B63)</f>
        <v>11</v>
      </c>
    </row>
    <row r="64" spans="2:9" ht="15.75" thickBot="1" x14ac:dyDescent="0.3">
      <c r="B64" s="21">
        <v>128.58930000000001</v>
      </c>
      <c r="C64" s="150">
        <f t="shared" si="9"/>
        <v>128</v>
      </c>
      <c r="D64" s="151">
        <f t="shared" si="10"/>
        <v>128.58930000000001</v>
      </c>
      <c r="E64" s="18">
        <f t="shared" si="11"/>
        <v>128.59</v>
      </c>
      <c r="F64" s="18">
        <f t="shared" si="12"/>
        <v>128.589</v>
      </c>
      <c r="G64" s="19">
        <f t="shared" si="13"/>
        <v>128</v>
      </c>
    </row>
    <row r="65" spans="2:7" ht="15.75" thickBot="1" x14ac:dyDescent="0.3">
      <c r="B65" s="22">
        <v>-9.8642000000000003</v>
      </c>
      <c r="C65" s="150">
        <f t="shared" si="9"/>
        <v>-10</v>
      </c>
      <c r="D65" s="151">
        <f t="shared" si="10"/>
        <v>-9.8642000000000003</v>
      </c>
      <c r="E65" s="18">
        <f t="shared" si="11"/>
        <v>-9.8650000000000002</v>
      </c>
      <c r="F65" s="18">
        <f t="shared" si="12"/>
        <v>-9.8640000000000008</v>
      </c>
      <c r="G65" s="19">
        <f t="shared" si="13"/>
        <v>-9</v>
      </c>
    </row>
    <row r="67" spans="2:7" x14ac:dyDescent="0.25">
      <c r="B67" s="111"/>
    </row>
  </sheetData>
  <mergeCells count="4">
    <mergeCell ref="B1:D1"/>
    <mergeCell ref="B48:D48"/>
    <mergeCell ref="F49:I49"/>
    <mergeCell ref="B59:D59"/>
  </mergeCells>
  <dataValidations disablePrompts="1" count="1">
    <dataValidation type="list" allowBlank="1" showInputMessage="1" showErrorMessage="1" sqref="D40:D47" xr:uid="{00000000-0002-0000-0300-000000000000}">
      <formula1>$N$34:$N$35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Rangos, Formulas, Funciones</vt:lpstr>
      <vt:lpstr>Ej. Repaso</vt:lpstr>
      <vt:lpstr>Max, Min, Promedio</vt:lpstr>
      <vt:lpstr>Int. Funciones Log.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Ballesillos</dc:creator>
  <cp:lastModifiedBy>Ariel R. Sebastian</cp:lastModifiedBy>
  <dcterms:created xsi:type="dcterms:W3CDTF">2018-08-06T16:02:36Z</dcterms:created>
  <dcterms:modified xsi:type="dcterms:W3CDTF">2024-09-10T16:20:09Z</dcterms:modified>
</cp:coreProperties>
</file>