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écnico-Universitario-Data-Science\Práctica-Profesionalizante-1\"/>
    </mc:Choice>
  </mc:AlternateContent>
  <xr:revisionPtr revIDLastSave="0" documentId="13_ncr:1_{649B2300-4918-4985-82A2-222098374A73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SI" sheetId="13" r:id="rId1"/>
    <sheet name="SI..Y...SI...O" sheetId="14" r:id="rId2"/>
    <sheet name="CONTAR.SI, SUMAR.SI Y CONJUNTO" sheetId="15" r:id="rId3"/>
  </sheets>
  <definedNames>
    <definedName name="_xlnm._FilterDatabase" localSheetId="2" hidden="1">'CONTAR.SI, SUMAR.SI Y CONJUNTO'!$B$3:$I$26</definedName>
    <definedName name="costos">#REF!</definedName>
    <definedName name="Idiomas">#REF!</definedName>
    <definedName name="venta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5" l="1"/>
  <c r="L7" i="15"/>
  <c r="L6" i="15"/>
  <c r="L5" i="15"/>
  <c r="L4" i="15"/>
  <c r="L9" i="15"/>
  <c r="L10" i="15"/>
  <c r="L11" i="15"/>
  <c r="L12" i="15"/>
  <c r="L13" i="15"/>
  <c r="L14" i="15"/>
  <c r="L15" i="15"/>
  <c r="L3" i="15"/>
  <c r="G18" i="14"/>
  <c r="G19" i="14"/>
  <c r="G20" i="14"/>
  <c r="G21" i="14"/>
  <c r="G22" i="14"/>
  <c r="G23" i="14"/>
  <c r="G24" i="14"/>
  <c r="G17" i="14"/>
  <c r="K6" i="14"/>
  <c r="K7" i="14"/>
  <c r="K8" i="14"/>
  <c r="K9" i="14"/>
  <c r="K10" i="14"/>
  <c r="K11" i="14"/>
  <c r="K12" i="14"/>
  <c r="K5" i="14"/>
  <c r="J6" i="14"/>
  <c r="J7" i="14"/>
  <c r="J8" i="14"/>
  <c r="J9" i="14"/>
  <c r="J10" i="14"/>
  <c r="J11" i="14"/>
  <c r="J12" i="14"/>
  <c r="J5" i="14"/>
  <c r="I6" i="14"/>
  <c r="I7" i="14"/>
  <c r="I8" i="14"/>
  <c r="I9" i="14"/>
  <c r="I10" i="14"/>
  <c r="I11" i="14"/>
  <c r="I12" i="14"/>
  <c r="I5" i="14"/>
  <c r="H6" i="14"/>
  <c r="H7" i="14"/>
  <c r="H8" i="14"/>
  <c r="H9" i="14"/>
  <c r="H10" i="14"/>
  <c r="H11" i="14"/>
  <c r="H12" i="14"/>
  <c r="H5" i="14"/>
  <c r="G6" i="14"/>
  <c r="G7" i="14"/>
  <c r="G8" i="14"/>
  <c r="G9" i="14"/>
  <c r="G10" i="14"/>
  <c r="G11" i="14"/>
  <c r="G12" i="14"/>
  <c r="G5" i="14"/>
  <c r="G26" i="13"/>
  <c r="G27" i="13"/>
  <c r="G28" i="13"/>
  <c r="G29" i="13"/>
  <c r="G30" i="13"/>
  <c r="G31" i="13"/>
  <c r="G32" i="13"/>
  <c r="G33" i="13"/>
  <c r="G34" i="13"/>
  <c r="G35" i="13"/>
  <c r="G36" i="13"/>
  <c r="G37" i="13"/>
  <c r="G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25" i="13"/>
  <c r="F6" i="13"/>
  <c r="F7" i="13"/>
  <c r="F8" i="13"/>
  <c r="F9" i="13"/>
  <c r="F10" i="13"/>
  <c r="F11" i="13"/>
  <c r="F12" i="13"/>
  <c r="F13" i="13"/>
  <c r="F14" i="13"/>
  <c r="F15" i="13"/>
  <c r="F16" i="13"/>
  <c r="F5" i="13"/>
  <c r="E6" i="13"/>
  <c r="E7" i="13"/>
  <c r="E8" i="13"/>
  <c r="E9" i="13"/>
  <c r="E10" i="13"/>
  <c r="E11" i="13"/>
  <c r="E12" i="13"/>
  <c r="E13" i="13"/>
  <c r="E14" i="13"/>
  <c r="E15" i="13"/>
  <c r="E16" i="13"/>
  <c r="E5" i="13"/>
  <c r="D6" i="13"/>
  <c r="D7" i="13"/>
  <c r="D8" i="13"/>
  <c r="D9" i="13"/>
  <c r="D10" i="13"/>
  <c r="D11" i="13"/>
  <c r="D12" i="13"/>
  <c r="D13" i="13"/>
  <c r="D14" i="13"/>
  <c r="D15" i="13"/>
  <c r="D16" i="13"/>
  <c r="D5" i="13"/>
  <c r="I28" i="15"/>
  <c r="B26" i="13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D26" i="13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</calcChain>
</file>

<file path=xl/sharedStrings.xml><?xml version="1.0" encoding="utf-8"?>
<sst xmlns="http://schemas.openxmlformats.org/spreadsheetml/2006/main" count="183" uniqueCount="112">
  <si>
    <t>Edad</t>
  </si>
  <si>
    <t>COLOR</t>
  </si>
  <si>
    <t>Nº SOCIO</t>
  </si>
  <si>
    <t>P/VIAJE</t>
  </si>
  <si>
    <t>PRE/FINAL</t>
  </si>
  <si>
    <t>Viaje minimo hasta 4KM</t>
  </si>
  <si>
    <t>Precio por KM</t>
  </si>
  <si>
    <t>Descuento para mas de 50KM</t>
  </si>
  <si>
    <t xml:space="preserve">KM </t>
  </si>
  <si>
    <t>DESCUENTO</t>
  </si>
  <si>
    <t>D/FACT</t>
  </si>
  <si>
    <t>IMPORTE</t>
  </si>
  <si>
    <t>D/PAGO</t>
  </si>
  <si>
    <t>MORA</t>
  </si>
  <si>
    <t>RECARGO</t>
  </si>
  <si>
    <t>TOTAL</t>
  </si>
  <si>
    <t>Producto</t>
  </si>
  <si>
    <t>MODELO</t>
  </si>
  <si>
    <t>TALLE</t>
  </si>
  <si>
    <t>PRECIOS</t>
  </si>
  <si>
    <t>PANTALON</t>
  </si>
  <si>
    <t>M</t>
  </si>
  <si>
    <t>VERDE</t>
  </si>
  <si>
    <t>CAMISA</t>
  </si>
  <si>
    <t>S</t>
  </si>
  <si>
    <t>AZUL</t>
  </si>
  <si>
    <t>ZAPATOS</t>
  </si>
  <si>
    <t>XL</t>
  </si>
  <si>
    <t>ROJO</t>
  </si>
  <si>
    <t>L</t>
  </si>
  <si>
    <t>BLANCO</t>
  </si>
  <si>
    <t>Productos</t>
  </si>
  <si>
    <t>Existencia al inicio de mes</t>
  </si>
  <si>
    <t>Cantidad Vendida</t>
  </si>
  <si>
    <t>Existencias al Final de mes</t>
  </si>
  <si>
    <t>Stock Minimo</t>
  </si>
  <si>
    <t>Acción</t>
  </si>
  <si>
    <t>A123</t>
  </si>
  <si>
    <t>A124</t>
  </si>
  <si>
    <t>A125</t>
  </si>
  <si>
    <t>A126</t>
  </si>
  <si>
    <t>A127</t>
  </si>
  <si>
    <t>A128</t>
  </si>
  <si>
    <t>A129</t>
  </si>
  <si>
    <t>A130</t>
  </si>
  <si>
    <t>Empleado</t>
  </si>
  <si>
    <t>Area</t>
  </si>
  <si>
    <t>Cargo</t>
  </si>
  <si>
    <t>Turno</t>
  </si>
  <si>
    <t>Faltas MES</t>
  </si>
  <si>
    <t>Faltas AÑO</t>
  </si>
  <si>
    <t>Llegada TARDE. Mes</t>
  </si>
  <si>
    <t>Empleado 1</t>
  </si>
  <si>
    <t>Deposito</t>
  </si>
  <si>
    <t>Operario</t>
  </si>
  <si>
    <t>Tarde</t>
  </si>
  <si>
    <t>Empleado 2</t>
  </si>
  <si>
    <t>Supervisor</t>
  </si>
  <si>
    <t>Mañana</t>
  </si>
  <si>
    <t>Empleado 3</t>
  </si>
  <si>
    <t>Trafico</t>
  </si>
  <si>
    <t>Analista</t>
  </si>
  <si>
    <t>Empleado 4</t>
  </si>
  <si>
    <t>Administración</t>
  </si>
  <si>
    <t>Empleado 5</t>
  </si>
  <si>
    <t>Empleado 6</t>
  </si>
  <si>
    <t>Sistemas</t>
  </si>
  <si>
    <t>Empleado 7</t>
  </si>
  <si>
    <t>Empleado 8</t>
  </si>
  <si>
    <t>Empleado 9</t>
  </si>
  <si>
    <t>Empleado 10</t>
  </si>
  <si>
    <t>Empleado 11</t>
  </si>
  <si>
    <t>Empleado 12</t>
  </si>
  <si>
    <t>Empleado 13</t>
  </si>
  <si>
    <t>Empleado 14</t>
  </si>
  <si>
    <t>Empleado 15</t>
  </si>
  <si>
    <t>Empleado 16</t>
  </si>
  <si>
    <t>Jefe</t>
  </si>
  <si>
    <t>Empleado 17</t>
  </si>
  <si>
    <t>Empleado 18</t>
  </si>
  <si>
    <t>Empleado 19</t>
  </si>
  <si>
    <t>Empleado 20</t>
  </si>
  <si>
    <t>Empleado 21</t>
  </si>
  <si>
    <t>Empleado 22</t>
  </si>
  <si>
    <t>Empleado 23</t>
  </si>
  <si>
    <t>Punto 1</t>
  </si>
  <si>
    <t>Total de faltas en el año de los supervisores de turno mañana</t>
  </si>
  <si>
    <t>Punto 2</t>
  </si>
  <si>
    <t>Cantidad de supervisores menores de 30 años del turno mañana</t>
  </si>
  <si>
    <t>Punto 3</t>
  </si>
  <si>
    <t>Cantidad de supervisores que tienen más de 3 faltas en el año y al menos una llegada tarde</t>
  </si>
  <si>
    <t>Punto 4</t>
  </si>
  <si>
    <t>Promedio de edad de los Analistas de turno tarde</t>
  </si>
  <si>
    <t>Punto 5</t>
  </si>
  <si>
    <t>Total de llegadas tardes de los analistas de turno tarde que no pertenecen al área de Sistemas</t>
  </si>
  <si>
    <t>Punto 6</t>
  </si>
  <si>
    <t>Cantidad de faltas en el mes de los Analistas de Administración de turno tarde</t>
  </si>
  <si>
    <t>Punto 7</t>
  </si>
  <si>
    <t>Promedio de edad de los operarios de turno mañana</t>
  </si>
  <si>
    <t>Punto 8</t>
  </si>
  <si>
    <t>Punto 9</t>
  </si>
  <si>
    <t>Total de faltas mensuales turno Tarde</t>
  </si>
  <si>
    <t>Punto 10</t>
  </si>
  <si>
    <t>Toral de Operarios de Deposito de turno Tarde</t>
  </si>
  <si>
    <t>Cantidad de faltas mensuales de jefes</t>
  </si>
  <si>
    <t>Punto 11</t>
  </si>
  <si>
    <t>Punto 12</t>
  </si>
  <si>
    <t>Punto 13</t>
  </si>
  <si>
    <t>Total de llegadas tardes de tuno mañana</t>
  </si>
  <si>
    <t>Cantidad de empleados del área Deposito</t>
  </si>
  <si>
    <t>Cantidad de empleados de el turno tarde</t>
  </si>
  <si>
    <t>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</si>
</sst>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theme="4" tint="0.79998168889431442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4" fillId="0" borderId="0" applyFont="0" applyFill="0" applyBorder="0" applyAlignment="0" applyProtection="0"/>
  </cellStyleXfs>
  <cellXfs count="52">
    <xf numFmtId="0" fontId="0" fillId="0" borderId="0" xfId="0"/>
    <xf numFmtId="0" fontId="2" fillId="2" borderId="11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4" fontId="0" fillId="4" borderId="1" xfId="0" applyNumberFormat="1" applyFill="1" applyBorder="1"/>
    <xf numFmtId="0" fontId="0" fillId="4" borderId="21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164" fontId="0" fillId="4" borderId="27" xfId="0" applyNumberFormat="1" applyFill="1" applyBorder="1" applyAlignment="1">
      <alignment horizontal="center"/>
    </xf>
    <xf numFmtId="164" fontId="0" fillId="4" borderId="29" xfId="0" applyNumberFormat="1" applyFill="1" applyBorder="1" applyAlignment="1">
      <alignment horizontal="center"/>
    </xf>
    <xf numFmtId="9" fontId="0" fillId="4" borderId="28" xfId="0" applyNumberForma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0" fillId="5" borderId="1" xfId="0" applyFill="1" applyBorder="1"/>
    <xf numFmtId="0" fontId="0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44" fontId="0" fillId="4" borderId="22" xfId="6" applyFont="1" applyFill="1" applyBorder="1" applyAlignment="1">
      <alignment horizontal="left"/>
    </xf>
    <xf numFmtId="44" fontId="0" fillId="4" borderId="23" xfId="6" applyFont="1" applyFill="1" applyBorder="1" applyAlignment="1">
      <alignment horizontal="left"/>
    </xf>
    <xf numFmtId="44" fontId="0" fillId="4" borderId="1" xfId="6" applyFont="1" applyFill="1" applyBorder="1"/>
    <xf numFmtId="0" fontId="5" fillId="4" borderId="15" xfId="0" applyFont="1" applyFill="1" applyBorder="1" applyAlignment="1">
      <alignment horizontal="center"/>
    </xf>
    <xf numFmtId="1" fontId="0" fillId="4" borderId="15" xfId="0" applyNumberFormat="1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left"/>
    </xf>
    <xf numFmtId="0" fontId="3" fillId="3" borderId="22" xfId="0" applyFont="1" applyFill="1" applyBorder="1" applyAlignment="1">
      <alignment horizontal="left"/>
    </xf>
    <xf numFmtId="0" fontId="3" fillId="3" borderId="23" xfId="0" applyFont="1" applyFill="1" applyBorder="1" applyAlignment="1">
      <alignment horizontal="left"/>
    </xf>
    <xf numFmtId="0" fontId="3" fillId="3" borderId="9" xfId="0" applyFont="1" applyFill="1" applyBorder="1" applyAlignment="1">
      <alignment horizontal="left"/>
    </xf>
    <xf numFmtId="0" fontId="3" fillId="3" borderId="24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</cellXfs>
  <cellStyles count="7">
    <cellStyle name="Millares 2" xfId="2" xr:uid="{00000000-0005-0000-0000-000000000000}"/>
    <cellStyle name="Moneda" xfId="6" builtinId="4"/>
    <cellStyle name="Normal" xfId="0" builtinId="0"/>
    <cellStyle name="Normal 2" xfId="1" xr:uid="{00000000-0005-0000-0000-000003000000}"/>
    <cellStyle name="Normal 3" xfId="3" xr:uid="{00000000-0005-0000-0000-000004000000}"/>
    <cellStyle name="Normal 7" xfId="4" xr:uid="{00000000-0005-0000-0000-000005000000}"/>
    <cellStyle name="Normal 8" xfId="5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8</xdr:row>
      <xdr:rowOff>95250</xdr:rowOff>
    </xdr:from>
    <xdr:to>
      <xdr:col>12</xdr:col>
      <xdr:colOff>304800</xdr:colOff>
      <xdr:row>15</xdr:row>
      <xdr:rowOff>171450</xdr:rowOff>
    </xdr:to>
    <xdr:sp macro="" textlink="">
      <xdr:nvSpPr>
        <xdr:cNvPr id="2" name="Rectángulo redondead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343525" y="1457325"/>
          <a:ext cx="4476750" cy="1409700"/>
        </a:xfrm>
        <a:prstGeom prst="round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100"/>
            <a:t>Ejercicio</a:t>
          </a:r>
          <a:r>
            <a:rPr lang="es-AR" sz="1100" baseline="0"/>
            <a:t> N°1</a:t>
          </a:r>
        </a:p>
        <a:p>
          <a:pPr algn="l"/>
          <a:r>
            <a:rPr lang="es-AR" sz="1100" baseline="0"/>
            <a:t>A) El N° Socio arranca de 10 con intervalo de 5. </a:t>
          </a:r>
        </a:p>
        <a:p>
          <a:pPr algn="l"/>
          <a:r>
            <a:rPr lang="es-AR" sz="1100" baseline="0"/>
            <a:t>B) El precio de viaje tiene un valor mínimo de 200$ hasta 4 kilometros, superando esa cantidad se calcula 50$ por cada kilometro recorrido.</a:t>
          </a:r>
        </a:p>
        <a:p>
          <a:pPr algn="l"/>
          <a:r>
            <a:rPr lang="es-AR" sz="1100" baseline="0"/>
            <a:t>C) Se aplicara un descuento del 10% en el importe de quienes viajen más de 50 kilometros.</a:t>
          </a:r>
        </a:p>
        <a:p>
          <a:pPr algn="l"/>
          <a:r>
            <a:rPr lang="es-AR" sz="1100" baseline="0"/>
            <a:t>D) El precio final se calcula entre el precio de viaje y el descuento.</a:t>
          </a:r>
          <a:endParaRPr lang="es-AR" sz="1100"/>
        </a:p>
      </xdr:txBody>
    </xdr:sp>
    <xdr:clientData/>
  </xdr:twoCellAnchor>
  <xdr:twoCellAnchor>
    <xdr:from>
      <xdr:col>1</xdr:col>
      <xdr:colOff>0</xdr:colOff>
      <xdr:row>1</xdr:row>
      <xdr:rowOff>19050</xdr:rowOff>
    </xdr:from>
    <xdr:to>
      <xdr:col>3</xdr:col>
      <xdr:colOff>276225</xdr:colOff>
      <xdr:row>2</xdr:row>
      <xdr:rowOff>114300</xdr:rowOff>
    </xdr:to>
    <xdr:sp macro="" textlink="">
      <xdr:nvSpPr>
        <xdr:cNvPr id="3" name="Rectángulo redondead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762000" y="209550"/>
          <a:ext cx="1800225" cy="285750"/>
        </a:xfrm>
        <a:prstGeom prst="round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100"/>
            <a:t>EJERCICOS FUNCIÓN SI</a:t>
          </a:r>
        </a:p>
      </xdr:txBody>
    </xdr:sp>
    <xdr:clientData/>
  </xdr:twoCellAnchor>
  <xdr:twoCellAnchor>
    <xdr:from>
      <xdr:col>1</xdr:col>
      <xdr:colOff>0</xdr:colOff>
      <xdr:row>20</xdr:row>
      <xdr:rowOff>114300</xdr:rowOff>
    </xdr:from>
    <xdr:to>
      <xdr:col>3</xdr:col>
      <xdr:colOff>695325</xdr:colOff>
      <xdr:row>22</xdr:row>
      <xdr:rowOff>19050</xdr:rowOff>
    </xdr:to>
    <xdr:sp macro="" textlink="">
      <xdr:nvSpPr>
        <xdr:cNvPr id="4" name="Rectángulo redondead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762000" y="3962400"/>
          <a:ext cx="2219325" cy="285750"/>
        </a:xfrm>
        <a:prstGeom prst="round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100"/>
            <a:t>EJERCICOS FUNCIÓN</a:t>
          </a:r>
          <a:r>
            <a:rPr lang="es-AR" sz="1100" baseline="0"/>
            <a:t> SI ANIDADA</a:t>
          </a:r>
          <a:endParaRPr lang="es-AR" sz="1100"/>
        </a:p>
      </xdr:txBody>
    </xdr:sp>
    <xdr:clientData/>
  </xdr:twoCellAnchor>
  <xdr:twoCellAnchor>
    <xdr:from>
      <xdr:col>7</xdr:col>
      <xdr:colOff>304800</xdr:colOff>
      <xdr:row>22</xdr:row>
      <xdr:rowOff>190500</xdr:rowOff>
    </xdr:from>
    <xdr:to>
      <xdr:col>12</xdr:col>
      <xdr:colOff>600075</xdr:colOff>
      <xdr:row>31</xdr:row>
      <xdr:rowOff>28576</xdr:rowOff>
    </xdr:to>
    <xdr:sp macro="" textlink="">
      <xdr:nvSpPr>
        <xdr:cNvPr id="5" name="Rectángulo redondead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5457825" y="4419600"/>
          <a:ext cx="4476750" cy="1571626"/>
        </a:xfrm>
        <a:prstGeom prst="round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100"/>
            <a:t>Ejercicio</a:t>
          </a:r>
          <a:r>
            <a:rPr lang="es-AR" sz="1100" baseline="0"/>
            <a:t> N°2</a:t>
          </a:r>
        </a:p>
        <a:p>
          <a:pPr algn="l"/>
          <a:r>
            <a:rPr lang="es-AR" sz="1100" baseline="0"/>
            <a:t>A) D/FACT: arranca del 05/05/2021 con intervalo de 2 días.</a:t>
          </a:r>
        </a:p>
        <a:p>
          <a:pPr algn="l"/>
          <a:r>
            <a:rPr lang="es-AR" sz="1100" baseline="0"/>
            <a:t>B) D/PAGO: Arranca del 06/05/2018 con intervalo de 5 días. </a:t>
          </a:r>
        </a:p>
        <a:p>
          <a:pPr algn="l"/>
          <a:r>
            <a:rPr lang="es-AR" sz="1100" baseline="0"/>
            <a:t>C) MORA: Se calcula entre la fecha de pago y el día de pago.</a:t>
          </a:r>
        </a:p>
        <a:p>
          <a:pPr algn="l"/>
          <a:r>
            <a:rPr lang="es-AR" sz="1100" baseline="0"/>
            <a:t>E) RECARGO: Depende de la mora. De 1 a 10 días 3% del importe, de 11 a 30 días 5%, 31 a 60 días 15%, más de 60 días 20%.</a:t>
          </a:r>
        </a:p>
        <a:p>
          <a:pPr algn="l"/>
          <a:r>
            <a:rPr lang="es-AR" sz="1100" baseline="0"/>
            <a:t>F) El total se obtiene entre el importe y el recargo.</a:t>
          </a:r>
          <a:endParaRPr lang="es-A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390525</xdr:colOff>
      <xdr:row>3</xdr:row>
      <xdr:rowOff>47625</xdr:rowOff>
    </xdr:from>
    <xdr:to>
      <xdr:col>22</xdr:col>
      <xdr:colOff>161924</xdr:colOff>
      <xdr:row>10</xdr:row>
      <xdr:rowOff>28575</xdr:rowOff>
    </xdr:to>
    <xdr:sp macro="" textlink="">
      <xdr:nvSpPr>
        <xdr:cNvPr id="2" name="Rectángulo redondead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772525" y="628650"/>
          <a:ext cx="8153399" cy="1323975"/>
        </a:xfrm>
        <a:prstGeom prst="round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100"/>
            <a:t>Ejemplo</a:t>
          </a:r>
          <a:r>
            <a:rPr lang="es-AR" sz="1100" baseline="0"/>
            <a:t> N°3</a:t>
          </a:r>
        </a:p>
        <a:p>
          <a:pPr algn="l"/>
          <a:r>
            <a:rPr lang="es-AR" sz="1100" baseline="0"/>
            <a:t>1) Si el producto es PANTALON y el talle es M debe aparecer en la columna 1 "Compro", de lo contrario "No compro".</a:t>
          </a:r>
        </a:p>
        <a:p>
          <a:pPr algn="l"/>
          <a:r>
            <a:rPr lang="es-AR" sz="1100" baseline="0"/>
            <a:t>2) Si el talle es S y el color no es rojo, en la columna 2 debe aparecer "Compro", de lo contrario "No compro".</a:t>
          </a:r>
        </a:p>
        <a:p>
          <a:pPr algn="l"/>
          <a:r>
            <a:rPr lang="es-AR" sz="1100" baseline="0"/>
            <a:t>3) Si el precio es es menor a 800 o el talle es M, compro 3 productos (deberá aparecer el importe a pagar), caso contrario "No compro".</a:t>
          </a:r>
        </a:p>
        <a:p>
          <a:pPr algn="l"/>
          <a:r>
            <a:rPr lang="es-AR" sz="1100" baseline="0"/>
            <a:t>4) Si el producto es CAMISA o el precio es menor a 150, en la columna 4 debe aparecer "OFERTA" caso contrario, "PRECIO DE LISTA".</a:t>
          </a:r>
        </a:p>
        <a:p>
          <a:pPr algn="l"/>
          <a:r>
            <a:rPr lang="es-AR" sz="1100" baseline="0"/>
            <a:t>5) En la columna 5 deberá aparecer "ultimas unidades" tanto en productos zapatos como en Talles M, caso contrario "Hay Stock"</a:t>
          </a:r>
          <a:endParaRPr lang="es-AR" sz="1100"/>
        </a:p>
      </xdr:txBody>
    </xdr:sp>
    <xdr:clientData/>
  </xdr:twoCellAnchor>
  <xdr:twoCellAnchor>
    <xdr:from>
      <xdr:col>0</xdr:col>
      <xdr:colOff>457200</xdr:colOff>
      <xdr:row>0</xdr:row>
      <xdr:rowOff>123825</xdr:rowOff>
    </xdr:from>
    <xdr:to>
      <xdr:col>3</xdr:col>
      <xdr:colOff>390525</xdr:colOff>
      <xdr:row>2</xdr:row>
      <xdr:rowOff>28575</xdr:rowOff>
    </xdr:to>
    <xdr:sp macro="" textlink="">
      <xdr:nvSpPr>
        <xdr:cNvPr id="4" name="Rectángulo redondead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457200" y="123825"/>
          <a:ext cx="2219325" cy="285750"/>
        </a:xfrm>
        <a:prstGeom prst="round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100"/>
            <a:t>EJERCICOS FUNCIÓN</a:t>
          </a:r>
          <a:r>
            <a:rPr lang="es-AR" sz="1100" baseline="0"/>
            <a:t> SI(Y SI(O</a:t>
          </a:r>
          <a:endParaRPr lang="es-AR" sz="1100"/>
        </a:p>
      </xdr:txBody>
    </xdr:sp>
    <xdr:clientData/>
  </xdr:twoCellAnchor>
  <xdr:twoCellAnchor>
    <xdr:from>
      <xdr:col>7</xdr:col>
      <xdr:colOff>409575</xdr:colOff>
      <xdr:row>14</xdr:row>
      <xdr:rowOff>95251</xdr:rowOff>
    </xdr:from>
    <xdr:to>
      <xdr:col>12</xdr:col>
      <xdr:colOff>95250</xdr:colOff>
      <xdr:row>18</xdr:row>
      <xdr:rowOff>66676</xdr:rowOff>
    </xdr:to>
    <xdr:sp macro="" textlink="">
      <xdr:nvSpPr>
        <xdr:cNvPr id="5" name="Rectángulo redondead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5743575" y="2790826"/>
          <a:ext cx="3495675" cy="1200150"/>
        </a:xfrm>
        <a:prstGeom prst="round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100"/>
            <a:t>Ejemplo</a:t>
          </a:r>
          <a:r>
            <a:rPr lang="es-AR" sz="1100" baseline="0"/>
            <a:t> N°4</a:t>
          </a:r>
        </a:p>
        <a:p>
          <a:pPr algn="l"/>
          <a:r>
            <a:rPr lang="es-AR" sz="1100" baseline="0"/>
            <a:t>Si las "Existencias al final de mes" son menores que el "Stock Mínimo" o la "Cantidad vendida es mayor a 900", en la columna Acción debe aparecer la frase "Reponer el inventario", caso contrario  "No reponer".</a:t>
          </a:r>
          <a:endParaRPr lang="es-A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619125</xdr:colOff>
      <xdr:row>16</xdr:row>
      <xdr:rowOff>76200</xdr:rowOff>
    </xdr:from>
    <xdr:to>
      <xdr:col>14</xdr:col>
      <xdr:colOff>304800</xdr:colOff>
      <xdr:row>20</xdr:row>
      <xdr:rowOff>57150</xdr:rowOff>
    </xdr:to>
    <xdr:sp macro="" textlink="">
      <xdr:nvSpPr>
        <xdr:cNvPr id="2" name="Rectángulo redondead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7972425" y="3143250"/>
          <a:ext cx="3495675" cy="742950"/>
        </a:xfrm>
        <a:prstGeom prst="round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100"/>
            <a:t>Ejemplo</a:t>
          </a:r>
          <a:r>
            <a:rPr lang="es-AR" sz="1100" baseline="0"/>
            <a:t> N°5</a:t>
          </a:r>
        </a:p>
        <a:p>
          <a:pPr algn="l"/>
          <a:r>
            <a:rPr lang="es-AR" sz="1100" baseline="0"/>
            <a:t>Calcular los puntos solicitados, para revisar si los valores son correctos pueden utilizar los filtros de la fila 3.</a:t>
          </a:r>
          <a:endParaRPr lang="es-AR" sz="1100"/>
        </a:p>
      </xdr:txBody>
    </xdr:sp>
    <xdr:clientData/>
  </xdr:twoCellAnchor>
  <xdr:twoCellAnchor>
    <xdr:from>
      <xdr:col>0</xdr:col>
      <xdr:colOff>447675</xdr:colOff>
      <xdr:row>0</xdr:row>
      <xdr:rowOff>28575</xdr:rowOff>
    </xdr:from>
    <xdr:to>
      <xdr:col>6</xdr:col>
      <xdr:colOff>266700</xdr:colOff>
      <xdr:row>1</xdr:row>
      <xdr:rowOff>123825</xdr:rowOff>
    </xdr:to>
    <xdr:sp macro="" textlink="">
      <xdr:nvSpPr>
        <xdr:cNvPr id="3" name="Rectángulo redondead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447675" y="28575"/>
          <a:ext cx="4391025" cy="285750"/>
        </a:xfrm>
        <a:prstGeom prst="round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100"/>
            <a:t>EJERCICOS FUNCIÓN</a:t>
          </a:r>
          <a:r>
            <a:rPr lang="es-AR" sz="1100" baseline="0"/>
            <a:t> CONTAR.SI, SUMAR.SI Y FUNCIONES CONJUNTO</a:t>
          </a:r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37"/>
  <sheetViews>
    <sheetView topLeftCell="A21" workbookViewId="0">
      <selection activeCell="G25" sqref="G25:G37"/>
    </sheetView>
  </sheetViews>
  <sheetFormatPr baseColWidth="10" defaultRowHeight="15" x14ac:dyDescent="0.25"/>
  <cols>
    <col min="1" max="1" width="7.28515625" customWidth="1"/>
    <col min="6" max="6" width="13.28515625" bestFit="1" customWidth="1"/>
    <col min="9" max="9" width="17" customWidth="1"/>
  </cols>
  <sheetData>
    <row r="3" spans="2:10" ht="15.75" thickBot="1" x14ac:dyDescent="0.3"/>
    <row r="4" spans="2:10" ht="15.75" thickBot="1" x14ac:dyDescent="0.3">
      <c r="B4" s="5" t="s">
        <v>2</v>
      </c>
      <c r="C4" s="5" t="s">
        <v>8</v>
      </c>
      <c r="D4" s="5" t="s">
        <v>3</v>
      </c>
      <c r="E4" s="5" t="s">
        <v>9</v>
      </c>
      <c r="F4" s="5" t="s">
        <v>4</v>
      </c>
      <c r="H4" s="37" t="s">
        <v>5</v>
      </c>
      <c r="I4" s="38"/>
      <c r="J4" s="19">
        <v>200</v>
      </c>
    </row>
    <row r="5" spans="2:10" ht="15.75" thickBot="1" x14ac:dyDescent="0.3">
      <c r="B5" s="17">
        <v>10</v>
      </c>
      <c r="C5" s="12">
        <v>2</v>
      </c>
      <c r="D5" s="31">
        <f>IF(C5&lt;=4,200,C5*50)</f>
        <v>200</v>
      </c>
      <c r="E5" s="31">
        <f>IF(C5&gt;50,D5*10%,D5)</f>
        <v>200</v>
      </c>
      <c r="F5" s="32">
        <f>IF(C5&gt;=50,E5+D5,E5)</f>
        <v>200</v>
      </c>
      <c r="H5" s="39" t="s">
        <v>6</v>
      </c>
      <c r="I5" s="40"/>
      <c r="J5" s="20">
        <v>50</v>
      </c>
    </row>
    <row r="6" spans="2:10" ht="15.75" thickBot="1" x14ac:dyDescent="0.3">
      <c r="B6" s="18">
        <v>15</v>
      </c>
      <c r="C6" s="8">
        <v>15</v>
      </c>
      <c r="D6" s="31">
        <f t="shared" ref="D6:D16" si="0">IF(C6&lt;=4,200,C6*50)</f>
        <v>750</v>
      </c>
      <c r="E6" s="31">
        <f t="shared" ref="E6:E16" si="1">IF(C6&gt;50,D6*10%,D6)</f>
        <v>750</v>
      </c>
      <c r="F6" s="32">
        <f t="shared" ref="F6:F16" si="2">IF(C6&gt;=50,E6+D6,E6)</f>
        <v>750</v>
      </c>
      <c r="H6" s="41" t="s">
        <v>7</v>
      </c>
      <c r="I6" s="42"/>
      <c r="J6" s="21">
        <v>0.1</v>
      </c>
    </row>
    <row r="7" spans="2:10" ht="15.75" thickBot="1" x14ac:dyDescent="0.3">
      <c r="B7" s="17">
        <v>20</v>
      </c>
      <c r="C7" s="8">
        <v>70</v>
      </c>
      <c r="D7" s="31">
        <f t="shared" si="0"/>
        <v>3500</v>
      </c>
      <c r="E7" s="31">
        <f t="shared" si="1"/>
        <v>350</v>
      </c>
      <c r="F7" s="32">
        <f t="shared" si="2"/>
        <v>3850</v>
      </c>
    </row>
    <row r="8" spans="2:10" ht="15.75" thickBot="1" x14ac:dyDescent="0.3">
      <c r="B8" s="18">
        <v>25</v>
      </c>
      <c r="C8" s="8">
        <v>3</v>
      </c>
      <c r="D8" s="31">
        <f t="shared" si="0"/>
        <v>200</v>
      </c>
      <c r="E8" s="31">
        <f t="shared" si="1"/>
        <v>200</v>
      </c>
      <c r="F8" s="32">
        <f t="shared" si="2"/>
        <v>200</v>
      </c>
    </row>
    <row r="9" spans="2:10" ht="15.75" thickBot="1" x14ac:dyDescent="0.3">
      <c r="B9" s="17">
        <v>30</v>
      </c>
      <c r="C9" s="8">
        <v>25</v>
      </c>
      <c r="D9" s="31">
        <f t="shared" si="0"/>
        <v>1250</v>
      </c>
      <c r="E9" s="31">
        <f t="shared" si="1"/>
        <v>1250</v>
      </c>
      <c r="F9" s="32">
        <f t="shared" si="2"/>
        <v>1250</v>
      </c>
    </row>
    <row r="10" spans="2:10" ht="15.75" thickBot="1" x14ac:dyDescent="0.3">
      <c r="B10" s="18">
        <v>35</v>
      </c>
      <c r="C10" s="8">
        <v>82</v>
      </c>
      <c r="D10" s="31">
        <f t="shared" si="0"/>
        <v>4100</v>
      </c>
      <c r="E10" s="31">
        <f t="shared" si="1"/>
        <v>410</v>
      </c>
      <c r="F10" s="32">
        <f t="shared" si="2"/>
        <v>4510</v>
      </c>
    </row>
    <row r="11" spans="2:10" ht="15.75" thickBot="1" x14ac:dyDescent="0.3">
      <c r="B11" s="17">
        <v>40</v>
      </c>
      <c r="C11" s="8">
        <v>70</v>
      </c>
      <c r="D11" s="31">
        <f t="shared" si="0"/>
        <v>3500</v>
      </c>
      <c r="E11" s="31">
        <f t="shared" si="1"/>
        <v>350</v>
      </c>
      <c r="F11" s="32">
        <f t="shared" si="2"/>
        <v>3850</v>
      </c>
    </row>
    <row r="12" spans="2:10" ht="15.75" thickBot="1" x14ac:dyDescent="0.3">
      <c r="B12" s="18">
        <v>45</v>
      </c>
      <c r="C12" s="8">
        <v>2</v>
      </c>
      <c r="D12" s="31">
        <f t="shared" si="0"/>
        <v>200</v>
      </c>
      <c r="E12" s="31">
        <f t="shared" si="1"/>
        <v>200</v>
      </c>
      <c r="F12" s="32">
        <f t="shared" si="2"/>
        <v>200</v>
      </c>
    </row>
    <row r="13" spans="2:10" ht="15.75" thickBot="1" x14ac:dyDescent="0.3">
      <c r="B13" s="17">
        <v>50</v>
      </c>
      <c r="C13" s="8">
        <v>4</v>
      </c>
      <c r="D13" s="31">
        <f t="shared" si="0"/>
        <v>200</v>
      </c>
      <c r="E13" s="31">
        <f t="shared" si="1"/>
        <v>200</v>
      </c>
      <c r="F13" s="32">
        <f t="shared" si="2"/>
        <v>200</v>
      </c>
    </row>
    <row r="14" spans="2:10" ht="15.75" thickBot="1" x14ac:dyDescent="0.3">
      <c r="B14" s="18">
        <v>55</v>
      </c>
      <c r="C14" s="8">
        <v>40</v>
      </c>
      <c r="D14" s="31">
        <f t="shared" si="0"/>
        <v>2000</v>
      </c>
      <c r="E14" s="31">
        <f t="shared" si="1"/>
        <v>2000</v>
      </c>
      <c r="F14" s="32">
        <f t="shared" si="2"/>
        <v>2000</v>
      </c>
    </row>
    <row r="15" spans="2:10" ht="15.75" thickBot="1" x14ac:dyDescent="0.3">
      <c r="B15" s="17">
        <v>60</v>
      </c>
      <c r="C15" s="8">
        <v>60</v>
      </c>
      <c r="D15" s="31">
        <f t="shared" si="0"/>
        <v>3000</v>
      </c>
      <c r="E15" s="31">
        <f t="shared" si="1"/>
        <v>300</v>
      </c>
      <c r="F15" s="32">
        <f t="shared" si="2"/>
        <v>3300</v>
      </c>
    </row>
    <row r="16" spans="2:10" ht="15.75" thickBot="1" x14ac:dyDescent="0.3">
      <c r="B16" s="18">
        <v>65</v>
      </c>
      <c r="C16" s="11">
        <v>5</v>
      </c>
      <c r="D16" s="31">
        <f t="shared" si="0"/>
        <v>250</v>
      </c>
      <c r="E16" s="31">
        <f t="shared" si="1"/>
        <v>250</v>
      </c>
      <c r="F16" s="32">
        <f t="shared" si="2"/>
        <v>250</v>
      </c>
    </row>
    <row r="23" spans="2:7" ht="15.75" thickBot="1" x14ac:dyDescent="0.3"/>
    <row r="24" spans="2:7" ht="15.75" thickBot="1" x14ac:dyDescent="0.3">
      <c r="B24" s="5" t="s">
        <v>10</v>
      </c>
      <c r="C24" s="5" t="s">
        <v>11</v>
      </c>
      <c r="D24" s="5" t="s">
        <v>12</v>
      </c>
      <c r="E24" s="5" t="s">
        <v>13</v>
      </c>
      <c r="F24" s="5" t="s">
        <v>14</v>
      </c>
      <c r="G24" s="5" t="s">
        <v>15</v>
      </c>
    </row>
    <row r="25" spans="2:7" x14ac:dyDescent="0.25">
      <c r="B25" s="16">
        <v>44321</v>
      </c>
      <c r="C25" s="33">
        <v>1000</v>
      </c>
      <c r="D25" s="16">
        <v>44322</v>
      </c>
      <c r="E25" s="7">
        <f>D25-B25</f>
        <v>1</v>
      </c>
      <c r="F25" s="33">
        <f>IF(E25&lt;=10,C25*3%,IF(E25&gt;=11,IF(E25&lt;=30,C25*5%,IF(E25&gt;=31,IF(E25&lt;=60,C25*15%,IF(E25&gt;60,C25*20%))))))</f>
        <v>30</v>
      </c>
      <c r="G25" s="33">
        <f>SUM(C25+F25)</f>
        <v>1030</v>
      </c>
    </row>
    <row r="26" spans="2:7" x14ac:dyDescent="0.25">
      <c r="B26" s="16">
        <f>+B25+2</f>
        <v>44323</v>
      </c>
      <c r="C26" s="33">
        <v>1500</v>
      </c>
      <c r="D26" s="16">
        <f>+D25+5</f>
        <v>44327</v>
      </c>
      <c r="E26" s="7">
        <f t="shared" ref="E26:E37" si="3">D26-B26</f>
        <v>4</v>
      </c>
      <c r="F26" s="33">
        <f t="shared" ref="F26:F37" si="4">IF(E26&lt;=10,C26*3%,IF(E26&gt;=11,IF(E26&lt;=30,C26*5%,IF(E26&gt;=31,IF(E26&lt;=60,C26*15%,IF(E26&gt;60,C26*20%))))))</f>
        <v>45</v>
      </c>
      <c r="G26" s="33">
        <f t="shared" ref="G26:G37" si="5">SUM(C26+F26)</f>
        <v>1545</v>
      </c>
    </row>
    <row r="27" spans="2:7" x14ac:dyDescent="0.25">
      <c r="B27" s="16">
        <f t="shared" ref="B27:B37" si="6">+B26+2</f>
        <v>44325</v>
      </c>
      <c r="C27" s="33">
        <v>6000</v>
      </c>
      <c r="D27" s="16">
        <f t="shared" ref="D27:D37" si="7">+D26+5</f>
        <v>44332</v>
      </c>
      <c r="E27" s="7">
        <f t="shared" si="3"/>
        <v>7</v>
      </c>
      <c r="F27" s="33">
        <f t="shared" si="4"/>
        <v>180</v>
      </c>
      <c r="G27" s="33">
        <f t="shared" si="5"/>
        <v>6180</v>
      </c>
    </row>
    <row r="28" spans="2:7" x14ac:dyDescent="0.25">
      <c r="B28" s="16">
        <f t="shared" si="6"/>
        <v>44327</v>
      </c>
      <c r="C28" s="33">
        <v>6500</v>
      </c>
      <c r="D28" s="16">
        <f t="shared" si="7"/>
        <v>44337</v>
      </c>
      <c r="E28" s="7">
        <f t="shared" si="3"/>
        <v>10</v>
      </c>
      <c r="F28" s="33">
        <f t="shared" si="4"/>
        <v>195</v>
      </c>
      <c r="G28" s="33">
        <f t="shared" si="5"/>
        <v>6695</v>
      </c>
    </row>
    <row r="29" spans="2:7" x14ac:dyDescent="0.25">
      <c r="B29" s="16">
        <f t="shared" si="6"/>
        <v>44329</v>
      </c>
      <c r="C29" s="33">
        <v>7000</v>
      </c>
      <c r="D29" s="16">
        <f t="shared" si="7"/>
        <v>44342</v>
      </c>
      <c r="E29" s="7">
        <f t="shared" si="3"/>
        <v>13</v>
      </c>
      <c r="F29" s="33">
        <f t="shared" si="4"/>
        <v>350</v>
      </c>
      <c r="G29" s="33">
        <f t="shared" si="5"/>
        <v>7350</v>
      </c>
    </row>
    <row r="30" spans="2:7" x14ac:dyDescent="0.25">
      <c r="B30" s="16">
        <f t="shared" si="6"/>
        <v>44331</v>
      </c>
      <c r="C30" s="33">
        <v>3500</v>
      </c>
      <c r="D30" s="16">
        <f t="shared" si="7"/>
        <v>44347</v>
      </c>
      <c r="E30" s="7">
        <f t="shared" si="3"/>
        <v>16</v>
      </c>
      <c r="F30" s="33">
        <f t="shared" si="4"/>
        <v>175</v>
      </c>
      <c r="G30" s="33">
        <f t="shared" si="5"/>
        <v>3675</v>
      </c>
    </row>
    <row r="31" spans="2:7" x14ac:dyDescent="0.25">
      <c r="B31" s="16">
        <f t="shared" si="6"/>
        <v>44333</v>
      </c>
      <c r="C31" s="33">
        <v>4000</v>
      </c>
      <c r="D31" s="16">
        <f t="shared" si="7"/>
        <v>44352</v>
      </c>
      <c r="E31" s="7">
        <f t="shared" si="3"/>
        <v>19</v>
      </c>
      <c r="F31" s="33">
        <f t="shared" si="4"/>
        <v>200</v>
      </c>
      <c r="G31" s="33">
        <f t="shared" si="5"/>
        <v>4200</v>
      </c>
    </row>
    <row r="32" spans="2:7" x14ac:dyDescent="0.25">
      <c r="B32" s="16">
        <f t="shared" si="6"/>
        <v>44335</v>
      </c>
      <c r="C32" s="33">
        <v>1500</v>
      </c>
      <c r="D32" s="16">
        <f t="shared" si="7"/>
        <v>44357</v>
      </c>
      <c r="E32" s="7">
        <f t="shared" si="3"/>
        <v>22</v>
      </c>
      <c r="F32" s="33">
        <f t="shared" si="4"/>
        <v>75</v>
      </c>
      <c r="G32" s="33">
        <f t="shared" si="5"/>
        <v>1575</v>
      </c>
    </row>
    <row r="33" spans="2:7" x14ac:dyDescent="0.25">
      <c r="B33" s="16">
        <f t="shared" si="6"/>
        <v>44337</v>
      </c>
      <c r="C33" s="33">
        <v>5000</v>
      </c>
      <c r="D33" s="16">
        <f t="shared" si="7"/>
        <v>44362</v>
      </c>
      <c r="E33" s="7">
        <f t="shared" si="3"/>
        <v>25</v>
      </c>
      <c r="F33" s="33">
        <f t="shared" si="4"/>
        <v>250</v>
      </c>
      <c r="G33" s="33">
        <f t="shared" si="5"/>
        <v>5250</v>
      </c>
    </row>
    <row r="34" spans="2:7" x14ac:dyDescent="0.25">
      <c r="B34" s="16">
        <f t="shared" si="6"/>
        <v>44339</v>
      </c>
      <c r="C34" s="33">
        <v>5500</v>
      </c>
      <c r="D34" s="16">
        <f t="shared" si="7"/>
        <v>44367</v>
      </c>
      <c r="E34" s="7">
        <f t="shared" si="3"/>
        <v>28</v>
      </c>
      <c r="F34" s="33">
        <f t="shared" si="4"/>
        <v>275</v>
      </c>
      <c r="G34" s="33">
        <f t="shared" si="5"/>
        <v>5775</v>
      </c>
    </row>
    <row r="35" spans="2:7" x14ac:dyDescent="0.25">
      <c r="B35" s="16">
        <f t="shared" si="6"/>
        <v>44341</v>
      </c>
      <c r="C35" s="33">
        <v>6000</v>
      </c>
      <c r="D35" s="16">
        <f t="shared" si="7"/>
        <v>44372</v>
      </c>
      <c r="E35" s="7">
        <f t="shared" si="3"/>
        <v>31</v>
      </c>
      <c r="F35" s="33">
        <f t="shared" si="4"/>
        <v>900</v>
      </c>
      <c r="G35" s="33">
        <f t="shared" si="5"/>
        <v>6900</v>
      </c>
    </row>
    <row r="36" spans="2:7" x14ac:dyDescent="0.25">
      <c r="B36" s="16">
        <f t="shared" si="6"/>
        <v>44343</v>
      </c>
      <c r="C36" s="33">
        <v>6500</v>
      </c>
      <c r="D36" s="16">
        <f t="shared" si="7"/>
        <v>44377</v>
      </c>
      <c r="E36" s="7">
        <f t="shared" si="3"/>
        <v>34</v>
      </c>
      <c r="F36" s="33">
        <f t="shared" si="4"/>
        <v>975</v>
      </c>
      <c r="G36" s="33">
        <f t="shared" si="5"/>
        <v>7475</v>
      </c>
    </row>
    <row r="37" spans="2:7" x14ac:dyDescent="0.25">
      <c r="B37" s="16">
        <f t="shared" si="6"/>
        <v>44345</v>
      </c>
      <c r="C37" s="33">
        <v>7000</v>
      </c>
      <c r="D37" s="16">
        <f t="shared" si="7"/>
        <v>44382</v>
      </c>
      <c r="E37" s="7">
        <f t="shared" si="3"/>
        <v>37</v>
      </c>
      <c r="F37" s="33">
        <f t="shared" si="4"/>
        <v>1050</v>
      </c>
      <c r="G37" s="33">
        <f t="shared" si="5"/>
        <v>8050</v>
      </c>
    </row>
  </sheetData>
  <mergeCells count="3">
    <mergeCell ref="H4:I4"/>
    <mergeCell ref="H5:I5"/>
    <mergeCell ref="H6:I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24"/>
  <sheetViews>
    <sheetView topLeftCell="A16" workbookViewId="0">
      <selection activeCell="I24" sqref="I24"/>
    </sheetView>
  </sheetViews>
  <sheetFormatPr baseColWidth="10" defaultRowHeight="15" x14ac:dyDescent="0.25"/>
  <cols>
    <col min="7" max="7" width="20.42578125" bestFit="1" customWidth="1"/>
    <col min="10" max="10" width="13.7109375" bestFit="1" customWidth="1"/>
    <col min="11" max="11" width="16.42578125" bestFit="1" customWidth="1"/>
  </cols>
  <sheetData>
    <row r="3" spans="2:11" ht="15.75" thickBot="1" x14ac:dyDescent="0.3"/>
    <row r="4" spans="2:11" ht="15.75" thickBot="1" x14ac:dyDescent="0.3">
      <c r="B4" s="4" t="s">
        <v>16</v>
      </c>
      <c r="C4" s="5" t="s">
        <v>17</v>
      </c>
      <c r="D4" s="5" t="s">
        <v>18</v>
      </c>
      <c r="E4" s="5" t="s">
        <v>19</v>
      </c>
      <c r="F4" s="5" t="s">
        <v>1</v>
      </c>
      <c r="G4" s="5">
        <v>1</v>
      </c>
      <c r="H4" s="5">
        <v>2</v>
      </c>
      <c r="I4" s="5">
        <v>3</v>
      </c>
      <c r="J4" s="5">
        <v>4</v>
      </c>
      <c r="K4" s="6">
        <v>5</v>
      </c>
    </row>
    <row r="5" spans="2:11" x14ac:dyDescent="0.25">
      <c r="B5" s="13" t="s">
        <v>20</v>
      </c>
      <c r="C5" s="14">
        <v>1</v>
      </c>
      <c r="D5" s="14" t="s">
        <v>21</v>
      </c>
      <c r="E5" s="14">
        <v>1150</v>
      </c>
      <c r="F5" s="14" t="s">
        <v>22</v>
      </c>
      <c r="G5" s="15" t="str">
        <f>IF(AND(D5="M",B5="PANTALON"),"Compro","No compro")</f>
        <v>Compro</v>
      </c>
      <c r="H5" s="15" t="str">
        <f>IF(AND(D5="S",(F5&lt;&gt;"ROJO")),"Compro","No compro")</f>
        <v>No compro</v>
      </c>
      <c r="I5" s="15">
        <f>IF(OR(E5&lt;=800,D5="M"),$E$5+$E$6+$E$7,"No compro")</f>
        <v>3850</v>
      </c>
      <c r="J5" s="15" t="str">
        <f>IF(OR(B5="CAMISA",E5&lt;150),"OFERTA","PRECIO DE LISTA")</f>
        <v>PRECIO DE LISTA</v>
      </c>
      <c r="K5" s="15" t="str">
        <f>IF(AND(B5="ZAPATOS",D5="M"),"Últimas unidades", "Hay stock")</f>
        <v>Hay stock</v>
      </c>
    </row>
    <row r="6" spans="2:11" x14ac:dyDescent="0.25">
      <c r="B6" s="9" t="s">
        <v>23</v>
      </c>
      <c r="C6" s="8">
        <v>1</v>
      </c>
      <c r="D6" s="8" t="s">
        <v>24</v>
      </c>
      <c r="E6" s="8">
        <v>700</v>
      </c>
      <c r="F6" s="8" t="s">
        <v>25</v>
      </c>
      <c r="G6" s="15" t="str">
        <f t="shared" ref="G6:G12" si="0">IF(AND(D6="M",B6="PANTALON"),"Compro","No compro")</f>
        <v>No compro</v>
      </c>
      <c r="H6" s="15" t="str">
        <f t="shared" ref="H6:H12" si="1">IF(AND(D6="S",(F6&lt;&gt;"ROJO")),"Compro","No compro")</f>
        <v>Compro</v>
      </c>
      <c r="I6" s="15">
        <f t="shared" ref="I6:I12" si="2">IF(OR(E6&lt;=800,D6="M"),$E$5+$E$6+$E$7,"No compro")</f>
        <v>3850</v>
      </c>
      <c r="J6" s="15" t="str">
        <f t="shared" ref="J6:J12" si="3">IF(OR(B6="CAMISA",E6&lt;150),"OFERTA","PRECIO DE LISTA")</f>
        <v>OFERTA</v>
      </c>
      <c r="K6" s="15" t="str">
        <f t="shared" ref="K6:K12" si="4">IF(AND(B6="ZAPATOS",D6="M"),"Últimas unidades", "Hay stock")</f>
        <v>Hay stock</v>
      </c>
    </row>
    <row r="7" spans="2:11" x14ac:dyDescent="0.25">
      <c r="B7" s="9" t="s">
        <v>26</v>
      </c>
      <c r="C7" s="8">
        <v>1</v>
      </c>
      <c r="D7" s="8" t="s">
        <v>111</v>
      </c>
      <c r="E7" s="8">
        <v>2000</v>
      </c>
      <c r="F7" s="8" t="s">
        <v>28</v>
      </c>
      <c r="G7" s="15" t="str">
        <f t="shared" si="0"/>
        <v>No compro</v>
      </c>
      <c r="H7" s="15" t="str">
        <f t="shared" si="1"/>
        <v>No compro</v>
      </c>
      <c r="I7" s="15" t="str">
        <f t="shared" si="2"/>
        <v>No compro</v>
      </c>
      <c r="J7" s="15" t="str">
        <f t="shared" si="3"/>
        <v>PRECIO DE LISTA</v>
      </c>
      <c r="K7" s="15" t="str">
        <f t="shared" si="4"/>
        <v>Hay stock</v>
      </c>
    </row>
    <row r="8" spans="2:11" x14ac:dyDescent="0.25">
      <c r="B8" s="9" t="s">
        <v>26</v>
      </c>
      <c r="C8" s="8">
        <v>2</v>
      </c>
      <c r="D8" s="8" t="s">
        <v>29</v>
      </c>
      <c r="E8" s="8">
        <v>125</v>
      </c>
      <c r="F8" s="8" t="s">
        <v>25</v>
      </c>
      <c r="G8" s="15" t="str">
        <f t="shared" si="0"/>
        <v>No compro</v>
      </c>
      <c r="H8" s="15" t="str">
        <f t="shared" si="1"/>
        <v>No compro</v>
      </c>
      <c r="I8" s="15">
        <f t="shared" si="2"/>
        <v>3850</v>
      </c>
      <c r="J8" s="15" t="str">
        <f t="shared" si="3"/>
        <v>OFERTA</v>
      </c>
      <c r="K8" s="15" t="str">
        <f t="shared" si="4"/>
        <v>Hay stock</v>
      </c>
    </row>
    <row r="9" spans="2:11" x14ac:dyDescent="0.25">
      <c r="B9" s="9" t="s">
        <v>20</v>
      </c>
      <c r="C9" s="8">
        <v>2</v>
      </c>
      <c r="D9" s="8" t="s">
        <v>27</v>
      </c>
      <c r="E9" s="8">
        <v>450</v>
      </c>
      <c r="F9" s="8" t="s">
        <v>22</v>
      </c>
      <c r="G9" s="15" t="str">
        <f t="shared" si="0"/>
        <v>No compro</v>
      </c>
      <c r="H9" s="15" t="str">
        <f t="shared" si="1"/>
        <v>No compro</v>
      </c>
      <c r="I9" s="15">
        <f t="shared" si="2"/>
        <v>3850</v>
      </c>
      <c r="J9" s="15" t="str">
        <f t="shared" si="3"/>
        <v>PRECIO DE LISTA</v>
      </c>
      <c r="K9" s="15" t="str">
        <f t="shared" si="4"/>
        <v>Hay stock</v>
      </c>
    </row>
    <row r="10" spans="2:11" x14ac:dyDescent="0.25">
      <c r="B10" s="9" t="s">
        <v>20</v>
      </c>
      <c r="C10" s="8">
        <v>2</v>
      </c>
      <c r="D10" s="8" t="s">
        <v>29</v>
      </c>
      <c r="E10" s="8">
        <v>47</v>
      </c>
      <c r="F10" s="8" t="s">
        <v>28</v>
      </c>
      <c r="G10" s="15" t="str">
        <f t="shared" si="0"/>
        <v>No compro</v>
      </c>
      <c r="H10" s="15" t="str">
        <f t="shared" si="1"/>
        <v>No compro</v>
      </c>
      <c r="I10" s="15">
        <f t="shared" si="2"/>
        <v>3850</v>
      </c>
      <c r="J10" s="15" t="str">
        <f t="shared" si="3"/>
        <v>OFERTA</v>
      </c>
      <c r="K10" s="15" t="str">
        <f t="shared" si="4"/>
        <v>Hay stock</v>
      </c>
    </row>
    <row r="11" spans="2:11" x14ac:dyDescent="0.25">
      <c r="B11" s="9" t="s">
        <v>23</v>
      </c>
      <c r="C11" s="8">
        <v>3</v>
      </c>
      <c r="D11" s="8" t="s">
        <v>24</v>
      </c>
      <c r="E11" s="8">
        <v>800</v>
      </c>
      <c r="F11" s="8" t="s">
        <v>30</v>
      </c>
      <c r="G11" s="15" t="str">
        <f t="shared" si="0"/>
        <v>No compro</v>
      </c>
      <c r="H11" s="15" t="str">
        <f t="shared" si="1"/>
        <v>Compro</v>
      </c>
      <c r="I11" s="15">
        <f t="shared" si="2"/>
        <v>3850</v>
      </c>
      <c r="J11" s="15" t="str">
        <f t="shared" si="3"/>
        <v>OFERTA</v>
      </c>
      <c r="K11" s="15" t="str">
        <f t="shared" si="4"/>
        <v>Hay stock</v>
      </c>
    </row>
    <row r="12" spans="2:11" ht="15.75" thickBot="1" x14ac:dyDescent="0.3">
      <c r="B12" s="10" t="s">
        <v>23</v>
      </c>
      <c r="C12" s="11">
        <v>3</v>
      </c>
      <c r="D12" s="11" t="s">
        <v>24</v>
      </c>
      <c r="E12" s="11">
        <v>460</v>
      </c>
      <c r="F12" s="11" t="s">
        <v>28</v>
      </c>
      <c r="G12" s="15" t="str">
        <f t="shared" si="0"/>
        <v>No compro</v>
      </c>
      <c r="H12" s="15" t="str">
        <f t="shared" si="1"/>
        <v>No compro</v>
      </c>
      <c r="I12" s="15">
        <f t="shared" si="2"/>
        <v>3850</v>
      </c>
      <c r="J12" s="15" t="str">
        <f t="shared" si="3"/>
        <v>OFERTA</v>
      </c>
      <c r="K12" s="15" t="str">
        <f t="shared" si="4"/>
        <v>Hay stock</v>
      </c>
    </row>
    <row r="15" spans="2:11" ht="15.75" thickBot="1" x14ac:dyDescent="0.3"/>
    <row r="16" spans="2:11" ht="51" customHeight="1" thickBot="1" x14ac:dyDescent="0.3">
      <c r="B16" s="22" t="s">
        <v>31</v>
      </c>
      <c r="C16" s="22" t="s">
        <v>32</v>
      </c>
      <c r="D16" s="22" t="s">
        <v>33</v>
      </c>
      <c r="E16" s="22" t="s">
        <v>34</v>
      </c>
      <c r="F16" s="22" t="s">
        <v>35</v>
      </c>
      <c r="G16" s="23" t="s">
        <v>36</v>
      </c>
    </row>
    <row r="17" spans="2:7" x14ac:dyDescent="0.25">
      <c r="B17" s="13" t="s">
        <v>37</v>
      </c>
      <c r="C17" s="14">
        <v>2500</v>
      </c>
      <c r="D17" s="14">
        <v>1350</v>
      </c>
      <c r="E17" s="14">
        <v>1150</v>
      </c>
      <c r="F17" s="14">
        <v>15000</v>
      </c>
      <c r="G17" s="15" t="str">
        <f>IF(OR(E17&lt;F17,D17&gt;900),"Reponer el inventario","No Reponer")</f>
        <v>Reponer el inventario</v>
      </c>
    </row>
    <row r="18" spans="2:7" x14ac:dyDescent="0.25">
      <c r="B18" s="9" t="s">
        <v>38</v>
      </c>
      <c r="C18" s="8">
        <v>3200</v>
      </c>
      <c r="D18" s="8">
        <v>2500</v>
      </c>
      <c r="E18" s="8">
        <v>700</v>
      </c>
      <c r="F18" s="8">
        <v>500</v>
      </c>
      <c r="G18" s="15" t="str">
        <f t="shared" ref="G18:G24" si="5">IF(OR(E18&lt;F18,D18&gt;900),"Reponer el inventario","No Reponer")</f>
        <v>Reponer el inventario</v>
      </c>
    </row>
    <row r="19" spans="2:7" x14ac:dyDescent="0.25">
      <c r="B19" s="9" t="s">
        <v>39</v>
      </c>
      <c r="C19" s="8">
        <v>150</v>
      </c>
      <c r="D19" s="8">
        <v>125</v>
      </c>
      <c r="E19" s="8">
        <v>25</v>
      </c>
      <c r="F19" s="8">
        <v>60</v>
      </c>
      <c r="G19" s="15" t="str">
        <f t="shared" si="5"/>
        <v>Reponer el inventario</v>
      </c>
    </row>
    <row r="20" spans="2:7" x14ac:dyDescent="0.25">
      <c r="B20" s="9" t="s">
        <v>40</v>
      </c>
      <c r="C20" s="8">
        <v>225</v>
      </c>
      <c r="D20" s="8">
        <v>100</v>
      </c>
      <c r="E20" s="8">
        <v>125</v>
      </c>
      <c r="F20" s="8">
        <v>150</v>
      </c>
      <c r="G20" s="15" t="str">
        <f t="shared" si="5"/>
        <v>Reponer el inventario</v>
      </c>
    </row>
    <row r="21" spans="2:7" x14ac:dyDescent="0.25">
      <c r="B21" s="9" t="s">
        <v>41</v>
      </c>
      <c r="C21" s="8">
        <v>1450</v>
      </c>
      <c r="D21" s="8">
        <v>1000</v>
      </c>
      <c r="E21" s="8">
        <v>450</v>
      </c>
      <c r="F21" s="8">
        <v>300</v>
      </c>
      <c r="G21" s="15" t="str">
        <f t="shared" si="5"/>
        <v>Reponer el inventario</v>
      </c>
    </row>
    <row r="22" spans="2:7" x14ac:dyDescent="0.25">
      <c r="B22" s="9" t="s">
        <v>42</v>
      </c>
      <c r="C22" s="8">
        <v>647</v>
      </c>
      <c r="D22" s="8">
        <v>600</v>
      </c>
      <c r="E22" s="8">
        <v>47</v>
      </c>
      <c r="F22" s="8">
        <v>100</v>
      </c>
      <c r="G22" s="15" t="str">
        <f t="shared" si="5"/>
        <v>Reponer el inventario</v>
      </c>
    </row>
    <row r="23" spans="2:7" x14ac:dyDescent="0.25">
      <c r="B23" s="9" t="s">
        <v>43</v>
      </c>
      <c r="C23" s="8">
        <v>1300</v>
      </c>
      <c r="D23" s="8">
        <v>500</v>
      </c>
      <c r="E23" s="8">
        <v>800</v>
      </c>
      <c r="F23" s="8">
        <v>1000</v>
      </c>
      <c r="G23" s="15" t="str">
        <f t="shared" si="5"/>
        <v>Reponer el inventario</v>
      </c>
    </row>
    <row r="24" spans="2:7" ht="15.75" thickBot="1" x14ac:dyDescent="0.3">
      <c r="B24" s="10" t="s">
        <v>44</v>
      </c>
      <c r="C24" s="11">
        <v>560</v>
      </c>
      <c r="D24" s="11">
        <v>100</v>
      </c>
      <c r="E24" s="11">
        <v>460</v>
      </c>
      <c r="F24" s="11">
        <v>300</v>
      </c>
      <c r="G24" s="15" t="str">
        <f t="shared" si="5"/>
        <v>No Reponer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U28"/>
  <sheetViews>
    <sheetView tabSelected="1" zoomScale="80" zoomScaleNormal="80" workbookViewId="0">
      <selection activeCell="L9" sqref="L9"/>
    </sheetView>
  </sheetViews>
  <sheetFormatPr baseColWidth="10" defaultRowHeight="15" x14ac:dyDescent="0.25"/>
  <cols>
    <col min="2" max="2" width="15.7109375" bestFit="1" customWidth="1"/>
    <col min="3" max="3" width="16" bestFit="1" customWidth="1"/>
    <col min="8" max="8" width="17" bestFit="1" customWidth="1"/>
    <col min="9" max="9" width="25.28515625" bestFit="1" customWidth="1"/>
    <col min="12" max="12" width="21.5703125" bestFit="1" customWidth="1"/>
  </cols>
  <sheetData>
    <row r="2" spans="2:21" ht="15.75" thickBot="1" x14ac:dyDescent="0.3"/>
    <row r="3" spans="2:21" x14ac:dyDescent="0.25">
      <c r="B3" s="24" t="s">
        <v>45</v>
      </c>
      <c r="C3" s="25" t="s">
        <v>46</v>
      </c>
      <c r="D3" s="25" t="s">
        <v>47</v>
      </c>
      <c r="E3" s="25" t="s">
        <v>48</v>
      </c>
      <c r="F3" s="25" t="s">
        <v>0</v>
      </c>
      <c r="G3" s="25" t="s">
        <v>49</v>
      </c>
      <c r="H3" s="25" t="s">
        <v>50</v>
      </c>
      <c r="I3" s="25" t="s">
        <v>51</v>
      </c>
      <c r="K3" s="1" t="s">
        <v>85</v>
      </c>
      <c r="L3" s="29">
        <f>COUNTA(B4:B26)</f>
        <v>23</v>
      </c>
      <c r="M3" s="43" t="s">
        <v>110</v>
      </c>
      <c r="N3" s="44"/>
      <c r="O3" s="44"/>
      <c r="P3" s="44"/>
      <c r="Q3" s="44"/>
      <c r="R3" s="44"/>
      <c r="S3" s="44"/>
      <c r="T3" s="44"/>
      <c r="U3" s="45"/>
    </row>
    <row r="4" spans="2:21" x14ac:dyDescent="0.25">
      <c r="B4" s="26" t="s">
        <v>52</v>
      </c>
      <c r="C4" s="26" t="s">
        <v>53</v>
      </c>
      <c r="D4" s="26" t="s">
        <v>54</v>
      </c>
      <c r="E4" s="7" t="s">
        <v>55</v>
      </c>
      <c r="F4" s="27">
        <v>26</v>
      </c>
      <c r="G4" s="27">
        <v>4</v>
      </c>
      <c r="H4" s="27">
        <v>9</v>
      </c>
      <c r="I4" s="27">
        <v>0</v>
      </c>
      <c r="K4" s="3" t="s">
        <v>87</v>
      </c>
      <c r="L4" s="35">
        <f>SUMIFS(I4:I26,E4:E26,"Mañana")</f>
        <v>32</v>
      </c>
      <c r="M4" s="49" t="s">
        <v>108</v>
      </c>
      <c r="N4" s="50"/>
      <c r="O4" s="50"/>
      <c r="P4" s="50"/>
      <c r="Q4" s="50"/>
      <c r="R4" s="50"/>
      <c r="S4" s="50"/>
      <c r="T4" s="50"/>
      <c r="U4" s="51"/>
    </row>
    <row r="5" spans="2:21" x14ac:dyDescent="0.25">
      <c r="B5" s="7" t="s">
        <v>56</v>
      </c>
      <c r="C5" s="26" t="s">
        <v>53</v>
      </c>
      <c r="D5" s="7" t="s">
        <v>57</v>
      </c>
      <c r="E5" s="7" t="s">
        <v>58</v>
      </c>
      <c r="F5" s="28">
        <v>34</v>
      </c>
      <c r="G5" s="28">
        <v>0</v>
      </c>
      <c r="H5" s="28">
        <v>6</v>
      </c>
      <c r="I5" s="28">
        <v>0</v>
      </c>
      <c r="K5" s="3" t="s">
        <v>89</v>
      </c>
      <c r="L5" s="30">
        <f>COUNTIF(C4:C26,"Deposito")</f>
        <v>10</v>
      </c>
      <c r="M5" s="49" t="s">
        <v>109</v>
      </c>
      <c r="N5" s="50"/>
      <c r="O5" s="50"/>
      <c r="P5" s="50"/>
      <c r="Q5" s="50"/>
      <c r="R5" s="50"/>
      <c r="S5" s="50"/>
      <c r="T5" s="50"/>
      <c r="U5" s="51"/>
    </row>
    <row r="6" spans="2:21" x14ac:dyDescent="0.25">
      <c r="B6" s="26" t="s">
        <v>59</v>
      </c>
      <c r="C6" s="26" t="s">
        <v>60</v>
      </c>
      <c r="D6" s="26" t="s">
        <v>61</v>
      </c>
      <c r="E6" s="26" t="s">
        <v>58</v>
      </c>
      <c r="F6" s="27">
        <v>30</v>
      </c>
      <c r="G6" s="27">
        <v>0</v>
      </c>
      <c r="H6" s="27">
        <v>1</v>
      </c>
      <c r="I6" s="27">
        <v>1</v>
      </c>
      <c r="K6" s="3" t="s">
        <v>91</v>
      </c>
      <c r="L6" s="30">
        <f>SUMIFS(H4:H26,D4:D26,"Supervisor",E4:E26,"Mañana")</f>
        <v>12</v>
      </c>
      <c r="M6" s="49" t="s">
        <v>86</v>
      </c>
      <c r="N6" s="50"/>
      <c r="O6" s="50"/>
      <c r="P6" s="50"/>
      <c r="Q6" s="50"/>
      <c r="R6" s="50"/>
      <c r="S6" s="50"/>
      <c r="T6" s="50"/>
      <c r="U6" s="51"/>
    </row>
    <row r="7" spans="2:21" x14ac:dyDescent="0.25">
      <c r="B7" s="7" t="s">
        <v>62</v>
      </c>
      <c r="C7" s="7" t="s">
        <v>63</v>
      </c>
      <c r="D7" s="26" t="s">
        <v>61</v>
      </c>
      <c r="E7" s="7" t="s">
        <v>55</v>
      </c>
      <c r="F7" s="28">
        <v>27</v>
      </c>
      <c r="G7" s="28">
        <v>4</v>
      </c>
      <c r="H7" s="28">
        <v>8</v>
      </c>
      <c r="I7" s="28">
        <v>4</v>
      </c>
      <c r="K7" s="3" t="s">
        <v>93</v>
      </c>
      <c r="L7" s="30">
        <f>COUNTIFS(D4:D26,"Supervisor",E4:E26,"Mañana",F4:F26,"&lt;30")</f>
        <v>1</v>
      </c>
      <c r="M7" s="49" t="s">
        <v>88</v>
      </c>
      <c r="N7" s="50"/>
      <c r="O7" s="50"/>
      <c r="P7" s="50"/>
      <c r="Q7" s="50"/>
      <c r="R7" s="50"/>
      <c r="S7" s="50"/>
      <c r="T7" s="50"/>
      <c r="U7" s="51"/>
    </row>
    <row r="8" spans="2:21" x14ac:dyDescent="0.25">
      <c r="B8" s="26" t="s">
        <v>64</v>
      </c>
      <c r="C8" s="26" t="s">
        <v>53</v>
      </c>
      <c r="D8" s="26" t="s">
        <v>54</v>
      </c>
      <c r="E8" s="7" t="s">
        <v>55</v>
      </c>
      <c r="F8" s="27">
        <v>38</v>
      </c>
      <c r="G8" s="27">
        <v>3</v>
      </c>
      <c r="H8" s="27">
        <v>4</v>
      </c>
      <c r="I8" s="27">
        <v>2</v>
      </c>
      <c r="K8" s="3" t="s">
        <v>95</v>
      </c>
      <c r="L8" s="30">
        <f>COUNTIFS(D4:D26,"Supervisor",H4:H26,"&gt;3",I4:I26,"&gt;=1")</f>
        <v>1</v>
      </c>
      <c r="M8" s="49" t="s">
        <v>90</v>
      </c>
      <c r="N8" s="50"/>
      <c r="O8" s="50"/>
      <c r="P8" s="50"/>
      <c r="Q8" s="50"/>
      <c r="R8" s="50"/>
      <c r="S8" s="50"/>
      <c r="T8" s="50"/>
      <c r="U8" s="51"/>
    </row>
    <row r="9" spans="2:21" ht="15" customHeight="1" x14ac:dyDescent="0.25">
      <c r="B9" s="7" t="s">
        <v>65</v>
      </c>
      <c r="C9" s="7" t="s">
        <v>66</v>
      </c>
      <c r="D9" s="26" t="s">
        <v>61</v>
      </c>
      <c r="E9" s="7" t="s">
        <v>58</v>
      </c>
      <c r="F9" s="28">
        <v>22</v>
      </c>
      <c r="G9" s="28">
        <v>3</v>
      </c>
      <c r="H9" s="28">
        <v>5</v>
      </c>
      <c r="I9" s="28">
        <v>0</v>
      </c>
      <c r="K9" s="3" t="s">
        <v>97</v>
      </c>
      <c r="L9" s="30">
        <f>AVERAGEIFS(F4:F26,D4:D26,"Analista",E4:E26,"Tarde")</f>
        <v>27.6</v>
      </c>
      <c r="M9" s="49" t="s">
        <v>92</v>
      </c>
      <c r="N9" s="50"/>
      <c r="O9" s="50"/>
      <c r="P9" s="50"/>
      <c r="Q9" s="50"/>
      <c r="R9" s="50"/>
      <c r="S9" s="50"/>
      <c r="T9" s="50"/>
      <c r="U9" s="51"/>
    </row>
    <row r="10" spans="2:21" x14ac:dyDescent="0.25">
      <c r="B10" s="26" t="s">
        <v>67</v>
      </c>
      <c r="C10" s="7" t="s">
        <v>63</v>
      </c>
      <c r="D10" s="26" t="s">
        <v>57</v>
      </c>
      <c r="E10" s="26" t="s">
        <v>58</v>
      </c>
      <c r="F10" s="27">
        <v>29</v>
      </c>
      <c r="G10" s="27">
        <v>0</v>
      </c>
      <c r="H10" s="27">
        <v>0</v>
      </c>
      <c r="I10" s="27">
        <v>5</v>
      </c>
      <c r="K10" s="3" t="s">
        <v>99</v>
      </c>
      <c r="L10" s="34">
        <f>SUMIFS(I4:I26,E4:E26,"Tarde",C4:C26,"&lt;&gt;Sistemas")</f>
        <v>14</v>
      </c>
      <c r="M10" s="49" t="s">
        <v>94</v>
      </c>
      <c r="N10" s="50"/>
      <c r="O10" s="50"/>
      <c r="P10" s="50"/>
      <c r="Q10" s="50"/>
      <c r="R10" s="50"/>
      <c r="S10" s="50"/>
      <c r="T10" s="50"/>
      <c r="U10" s="51"/>
    </row>
    <row r="11" spans="2:21" ht="15" customHeight="1" x14ac:dyDescent="0.25">
      <c r="B11" s="7" t="s">
        <v>68</v>
      </c>
      <c r="C11" s="7" t="s">
        <v>66</v>
      </c>
      <c r="D11" s="26" t="s">
        <v>61</v>
      </c>
      <c r="E11" s="7" t="s">
        <v>55</v>
      </c>
      <c r="F11" s="28">
        <v>37</v>
      </c>
      <c r="G11" s="28">
        <v>2</v>
      </c>
      <c r="H11" s="28">
        <v>2</v>
      </c>
      <c r="I11" s="28">
        <v>5</v>
      </c>
      <c r="K11" s="3" t="s">
        <v>100</v>
      </c>
      <c r="L11" s="30">
        <f>SUMIFS(G4:G26,D4:D26,"Analista",C4:C26,"Administración",E4:E26,"Tarde")</f>
        <v>9</v>
      </c>
      <c r="M11" s="49" t="s">
        <v>96</v>
      </c>
      <c r="N11" s="50"/>
      <c r="O11" s="50"/>
      <c r="P11" s="50"/>
      <c r="Q11" s="50"/>
      <c r="R11" s="50"/>
      <c r="S11" s="50"/>
      <c r="T11" s="50"/>
      <c r="U11" s="51"/>
    </row>
    <row r="12" spans="2:21" x14ac:dyDescent="0.25">
      <c r="B12" s="26" t="s">
        <v>69</v>
      </c>
      <c r="C12" s="26" t="s">
        <v>53</v>
      </c>
      <c r="D12" s="26" t="s">
        <v>54</v>
      </c>
      <c r="E12" s="26" t="s">
        <v>58</v>
      </c>
      <c r="F12" s="27">
        <v>22</v>
      </c>
      <c r="G12" s="27">
        <v>2</v>
      </c>
      <c r="H12" s="27">
        <v>4</v>
      </c>
      <c r="I12" s="27">
        <v>1</v>
      </c>
      <c r="K12" s="3" t="s">
        <v>102</v>
      </c>
      <c r="L12" s="30">
        <f>AVERAGEIFS(F4:F26,D4:D26,"Operario",E4:E26,"Mañana")</f>
        <v>26.333333333333332</v>
      </c>
      <c r="M12" s="49" t="s">
        <v>98</v>
      </c>
      <c r="N12" s="50"/>
      <c r="O12" s="50"/>
      <c r="P12" s="50"/>
      <c r="Q12" s="50"/>
      <c r="R12" s="50"/>
      <c r="S12" s="50"/>
      <c r="T12" s="50"/>
      <c r="U12" s="51"/>
    </row>
    <row r="13" spans="2:21" x14ac:dyDescent="0.25">
      <c r="B13" s="7" t="s">
        <v>70</v>
      </c>
      <c r="C13" s="26" t="s">
        <v>53</v>
      </c>
      <c r="D13" s="26" t="s">
        <v>54</v>
      </c>
      <c r="E13" s="7" t="s">
        <v>58</v>
      </c>
      <c r="F13" s="28">
        <v>28</v>
      </c>
      <c r="G13" s="28">
        <v>3</v>
      </c>
      <c r="H13" s="28">
        <v>5</v>
      </c>
      <c r="I13" s="28">
        <v>6</v>
      </c>
      <c r="K13" s="3" t="s">
        <v>105</v>
      </c>
      <c r="L13" s="30">
        <f>SUMIFS(G4:G26,D4:D26,"Jefe")</f>
        <v>14</v>
      </c>
      <c r="M13" s="49" t="s">
        <v>104</v>
      </c>
      <c r="N13" s="50"/>
      <c r="O13" s="50"/>
      <c r="P13" s="50"/>
      <c r="Q13" s="50"/>
      <c r="R13" s="50"/>
      <c r="S13" s="50"/>
      <c r="T13" s="50"/>
      <c r="U13" s="51"/>
    </row>
    <row r="14" spans="2:21" x14ac:dyDescent="0.25">
      <c r="B14" s="26" t="s">
        <v>71</v>
      </c>
      <c r="C14" s="26" t="s">
        <v>60</v>
      </c>
      <c r="D14" s="26" t="s">
        <v>57</v>
      </c>
      <c r="E14" s="26" t="s">
        <v>58</v>
      </c>
      <c r="F14" s="27">
        <v>44</v>
      </c>
      <c r="G14" s="27">
        <v>1</v>
      </c>
      <c r="H14" s="27">
        <v>6</v>
      </c>
      <c r="I14" s="27">
        <v>1</v>
      </c>
      <c r="K14" s="3" t="s">
        <v>106</v>
      </c>
      <c r="L14" s="30">
        <f>SUMIFS(G4:G26,E4:E26,"Tarde")</f>
        <v>24</v>
      </c>
      <c r="M14" s="49" t="s">
        <v>101</v>
      </c>
      <c r="N14" s="50"/>
      <c r="O14" s="50"/>
      <c r="P14" s="50"/>
      <c r="Q14" s="50"/>
      <c r="R14" s="50"/>
      <c r="S14" s="50"/>
      <c r="T14" s="50"/>
      <c r="U14" s="51"/>
    </row>
    <row r="15" spans="2:21" ht="15.75" thickBot="1" x14ac:dyDescent="0.3">
      <c r="B15" s="7" t="s">
        <v>72</v>
      </c>
      <c r="C15" s="7" t="s">
        <v>63</v>
      </c>
      <c r="D15" s="26" t="s">
        <v>61</v>
      </c>
      <c r="E15" s="7" t="s">
        <v>58</v>
      </c>
      <c r="F15" s="28">
        <v>26</v>
      </c>
      <c r="G15" s="28">
        <v>2</v>
      </c>
      <c r="H15" s="28">
        <v>2</v>
      </c>
      <c r="I15" s="28">
        <v>2</v>
      </c>
      <c r="K15" s="2" t="s">
        <v>107</v>
      </c>
      <c r="L15" s="36">
        <f>COUNTIFS(C4:C26,"Deposito",E4:E26,"Tarde")</f>
        <v>4</v>
      </c>
      <c r="M15" s="46" t="s">
        <v>103</v>
      </c>
      <c r="N15" s="47"/>
      <c r="O15" s="47"/>
      <c r="P15" s="47"/>
      <c r="Q15" s="47"/>
      <c r="R15" s="47"/>
      <c r="S15" s="47"/>
      <c r="T15" s="47"/>
      <c r="U15" s="48"/>
    </row>
    <row r="16" spans="2:21" x14ac:dyDescent="0.25">
      <c r="B16" s="26" t="s">
        <v>73</v>
      </c>
      <c r="C16" s="26" t="s">
        <v>53</v>
      </c>
      <c r="D16" s="26" t="s">
        <v>54</v>
      </c>
      <c r="E16" s="7" t="s">
        <v>55</v>
      </c>
      <c r="F16" s="27">
        <v>22</v>
      </c>
      <c r="G16" s="27">
        <v>1</v>
      </c>
      <c r="H16" s="27">
        <v>1</v>
      </c>
      <c r="I16" s="27">
        <v>0</v>
      </c>
    </row>
    <row r="17" spans="2:9" x14ac:dyDescent="0.25">
      <c r="B17" s="7" t="s">
        <v>74</v>
      </c>
      <c r="C17" s="26" t="s">
        <v>53</v>
      </c>
      <c r="D17" s="7" t="s">
        <v>57</v>
      </c>
      <c r="E17" s="7" t="s">
        <v>55</v>
      </c>
      <c r="F17" s="28">
        <v>28</v>
      </c>
      <c r="G17" s="28">
        <v>1</v>
      </c>
      <c r="H17" s="28">
        <v>3</v>
      </c>
      <c r="I17" s="28">
        <v>0</v>
      </c>
    </row>
    <row r="18" spans="2:9" ht="15" customHeight="1" x14ac:dyDescent="0.25">
      <c r="B18" s="26" t="s">
        <v>75</v>
      </c>
      <c r="C18" s="7" t="s">
        <v>66</v>
      </c>
      <c r="D18" s="26" t="s">
        <v>61</v>
      </c>
      <c r="E18" s="26" t="s">
        <v>58</v>
      </c>
      <c r="F18" s="27">
        <v>30</v>
      </c>
      <c r="G18" s="27">
        <v>6</v>
      </c>
      <c r="H18" s="27">
        <v>8</v>
      </c>
      <c r="I18" s="27">
        <v>1</v>
      </c>
    </row>
    <row r="19" spans="2:9" ht="15" customHeight="1" x14ac:dyDescent="0.25">
      <c r="B19" s="7" t="s">
        <v>76</v>
      </c>
      <c r="C19" s="7" t="s">
        <v>66</v>
      </c>
      <c r="D19" s="7" t="s">
        <v>77</v>
      </c>
      <c r="E19" s="7" t="s">
        <v>58</v>
      </c>
      <c r="F19" s="28">
        <v>39</v>
      </c>
      <c r="G19" s="28">
        <v>6</v>
      </c>
      <c r="H19" s="28">
        <v>10</v>
      </c>
      <c r="I19" s="28">
        <v>3</v>
      </c>
    </row>
    <row r="20" spans="2:9" x14ac:dyDescent="0.25">
      <c r="B20" s="26" t="s">
        <v>78</v>
      </c>
      <c r="C20" s="26" t="s">
        <v>60</v>
      </c>
      <c r="D20" s="26" t="s">
        <v>61</v>
      </c>
      <c r="E20" s="7" t="s">
        <v>55</v>
      </c>
      <c r="F20" s="27">
        <v>21</v>
      </c>
      <c r="G20" s="27">
        <v>4</v>
      </c>
      <c r="H20" s="27">
        <v>6</v>
      </c>
      <c r="I20" s="27">
        <v>4</v>
      </c>
    </row>
    <row r="21" spans="2:9" x14ac:dyDescent="0.25">
      <c r="B21" s="7" t="s">
        <v>79</v>
      </c>
      <c r="C21" s="26" t="s">
        <v>53</v>
      </c>
      <c r="D21" s="26" t="s">
        <v>61</v>
      </c>
      <c r="E21" s="7" t="s">
        <v>58</v>
      </c>
      <c r="F21" s="28">
        <v>28</v>
      </c>
      <c r="G21" s="28">
        <v>1</v>
      </c>
      <c r="H21" s="28">
        <v>4</v>
      </c>
      <c r="I21" s="28">
        <v>4</v>
      </c>
    </row>
    <row r="22" spans="2:9" x14ac:dyDescent="0.25">
      <c r="B22" s="26" t="s">
        <v>80</v>
      </c>
      <c r="C22" s="7" t="s">
        <v>63</v>
      </c>
      <c r="D22" s="26" t="s">
        <v>61</v>
      </c>
      <c r="E22" s="7" t="s">
        <v>55</v>
      </c>
      <c r="F22" s="27">
        <v>31</v>
      </c>
      <c r="G22" s="27">
        <v>5</v>
      </c>
      <c r="H22" s="27">
        <v>7</v>
      </c>
      <c r="I22" s="27">
        <v>0</v>
      </c>
    </row>
    <row r="23" spans="2:9" x14ac:dyDescent="0.25">
      <c r="B23" s="7" t="s">
        <v>81</v>
      </c>
      <c r="C23" s="7" t="s">
        <v>63</v>
      </c>
      <c r="D23" s="7" t="s">
        <v>77</v>
      </c>
      <c r="E23" s="7" t="s">
        <v>58</v>
      </c>
      <c r="F23" s="28">
        <v>45</v>
      </c>
      <c r="G23" s="28">
        <v>2</v>
      </c>
      <c r="H23" s="28">
        <v>3</v>
      </c>
      <c r="I23" s="28">
        <v>3</v>
      </c>
    </row>
    <row r="24" spans="2:9" x14ac:dyDescent="0.25">
      <c r="B24" s="26" t="s">
        <v>82</v>
      </c>
      <c r="C24" s="26" t="s">
        <v>53</v>
      </c>
      <c r="D24" s="26" t="s">
        <v>54</v>
      </c>
      <c r="E24" s="26" t="s">
        <v>58</v>
      </c>
      <c r="F24" s="27">
        <v>29</v>
      </c>
      <c r="G24" s="27">
        <v>5</v>
      </c>
      <c r="H24" s="27">
        <v>8</v>
      </c>
      <c r="I24" s="27">
        <v>2</v>
      </c>
    </row>
    <row r="25" spans="2:9" x14ac:dyDescent="0.25">
      <c r="B25" s="7" t="s">
        <v>83</v>
      </c>
      <c r="C25" s="26" t="s">
        <v>53</v>
      </c>
      <c r="D25" s="7" t="s">
        <v>77</v>
      </c>
      <c r="E25" s="7" t="s">
        <v>58</v>
      </c>
      <c r="F25" s="28">
        <v>30</v>
      </c>
      <c r="G25" s="28">
        <v>6</v>
      </c>
      <c r="H25" s="28">
        <v>11</v>
      </c>
      <c r="I25" s="28">
        <v>3</v>
      </c>
    </row>
    <row r="26" spans="2:9" x14ac:dyDescent="0.25">
      <c r="B26" s="26" t="s">
        <v>84</v>
      </c>
      <c r="C26" s="26" t="s">
        <v>60</v>
      </c>
      <c r="D26" s="26" t="s">
        <v>61</v>
      </c>
      <c r="E26" s="7" t="s">
        <v>55</v>
      </c>
      <c r="F26" s="27">
        <v>22</v>
      </c>
      <c r="G26" s="27">
        <v>0</v>
      </c>
      <c r="H26" s="27">
        <v>0</v>
      </c>
      <c r="I26" s="27">
        <v>4</v>
      </c>
    </row>
    <row r="28" spans="2:9" x14ac:dyDescent="0.25">
      <c r="I28">
        <f>SUBTOTAL(9,I4:I27)</f>
        <v>51</v>
      </c>
    </row>
  </sheetData>
  <autoFilter ref="B3:I26" xr:uid="{00000000-0009-0000-0000-000002000000}"/>
  <mergeCells count="13">
    <mergeCell ref="M3:U3"/>
    <mergeCell ref="M15:U15"/>
    <mergeCell ref="M4:U4"/>
    <mergeCell ref="M5:U5"/>
    <mergeCell ref="M6:U6"/>
    <mergeCell ref="M7:U7"/>
    <mergeCell ref="M8:U8"/>
    <mergeCell ref="M9:U9"/>
    <mergeCell ref="M10:U10"/>
    <mergeCell ref="M11:U11"/>
    <mergeCell ref="M12:U12"/>
    <mergeCell ref="M13:U13"/>
    <mergeCell ref="M14:U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SI</vt:lpstr>
      <vt:lpstr>SI..Y...SI...O</vt:lpstr>
      <vt:lpstr>CONTAR.SI, SUMAR.SI Y CONJUNTO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Ballesillos</dc:creator>
  <cp:lastModifiedBy>Ariel R. Sebastian</cp:lastModifiedBy>
  <dcterms:created xsi:type="dcterms:W3CDTF">2018-08-21T09:47:12Z</dcterms:created>
  <dcterms:modified xsi:type="dcterms:W3CDTF">2024-09-14T13:22:57Z</dcterms:modified>
</cp:coreProperties>
</file>