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60" windowHeight="8175"/>
  </bookViews>
  <sheets>
    <sheet name="Distr. Probabilidad" sheetId="1" r:id="rId1"/>
    <sheet name="Ejercicio de revisión Binomial" sheetId="2" r:id="rId2"/>
    <sheet name="Ejercicio de revisión Poisson" sheetId="3" r:id="rId3"/>
    <sheet name="Ejercicio revisión Normal" sheetId="4" r:id="rId4"/>
    <sheet name="Ejercicio revisión Exponencial" sheetId="5" r:id="rId5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" i="5" l="1"/>
  <c r="E5" i="5"/>
  <c r="D11" i="5"/>
  <c r="D10" i="5"/>
  <c r="D9" i="5"/>
  <c r="D5" i="5"/>
  <c r="E3" i="5"/>
  <c r="AG6" i="1" l="1"/>
  <c r="AB6" i="1"/>
  <c r="AA6" i="1"/>
  <c r="AA7" i="1" s="1"/>
  <c r="Z6" i="1"/>
  <c r="Y22" i="1"/>
  <c r="Y26" i="1"/>
  <c r="Y23" i="1"/>
  <c r="Z20" i="1"/>
  <c r="Y38" i="1"/>
  <c r="Y39" i="1" s="1"/>
  <c r="Y37" i="1"/>
  <c r="Y34" i="1"/>
  <c r="Y33" i="1"/>
  <c r="Z31" i="1"/>
  <c r="I5" i="4"/>
  <c r="H5" i="4"/>
  <c r="G5" i="4"/>
  <c r="C7" i="4" s="1"/>
  <c r="D7" i="4" s="1"/>
  <c r="F5" i="4"/>
  <c r="E5" i="4"/>
  <c r="E6" i="4" s="1"/>
  <c r="C5" i="4" s="1"/>
  <c r="AF6" i="1"/>
  <c r="C9" i="4"/>
  <c r="C8" i="4"/>
  <c r="C6" i="4"/>
  <c r="D6" i="4" s="1"/>
  <c r="AE6" i="1"/>
  <c r="AD6" i="1"/>
  <c r="AC6" i="1"/>
  <c r="AD7" i="1" l="1"/>
  <c r="D5" i="4"/>
  <c r="D27" i="1"/>
  <c r="Q9" i="1"/>
  <c r="Q10" i="1"/>
  <c r="Q11" i="1"/>
  <c r="Q8" i="1"/>
  <c r="Q14" i="1" s="1"/>
  <c r="P9" i="1"/>
  <c r="P10" i="1"/>
  <c r="P11" i="1"/>
  <c r="P12" i="1"/>
  <c r="P8" i="1"/>
  <c r="O8" i="1"/>
  <c r="H4" i="2"/>
  <c r="H5" i="2"/>
  <c r="H6" i="2"/>
  <c r="H7" i="2"/>
  <c r="H8" i="2"/>
  <c r="H9" i="2"/>
  <c r="H10" i="2"/>
  <c r="H3" i="2"/>
  <c r="I14" i="1"/>
  <c r="I15" i="1" s="1"/>
  <c r="D10" i="1" s="1"/>
  <c r="E10" i="1" s="1"/>
  <c r="H7" i="1"/>
  <c r="H8" i="1"/>
  <c r="H9" i="1"/>
  <c r="H10" i="1"/>
  <c r="H11" i="1"/>
  <c r="H6" i="1"/>
  <c r="H15" i="1" s="1"/>
  <c r="D9" i="1" s="1"/>
  <c r="E9" i="1" s="1"/>
  <c r="G7" i="1"/>
  <c r="G8" i="1"/>
  <c r="G9" i="1"/>
  <c r="G10" i="1"/>
  <c r="G11" i="1"/>
  <c r="G6" i="1"/>
  <c r="F10" i="1"/>
  <c r="F11" i="1"/>
  <c r="F12" i="1"/>
  <c r="F13" i="1"/>
  <c r="F14" i="1"/>
  <c r="F9" i="1"/>
  <c r="F15" i="1" s="1"/>
  <c r="D7" i="1" s="1"/>
  <c r="E7" i="1" s="1"/>
  <c r="D6" i="1"/>
  <c r="E6" i="1"/>
  <c r="E27" i="1"/>
  <c r="H5" i="3"/>
  <c r="H16" i="3" s="1"/>
  <c r="H17" i="3" s="1"/>
  <c r="C7" i="3" s="1"/>
  <c r="F6" i="3"/>
  <c r="F7" i="3"/>
  <c r="F8" i="3"/>
  <c r="F5" i="3"/>
  <c r="H15" i="3"/>
  <c r="H6" i="3"/>
  <c r="H7" i="3"/>
  <c r="H8" i="3"/>
  <c r="H9" i="3"/>
  <c r="H10" i="3"/>
  <c r="H11" i="3"/>
  <c r="H12" i="3"/>
  <c r="H13" i="3"/>
  <c r="H14" i="3"/>
  <c r="G11" i="3"/>
  <c r="G12" i="3"/>
  <c r="G6" i="3"/>
  <c r="G7" i="3"/>
  <c r="G8" i="3"/>
  <c r="G9" i="3"/>
  <c r="G10" i="3"/>
  <c r="G5" i="3"/>
  <c r="E7" i="2"/>
  <c r="I7" i="2"/>
  <c r="I8" i="2"/>
  <c r="I6" i="2"/>
  <c r="G12" i="2"/>
  <c r="G13" i="2"/>
  <c r="G11" i="2"/>
  <c r="F4" i="2"/>
  <c r="F5" i="2"/>
  <c r="F14" i="2" s="1"/>
  <c r="B5" i="2" s="1"/>
  <c r="C5" i="2" s="1"/>
  <c r="F3" i="2"/>
  <c r="B4" i="2"/>
  <c r="C4" i="2" s="1"/>
  <c r="E14" i="2"/>
  <c r="G15" i="1" l="1"/>
  <c r="D8" i="1" s="1"/>
  <c r="E8" i="1" s="1"/>
  <c r="H14" i="2"/>
  <c r="B7" i="2" s="1"/>
  <c r="C7" i="2" s="1"/>
  <c r="D7" i="3"/>
  <c r="F16" i="3"/>
  <c r="C5" i="3" s="1"/>
  <c r="D5" i="3" s="1"/>
  <c r="G16" i="3"/>
  <c r="C6" i="3" s="1"/>
  <c r="D6" i="3" s="1"/>
  <c r="I14" i="2"/>
  <c r="B8" i="2" s="1"/>
  <c r="C8" i="2" s="1"/>
  <c r="G14" i="2"/>
  <c r="B6" i="2" s="1"/>
  <c r="C6" i="2" s="1"/>
  <c r="X12" i="1"/>
  <c r="X11" i="1"/>
  <c r="X10" i="1"/>
  <c r="Y10" i="1" s="1"/>
  <c r="X9" i="1"/>
  <c r="Y9" i="1" s="1"/>
  <c r="AB7" i="1"/>
  <c r="X8" i="1" s="1"/>
  <c r="Y8" i="1" s="1"/>
  <c r="X7" i="1"/>
  <c r="Y7" i="1" s="1"/>
  <c r="X6" i="1"/>
  <c r="Y6" i="1" s="1"/>
  <c r="M10" i="1"/>
  <c r="N10" i="1" s="1"/>
  <c r="P14" i="1"/>
  <c r="P15" i="1" s="1"/>
  <c r="M8" i="1"/>
  <c r="N8" i="1" s="1"/>
  <c r="M9" i="1" l="1"/>
  <c r="N9" i="1" s="1"/>
</calcChain>
</file>

<file path=xl/comments1.xml><?xml version="1.0" encoding="utf-8"?>
<comments xmlns="http://schemas.openxmlformats.org/spreadsheetml/2006/main">
  <authors>
    <author>Autor</author>
  </authors>
  <commentList>
    <comment ref="AG6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Para este caso, calcular el complemento.</t>
        </r>
      </text>
    </comment>
  </commentList>
</comments>
</file>

<file path=xl/sharedStrings.xml><?xml version="1.0" encoding="utf-8"?>
<sst xmlns="http://schemas.openxmlformats.org/spreadsheetml/2006/main" count="116" uniqueCount="43">
  <si>
    <t>Ejemplo Pag. 23 Tomo II</t>
  </si>
  <si>
    <t>a)</t>
  </si>
  <si>
    <t>b)</t>
  </si>
  <si>
    <t>c)</t>
  </si>
  <si>
    <t>d)</t>
  </si>
  <si>
    <t>e)</t>
  </si>
  <si>
    <t>Distribución Binomial</t>
  </si>
  <si>
    <t>Distribución Poisson</t>
  </si>
  <si>
    <t>Ejemplo Pag. 36 Tomo II</t>
  </si>
  <si>
    <t>x=</t>
  </si>
  <si>
    <t>1 hora</t>
  </si>
  <si>
    <t>5 horas</t>
  </si>
  <si>
    <t>Distribución Normal</t>
  </si>
  <si>
    <t>Ejemplo Pag. 71 Tomo II</t>
  </si>
  <si>
    <t>µ=</t>
  </si>
  <si>
    <t>ơ=</t>
  </si>
  <si>
    <t>f)</t>
  </si>
  <si>
    <t>g)</t>
  </si>
  <si>
    <t>Distribución Geométrica</t>
  </si>
  <si>
    <t>Ejemplo Pag. 45 Tomo II</t>
  </si>
  <si>
    <t>N=</t>
  </si>
  <si>
    <t>Respuestas:</t>
  </si>
  <si>
    <t>Decimal</t>
  </si>
  <si>
    <t>%</t>
  </si>
  <si>
    <t>Total</t>
  </si>
  <si>
    <t>hora</t>
  </si>
  <si>
    <t>p=</t>
  </si>
  <si>
    <t>alt gr + ^</t>
  </si>
  <si>
    <t>p= 30%</t>
  </si>
  <si>
    <t>lograr la venta</t>
  </si>
  <si>
    <t>p= 70%</t>
  </si>
  <si>
    <t>no logre la venta</t>
  </si>
  <si>
    <t>Ejemplo Pag. 76 Tomo II</t>
  </si>
  <si>
    <t>Distribución Exponencial</t>
  </si>
  <si>
    <t>lambda =</t>
  </si>
  <si>
    <t>x= 3</t>
  </si>
  <si>
    <t>x=8</t>
  </si>
  <si>
    <t>x= 2</t>
  </si>
  <si>
    <t>x= 30</t>
  </si>
  <si>
    <t>x= 20</t>
  </si>
  <si>
    <t>x= 180000</t>
  </si>
  <si>
    <t>x= 150000</t>
  </si>
  <si>
    <t>x= 200000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</si>
</sst>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0.0000000"/>
    <numFmt numFmtId="165" formatCode="0.0000"/>
    <numFmt numFmtId="166" formatCode="0.00000"/>
    <numFmt numFmtId="167" formatCode="0.000000"/>
    <numFmt numFmtId="168" formatCode="0.0000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43">
    <xf numFmtId="0" fontId="0" fillId="0" borderId="0" xfId="0"/>
    <xf numFmtId="0" fontId="0" fillId="0" borderId="1" xfId="0" applyBorder="1"/>
    <xf numFmtId="0" fontId="0" fillId="0" borderId="0" xfId="0" applyFill="1" applyBorder="1"/>
    <xf numFmtId="2" fontId="0" fillId="0" borderId="0" xfId="0" applyNumberFormat="1" applyAlignment="1">
      <alignment horizont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Border="1"/>
    <xf numFmtId="164" fontId="0" fillId="0" borderId="0" xfId="0" applyNumberFormat="1" applyBorder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4" borderId="2" xfId="0" applyFont="1" applyFill="1" applyBorder="1"/>
    <xf numFmtId="2" fontId="1" fillId="4" borderId="2" xfId="0" applyNumberFormat="1" applyFont="1" applyFill="1" applyBorder="1" applyAlignment="1">
      <alignment horizontal="center"/>
    </xf>
    <xf numFmtId="0" fontId="0" fillId="3" borderId="0" xfId="0" applyFill="1" applyBorder="1"/>
    <xf numFmtId="0" fontId="2" fillId="0" borderId="0" xfId="0" applyFont="1" applyAlignment="1">
      <alignment horizontal="center"/>
    </xf>
    <xf numFmtId="0" fontId="0" fillId="3" borderId="0" xfId="0" applyFill="1"/>
    <xf numFmtId="164" fontId="0" fillId="3" borderId="0" xfId="0" applyNumberFormat="1" applyFill="1" applyBorder="1"/>
    <xf numFmtId="0" fontId="0" fillId="0" borderId="0" xfId="0" applyFont="1" applyAlignment="1">
      <alignment horizontal="center"/>
    </xf>
    <xf numFmtId="0" fontId="0" fillId="0" borderId="0" xfId="0" applyFont="1"/>
    <xf numFmtId="0" fontId="0" fillId="2" borderId="0" xfId="0" applyFill="1" applyAlignment="1">
      <alignment horizontal="center"/>
    </xf>
    <xf numFmtId="166" fontId="0" fillId="0" borderId="0" xfId="0" applyNumberFormat="1"/>
    <xf numFmtId="0" fontId="1" fillId="3" borderId="0" xfId="0" applyFont="1" applyFill="1" applyAlignment="1">
      <alignment horizontal="center"/>
    </xf>
    <xf numFmtId="166" fontId="1" fillId="4" borderId="2" xfId="0" applyNumberFormat="1" applyFont="1" applyFill="1" applyBorder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0" xfId="0" applyNumberFormat="1" applyFill="1" applyBorder="1" applyAlignment="1">
      <alignment horizontal="center"/>
    </xf>
    <xf numFmtId="167" fontId="0" fillId="0" borderId="0" xfId="0" applyNumberFormat="1" applyBorder="1"/>
    <xf numFmtId="166" fontId="0" fillId="0" borderId="0" xfId="0" applyNumberFormat="1" applyAlignment="1">
      <alignment horizontal="center"/>
    </xf>
    <xf numFmtId="10" fontId="0" fillId="0" borderId="0" xfId="1" applyNumberFormat="1" applyFont="1" applyAlignment="1">
      <alignment horizontal="center"/>
    </xf>
    <xf numFmtId="168" fontId="0" fillId="0" borderId="0" xfId="0" applyNumberFormat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165" fontId="0" fillId="0" borderId="2" xfId="0" applyNumberFormat="1" applyBorder="1" applyAlignment="1">
      <alignment horizontal="center"/>
    </xf>
    <xf numFmtId="10" fontId="0" fillId="0" borderId="2" xfId="1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10" fontId="0" fillId="0" borderId="0" xfId="1" applyNumberFormat="1" applyFont="1"/>
    <xf numFmtId="0" fontId="0" fillId="0" borderId="0" xfId="0" applyFill="1"/>
    <xf numFmtId="164" fontId="0" fillId="0" borderId="0" xfId="0" applyNumberFormat="1" applyFill="1" applyBorder="1"/>
    <xf numFmtId="0" fontId="0" fillId="2" borderId="0" xfId="0" applyFill="1" applyAlignment="1">
      <alignment horizontal="center"/>
    </xf>
    <xf numFmtId="165" fontId="1" fillId="0" borderId="0" xfId="0" applyNumberFormat="1" applyFont="1" applyAlignment="1">
      <alignment horizontal="center"/>
    </xf>
    <xf numFmtId="0" fontId="0" fillId="0" borderId="2" xfId="0" applyBorder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C2:AG39"/>
  <sheetViews>
    <sheetView tabSelected="1" topLeftCell="V1" zoomScale="145" zoomScaleNormal="145" workbookViewId="0">
      <selection activeCell="X24" sqref="X24"/>
    </sheetView>
  </sheetViews>
  <sheetFormatPr baseColWidth="10" defaultColWidth="9.140625" defaultRowHeight="15" x14ac:dyDescent="0.25"/>
  <cols>
    <col min="3" max="3" width="3.5703125" customWidth="1"/>
    <col min="4" max="4" width="9.5703125" bestFit="1" customWidth="1"/>
    <col min="8" max="8" width="11" bestFit="1" customWidth="1"/>
    <col min="9" max="9" width="11" customWidth="1"/>
    <col min="12" max="12" width="3.42578125" customWidth="1"/>
    <col min="22" max="22" width="2.85546875" customWidth="1"/>
    <col min="23" max="23" width="3.5703125" customWidth="1"/>
    <col min="24" max="24" width="9.5703125" bestFit="1" customWidth="1"/>
    <col min="28" max="28" width="11" bestFit="1" customWidth="1"/>
    <col min="29" max="29" width="11" customWidth="1"/>
    <col min="32" max="32" width="12" bestFit="1" customWidth="1"/>
  </cols>
  <sheetData>
    <row r="2" spans="3:33" x14ac:dyDescent="0.25">
      <c r="C2" s="40" t="s">
        <v>6</v>
      </c>
      <c r="D2" s="40"/>
      <c r="E2" s="40"/>
      <c r="F2" s="40"/>
      <c r="G2" s="40"/>
      <c r="H2" s="40"/>
      <c r="I2" s="40"/>
      <c r="J2" s="40"/>
      <c r="L2" s="40" t="s">
        <v>7</v>
      </c>
      <c r="M2" s="40"/>
      <c r="N2" s="40"/>
      <c r="O2" s="40"/>
      <c r="P2" s="40"/>
      <c r="Q2" s="40"/>
      <c r="R2" s="40"/>
      <c r="S2" s="40"/>
      <c r="T2" s="40"/>
      <c r="U2" s="18"/>
      <c r="W2" s="40" t="s">
        <v>12</v>
      </c>
      <c r="X2" s="40"/>
      <c r="Y2" s="40"/>
      <c r="Z2" s="40"/>
      <c r="AA2" s="40"/>
      <c r="AB2" s="40"/>
      <c r="AC2" s="40"/>
      <c r="AD2" s="40"/>
    </row>
    <row r="3" spans="3:33" x14ac:dyDescent="0.25">
      <c r="C3" s="9" t="s">
        <v>0</v>
      </c>
      <c r="G3" t="s">
        <v>28</v>
      </c>
      <c r="H3" t="s">
        <v>29</v>
      </c>
      <c r="L3" s="9" t="s">
        <v>8</v>
      </c>
      <c r="W3" s="9" t="s">
        <v>13</v>
      </c>
      <c r="AA3" s="13" t="s">
        <v>14</v>
      </c>
      <c r="AB3" s="7">
        <v>1000</v>
      </c>
      <c r="AC3" s="13" t="s">
        <v>15</v>
      </c>
      <c r="AD3" s="7">
        <v>30</v>
      </c>
    </row>
    <row r="4" spans="3:33" x14ac:dyDescent="0.25">
      <c r="G4" t="s">
        <v>30</v>
      </c>
      <c r="H4" t="s">
        <v>31</v>
      </c>
      <c r="P4" s="7" t="s">
        <v>9</v>
      </c>
      <c r="Q4" s="7">
        <v>3</v>
      </c>
      <c r="R4" s="7" t="s">
        <v>10</v>
      </c>
    </row>
    <row r="5" spans="3:33" x14ac:dyDescent="0.25">
      <c r="F5" s="8" t="s">
        <v>2</v>
      </c>
      <c r="G5" s="8" t="s">
        <v>3</v>
      </c>
      <c r="H5" s="8" t="s">
        <v>4</v>
      </c>
      <c r="I5" s="8" t="s">
        <v>5</v>
      </c>
      <c r="J5" s="20" t="s">
        <v>20</v>
      </c>
      <c r="P5" s="7" t="s">
        <v>9</v>
      </c>
      <c r="Q5" s="7">
        <v>15</v>
      </c>
      <c r="R5" s="7" t="s">
        <v>11</v>
      </c>
      <c r="Z5" s="8" t="s">
        <v>1</v>
      </c>
      <c r="AA5" s="8" t="s">
        <v>2</v>
      </c>
      <c r="AB5" s="8" t="s">
        <v>3</v>
      </c>
      <c r="AC5" s="8" t="s">
        <v>4</v>
      </c>
      <c r="AD5" s="8" t="s">
        <v>5</v>
      </c>
      <c r="AF5" s="8" t="s">
        <v>16</v>
      </c>
      <c r="AG5" s="8" t="s">
        <v>17</v>
      </c>
    </row>
    <row r="6" spans="3:33" x14ac:dyDescent="0.25">
      <c r="C6" s="10" t="s">
        <v>1</v>
      </c>
      <c r="D6" s="21">
        <f>_xlfn.BINOM.DIST(J9,8,0.3,0)</f>
        <v>0.25412183999999999</v>
      </c>
      <c r="E6" s="26">
        <f>D6</f>
        <v>0.25412183999999999</v>
      </c>
      <c r="G6">
        <f>_xlfn.BINOM.DIST(J6,8,0.3,0)</f>
        <v>5.7648009999999993E-2</v>
      </c>
      <c r="H6" s="24">
        <f>_xlfn.BINOM.DIST(J6,8,0.7,0)</f>
        <v>6.5610000000000044E-5</v>
      </c>
      <c r="I6" s="6"/>
      <c r="J6" s="20">
        <v>0</v>
      </c>
      <c r="P6" s="7"/>
      <c r="Q6" s="7"/>
      <c r="R6" s="7"/>
      <c r="W6" s="10" t="s">
        <v>1</v>
      </c>
      <c r="X6" s="21">
        <f>Z6</f>
        <v>0.63055865981823644</v>
      </c>
      <c r="Y6" s="37">
        <f>X6</f>
        <v>0.63055865981823644</v>
      </c>
      <c r="Z6">
        <f>_xlfn.NORM.DIST(1010,AB3,AD3,1)</f>
        <v>0.63055865981823644</v>
      </c>
      <c r="AA6">
        <f>_xlfn.NORM.DIST(1050,AB3,AD3,1)</f>
        <v>0.9522096477271853</v>
      </c>
      <c r="AB6" s="6">
        <f>_xlfn.NORM.DIST(990,AB3,AD3,1)</f>
        <v>0.36944134018176361</v>
      </c>
      <c r="AC6" s="6">
        <f>_xlfn.NORM.DIST(1090,AB3,AD3,1)</f>
        <v>0.9986501019683699</v>
      </c>
      <c r="AD6" s="16">
        <f>_xlfn.NORM.DIST(980,AB3,AD3,1)</f>
        <v>0.25249253754692291</v>
      </c>
      <c r="AE6" s="17">
        <f>_xlfn.NORM.DIST(1040,AB3,AD3,1)</f>
        <v>0.90878878027413212</v>
      </c>
      <c r="AF6" s="17">
        <f>NORMINV(0.2,AB3,AD3)</f>
        <v>974.75136299281257</v>
      </c>
      <c r="AG6">
        <f>NORMINV(0.6,AB3,AD3)</f>
        <v>1007.600413094074</v>
      </c>
    </row>
    <row r="7" spans="3:33" x14ac:dyDescent="0.25">
      <c r="C7" s="10" t="s">
        <v>2</v>
      </c>
      <c r="D7" s="21">
        <f>F15</f>
        <v>0.44822619000000002</v>
      </c>
      <c r="E7" s="26">
        <f t="shared" ref="E7:E10" si="0">D7</f>
        <v>0.44822619000000002</v>
      </c>
      <c r="G7">
        <f t="shared" ref="G7:G11" si="1">_xlfn.BINOM.DIST(J7,8,0.3,0)</f>
        <v>0.19765031999999993</v>
      </c>
      <c r="H7" s="24">
        <f t="shared" ref="H7:H11" si="2">_xlfn.BINOM.DIST(J7,8,0.7,0)</f>
        <v>1.2247200000000023E-3</v>
      </c>
      <c r="I7" s="6"/>
      <c r="J7" s="20">
        <v>1</v>
      </c>
      <c r="O7" s="7" t="s">
        <v>1</v>
      </c>
      <c r="P7" s="7" t="s">
        <v>2</v>
      </c>
      <c r="Q7" s="7" t="s">
        <v>3</v>
      </c>
      <c r="S7" s="7" t="s">
        <v>20</v>
      </c>
      <c r="T7" s="7" t="s">
        <v>20</v>
      </c>
      <c r="W7" s="10" t="s">
        <v>2</v>
      </c>
      <c r="X7" s="21">
        <f>AA7</f>
        <v>4.7790352272814696E-2</v>
      </c>
      <c r="Y7" s="37">
        <f>X7</f>
        <v>4.7790352272814696E-2</v>
      </c>
      <c r="AA7" s="14">
        <f>1-AA6</f>
        <v>4.7790352272814696E-2</v>
      </c>
      <c r="AB7" s="15">
        <f>1-AB6</f>
        <v>0.63055865981823644</v>
      </c>
      <c r="AC7" s="6"/>
      <c r="AD7" s="41">
        <f>AE6-AD6</f>
        <v>0.65629624272720921</v>
      </c>
      <c r="AE7" s="41"/>
    </row>
    <row r="8" spans="3:33" x14ac:dyDescent="0.25">
      <c r="C8" s="10" t="s">
        <v>3</v>
      </c>
      <c r="D8" s="21">
        <f>G15</f>
        <v>0.98870778999999986</v>
      </c>
      <c r="E8" s="26">
        <f t="shared" si="0"/>
        <v>0.98870778999999986</v>
      </c>
      <c r="G8">
        <f t="shared" si="1"/>
        <v>0.29647547999999996</v>
      </c>
      <c r="H8" s="24">
        <f t="shared" si="2"/>
        <v>1.0001880000000017E-2</v>
      </c>
      <c r="I8" s="6"/>
      <c r="J8" s="20">
        <v>2</v>
      </c>
      <c r="L8" s="10" t="s">
        <v>1</v>
      </c>
      <c r="M8" s="21">
        <f>O8</f>
        <v>0.10081881344492449</v>
      </c>
      <c r="N8" s="26">
        <f>M8</f>
        <v>0.10081881344492449</v>
      </c>
      <c r="O8">
        <f>_xlfn.POISSON.DIST(S13,Q4,0)</f>
        <v>0.10081881344492449</v>
      </c>
      <c r="P8">
        <f>_xlfn.POISSON.DIST(S8,$Q$4,0)</f>
        <v>4.9787068367863944E-2</v>
      </c>
      <c r="Q8">
        <f>_xlfn.POISSON.DIST(T8,$Q$5,0)</f>
        <v>0.10243586666453419</v>
      </c>
      <c r="S8" s="7">
        <v>0</v>
      </c>
      <c r="T8" s="7">
        <v>14</v>
      </c>
      <c r="W8" s="10" t="s">
        <v>3</v>
      </c>
      <c r="X8" s="21">
        <f>AB7</f>
        <v>0.63055865981823644</v>
      </c>
      <c r="Y8" s="37">
        <f>X8</f>
        <v>0.63055865981823644</v>
      </c>
      <c r="AB8" s="6"/>
      <c r="AC8" s="6"/>
      <c r="AD8" s="8"/>
    </row>
    <row r="9" spans="3:33" x14ac:dyDescent="0.25">
      <c r="C9" s="10" t="s">
        <v>4</v>
      </c>
      <c r="D9" s="21">
        <f>H15</f>
        <v>0.44822619000000008</v>
      </c>
      <c r="E9" s="26">
        <f t="shared" si="0"/>
        <v>0.44822619000000008</v>
      </c>
      <c r="F9">
        <f>_xlfn.BINOM.DIST(J9,8,0.3,0)</f>
        <v>0.25412183999999999</v>
      </c>
      <c r="G9">
        <f t="shared" si="1"/>
        <v>0.25412183999999999</v>
      </c>
      <c r="H9" s="24">
        <f t="shared" si="2"/>
        <v>4.6675440000000033E-2</v>
      </c>
      <c r="I9" s="6"/>
      <c r="J9" s="20">
        <v>3</v>
      </c>
      <c r="L9" s="10" t="s">
        <v>2</v>
      </c>
      <c r="M9" s="21">
        <f>P15</f>
        <v>0.18473675547622792</v>
      </c>
      <c r="N9" s="26">
        <f>M9</f>
        <v>0.18473675547622792</v>
      </c>
      <c r="P9">
        <f t="shared" ref="P9:P12" si="3">_xlfn.POISSON.DIST(S9,$Q$4,0)</f>
        <v>0.14936120510359185</v>
      </c>
      <c r="Q9">
        <f t="shared" ref="Q9:Q11" si="4">_xlfn.POISSON.DIST(T9,$Q$5,0)</f>
        <v>0.10243586666453419</v>
      </c>
      <c r="S9" s="7">
        <v>1</v>
      </c>
      <c r="T9" s="7">
        <v>15</v>
      </c>
      <c r="W9" s="10" t="s">
        <v>4</v>
      </c>
      <c r="X9" s="21">
        <f>AC6</f>
        <v>0.9986501019683699</v>
      </c>
      <c r="Y9" s="37">
        <f>X9</f>
        <v>0.9986501019683699</v>
      </c>
      <c r="AB9" s="6"/>
      <c r="AC9" s="6"/>
      <c r="AD9" s="8"/>
    </row>
    <row r="10" spans="3:33" x14ac:dyDescent="0.25">
      <c r="C10" s="10" t="s">
        <v>5</v>
      </c>
      <c r="D10" s="21">
        <f>I15</f>
        <v>5.7648009999999972E-2</v>
      </c>
      <c r="E10" s="26">
        <f t="shared" si="0"/>
        <v>5.7648009999999972E-2</v>
      </c>
      <c r="F10">
        <f t="shared" ref="F10:F14" si="5">_xlfn.BINOM.DIST(J10,8,0.3,0)</f>
        <v>0.1361367</v>
      </c>
      <c r="G10">
        <f t="shared" si="1"/>
        <v>0.1361367</v>
      </c>
      <c r="H10" s="24">
        <f t="shared" si="2"/>
        <v>0.1361367</v>
      </c>
      <c r="I10" s="6"/>
      <c r="J10" s="20">
        <v>4</v>
      </c>
      <c r="L10" s="10" t="s">
        <v>3</v>
      </c>
      <c r="M10" s="21">
        <f>Q14</f>
        <v>0.38564090979589344</v>
      </c>
      <c r="N10" s="26">
        <f>M10</f>
        <v>0.38564090979589344</v>
      </c>
      <c r="P10">
        <f t="shared" si="3"/>
        <v>0.22404180765538775</v>
      </c>
      <c r="Q10">
        <f t="shared" si="4"/>
        <v>9.6033624998000819E-2</v>
      </c>
      <c r="S10" s="7">
        <v>2</v>
      </c>
      <c r="T10" s="7">
        <v>16</v>
      </c>
      <c r="W10" s="10" t="s">
        <v>5</v>
      </c>
      <c r="X10" s="21">
        <f>AD7</f>
        <v>0.65629624272720921</v>
      </c>
      <c r="Y10" s="37">
        <f>X10</f>
        <v>0.65629624272720921</v>
      </c>
      <c r="AB10" s="6"/>
      <c r="AC10" s="6"/>
      <c r="AD10" s="8"/>
    </row>
    <row r="11" spans="3:33" x14ac:dyDescent="0.25">
      <c r="F11">
        <f t="shared" si="5"/>
        <v>4.6675439999999992E-2</v>
      </c>
      <c r="G11">
        <f t="shared" si="1"/>
        <v>4.6675439999999992E-2</v>
      </c>
      <c r="H11" s="24">
        <f t="shared" si="2"/>
        <v>0.25412184000000004</v>
      </c>
      <c r="I11" s="6"/>
      <c r="J11" s="20">
        <v>5</v>
      </c>
      <c r="P11">
        <f t="shared" si="3"/>
        <v>0.22404180765538778</v>
      </c>
      <c r="Q11">
        <f t="shared" si="4"/>
        <v>8.4735551468824222E-2</v>
      </c>
      <c r="S11" s="7">
        <v>3</v>
      </c>
      <c r="T11" s="7">
        <v>17</v>
      </c>
      <c r="W11" s="10" t="s">
        <v>16</v>
      </c>
      <c r="X11" s="11">
        <f>AF6</f>
        <v>974.75136299281257</v>
      </c>
      <c r="AB11" s="6"/>
      <c r="AC11" s="6"/>
      <c r="AD11" s="8"/>
    </row>
    <row r="12" spans="3:33" x14ac:dyDescent="0.25">
      <c r="F12">
        <f t="shared" si="5"/>
        <v>1.0001879999999999E-2</v>
      </c>
      <c r="G12" s="5"/>
      <c r="H12" s="5"/>
      <c r="I12" s="6"/>
      <c r="J12" s="20">
        <v>6</v>
      </c>
      <c r="P12">
        <f t="shared" si="3"/>
        <v>0.16803135574154085</v>
      </c>
      <c r="S12" s="7">
        <v>4</v>
      </c>
      <c r="W12" s="10" t="s">
        <v>17</v>
      </c>
      <c r="X12" s="11">
        <f>AG6</f>
        <v>1007.600413094074</v>
      </c>
      <c r="AA12" s="5"/>
      <c r="AB12" s="5"/>
      <c r="AC12" s="6"/>
      <c r="AD12" s="8"/>
    </row>
    <row r="13" spans="3:33" x14ac:dyDescent="0.25">
      <c r="F13">
        <f t="shared" si="5"/>
        <v>1.224719999999999E-3</v>
      </c>
      <c r="I13" s="6"/>
      <c r="J13" s="20">
        <v>7</v>
      </c>
      <c r="N13" s="7"/>
      <c r="P13" s="1"/>
      <c r="Q13" s="1"/>
      <c r="S13" s="36">
        <v>5</v>
      </c>
      <c r="AC13" s="6"/>
      <c r="AD13" s="8"/>
    </row>
    <row r="14" spans="3:33" x14ac:dyDescent="0.25">
      <c r="F14" s="1">
        <f t="shared" si="5"/>
        <v>6.5609999999999936E-5</v>
      </c>
      <c r="G14" s="1"/>
      <c r="H14" s="1"/>
      <c r="I14" s="32">
        <f>_xlfn.BINOM.DIST(J14,8,0.7,0)</f>
        <v>5.7648009999999972E-2</v>
      </c>
      <c r="J14" s="20">
        <v>8</v>
      </c>
      <c r="P14" s="2">
        <f>SUM(P8:P13)</f>
        <v>0.81526324452377208</v>
      </c>
      <c r="Q14">
        <f>SUM(Q8:Q13)</f>
        <v>0.38564090979589344</v>
      </c>
      <c r="S14" s="36">
        <v>6</v>
      </c>
      <c r="Z14" s="1"/>
      <c r="AA14" s="1"/>
      <c r="AB14" s="1"/>
      <c r="AC14" s="1"/>
      <c r="AD14" s="8"/>
    </row>
    <row r="15" spans="3:33" x14ac:dyDescent="0.25">
      <c r="F15" s="22">
        <f>SUM(F9:F14)</f>
        <v>0.44822619000000002</v>
      </c>
      <c r="G15" s="23">
        <f>SUM(G6:G14)</f>
        <v>0.98870778999999986</v>
      </c>
      <c r="H15" s="22">
        <f>SUM(H6:H11)</f>
        <v>0.44822619000000008</v>
      </c>
      <c r="I15" s="25">
        <f>SUM(I14)</f>
        <v>5.7648009999999972E-2</v>
      </c>
      <c r="P15" s="12">
        <f>1-P14</f>
        <v>0.18473675547622792</v>
      </c>
      <c r="S15" s="36">
        <v>7</v>
      </c>
      <c r="Z15" s="3"/>
      <c r="AA15" s="4"/>
      <c r="AB15" s="3"/>
      <c r="AC15" s="3"/>
    </row>
    <row r="16" spans="3:33" x14ac:dyDescent="0.25">
      <c r="S16" s="36">
        <v>8</v>
      </c>
    </row>
    <row r="17" spans="3:30" x14ac:dyDescent="0.25">
      <c r="S17" s="36">
        <v>9</v>
      </c>
    </row>
    <row r="18" spans="3:30" x14ac:dyDescent="0.25">
      <c r="S18" s="36">
        <v>10</v>
      </c>
      <c r="W18" s="40" t="s">
        <v>33</v>
      </c>
      <c r="X18" s="40"/>
      <c r="Y18" s="40"/>
      <c r="Z18" s="40"/>
      <c r="AA18" s="40"/>
      <c r="AB18" s="40"/>
      <c r="AC18" s="40"/>
      <c r="AD18" s="40"/>
    </row>
    <row r="19" spans="3:30" x14ac:dyDescent="0.25">
      <c r="S19" s="36">
        <v>11</v>
      </c>
      <c r="W19" s="9"/>
    </row>
    <row r="20" spans="3:30" x14ac:dyDescent="0.25">
      <c r="S20" s="36">
        <v>12</v>
      </c>
      <c r="Y20" t="s">
        <v>34</v>
      </c>
      <c r="Z20" s="7">
        <f>3/60</f>
        <v>0.05</v>
      </c>
      <c r="AD20" s="7"/>
    </row>
    <row r="21" spans="3:30" x14ac:dyDescent="0.25">
      <c r="C21" s="40" t="s">
        <v>18</v>
      </c>
      <c r="D21" s="40"/>
      <c r="E21" s="40"/>
      <c r="F21" s="40"/>
      <c r="G21" s="40"/>
      <c r="H21" s="40"/>
      <c r="I21" s="40"/>
      <c r="J21" s="40"/>
      <c r="S21" s="36">
        <v>13</v>
      </c>
      <c r="Y21" t="s">
        <v>38</v>
      </c>
      <c r="AD21" s="8"/>
    </row>
    <row r="22" spans="3:30" x14ac:dyDescent="0.25">
      <c r="C22" s="9" t="s">
        <v>19</v>
      </c>
      <c r="S22" s="36">
        <v>14</v>
      </c>
      <c r="X22" t="s">
        <v>1</v>
      </c>
      <c r="Y22">
        <f>_xlfn.EXPON.DIST(30,0.05,TRUE)</f>
        <v>0.77686983985157021</v>
      </c>
      <c r="AD22" s="8"/>
    </row>
    <row r="23" spans="3:30" x14ac:dyDescent="0.25">
      <c r="J23" s="7"/>
      <c r="S23" s="36">
        <v>15</v>
      </c>
      <c r="Y23" s="14">
        <f>1-Y22</f>
        <v>0.22313016014842979</v>
      </c>
      <c r="AD23" s="8"/>
    </row>
    <row r="24" spans="3:30" x14ac:dyDescent="0.25">
      <c r="D24" s="7" t="s">
        <v>9</v>
      </c>
      <c r="E24" s="7">
        <v>3</v>
      </c>
      <c r="J24" s="8"/>
      <c r="S24" s="36">
        <v>16</v>
      </c>
      <c r="AD24" s="8"/>
    </row>
    <row r="25" spans="3:30" x14ac:dyDescent="0.25">
      <c r="D25" s="7" t="s">
        <v>26</v>
      </c>
      <c r="E25" s="7">
        <v>0.1</v>
      </c>
      <c r="J25" s="8"/>
      <c r="Y25" t="s">
        <v>39</v>
      </c>
      <c r="AD25" s="8"/>
    </row>
    <row r="26" spans="3:30" x14ac:dyDescent="0.25">
      <c r="J26" s="8"/>
      <c r="X26" t="s">
        <v>2</v>
      </c>
      <c r="Y26">
        <f>_xlfn.EXPON.DIST(20,0.05,TRUE)</f>
        <v>0.63212055882855767</v>
      </c>
      <c r="AD26" s="8"/>
    </row>
    <row r="27" spans="3:30" x14ac:dyDescent="0.25">
      <c r="D27" s="19">
        <f>E25*((1-E25)^(E24-1))</f>
        <v>8.1000000000000016E-2</v>
      </c>
      <c r="E27" s="26">
        <f>D27</f>
        <v>8.1000000000000016E-2</v>
      </c>
      <c r="J27" s="8"/>
    </row>
    <row r="28" spans="3:30" x14ac:dyDescent="0.25">
      <c r="J28" s="8"/>
    </row>
    <row r="29" spans="3:30" x14ac:dyDescent="0.25">
      <c r="D29" t="s">
        <v>27</v>
      </c>
      <c r="J29" s="8"/>
    </row>
    <row r="30" spans="3:30" x14ac:dyDescent="0.25">
      <c r="J30" s="8"/>
    </row>
    <row r="31" spans="3:30" x14ac:dyDescent="0.25">
      <c r="J31" s="8"/>
      <c r="Y31" t="s">
        <v>34</v>
      </c>
      <c r="Z31" s="7">
        <f>1/4</f>
        <v>0.25</v>
      </c>
    </row>
    <row r="32" spans="3:30" x14ac:dyDescent="0.25">
      <c r="Y32" t="s">
        <v>37</v>
      </c>
    </row>
    <row r="33" spans="24:26" x14ac:dyDescent="0.25">
      <c r="X33" t="s">
        <v>1</v>
      </c>
      <c r="Y33">
        <f>_xlfn.EXPON.DIST(2,0.25,TRUE)</f>
        <v>0.39346934028736658</v>
      </c>
    </row>
    <row r="34" spans="24:26" x14ac:dyDescent="0.25">
      <c r="Y34" s="14">
        <f>1-Y33</f>
        <v>0.60653065971263342</v>
      </c>
    </row>
    <row r="36" spans="24:26" x14ac:dyDescent="0.25">
      <c r="Y36" t="s">
        <v>35</v>
      </c>
      <c r="Z36" t="s">
        <v>36</v>
      </c>
    </row>
    <row r="37" spans="24:26" x14ac:dyDescent="0.25">
      <c r="X37" t="s">
        <v>2</v>
      </c>
      <c r="Y37">
        <f>_xlfn.EXPON.DIST(3,0.25,TRUE)</f>
        <v>0.52763344725898531</v>
      </c>
    </row>
    <row r="38" spans="24:26" x14ac:dyDescent="0.25">
      <c r="Y38">
        <f>_xlfn.EXPON.DIST(8,0.25,TRUE)</f>
        <v>0.8646647167633873</v>
      </c>
    </row>
    <row r="39" spans="24:26" x14ac:dyDescent="0.25">
      <c r="Y39" s="14">
        <f>+Y38-Y37</f>
        <v>0.33703126950440199</v>
      </c>
    </row>
  </sheetData>
  <mergeCells count="6">
    <mergeCell ref="C21:J21"/>
    <mergeCell ref="W18:AD18"/>
    <mergeCell ref="C2:J2"/>
    <mergeCell ref="L2:T2"/>
    <mergeCell ref="W2:AD2"/>
    <mergeCell ref="AD7:AE7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4"/>
  <sheetViews>
    <sheetView zoomScale="130" zoomScaleNormal="130" workbookViewId="0">
      <selection activeCell="C8" sqref="C8"/>
    </sheetView>
  </sheetViews>
  <sheetFormatPr baseColWidth="10" defaultRowHeight="15" x14ac:dyDescent="0.25"/>
  <cols>
    <col min="2" max="2" width="13.28515625" customWidth="1"/>
  </cols>
  <sheetData>
    <row r="2" spans="1:10" x14ac:dyDescent="0.25">
      <c r="A2" s="42" t="s">
        <v>21</v>
      </c>
      <c r="B2" s="42"/>
      <c r="C2" s="42"/>
      <c r="D2" s="7"/>
      <c r="E2" s="7" t="s">
        <v>1</v>
      </c>
      <c r="F2" s="7" t="s">
        <v>2</v>
      </c>
      <c r="G2" s="7" t="s">
        <v>3</v>
      </c>
      <c r="H2" s="7" t="s">
        <v>4</v>
      </c>
      <c r="I2" s="7" t="s">
        <v>5</v>
      </c>
      <c r="J2" s="7" t="s">
        <v>20</v>
      </c>
    </row>
    <row r="3" spans="1:10" x14ac:dyDescent="0.25">
      <c r="A3" s="28"/>
      <c r="B3" s="29" t="s">
        <v>22</v>
      </c>
      <c r="C3" s="29" t="s">
        <v>23</v>
      </c>
      <c r="D3" s="7"/>
      <c r="E3" s="7"/>
      <c r="F3" s="25">
        <f>_xlfn.BINOM.DIST(J3,10,0.3,0)</f>
        <v>2.8247524899999994E-2</v>
      </c>
      <c r="G3" s="7"/>
      <c r="H3" s="7">
        <f>_xlfn.BINOM.DIST(J3,10,0.7,0)</f>
        <v>5.9049000000000059E-6</v>
      </c>
      <c r="I3" s="7"/>
      <c r="J3" s="7">
        <v>0</v>
      </c>
    </row>
    <row r="4" spans="1:10" x14ac:dyDescent="0.25">
      <c r="A4" s="29" t="s">
        <v>1</v>
      </c>
      <c r="B4" s="30">
        <f>E14</f>
        <v>0.20012094900000005</v>
      </c>
      <c r="C4" s="31">
        <f>B4</f>
        <v>0.20012094900000005</v>
      </c>
      <c r="E4" s="7"/>
      <c r="F4" s="25">
        <f t="shared" ref="F4:F5" si="0">_xlfn.BINOM.DIST(J4,10,0.3,0)</f>
        <v>0.12106082100000001</v>
      </c>
      <c r="G4" s="7"/>
      <c r="H4" s="7">
        <f t="shared" ref="H4:H10" si="1">_xlfn.BINOM.DIST(J4,10,0.7,0)</f>
        <v>1.3778100000000015E-4</v>
      </c>
      <c r="I4" s="7"/>
      <c r="J4" s="7">
        <v>1</v>
      </c>
    </row>
    <row r="5" spans="1:10" x14ac:dyDescent="0.25">
      <c r="A5" s="29" t="s">
        <v>2</v>
      </c>
      <c r="B5" s="30">
        <f>F14</f>
        <v>0.38278278640000007</v>
      </c>
      <c r="C5" s="31">
        <f t="shared" ref="C5:C8" si="2">B5</f>
        <v>0.38278278640000007</v>
      </c>
      <c r="E5" s="7"/>
      <c r="F5" s="25">
        <f t="shared" si="0"/>
        <v>0.23347444050000005</v>
      </c>
      <c r="G5" s="7"/>
      <c r="H5" s="7">
        <f t="shared" si="1"/>
        <v>1.4467005000000047E-3</v>
      </c>
      <c r="I5" s="7"/>
      <c r="J5" s="7">
        <v>2</v>
      </c>
    </row>
    <row r="6" spans="1:10" x14ac:dyDescent="0.25">
      <c r="A6" s="29" t="s">
        <v>3</v>
      </c>
      <c r="B6" s="30">
        <f>G14</f>
        <v>1.5903864000000011E-3</v>
      </c>
      <c r="C6" s="31">
        <f t="shared" si="2"/>
        <v>1.5903864000000011E-3</v>
      </c>
      <c r="E6" s="7"/>
      <c r="F6" s="7"/>
      <c r="G6" s="7"/>
      <c r="H6" s="7">
        <f t="shared" si="1"/>
        <v>9.0016920000000108E-3</v>
      </c>
      <c r="I6" s="7">
        <f>_xlfn.BINOM.DIST(J6,10,0.7,0)</f>
        <v>9.0016920000000108E-3</v>
      </c>
      <c r="J6" s="7">
        <v>3</v>
      </c>
    </row>
    <row r="7" spans="1:10" x14ac:dyDescent="0.25">
      <c r="A7" s="29" t="s">
        <v>4</v>
      </c>
      <c r="B7" s="30">
        <f>H14</f>
        <v>0.61721721360000026</v>
      </c>
      <c r="C7" s="31">
        <f t="shared" si="2"/>
        <v>0.61721721360000026</v>
      </c>
      <c r="E7" s="7">
        <f>_xlfn.BINOM.DIST(J7,10,0.3,0)</f>
        <v>0.20012094900000005</v>
      </c>
      <c r="F7" s="7"/>
      <c r="G7" s="7"/>
      <c r="H7" s="7">
        <f t="shared" si="1"/>
        <v>3.6756909000000053E-2</v>
      </c>
      <c r="I7" s="7">
        <f t="shared" ref="I7:I8" si="3">_xlfn.BINOM.DIST(J7,10,0.7,0)</f>
        <v>3.6756909000000053E-2</v>
      </c>
      <c r="J7" s="7">
        <v>4</v>
      </c>
    </row>
    <row r="8" spans="1:10" x14ac:dyDescent="0.25">
      <c r="A8" s="29" t="s">
        <v>5</v>
      </c>
      <c r="B8" s="30">
        <f>I14</f>
        <v>0.14867794620000011</v>
      </c>
      <c r="C8" s="31">
        <f t="shared" si="2"/>
        <v>0.14867794620000011</v>
      </c>
      <c r="E8" s="7"/>
      <c r="F8" s="7"/>
      <c r="G8" s="7"/>
      <c r="H8" s="7">
        <f t="shared" si="1"/>
        <v>0.10291934520000004</v>
      </c>
      <c r="I8" s="7">
        <f t="shared" si="3"/>
        <v>0.10291934520000004</v>
      </c>
      <c r="J8" s="7">
        <v>5</v>
      </c>
    </row>
    <row r="9" spans="1:10" x14ac:dyDescent="0.25">
      <c r="E9" s="7"/>
      <c r="F9" s="7"/>
      <c r="G9" s="7"/>
      <c r="H9" s="7">
        <f t="shared" si="1"/>
        <v>0.20012094900000008</v>
      </c>
      <c r="I9" s="7"/>
      <c r="J9" s="7">
        <v>6</v>
      </c>
    </row>
    <row r="10" spans="1:10" x14ac:dyDescent="0.25">
      <c r="E10" s="7"/>
      <c r="F10" s="7"/>
      <c r="G10" s="7"/>
      <c r="H10" s="7">
        <f t="shared" si="1"/>
        <v>0.26682793200000005</v>
      </c>
      <c r="I10" s="7"/>
      <c r="J10" s="7">
        <v>7</v>
      </c>
    </row>
    <row r="11" spans="1:10" x14ac:dyDescent="0.25">
      <c r="E11" s="7"/>
      <c r="F11" s="7"/>
      <c r="G11" s="27">
        <f>_xlfn.BINOM.DIST(J11,10,0.3,0)</f>
        <v>1.446700500000001E-3</v>
      </c>
      <c r="H11" s="7"/>
      <c r="I11" s="7"/>
      <c r="J11" s="7">
        <v>8</v>
      </c>
    </row>
    <row r="12" spans="1:10" x14ac:dyDescent="0.25">
      <c r="E12" s="7"/>
      <c r="F12" s="7"/>
      <c r="G12" s="27">
        <f t="shared" ref="G12:G13" si="4">_xlfn.BINOM.DIST(J12,10,0.3,0)</f>
        <v>1.3778099999999991E-4</v>
      </c>
      <c r="H12" s="7"/>
      <c r="I12" s="7"/>
      <c r="J12" s="7">
        <v>9</v>
      </c>
    </row>
    <row r="13" spans="1:10" x14ac:dyDescent="0.25">
      <c r="E13" s="7"/>
      <c r="F13" s="7"/>
      <c r="G13" s="27">
        <f t="shared" si="4"/>
        <v>5.9048999999999949E-6</v>
      </c>
      <c r="H13" s="7"/>
      <c r="I13" s="7"/>
      <c r="J13" s="7">
        <v>10</v>
      </c>
    </row>
    <row r="14" spans="1:10" x14ac:dyDescent="0.25">
      <c r="D14" s="29" t="s">
        <v>24</v>
      </c>
      <c r="E14" s="28">
        <f>SUM(E3:E13)</f>
        <v>0.20012094900000005</v>
      </c>
      <c r="F14" s="28">
        <f t="shared" ref="F14:I14" si="5">SUM(F3:F13)</f>
        <v>0.38278278640000007</v>
      </c>
      <c r="G14" s="28">
        <f t="shared" si="5"/>
        <v>1.5903864000000011E-3</v>
      </c>
      <c r="H14" s="28">
        <f t="shared" si="5"/>
        <v>0.61721721360000026</v>
      </c>
      <c r="I14" s="28">
        <f t="shared" si="5"/>
        <v>0.14867794620000011</v>
      </c>
    </row>
  </sheetData>
  <mergeCells count="1">
    <mergeCell ref="A2:C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9"/>
  <sheetViews>
    <sheetView zoomScale="120" zoomScaleNormal="120" workbookViewId="0">
      <selection activeCell="D7" sqref="D7"/>
    </sheetView>
  </sheetViews>
  <sheetFormatPr baseColWidth="10" defaultRowHeight="15" x14ac:dyDescent="0.25"/>
  <cols>
    <col min="7" max="8" width="12" bestFit="1" customWidth="1"/>
  </cols>
  <sheetData>
    <row r="2" spans="2:11" x14ac:dyDescent="0.25">
      <c r="F2" t="s">
        <v>9</v>
      </c>
      <c r="G2" s="7">
        <v>15</v>
      </c>
      <c r="H2" s="7" t="s">
        <v>25</v>
      </c>
    </row>
    <row r="3" spans="2:11" x14ac:dyDescent="0.25">
      <c r="B3" s="42" t="s">
        <v>21</v>
      </c>
      <c r="C3" s="42"/>
      <c r="D3" s="42"/>
      <c r="J3" s="7" t="s">
        <v>20</v>
      </c>
      <c r="K3" s="7" t="s">
        <v>20</v>
      </c>
    </row>
    <row r="4" spans="2:11" x14ac:dyDescent="0.25">
      <c r="B4" s="28"/>
      <c r="C4" s="29" t="s">
        <v>22</v>
      </c>
      <c r="D4" s="29" t="s">
        <v>23</v>
      </c>
      <c r="F4" s="7" t="s">
        <v>1</v>
      </c>
      <c r="G4" s="7" t="s">
        <v>2</v>
      </c>
      <c r="H4" s="7" t="s">
        <v>3</v>
      </c>
      <c r="I4" s="7"/>
      <c r="J4" s="35">
        <v>0</v>
      </c>
      <c r="K4" s="7">
        <v>10</v>
      </c>
    </row>
    <row r="5" spans="2:11" x14ac:dyDescent="0.25">
      <c r="B5" s="29" t="s">
        <v>1</v>
      </c>
      <c r="C5" s="30">
        <f>F16</f>
        <v>0.38333777658461243</v>
      </c>
      <c r="D5" s="31">
        <f>C5</f>
        <v>0.38333777658461243</v>
      </c>
      <c r="F5" s="7">
        <f>_xlfn.POISSON.DIST(K6,$G$2,0)</f>
        <v>8.2859234368645451E-2</v>
      </c>
      <c r="G5" s="7">
        <f>_xlfn.POISSON.DIST(J4,$G$2,0)</f>
        <v>3.0590232050182579E-7</v>
      </c>
      <c r="H5" s="7">
        <f>_xlfn.POISSON.DIST(J4,$G$2,0)</f>
        <v>3.0590232050182579E-7</v>
      </c>
      <c r="I5" s="7"/>
      <c r="J5" s="35">
        <v>1</v>
      </c>
      <c r="K5" s="7">
        <v>11</v>
      </c>
    </row>
    <row r="6" spans="2:11" x14ac:dyDescent="0.25">
      <c r="B6" s="29" t="s">
        <v>2</v>
      </c>
      <c r="C6" s="30">
        <f>G16</f>
        <v>1.8002193147830754E-2</v>
      </c>
      <c r="D6" s="31">
        <f t="shared" ref="D6:D7" si="0">C6</f>
        <v>1.8002193147830754E-2</v>
      </c>
      <c r="F6" s="7">
        <f t="shared" ref="F6:F8" si="1">_xlfn.POISSON.DIST(K7,$G$2,0)</f>
        <v>9.5606808886898584E-2</v>
      </c>
      <c r="G6" s="7">
        <f t="shared" ref="G6:G11" si="2">_xlfn.POISSON.DIST(J5,$G$2,0)</f>
        <v>4.5885348075273872E-6</v>
      </c>
      <c r="H6" s="7">
        <f t="shared" ref="H6:H13" si="3">_xlfn.POISSON.DIST(J5,$G$2,0)</f>
        <v>4.5885348075273872E-6</v>
      </c>
      <c r="I6" s="7"/>
      <c r="J6" s="35">
        <v>2</v>
      </c>
      <c r="K6" s="7">
        <v>12</v>
      </c>
    </row>
    <row r="7" spans="2:11" x14ac:dyDescent="0.25">
      <c r="B7" s="29" t="s">
        <v>3</v>
      </c>
      <c r="C7" s="30">
        <f>H17</f>
        <v>0.8815355884709849</v>
      </c>
      <c r="D7" s="31">
        <f t="shared" si="0"/>
        <v>0.8815355884709849</v>
      </c>
      <c r="F7" s="7">
        <f t="shared" si="1"/>
        <v>0.10243586666453419</v>
      </c>
      <c r="G7" s="7">
        <f t="shared" si="2"/>
        <v>3.4414011056455447E-5</v>
      </c>
      <c r="H7" s="7">
        <f t="shared" si="3"/>
        <v>3.4414011056455447E-5</v>
      </c>
      <c r="I7" s="7"/>
      <c r="J7" s="35">
        <v>3</v>
      </c>
      <c r="K7" s="7">
        <v>13</v>
      </c>
    </row>
    <row r="8" spans="2:11" x14ac:dyDescent="0.25">
      <c r="F8" s="7">
        <f t="shared" si="1"/>
        <v>0.10243586666453419</v>
      </c>
      <c r="G8" s="7">
        <f t="shared" si="2"/>
        <v>1.7207005528227688E-4</v>
      </c>
      <c r="H8" s="7">
        <f t="shared" si="3"/>
        <v>1.7207005528227688E-4</v>
      </c>
      <c r="I8" s="7"/>
      <c r="J8" s="35">
        <v>4</v>
      </c>
      <c r="K8" s="7">
        <v>14</v>
      </c>
    </row>
    <row r="9" spans="2:11" x14ac:dyDescent="0.25">
      <c r="F9" s="7"/>
      <c r="G9" s="7">
        <f t="shared" si="2"/>
        <v>6.4526270730853874E-4</v>
      </c>
      <c r="H9" s="7">
        <f t="shared" si="3"/>
        <v>6.4526270730853874E-4</v>
      </c>
      <c r="I9" s="7"/>
      <c r="J9" s="35">
        <v>5</v>
      </c>
      <c r="K9" s="7">
        <v>15</v>
      </c>
    </row>
    <row r="10" spans="2:11" x14ac:dyDescent="0.25">
      <c r="F10" s="7"/>
      <c r="G10" s="7">
        <f t="shared" si="2"/>
        <v>1.9357881219256175E-3</v>
      </c>
      <c r="H10" s="7">
        <f t="shared" si="3"/>
        <v>1.9357881219256175E-3</v>
      </c>
      <c r="I10" s="7"/>
      <c r="J10" s="35">
        <v>6</v>
      </c>
      <c r="K10" s="7"/>
    </row>
    <row r="11" spans="2:11" x14ac:dyDescent="0.25">
      <c r="F11" s="7"/>
      <c r="G11" s="7">
        <f t="shared" si="2"/>
        <v>4.839470304814038E-3</v>
      </c>
      <c r="H11" s="7">
        <f t="shared" si="3"/>
        <v>4.839470304814038E-3</v>
      </c>
      <c r="I11" s="7"/>
      <c r="J11" s="35">
        <v>7</v>
      </c>
    </row>
    <row r="12" spans="2:11" x14ac:dyDescent="0.25">
      <c r="F12" s="7"/>
      <c r="G12" s="7">
        <f>_xlfn.POISSON.DIST(J11,$G$2,0)</f>
        <v>1.0370293510315797E-2</v>
      </c>
      <c r="H12" s="7">
        <f t="shared" si="3"/>
        <v>1.0370293510315797E-2</v>
      </c>
      <c r="I12" s="7"/>
      <c r="J12" s="35">
        <v>8</v>
      </c>
    </row>
    <row r="13" spans="2:11" x14ac:dyDescent="0.25">
      <c r="F13" s="7"/>
      <c r="G13" s="7"/>
      <c r="H13" s="7">
        <f t="shared" si="3"/>
        <v>1.9444300331842138E-2</v>
      </c>
      <c r="I13" s="7"/>
      <c r="J13" s="35">
        <v>9</v>
      </c>
    </row>
    <row r="14" spans="2:11" x14ac:dyDescent="0.25">
      <c r="F14" s="7"/>
      <c r="G14" s="7"/>
      <c r="H14" s="7">
        <f>_xlfn.POISSON.DIST(J13,$G$2,0)</f>
        <v>3.2407167219736882E-2</v>
      </c>
      <c r="I14" s="7"/>
      <c r="J14" s="35">
        <v>10</v>
      </c>
    </row>
    <row r="15" spans="2:11" x14ac:dyDescent="0.25">
      <c r="F15" s="32"/>
      <c r="G15" s="1"/>
      <c r="H15" s="32">
        <f>_xlfn.POISSON.DIST(J14,$G$2,0)</f>
        <v>4.8610750829605344E-2</v>
      </c>
      <c r="I15" s="7"/>
      <c r="J15" s="34">
        <v>11</v>
      </c>
    </row>
    <row r="16" spans="2:11" x14ac:dyDescent="0.25">
      <c r="E16" s="7" t="s">
        <v>24</v>
      </c>
      <c r="F16">
        <f>SUM(F5:F15)</f>
        <v>0.38333777658461243</v>
      </c>
      <c r="G16">
        <f>SUM(G5:G13)</f>
        <v>1.8002193147830754E-2</v>
      </c>
      <c r="H16">
        <f>SUM(H5:H15)</f>
        <v>0.11846441152901513</v>
      </c>
      <c r="J16" s="34">
        <v>12</v>
      </c>
    </row>
    <row r="17" spans="7:10" x14ac:dyDescent="0.25">
      <c r="G17" s="7" t="s">
        <v>24</v>
      </c>
      <c r="H17" s="33">
        <f>1-H16</f>
        <v>0.8815355884709849</v>
      </c>
      <c r="J17" s="34">
        <v>13</v>
      </c>
    </row>
    <row r="18" spans="7:10" x14ac:dyDescent="0.25">
      <c r="J18" s="14"/>
    </row>
    <row r="19" spans="7:10" x14ac:dyDescent="0.25">
      <c r="J19" s="14"/>
    </row>
  </sheetData>
  <mergeCells count="1">
    <mergeCell ref="B3:D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9"/>
  <sheetViews>
    <sheetView zoomScale="180" zoomScaleNormal="180" workbookViewId="0">
      <selection activeCell="G2" sqref="G2"/>
    </sheetView>
  </sheetViews>
  <sheetFormatPr baseColWidth="10" defaultRowHeight="15" x14ac:dyDescent="0.25"/>
  <cols>
    <col min="2" max="2" width="5.42578125" customWidth="1"/>
  </cols>
  <sheetData>
    <row r="1" spans="2:12" x14ac:dyDescent="0.25">
      <c r="B1" s="40" t="s">
        <v>12</v>
      </c>
      <c r="C1" s="40"/>
      <c r="D1" s="40"/>
      <c r="E1" s="40"/>
      <c r="F1" s="40"/>
      <c r="G1" s="40"/>
      <c r="H1" s="40"/>
      <c r="I1" s="40"/>
    </row>
    <row r="2" spans="2:12" x14ac:dyDescent="0.25">
      <c r="B2" s="9" t="s">
        <v>32</v>
      </c>
      <c r="F2" s="13" t="s">
        <v>14</v>
      </c>
      <c r="G2" s="7">
        <v>30</v>
      </c>
      <c r="H2" s="13" t="s">
        <v>15</v>
      </c>
      <c r="I2" s="7">
        <v>4.5</v>
      </c>
    </row>
    <row r="4" spans="2:12" x14ac:dyDescent="0.25">
      <c r="E4" s="8" t="s">
        <v>1</v>
      </c>
      <c r="F4" s="8" t="s">
        <v>2</v>
      </c>
      <c r="G4" s="8" t="s">
        <v>3</v>
      </c>
      <c r="H4" s="8" t="s">
        <v>4</v>
      </c>
      <c r="I4" s="8" t="s">
        <v>5</v>
      </c>
      <c r="K4" s="8"/>
      <c r="L4" s="8"/>
    </row>
    <row r="5" spans="2:12" x14ac:dyDescent="0.25">
      <c r="B5" s="10" t="s">
        <v>1</v>
      </c>
      <c r="C5" s="21">
        <f>E6</f>
        <v>0.18703139874544128</v>
      </c>
      <c r="D5" s="37">
        <f>C5</f>
        <v>0.18703139874544128</v>
      </c>
      <c r="E5">
        <f>_xlfn.NORM.DIST(34,G2,I2,1)</f>
        <v>0.81296860125455872</v>
      </c>
      <c r="F5">
        <f>_xlfn.NORM.DIST(32,G2,I2,1)</f>
        <v>0.67163935671811481</v>
      </c>
      <c r="G5" s="6">
        <f>_xlfn.NORM.DIST(26.8,G2,I2,1)</f>
        <v>0.23850769258813076</v>
      </c>
      <c r="H5" s="6">
        <f>NORMINV(0.22,G2,I2)</f>
        <v>26.525130536150918</v>
      </c>
      <c r="I5" s="6">
        <f>NORMINV(0.35,G2,I2)</f>
        <v>28.266057901165944</v>
      </c>
      <c r="J5" s="17"/>
      <c r="K5" s="17"/>
    </row>
    <row r="6" spans="2:12" x14ac:dyDescent="0.25">
      <c r="B6" s="10" t="s">
        <v>2</v>
      </c>
      <c r="C6" s="21">
        <f>F5</f>
        <v>0.67163935671811481</v>
      </c>
      <c r="D6" s="37">
        <f>C6</f>
        <v>0.67163935671811481</v>
      </c>
      <c r="E6" s="14">
        <f>1-E5</f>
        <v>0.18703139874544128</v>
      </c>
      <c r="F6" s="38"/>
      <c r="G6" s="39"/>
      <c r="H6" s="6"/>
      <c r="I6" s="8"/>
      <c r="J6" s="8"/>
    </row>
    <row r="7" spans="2:12" x14ac:dyDescent="0.25">
      <c r="B7" s="10" t="s">
        <v>3</v>
      </c>
      <c r="C7" s="21">
        <f>G5</f>
        <v>0.23850769258813076</v>
      </c>
      <c r="D7" s="37">
        <f>C7</f>
        <v>0.23850769258813076</v>
      </c>
      <c r="G7" s="6"/>
      <c r="H7" s="6"/>
      <c r="I7" s="8"/>
    </row>
    <row r="8" spans="2:12" x14ac:dyDescent="0.25">
      <c r="B8" s="10" t="s">
        <v>4</v>
      </c>
      <c r="C8" s="11">
        <f>H5</f>
        <v>26.525130536150918</v>
      </c>
      <c r="D8" s="37"/>
      <c r="G8" s="6"/>
      <c r="H8" s="6"/>
      <c r="I8" s="8"/>
    </row>
    <row r="9" spans="2:12" x14ac:dyDescent="0.25">
      <c r="B9" s="10" t="s">
        <v>5</v>
      </c>
      <c r="C9" s="11">
        <f>I5</f>
        <v>28.266057901165944</v>
      </c>
      <c r="D9" s="37"/>
      <c r="G9" s="6"/>
      <c r="H9" s="6"/>
      <c r="I9" s="8"/>
    </row>
  </sheetData>
  <mergeCells count="1">
    <mergeCell ref="B1:I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"/>
  <sheetViews>
    <sheetView zoomScale="175" zoomScaleNormal="175" workbookViewId="0">
      <selection activeCell="B5" sqref="B5"/>
    </sheetView>
  </sheetViews>
  <sheetFormatPr baseColWidth="10" defaultRowHeight="15" x14ac:dyDescent="0.25"/>
  <sheetData>
    <row r="1" spans="2:9" x14ac:dyDescent="0.25">
      <c r="B1" s="40" t="s">
        <v>33</v>
      </c>
      <c r="C1" s="40"/>
      <c r="D1" s="40"/>
      <c r="E1" s="40"/>
      <c r="F1" s="40"/>
      <c r="G1" s="40"/>
      <c r="H1" s="40"/>
      <c r="I1" s="40"/>
    </row>
    <row r="2" spans="2:9" x14ac:dyDescent="0.25">
      <c r="B2" s="9"/>
    </row>
    <row r="3" spans="2:9" x14ac:dyDescent="0.25">
      <c r="D3" t="s">
        <v>34</v>
      </c>
      <c r="E3" s="7">
        <f>1/160000</f>
        <v>6.2500000000000003E-6</v>
      </c>
      <c r="I3" s="7"/>
    </row>
    <row r="4" spans="2:9" x14ac:dyDescent="0.25">
      <c r="D4" t="s">
        <v>40</v>
      </c>
      <c r="I4" s="8"/>
    </row>
    <row r="5" spans="2:9" x14ac:dyDescent="0.25">
      <c r="C5" t="s">
        <v>1</v>
      </c>
      <c r="D5">
        <f>_xlfn.EXPON.DIST(180000,E3,TRUE)</f>
        <v>0.67534753264165026</v>
      </c>
      <c r="E5" s="37">
        <f>+D5</f>
        <v>0.67534753264165026</v>
      </c>
      <c r="I5" s="8"/>
    </row>
    <row r="6" spans="2:9" x14ac:dyDescent="0.25">
      <c r="I6" s="8"/>
    </row>
    <row r="7" spans="2:9" x14ac:dyDescent="0.25">
      <c r="I7" s="8"/>
    </row>
    <row r="8" spans="2:9" x14ac:dyDescent="0.25">
      <c r="C8" t="s">
        <v>2</v>
      </c>
      <c r="D8" t="s">
        <v>41</v>
      </c>
      <c r="E8" t="s">
        <v>42</v>
      </c>
      <c r="I8" s="8"/>
    </row>
    <row r="9" spans="2:9" x14ac:dyDescent="0.25">
      <c r="D9">
        <f>_xlfn.EXPON.DIST(150000,E3,TRUE)</f>
        <v>0.60839437332320101</v>
      </c>
      <c r="I9" s="8"/>
    </row>
    <row r="10" spans="2:9" x14ac:dyDescent="0.25">
      <c r="D10">
        <f>_xlfn.EXPON.DIST(200000,E3,TRUE)</f>
        <v>0.71349520313980985</v>
      </c>
    </row>
    <row r="11" spans="2:9" x14ac:dyDescent="0.25">
      <c r="D11">
        <f>+D10-D9</f>
        <v>0.10510082981660884</v>
      </c>
      <c r="E11" s="37">
        <f>+D11</f>
        <v>0.10510082981660884</v>
      </c>
    </row>
  </sheetData>
  <mergeCells count="1">
    <mergeCell ref="B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Distr. Probabilidad</vt:lpstr>
      <vt:lpstr>Ejercicio de revisión Binomial</vt:lpstr>
      <vt:lpstr>Ejercicio de revisión Poisson</vt:lpstr>
      <vt:lpstr>Ejercicio revisión Normal</vt:lpstr>
      <vt:lpstr>Ejercicio revisión Exponencial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2023-07-11T14:29:26Z</dcterms:modified>
</cp:coreProperties>
</file>