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50495026-9968-4E34-814A-680A430E5C1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istr. Probabilidad" sheetId="1" r:id="rId1"/>
    <sheet name="Hoja1" sheetId="9" r:id="rId2"/>
    <sheet name="Hoja4" sheetId="8" r:id="rId3"/>
    <sheet name="Ejercicio de revisión Binomial" sheetId="2" r:id="rId4"/>
    <sheet name="Ejercicio de revisión Poisson" sheetId="3" r:id="rId5"/>
    <sheet name="Ejercicio revisión Norma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9" l="1"/>
  <c r="O6" i="9"/>
  <c r="O5" i="9"/>
  <c r="Q9" i="9"/>
  <c r="P7" i="9"/>
  <c r="Q7" i="9"/>
  <c r="AD7" i="1"/>
  <c r="O4" i="9"/>
  <c r="Q2" i="9"/>
  <c r="O3" i="9"/>
  <c r="J3" i="9"/>
  <c r="F3" i="9"/>
  <c r="AB6" i="1"/>
  <c r="B3" i="9"/>
  <c r="Z6" i="1"/>
  <c r="O8" i="1" l="1"/>
  <c r="AN11" i="8"/>
  <c r="AN2" i="8"/>
  <c r="AN3" i="8"/>
  <c r="AN4" i="8"/>
  <c r="AN5" i="8"/>
  <c r="AN6" i="8"/>
  <c r="AN7" i="8"/>
  <c r="AM11" i="8"/>
  <c r="AM2" i="8"/>
  <c r="AM3" i="8"/>
  <c r="AM4" i="8"/>
  <c r="AN8" i="8"/>
  <c r="AJ7" i="8"/>
  <c r="AJ8" i="8"/>
  <c r="AH3" i="8"/>
  <c r="AH4" i="8"/>
  <c r="AH5" i="8"/>
  <c r="AH6" i="8"/>
  <c r="AH7" i="8"/>
  <c r="AH8" i="8"/>
  <c r="AH9" i="8"/>
  <c r="AH10" i="8"/>
  <c r="AH11" i="8"/>
  <c r="AH12" i="8"/>
  <c r="AH2" i="8"/>
  <c r="AG3" i="8"/>
  <c r="AG4" i="8"/>
  <c r="AG5" i="8"/>
  <c r="AG6" i="8"/>
  <c r="AG7" i="8"/>
  <c r="AG8" i="8"/>
  <c r="AG9" i="8"/>
  <c r="AG10" i="8"/>
  <c r="AG11" i="8"/>
  <c r="AG12" i="8"/>
  <c r="AG2" i="8"/>
  <c r="AA8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3" i="8"/>
  <c r="S3" i="8"/>
  <c r="S4" i="8"/>
  <c r="S5" i="8"/>
  <c r="S6" i="8"/>
  <c r="S7" i="8"/>
  <c r="S8" i="8"/>
  <c r="S9" i="8"/>
  <c r="S10" i="8"/>
  <c r="S11" i="8"/>
  <c r="S12" i="8"/>
  <c r="S2" i="8"/>
  <c r="U3" i="8"/>
  <c r="U4" i="8"/>
  <c r="U5" i="8"/>
  <c r="U6" i="8"/>
  <c r="U7" i="8"/>
  <c r="U8" i="8"/>
  <c r="U9" i="8"/>
  <c r="U10" i="8"/>
  <c r="U11" i="8"/>
  <c r="U12" i="8"/>
  <c r="U2" i="8"/>
  <c r="U14" i="8" s="1"/>
  <c r="P3" i="8"/>
  <c r="L3" i="8"/>
  <c r="L2" i="8"/>
  <c r="L6" i="8" s="1"/>
  <c r="L8" i="8" s="1"/>
  <c r="AG6" i="1"/>
  <c r="L4" i="8"/>
  <c r="AF6" i="1"/>
  <c r="H5" i="8"/>
  <c r="D27" i="1"/>
  <c r="F9" i="1"/>
  <c r="C6" i="8"/>
  <c r="Z17" i="1"/>
  <c r="AA6" i="1"/>
  <c r="AA7" i="1" s="1"/>
  <c r="P15" i="1"/>
  <c r="P8" i="1"/>
  <c r="D6" i="1"/>
  <c r="I5" i="4"/>
  <c r="C9" i="4" s="1"/>
  <c r="H5" i="4"/>
  <c r="C8" i="4" s="1"/>
  <c r="G5" i="4"/>
  <c r="C7" i="4" s="1"/>
  <c r="D7" i="4" s="1"/>
  <c r="F5" i="4"/>
  <c r="C6" i="4" s="1"/>
  <c r="D6" i="4" s="1"/>
  <c r="E5" i="4"/>
  <c r="E6" i="4" s="1"/>
  <c r="C5" i="4" s="1"/>
  <c r="AE6" i="1"/>
  <c r="AD6" i="1"/>
  <c r="AC6" i="1"/>
  <c r="AA10" i="8" l="1"/>
  <c r="D5" i="4"/>
  <c r="Q9" i="1"/>
  <c r="Q10" i="1"/>
  <c r="Q11" i="1"/>
  <c r="Q8" i="1"/>
  <c r="Q14" i="1" s="1"/>
  <c r="P9" i="1"/>
  <c r="P10" i="1"/>
  <c r="P11" i="1"/>
  <c r="P12" i="1"/>
  <c r="H4" i="2"/>
  <c r="H5" i="2"/>
  <c r="H6" i="2"/>
  <c r="H7" i="2"/>
  <c r="H8" i="2"/>
  <c r="H9" i="2"/>
  <c r="H10" i="2"/>
  <c r="H3" i="2"/>
  <c r="I14" i="1"/>
  <c r="I15" i="1" s="1"/>
  <c r="D10" i="1" s="1"/>
  <c r="E10" i="1" s="1"/>
  <c r="H7" i="1"/>
  <c r="H8" i="1"/>
  <c r="H9" i="1"/>
  <c r="H10" i="1"/>
  <c r="H11" i="1"/>
  <c r="H6" i="1"/>
  <c r="H15" i="1" s="1"/>
  <c r="D9" i="1" s="1"/>
  <c r="E9" i="1" s="1"/>
  <c r="G7" i="1"/>
  <c r="G8" i="1"/>
  <c r="G9" i="1"/>
  <c r="G10" i="1"/>
  <c r="G11" i="1"/>
  <c r="G6" i="1"/>
  <c r="G15" i="1" s="1"/>
  <c r="D8" i="1" s="1"/>
  <c r="E8" i="1" s="1"/>
  <c r="F10" i="1"/>
  <c r="F15" i="1" s="1"/>
  <c r="D7" i="1" s="1"/>
  <c r="E7" i="1" s="1"/>
  <c r="F11" i="1"/>
  <c r="F12" i="1"/>
  <c r="F13" i="1"/>
  <c r="F14" i="1"/>
  <c r="E6" i="1"/>
  <c r="E27" i="1"/>
  <c r="H5" i="3"/>
  <c r="H16" i="3" s="1"/>
  <c r="H17" i="3" s="1"/>
  <c r="C7" i="3" s="1"/>
  <c r="F6" i="3"/>
  <c r="F7" i="3"/>
  <c r="F8" i="3"/>
  <c r="F5" i="3"/>
  <c r="H15" i="3"/>
  <c r="H6" i="3"/>
  <c r="H7" i="3"/>
  <c r="H8" i="3"/>
  <c r="H9" i="3"/>
  <c r="H10" i="3"/>
  <c r="H11" i="3"/>
  <c r="H12" i="3"/>
  <c r="H13" i="3"/>
  <c r="H14" i="3"/>
  <c r="G11" i="3"/>
  <c r="G12" i="3"/>
  <c r="G6" i="3"/>
  <c r="G7" i="3"/>
  <c r="G8" i="3"/>
  <c r="G9" i="3"/>
  <c r="G10" i="3"/>
  <c r="G5" i="3"/>
  <c r="E7" i="2"/>
  <c r="I7" i="2"/>
  <c r="I8" i="2"/>
  <c r="I6" i="2"/>
  <c r="G12" i="2"/>
  <c r="G13" i="2"/>
  <c r="G11" i="2"/>
  <c r="F4" i="2"/>
  <c r="F5" i="2"/>
  <c r="F3" i="2"/>
  <c r="F14" i="2" s="1"/>
  <c r="B5" i="2" s="1"/>
  <c r="C5" i="2" s="1"/>
  <c r="E14" i="2"/>
  <c r="B4" i="2" s="1"/>
  <c r="C4" i="2" s="1"/>
  <c r="D7" i="3" l="1"/>
  <c r="H14" i="2"/>
  <c r="B7" i="2" s="1"/>
  <c r="C7" i="2" s="1"/>
  <c r="F16" i="3"/>
  <c r="C5" i="3" s="1"/>
  <c r="D5" i="3" s="1"/>
  <c r="G16" i="3"/>
  <c r="C6" i="3" s="1"/>
  <c r="D6" i="3" s="1"/>
  <c r="I14" i="2"/>
  <c r="B8" i="2" s="1"/>
  <c r="C8" i="2" s="1"/>
  <c r="G14" i="2"/>
  <c r="B6" i="2" s="1"/>
  <c r="C6" i="2" s="1"/>
  <c r="X12" i="1"/>
  <c r="X11" i="1"/>
  <c r="X10" i="1"/>
  <c r="Y10" i="1" s="1"/>
  <c r="X9" i="1"/>
  <c r="Y9" i="1" s="1"/>
  <c r="AB7" i="1"/>
  <c r="X8" i="1" s="1"/>
  <c r="Y8" i="1" s="1"/>
  <c r="X7" i="1"/>
  <c r="Y7" i="1" s="1"/>
  <c r="X6" i="1"/>
  <c r="Y6" i="1" s="1"/>
  <c r="M10" i="1"/>
  <c r="N10" i="1" s="1"/>
  <c r="P14" i="1"/>
  <c r="M8" i="1"/>
  <c r="N8" i="1" s="1"/>
  <c r="M9" i="1" l="1"/>
  <c r="N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G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Para este caso, calcular el complemento.</t>
        </r>
      </text>
    </comment>
  </commentList>
</comments>
</file>

<file path=xl/sharedStrings.xml><?xml version="1.0" encoding="utf-8"?>
<sst xmlns="http://schemas.openxmlformats.org/spreadsheetml/2006/main" count="97" uniqueCount="33">
  <si>
    <t>Ejemplo Pag. 23 Tomo II</t>
  </si>
  <si>
    <t>a)</t>
  </si>
  <si>
    <t>b)</t>
  </si>
  <si>
    <t>c)</t>
  </si>
  <si>
    <t>d)</t>
  </si>
  <si>
    <t>e)</t>
  </si>
  <si>
    <t>Distribución Binomial</t>
  </si>
  <si>
    <t>Distribución Poisson</t>
  </si>
  <si>
    <t>Ejemplo Pag. 36 Tomo II</t>
  </si>
  <si>
    <t>x=</t>
  </si>
  <si>
    <t>1 hora</t>
  </si>
  <si>
    <t>5 horas</t>
  </si>
  <si>
    <t>Distribución Normal</t>
  </si>
  <si>
    <t>Ejemplo Pag. 71 Tomo II</t>
  </si>
  <si>
    <t>µ=</t>
  </si>
  <si>
    <t>ơ=</t>
  </si>
  <si>
    <t>f)</t>
  </si>
  <si>
    <t>g)</t>
  </si>
  <si>
    <t>Distribución Geométrica</t>
  </si>
  <si>
    <t>Ejemplo Pag. 45 Tomo II</t>
  </si>
  <si>
    <t>N=</t>
  </si>
  <si>
    <t>Respuestas:</t>
  </si>
  <si>
    <t>Decimal</t>
  </si>
  <si>
    <t>%</t>
  </si>
  <si>
    <t>Total</t>
  </si>
  <si>
    <t>hora</t>
  </si>
  <si>
    <t>p=</t>
  </si>
  <si>
    <t>alt gr + ^</t>
  </si>
  <si>
    <t>p= 30%</t>
  </si>
  <si>
    <t>lograr la venta</t>
  </si>
  <si>
    <t>p= 70%</t>
  </si>
  <si>
    <t>no logre la venta</t>
  </si>
  <si>
    <t>Ejemplo Pag. 76 Tomo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</si>
</sst>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0"/>
    <numFmt numFmtId="166" formatCode="0.00000"/>
    <numFmt numFmtId="167" formatCode="0.000000"/>
    <numFmt numFmtId="168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4" borderId="2" xfId="0" applyFont="1" applyFill="1" applyBorder="1"/>
    <xf numFmtId="2" fontId="1" fillId="4" borderId="2" xfId="0" applyNumberFormat="1" applyFont="1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164" fontId="0" fillId="3" borderId="0" xfId="0" applyNumberFormat="1" applyFill="1"/>
    <xf numFmtId="0" fontId="0" fillId="2" borderId="0" xfId="0" applyFill="1" applyAlignment="1">
      <alignment horizontal="center"/>
    </xf>
    <xf numFmtId="166" fontId="0" fillId="0" borderId="0" xfId="0" applyNumberFormat="1"/>
    <xf numFmtId="0" fontId="1" fillId="3" borderId="0" xfId="0" applyFont="1" applyFill="1" applyAlignment="1">
      <alignment horizontal="center"/>
    </xf>
    <xf numFmtId="166" fontId="1" fillId="4" borderId="2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166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0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2" borderId="0" xfId="0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G31"/>
  <sheetViews>
    <sheetView topLeftCell="H1" zoomScaleNormal="100" workbookViewId="0">
      <selection activeCell="Z25" sqref="Z25"/>
    </sheetView>
  </sheetViews>
  <sheetFormatPr baseColWidth="10" defaultColWidth="9.140625" defaultRowHeight="15" x14ac:dyDescent="0.25"/>
  <cols>
    <col min="3" max="3" width="3.5703125" customWidth="1"/>
    <col min="4" max="4" width="9.5703125" bestFit="1" customWidth="1"/>
    <col min="8" max="8" width="11" bestFit="1" customWidth="1"/>
    <col min="9" max="9" width="11" customWidth="1"/>
    <col min="12" max="12" width="3.42578125" customWidth="1"/>
    <col min="22" max="22" width="2.85546875" customWidth="1"/>
    <col min="23" max="23" width="3.5703125" customWidth="1"/>
    <col min="24" max="24" width="9.5703125" bestFit="1" customWidth="1"/>
    <col min="26" max="26" width="9.42578125" bestFit="1" customWidth="1"/>
    <col min="28" max="28" width="11" bestFit="1" customWidth="1"/>
    <col min="29" max="29" width="11" customWidth="1"/>
    <col min="32" max="32" width="12" bestFit="1" customWidth="1"/>
  </cols>
  <sheetData>
    <row r="2" spans="3:33" x14ac:dyDescent="0.25">
      <c r="C2" s="33" t="s">
        <v>6</v>
      </c>
      <c r="D2" s="33"/>
      <c r="E2" s="33"/>
      <c r="F2" s="33"/>
      <c r="G2" s="33"/>
      <c r="H2" s="33"/>
      <c r="I2" s="33"/>
      <c r="J2" s="33"/>
      <c r="L2" s="33" t="s">
        <v>7</v>
      </c>
      <c r="M2" s="33"/>
      <c r="N2" s="33"/>
      <c r="O2" s="33"/>
      <c r="P2" s="33"/>
      <c r="Q2" s="33"/>
      <c r="R2" s="33"/>
      <c r="S2" s="33"/>
      <c r="T2" s="33"/>
      <c r="U2" s="12"/>
      <c r="W2" s="33" t="s">
        <v>12</v>
      </c>
      <c r="X2" s="33"/>
      <c r="Y2" s="33"/>
      <c r="Z2" s="33"/>
      <c r="AA2" s="33"/>
      <c r="AB2" s="33"/>
      <c r="AC2" s="33"/>
      <c r="AD2" s="33"/>
    </row>
    <row r="3" spans="3:33" x14ac:dyDescent="0.25">
      <c r="C3" s="6" t="s">
        <v>0</v>
      </c>
      <c r="G3" t="s">
        <v>28</v>
      </c>
      <c r="H3" t="s">
        <v>29</v>
      </c>
      <c r="L3" s="6" t="s">
        <v>8</v>
      </c>
      <c r="W3" s="6" t="s">
        <v>13</v>
      </c>
      <c r="AA3" s="10" t="s">
        <v>14</v>
      </c>
      <c r="AB3" s="4">
        <v>1000</v>
      </c>
      <c r="AC3" s="10" t="s">
        <v>15</v>
      </c>
      <c r="AD3" s="4">
        <v>30</v>
      </c>
    </row>
    <row r="4" spans="3:33" x14ac:dyDescent="0.25">
      <c r="G4" t="s">
        <v>30</v>
      </c>
      <c r="H4" t="s">
        <v>31</v>
      </c>
      <c r="P4" s="4" t="s">
        <v>9</v>
      </c>
      <c r="Q4" s="4">
        <v>3</v>
      </c>
      <c r="R4" s="4" t="s">
        <v>10</v>
      </c>
    </row>
    <row r="5" spans="3:33" x14ac:dyDescent="0.25">
      <c r="F5" s="5" t="s">
        <v>2</v>
      </c>
      <c r="G5" s="5" t="s">
        <v>3</v>
      </c>
      <c r="H5" s="5" t="s">
        <v>4</v>
      </c>
      <c r="I5" s="5" t="s">
        <v>5</v>
      </c>
      <c r="J5" s="14" t="s">
        <v>20</v>
      </c>
      <c r="P5" s="4" t="s">
        <v>9</v>
      </c>
      <c r="Q5" s="4">
        <v>15</v>
      </c>
      <c r="R5" s="4" t="s">
        <v>11</v>
      </c>
      <c r="Z5" s="5" t="s">
        <v>1</v>
      </c>
      <c r="AA5" s="5" t="s">
        <v>2</v>
      </c>
      <c r="AB5" s="5" t="s">
        <v>3</v>
      </c>
      <c r="AC5" s="5" t="s">
        <v>4</v>
      </c>
      <c r="AD5" s="5" t="s">
        <v>5</v>
      </c>
      <c r="AF5" s="5" t="s">
        <v>16</v>
      </c>
      <c r="AG5" s="5" t="s">
        <v>17</v>
      </c>
    </row>
    <row r="6" spans="3:33" x14ac:dyDescent="0.25">
      <c r="C6" s="7" t="s">
        <v>1</v>
      </c>
      <c r="D6" s="15">
        <f>_xlfn.BINOM.DIST(J9,8,0.3,0)</f>
        <v>0.25412183999999999</v>
      </c>
      <c r="E6" s="19">
        <f>D6</f>
        <v>0.25412183999999999</v>
      </c>
      <c r="G6">
        <f>_xlfn.BINOM.DIST(J6,8,0.3,0)</f>
        <v>5.7648009999999993E-2</v>
      </c>
      <c r="H6" s="17">
        <f>_xlfn.BINOM.DIST(J6,8,0.7,0)</f>
        <v>6.5610000000000044E-5</v>
      </c>
      <c r="I6" s="3"/>
      <c r="J6" s="14">
        <v>0</v>
      </c>
      <c r="P6" s="4"/>
      <c r="Q6" s="4"/>
      <c r="R6" s="4"/>
      <c r="W6" s="7" t="s">
        <v>1</v>
      </c>
      <c r="X6" s="15">
        <f>Z6</f>
        <v>0.63055865981823644</v>
      </c>
      <c r="Y6" s="29">
        <f>X6</f>
        <v>0.63055865981823644</v>
      </c>
      <c r="Z6">
        <f>_xlfn.NORM.DIST(1010,AB3,AD3,1)</f>
        <v>0.63055865981823644</v>
      </c>
      <c r="AA6">
        <f>_xlfn.NORM.DIST(1050,AB3,AD3,1)</f>
        <v>0.9522096477271853</v>
      </c>
      <c r="AB6" s="3">
        <f>_xlfn.NORM.DIST(990,AB3,AD3,1)</f>
        <v>0.36944134018176361</v>
      </c>
      <c r="AC6" s="3">
        <f>_xlfn.NORM.DIST(1090,AB3,AD3,1)</f>
        <v>0.9986501019683699</v>
      </c>
      <c r="AD6" s="4">
        <f>_xlfn.NORM.DIST(980,AB3,AD3,1)</f>
        <v>0.25249253754692291</v>
      </c>
      <c r="AE6">
        <f>_xlfn.NORM.DIST(1040,AB3,AD3,1)</f>
        <v>0.90878878027413212</v>
      </c>
      <c r="AF6">
        <f>NORMINV(0.2,AB3,AD3)</f>
        <v>974.75136299281257</v>
      </c>
      <c r="AG6">
        <f>NORMINV(0.6,AB3,AD3)</f>
        <v>1007.600413094074</v>
      </c>
    </row>
    <row r="7" spans="3:33" x14ac:dyDescent="0.25">
      <c r="C7" s="7" t="s">
        <v>2</v>
      </c>
      <c r="D7" s="15">
        <f>F15</f>
        <v>0.44822619000000002</v>
      </c>
      <c r="E7" s="19">
        <f t="shared" ref="E7:E10" si="0">D7</f>
        <v>0.44822619000000002</v>
      </c>
      <c r="G7">
        <f t="shared" ref="G7:G11" si="1">_xlfn.BINOM.DIST(J7,8,0.3,0)</f>
        <v>0.19765031999999993</v>
      </c>
      <c r="H7" s="17">
        <f t="shared" ref="H7:H11" si="2">_xlfn.BINOM.DIST(J7,8,0.7,0)</f>
        <v>1.2247200000000023E-3</v>
      </c>
      <c r="I7" s="3"/>
      <c r="J7" s="14">
        <v>1</v>
      </c>
      <c r="O7" s="4" t="s">
        <v>1</v>
      </c>
      <c r="P7" s="4" t="s">
        <v>2</v>
      </c>
      <c r="Q7" s="4" t="s">
        <v>3</v>
      </c>
      <c r="S7" s="4" t="s">
        <v>20</v>
      </c>
      <c r="T7" s="4" t="s">
        <v>20</v>
      </c>
      <c r="W7" s="7" t="s">
        <v>2</v>
      </c>
      <c r="X7" s="15">
        <f>AA7</f>
        <v>4.7790352272814696E-2</v>
      </c>
      <c r="Y7" s="29">
        <f>X7</f>
        <v>4.7790352272814696E-2</v>
      </c>
      <c r="AA7" s="9">
        <f>1-AA6</f>
        <v>4.7790352272814696E-2</v>
      </c>
      <c r="AB7" s="11">
        <f>1-AB6</f>
        <v>0.63055865981823644</v>
      </c>
      <c r="AC7" s="3"/>
      <c r="AD7" s="34">
        <f>AE6-AD6</f>
        <v>0.65629624272720921</v>
      </c>
      <c r="AE7" s="34"/>
    </row>
    <row r="8" spans="3:33" x14ac:dyDescent="0.25">
      <c r="C8" s="7" t="s">
        <v>3</v>
      </c>
      <c r="D8" s="15">
        <f>G15</f>
        <v>0.98870778999999986</v>
      </c>
      <c r="E8" s="19">
        <f t="shared" si="0"/>
        <v>0.98870778999999986</v>
      </c>
      <c r="G8">
        <f t="shared" si="1"/>
        <v>0.29647547999999996</v>
      </c>
      <c r="H8" s="17">
        <f t="shared" si="2"/>
        <v>1.0001880000000017E-2</v>
      </c>
      <c r="I8" s="3"/>
      <c r="J8" s="14">
        <v>2</v>
      </c>
      <c r="L8" s="7" t="s">
        <v>1</v>
      </c>
      <c r="M8" s="15">
        <f>O8</f>
        <v>0.10081881344492449</v>
      </c>
      <c r="N8" s="19">
        <f>M8</f>
        <v>0.10081881344492449</v>
      </c>
      <c r="O8">
        <f>_xlfn.POISSON.DIST(S13,Q4,0)</f>
        <v>0.10081881344492449</v>
      </c>
      <c r="P8">
        <f>_xlfn.POISSON.DIST(S8,$Q$4,0)</f>
        <v>4.9787068367863944E-2</v>
      </c>
      <c r="Q8">
        <f>_xlfn.POISSON.DIST(T8,$Q$5,0)</f>
        <v>0.10243586666453419</v>
      </c>
      <c r="S8" s="4">
        <v>0</v>
      </c>
      <c r="T8" s="4">
        <v>14</v>
      </c>
      <c r="W8" s="7" t="s">
        <v>3</v>
      </c>
      <c r="X8" s="15">
        <f>AB7</f>
        <v>0.63055865981823644</v>
      </c>
      <c r="Y8" s="29">
        <f>X8</f>
        <v>0.63055865981823644</v>
      </c>
      <c r="AB8" s="3"/>
      <c r="AC8" s="3"/>
      <c r="AD8" s="5"/>
    </row>
    <row r="9" spans="3:33" x14ac:dyDescent="0.25">
      <c r="C9" s="7" t="s">
        <v>4</v>
      </c>
      <c r="D9" s="15">
        <f>H15</f>
        <v>0.44822619000000008</v>
      </c>
      <c r="E9" s="19">
        <f t="shared" si="0"/>
        <v>0.44822619000000008</v>
      </c>
      <c r="F9">
        <f>_xlfn.BINOM.DIST(J9,8,0.3,0)</f>
        <v>0.25412183999999999</v>
      </c>
      <c r="G9">
        <f t="shared" si="1"/>
        <v>0.25412183999999999</v>
      </c>
      <c r="H9" s="17">
        <f t="shared" si="2"/>
        <v>4.6675440000000033E-2</v>
      </c>
      <c r="I9" s="3"/>
      <c r="J9" s="14">
        <v>3</v>
      </c>
      <c r="L9" s="7" t="s">
        <v>2</v>
      </c>
      <c r="M9" s="15">
        <f>P15</f>
        <v>0.18473675547622792</v>
      </c>
      <c r="N9" s="19">
        <f>M9</f>
        <v>0.18473675547622792</v>
      </c>
      <c r="P9">
        <f t="shared" ref="P9:P12" si="3">_xlfn.POISSON.DIST(S9,$Q$4,0)</f>
        <v>0.14936120510359185</v>
      </c>
      <c r="Q9">
        <f t="shared" ref="Q9:Q11" si="4">_xlfn.POISSON.DIST(T9,$Q$5,0)</f>
        <v>0.10243586666453419</v>
      </c>
      <c r="S9" s="4">
        <v>1</v>
      </c>
      <c r="T9" s="4">
        <v>15</v>
      </c>
      <c r="W9" s="7" t="s">
        <v>4</v>
      </c>
      <c r="X9" s="15">
        <f>AC6</f>
        <v>0.9986501019683699</v>
      </c>
      <c r="Y9" s="29">
        <f>X9</f>
        <v>0.9986501019683699</v>
      </c>
      <c r="AB9" s="3"/>
      <c r="AC9" s="3"/>
      <c r="AD9" s="5"/>
    </row>
    <row r="10" spans="3:33" x14ac:dyDescent="0.25">
      <c r="C10" s="7" t="s">
        <v>5</v>
      </c>
      <c r="D10" s="15">
        <f>I15</f>
        <v>5.7648009999999972E-2</v>
      </c>
      <c r="E10" s="19">
        <f t="shared" si="0"/>
        <v>5.7648009999999972E-2</v>
      </c>
      <c r="F10">
        <f t="shared" ref="F10:F14" si="5">_xlfn.BINOM.DIST(J10,8,0.3,0)</f>
        <v>0.1361367</v>
      </c>
      <c r="G10">
        <f t="shared" si="1"/>
        <v>0.1361367</v>
      </c>
      <c r="H10" s="17">
        <f t="shared" si="2"/>
        <v>0.1361367</v>
      </c>
      <c r="I10" s="3"/>
      <c r="J10" s="14">
        <v>4</v>
      </c>
      <c r="L10" s="7" t="s">
        <v>3</v>
      </c>
      <c r="M10" s="15">
        <f>Q14</f>
        <v>0.38564090979589344</v>
      </c>
      <c r="N10" s="19">
        <f>M10</f>
        <v>0.38564090979589344</v>
      </c>
      <c r="P10">
        <f t="shared" si="3"/>
        <v>0.22404180765538775</v>
      </c>
      <c r="Q10">
        <f t="shared" si="4"/>
        <v>9.6033624998000819E-2</v>
      </c>
      <c r="S10" s="4">
        <v>2</v>
      </c>
      <c r="T10" s="4">
        <v>16</v>
      </c>
      <c r="W10" s="7" t="s">
        <v>5</v>
      </c>
      <c r="X10" s="15">
        <f>AD7</f>
        <v>0.65629624272720921</v>
      </c>
      <c r="Y10" s="29">
        <f>X10</f>
        <v>0.65629624272720921</v>
      </c>
      <c r="AB10" s="3"/>
      <c r="AC10" s="3"/>
      <c r="AD10" s="5"/>
    </row>
    <row r="11" spans="3:33" x14ac:dyDescent="0.25">
      <c r="F11">
        <f t="shared" si="5"/>
        <v>4.6675439999999992E-2</v>
      </c>
      <c r="G11">
        <f t="shared" si="1"/>
        <v>4.6675439999999992E-2</v>
      </c>
      <c r="H11" s="17">
        <f t="shared" si="2"/>
        <v>0.25412184000000004</v>
      </c>
      <c r="I11" s="3"/>
      <c r="J11" s="14">
        <v>5</v>
      </c>
      <c r="P11">
        <f t="shared" si="3"/>
        <v>0.22404180765538778</v>
      </c>
      <c r="Q11">
        <f t="shared" si="4"/>
        <v>8.4735551468824222E-2</v>
      </c>
      <c r="S11" s="4">
        <v>3</v>
      </c>
      <c r="T11" s="4">
        <v>17</v>
      </c>
      <c r="W11" s="7" t="s">
        <v>16</v>
      </c>
      <c r="X11" s="8">
        <f>AF6</f>
        <v>974.75136299281257</v>
      </c>
      <c r="AB11" s="3"/>
      <c r="AC11" s="3"/>
      <c r="AD11" s="5"/>
    </row>
    <row r="12" spans="3:33" x14ac:dyDescent="0.25">
      <c r="F12">
        <f t="shared" si="5"/>
        <v>1.0001879999999999E-2</v>
      </c>
      <c r="I12" s="3"/>
      <c r="J12" s="14">
        <v>6</v>
      </c>
      <c r="P12">
        <f t="shared" si="3"/>
        <v>0.16803135574154085</v>
      </c>
      <c r="S12" s="4">
        <v>4</v>
      </c>
      <c r="W12" s="7" t="s">
        <v>17</v>
      </c>
      <c r="X12" s="8">
        <f>AG6</f>
        <v>1007.600413094074</v>
      </c>
      <c r="AC12" s="3"/>
      <c r="AD12" s="5"/>
    </row>
    <row r="13" spans="3:33" x14ac:dyDescent="0.25">
      <c r="F13">
        <f t="shared" si="5"/>
        <v>1.224719999999999E-3</v>
      </c>
      <c r="I13" s="3"/>
      <c r="J13" s="14">
        <v>7</v>
      </c>
      <c r="N13" s="4"/>
      <c r="P13" s="1"/>
      <c r="Q13" s="1"/>
      <c r="S13" s="28">
        <v>5</v>
      </c>
      <c r="AC13" s="3"/>
      <c r="AD13" s="5"/>
    </row>
    <row r="14" spans="3:33" x14ac:dyDescent="0.25">
      <c r="F14" s="1">
        <f t="shared" si="5"/>
        <v>6.5609999999999936E-5</v>
      </c>
      <c r="G14" s="1"/>
      <c r="H14" s="1"/>
      <c r="I14" s="25">
        <f>_xlfn.BINOM.DIST(J14,8,0.7,0)</f>
        <v>5.7648009999999972E-2</v>
      </c>
      <c r="J14" s="14">
        <v>8</v>
      </c>
      <c r="P14">
        <f>SUM(P8:P13)</f>
        <v>0.81526324452377208</v>
      </c>
      <c r="Q14">
        <f>SUM(Q8:Q13)</f>
        <v>0.38564090979589344</v>
      </c>
      <c r="S14" s="28">
        <v>6</v>
      </c>
      <c r="Z14" s="1"/>
      <c r="AA14" s="1"/>
      <c r="AB14" s="1"/>
      <c r="AC14" s="1"/>
      <c r="AD14" s="5"/>
    </row>
    <row r="15" spans="3:33" x14ac:dyDescent="0.25">
      <c r="F15" s="16">
        <f>SUM(F9:F14)</f>
        <v>0.44822619000000002</v>
      </c>
      <c r="G15" s="16">
        <f>SUM(G6:G14)</f>
        <v>0.98870778999999986</v>
      </c>
      <c r="H15" s="16">
        <f>SUM(H6:H11)</f>
        <v>0.44822619000000008</v>
      </c>
      <c r="I15" s="18">
        <f>SUM(I14)</f>
        <v>5.7648009999999972E-2</v>
      </c>
      <c r="P15" s="9">
        <f>1-P14</f>
        <v>0.18473675547622792</v>
      </c>
      <c r="S15" s="28">
        <v>7</v>
      </c>
      <c r="Z15" s="2"/>
      <c r="AA15" s="2"/>
      <c r="AB15" s="2"/>
      <c r="AC15" s="2"/>
    </row>
    <row r="16" spans="3:33" x14ac:dyDescent="0.25">
      <c r="S16" s="28">
        <v>8</v>
      </c>
    </row>
    <row r="17" spans="3:26" x14ac:dyDescent="0.25">
      <c r="S17" s="28">
        <v>9</v>
      </c>
      <c r="Z17">
        <f>_xlfn.NORM.DIST(1010,AB3,AD3,TRUE)</f>
        <v>0.63055865981823644</v>
      </c>
    </row>
    <row r="18" spans="3:26" x14ac:dyDescent="0.25">
      <c r="S18" s="28">
        <v>10</v>
      </c>
    </row>
    <row r="19" spans="3:26" x14ac:dyDescent="0.25">
      <c r="S19" s="28">
        <v>11</v>
      </c>
    </row>
    <row r="20" spans="3:26" x14ac:dyDescent="0.25">
      <c r="S20" s="28">
        <v>12</v>
      </c>
    </row>
    <row r="21" spans="3:26" x14ac:dyDescent="0.25">
      <c r="C21" s="33" t="s">
        <v>18</v>
      </c>
      <c r="D21" s="33"/>
      <c r="E21" s="33"/>
      <c r="F21" s="33"/>
      <c r="G21" s="33"/>
      <c r="H21" s="33"/>
      <c r="I21" s="33"/>
      <c r="J21" s="33"/>
      <c r="S21" s="28">
        <v>13</v>
      </c>
    </row>
    <row r="22" spans="3:26" x14ac:dyDescent="0.25">
      <c r="C22" s="6" t="s">
        <v>19</v>
      </c>
      <c r="S22" s="28">
        <v>14</v>
      </c>
    </row>
    <row r="23" spans="3:26" x14ac:dyDescent="0.25">
      <c r="J23" s="4"/>
      <c r="S23" s="28">
        <v>15</v>
      </c>
    </row>
    <row r="24" spans="3:26" x14ac:dyDescent="0.25">
      <c r="D24" s="4" t="s">
        <v>9</v>
      </c>
      <c r="E24" s="4">
        <v>5</v>
      </c>
      <c r="J24" s="5"/>
      <c r="S24" s="28">
        <v>16</v>
      </c>
    </row>
    <row r="25" spans="3:26" x14ac:dyDescent="0.25">
      <c r="D25" s="4" t="s">
        <v>26</v>
      </c>
      <c r="E25" s="4">
        <v>0.4</v>
      </c>
      <c r="J25" s="5"/>
    </row>
    <row r="26" spans="3:26" x14ac:dyDescent="0.25">
      <c r="J26" s="5"/>
    </row>
    <row r="27" spans="3:26" x14ac:dyDescent="0.25">
      <c r="D27" s="13">
        <f>E25*((1-E25)^(E24-1))</f>
        <v>5.1839999999999997E-2</v>
      </c>
      <c r="E27" s="19">
        <f>D27</f>
        <v>5.1839999999999997E-2</v>
      </c>
      <c r="J27" s="5"/>
    </row>
    <row r="28" spans="3:26" x14ac:dyDescent="0.25">
      <c r="J28" s="5"/>
    </row>
    <row r="29" spans="3:26" x14ac:dyDescent="0.25">
      <c r="D29" t="s">
        <v>27</v>
      </c>
      <c r="J29" s="5"/>
    </row>
    <row r="30" spans="3:26" x14ac:dyDescent="0.25">
      <c r="J30" s="5"/>
    </row>
    <row r="31" spans="3:26" x14ac:dyDescent="0.25">
      <c r="J31" s="5"/>
    </row>
  </sheetData>
  <mergeCells count="5">
    <mergeCell ref="C2:J2"/>
    <mergeCell ref="L2:T2"/>
    <mergeCell ref="W2:AD2"/>
    <mergeCell ref="AD7:AE7"/>
    <mergeCell ref="C21:J2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24E8-3E93-4276-91F8-AC3ADA3B80F2}">
  <dimension ref="A1:Q9"/>
  <sheetViews>
    <sheetView tabSelected="1" workbookViewId="0">
      <selection activeCell="P8" sqref="P8"/>
    </sheetView>
  </sheetViews>
  <sheetFormatPr baseColWidth="10" defaultRowHeight="15" x14ac:dyDescent="0.25"/>
  <cols>
    <col min="10" max="10" width="11.85546875" bestFit="1" customWidth="1"/>
    <col min="16" max="16" width="12" bestFit="1" customWidth="1"/>
  </cols>
  <sheetData>
    <row r="1" spans="1:17" x14ac:dyDescent="0.25">
      <c r="B1">
        <v>12</v>
      </c>
      <c r="C1">
        <v>9</v>
      </c>
      <c r="F1">
        <v>12</v>
      </c>
      <c r="G1">
        <v>9</v>
      </c>
      <c r="J1">
        <v>12</v>
      </c>
      <c r="K1">
        <v>9</v>
      </c>
      <c r="O1">
        <v>51.9</v>
      </c>
      <c r="P1">
        <v>350</v>
      </c>
      <c r="Q1">
        <v>0.35</v>
      </c>
    </row>
    <row r="2" spans="1:17" x14ac:dyDescent="0.25">
      <c r="A2">
        <v>10</v>
      </c>
      <c r="E2">
        <v>8</v>
      </c>
      <c r="L2">
        <v>15</v>
      </c>
      <c r="N2">
        <v>52</v>
      </c>
      <c r="Q2">
        <f>Q1*2</f>
        <v>0.7</v>
      </c>
    </row>
    <row r="3" spans="1:17" x14ac:dyDescent="0.25">
      <c r="B3">
        <f>_xlfn.NORM.DIST(10,B1,C1,TRUE)</f>
        <v>0.4120704478709426</v>
      </c>
      <c r="F3">
        <f>_xlfn.NORM.DIST(E2,F1,G1,TRUE)</f>
        <v>0.32836064328188519</v>
      </c>
      <c r="J3">
        <f>NORMINV(0.85,J1,K1)</f>
        <v>21.327900505444109</v>
      </c>
      <c r="O3">
        <f>_xlfn.NORM.DIST(53,O1,Q1,TRUE)</f>
        <v>0.99916346263892386</v>
      </c>
    </row>
    <row r="4" spans="1:17" x14ac:dyDescent="0.25">
      <c r="O4">
        <f>_xlfn.NORM.DIST(53,O1,Q2,TRUE)</f>
        <v>0.94195843313067273</v>
      </c>
    </row>
    <row r="5" spans="1:17" x14ac:dyDescent="0.25">
      <c r="O5">
        <f>_xlfn.NORM.DIST(51.1,O1,Q1,TRUE)</f>
        <v>1.1135489479616635E-2</v>
      </c>
    </row>
    <row r="6" spans="1:17" x14ac:dyDescent="0.25">
      <c r="O6">
        <f>_xlfn.NORM.DIST(52.5,O1,Q1,TRUE)</f>
        <v>0.95676186725316759</v>
      </c>
      <c r="P6">
        <v>50</v>
      </c>
      <c r="Q6">
        <v>52</v>
      </c>
    </row>
    <row r="7" spans="1:17" x14ac:dyDescent="0.25">
      <c r="P7">
        <f>_xlfn.NORM.DIST(50,O1,Q1,TRUE)</f>
        <v>2.8403455328258307E-8</v>
      </c>
      <c r="Q7">
        <f>NORMDIST(52,O1,Q1,TRUE)</f>
        <v>0.61245151890200922</v>
      </c>
    </row>
    <row r="8" spans="1:17" x14ac:dyDescent="0.25">
      <c r="O8">
        <f>NORMINV(0.85,O1,Q1)</f>
        <v>52.262751686322822</v>
      </c>
    </row>
    <row r="9" spans="1:17" x14ac:dyDescent="0.25">
      <c r="Q9">
        <f>Q7-P7</f>
        <v>0.61245149049855385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37C9B-E416-4189-858D-F0CD7B18F65D}">
  <dimension ref="A1:AN28"/>
  <sheetViews>
    <sheetView topLeftCell="T1" workbookViewId="0">
      <selection activeCell="AN12" sqref="AN12"/>
    </sheetView>
  </sheetViews>
  <sheetFormatPr baseColWidth="10" defaultRowHeight="15" x14ac:dyDescent="0.25"/>
  <cols>
    <col min="3" max="3" width="11.85546875" bestFit="1" customWidth="1"/>
  </cols>
  <sheetData>
    <row r="1" spans="1:40" x14ac:dyDescent="0.25">
      <c r="B1">
        <v>0.6</v>
      </c>
      <c r="C1">
        <v>10</v>
      </c>
      <c r="D1">
        <v>0.4</v>
      </c>
      <c r="G1">
        <v>0.1</v>
      </c>
      <c r="K1">
        <v>3</v>
      </c>
      <c r="O1">
        <v>5</v>
      </c>
      <c r="S1">
        <v>0.6</v>
      </c>
      <c r="T1">
        <v>10</v>
      </c>
      <c r="U1">
        <v>0.4</v>
      </c>
      <c r="Y1">
        <v>100</v>
      </c>
      <c r="Z1">
        <v>0.8</v>
      </c>
      <c r="AA1">
        <v>0.2</v>
      </c>
      <c r="AC1">
        <v>0.02</v>
      </c>
      <c r="AD1">
        <v>8</v>
      </c>
      <c r="AG1">
        <v>0.85</v>
      </c>
      <c r="AH1">
        <v>0.15</v>
      </c>
      <c r="AM1">
        <v>0.68</v>
      </c>
      <c r="AN1">
        <v>0.32</v>
      </c>
    </row>
    <row r="2" spans="1:40" x14ac:dyDescent="0.25">
      <c r="A2">
        <v>0</v>
      </c>
      <c r="F2">
        <v>0</v>
      </c>
      <c r="J2">
        <v>0</v>
      </c>
      <c r="L2">
        <f>_xlfn.POISSON.DIST(J2,K1,FALSE)</f>
        <v>4.9787068367863944E-2</v>
      </c>
      <c r="N2">
        <v>0</v>
      </c>
      <c r="R2">
        <v>0</v>
      </c>
      <c r="S2">
        <f>_xlfn.BINOM.DIST(R2,10,0.6,FALSE)</f>
        <v>1.0485760000000014E-4</v>
      </c>
      <c r="U2">
        <f t="shared" ref="U2:U12" si="0">_xlfn.BINOM.DIST(R2,10,0.4,FALSE)</f>
        <v>6.0466176E-3</v>
      </c>
      <c r="AF2">
        <v>0</v>
      </c>
      <c r="AG2" s="32">
        <f t="shared" ref="AG2:AG12" si="1">_xlfn.BINOM.DIST(AF2,10,0.85,FALSE)</f>
        <v>5.7665039062500207E-9</v>
      </c>
      <c r="AH2" s="31">
        <f>_xlfn.BINOM.DIST(AF2,10,0.15,FALSE)</f>
        <v>0.1968744043407227</v>
      </c>
      <c r="AL2">
        <v>0</v>
      </c>
      <c r="AM2">
        <f t="shared" ref="AM2:AM3" si="2">_xlfn.BINOM.DIST(AL2,6,0.68,FALSE)</f>
        <v>1.073741823999998E-3</v>
      </c>
      <c r="AN2">
        <f t="shared" ref="AN2:AN7" si="3">_xlfn.BINOM.DIST(AL2,6,0.38,FALSE)</f>
        <v>5.6800235583999992E-2</v>
      </c>
    </row>
    <row r="3" spans="1:40" x14ac:dyDescent="0.25">
      <c r="A3">
        <v>1</v>
      </c>
      <c r="F3">
        <v>1</v>
      </c>
      <c r="J3">
        <v>1</v>
      </c>
      <c r="L3">
        <f>_xlfn.POISSON.DIST(J3,K1,FALSE)</f>
        <v>0.14936120510359185</v>
      </c>
      <c r="N3">
        <v>1</v>
      </c>
      <c r="P3" s="31">
        <f>_xlfn.POISSON.DIST(N3,O1,FALSE)</f>
        <v>3.368973499542733E-2</v>
      </c>
      <c r="R3">
        <v>1</v>
      </c>
      <c r="S3">
        <f t="shared" ref="S3:S12" si="4">_xlfn.BINOM.DIST(R3,10,0.6,FALSE)</f>
        <v>1.572864E-3</v>
      </c>
      <c r="U3">
        <f t="shared" si="0"/>
        <v>4.0310783999999981E-2</v>
      </c>
      <c r="W3">
        <v>75</v>
      </c>
      <c r="Y3">
        <f>_xlfn.BINOM.DIST(W3,100,0.8,FALSE)</f>
        <v>4.3877832689415669E-2</v>
      </c>
      <c r="AD3">
        <v>1.736E-2</v>
      </c>
      <c r="AF3">
        <v>1</v>
      </c>
      <c r="AG3" s="32">
        <f t="shared" si="1"/>
        <v>3.267685546874998E-7</v>
      </c>
      <c r="AH3" s="31">
        <f t="shared" ref="AH3:AH12" si="5">_xlfn.BINOM.DIST(AF3,10,0.15,FALSE)</f>
        <v>0.3474254194248047</v>
      </c>
      <c r="AL3">
        <v>1</v>
      </c>
      <c r="AM3">
        <f t="shared" si="2"/>
        <v>1.3690208255999994E-2</v>
      </c>
      <c r="AN3">
        <f t="shared" si="3"/>
        <v>0.20887828569599998</v>
      </c>
    </row>
    <row r="4" spans="1:40" x14ac:dyDescent="0.25">
      <c r="A4">
        <v>2</v>
      </c>
      <c r="F4">
        <v>2</v>
      </c>
      <c r="J4">
        <v>2</v>
      </c>
      <c r="L4">
        <f>_xlfn.POISSON.DIST(J4,K1,FALSE)</f>
        <v>0.22404180765538775</v>
      </c>
      <c r="R4">
        <v>2</v>
      </c>
      <c r="S4">
        <f t="shared" si="4"/>
        <v>1.0616832000000007E-2</v>
      </c>
      <c r="U4">
        <f t="shared" si="0"/>
        <v>0.12093235200000005</v>
      </c>
      <c r="W4">
        <v>76</v>
      </c>
      <c r="Y4">
        <f t="shared" ref="Y4:Y28" si="6">_xlfn.BINOM.DIST(W4,100,0.8,FALSE)</f>
        <v>5.7733990380810063E-2</v>
      </c>
      <c r="AF4">
        <v>2</v>
      </c>
      <c r="AG4" s="32">
        <f t="shared" si="1"/>
        <v>8.3325981445312698E-6</v>
      </c>
      <c r="AH4" s="31">
        <f t="shared" si="5"/>
        <v>0.27589665660205087</v>
      </c>
      <c r="AL4">
        <v>2</v>
      </c>
      <c r="AM4">
        <f>_xlfn.BINOM.DIST(AL4,6,0.68,FALSE)</f>
        <v>7.2729231359999993E-2</v>
      </c>
      <c r="AN4">
        <f t="shared" si="3"/>
        <v>0.32005543776000001</v>
      </c>
    </row>
    <row r="5" spans="1:40" x14ac:dyDescent="0.25">
      <c r="A5">
        <v>3</v>
      </c>
      <c r="F5">
        <v>3</v>
      </c>
      <c r="H5">
        <f>G1*(1-G1)^(F5-1)</f>
        <v>8.1000000000000016E-2</v>
      </c>
      <c r="R5">
        <v>3</v>
      </c>
      <c r="S5">
        <f t="shared" si="4"/>
        <v>4.2467328000000006E-2</v>
      </c>
      <c r="U5">
        <f t="shared" si="0"/>
        <v>0.21499084800000007</v>
      </c>
      <c r="W5">
        <v>77</v>
      </c>
      <c r="Y5">
        <f t="shared" si="6"/>
        <v>7.1980039955295658E-2</v>
      </c>
      <c r="AF5">
        <v>3</v>
      </c>
      <c r="AG5" s="32">
        <f t="shared" si="1"/>
        <v>1.2591481640624995E-4</v>
      </c>
      <c r="AH5" s="31">
        <f t="shared" si="5"/>
        <v>0.12983372075390626</v>
      </c>
      <c r="AL5">
        <v>3</v>
      </c>
      <c r="AN5">
        <f t="shared" si="3"/>
        <v>0.26155068032000001</v>
      </c>
    </row>
    <row r="6" spans="1:40" x14ac:dyDescent="0.25">
      <c r="A6">
        <v>4</v>
      </c>
      <c r="C6">
        <f>_xlfn.BINOM.DIST(A6,C1,D1,FALSE)</f>
        <v>0.25082265600000009</v>
      </c>
      <c r="L6">
        <f>SUM(L2:L4)</f>
        <v>0.42319008112684353</v>
      </c>
      <c r="R6">
        <v>4</v>
      </c>
      <c r="S6">
        <f t="shared" si="4"/>
        <v>0.11147673600000005</v>
      </c>
      <c r="U6">
        <f t="shared" si="0"/>
        <v>0.25082265600000009</v>
      </c>
      <c r="W6">
        <v>78</v>
      </c>
      <c r="Y6">
        <f t="shared" si="6"/>
        <v>8.4899534306246208E-2</v>
      </c>
      <c r="AF6">
        <v>4</v>
      </c>
      <c r="AG6" s="32">
        <f t="shared" si="1"/>
        <v>1.2486552626953143E-3</v>
      </c>
      <c r="AH6" s="31">
        <f t="shared" si="5"/>
        <v>4.0095707879882835E-2</v>
      </c>
      <c r="AL6">
        <v>4</v>
      </c>
      <c r="AN6">
        <f t="shared" si="3"/>
        <v>0.12022894175999999</v>
      </c>
    </row>
    <row r="7" spans="1:40" x14ac:dyDescent="0.25">
      <c r="A7">
        <v>5</v>
      </c>
      <c r="R7">
        <v>5</v>
      </c>
      <c r="S7">
        <f t="shared" si="4"/>
        <v>0.20065812480000006</v>
      </c>
      <c r="U7">
        <f t="shared" si="0"/>
        <v>0.20065812480000006</v>
      </c>
      <c r="W7">
        <v>79</v>
      </c>
      <c r="Y7">
        <f t="shared" si="6"/>
        <v>9.4571633151261603E-2</v>
      </c>
      <c r="AF7">
        <v>5</v>
      </c>
      <c r="AG7" s="32">
        <f t="shared" si="1"/>
        <v>8.4908557863281279E-3</v>
      </c>
      <c r="AH7" s="31">
        <f t="shared" si="5"/>
        <v>8.4908557863281192E-3</v>
      </c>
      <c r="AJ7" s="31">
        <f>SUM(AH7:AH12)</f>
        <v>9.8740909986328087E-3</v>
      </c>
      <c r="AL7">
        <v>5</v>
      </c>
      <c r="AN7">
        <f t="shared" si="3"/>
        <v>2.9475482496000033E-2</v>
      </c>
    </row>
    <row r="8" spans="1:40" x14ac:dyDescent="0.25">
      <c r="A8">
        <v>6</v>
      </c>
      <c r="L8" s="31">
        <f>1-L6</f>
        <v>0.57680991887315647</v>
      </c>
      <c r="R8">
        <v>6</v>
      </c>
      <c r="S8">
        <f t="shared" si="4"/>
        <v>0.25082265600000009</v>
      </c>
      <c r="U8">
        <f t="shared" si="0"/>
        <v>0.11147673600000005</v>
      </c>
      <c r="W8">
        <v>80</v>
      </c>
      <c r="Y8">
        <f t="shared" si="6"/>
        <v>9.9300214808824727E-2</v>
      </c>
      <c r="AA8">
        <f>SUM(Y2:Y76)</f>
        <v>0.91252461535642693</v>
      </c>
      <c r="AF8">
        <v>6</v>
      </c>
      <c r="AG8" s="32">
        <f t="shared" si="1"/>
        <v>4.0095707879882869E-2</v>
      </c>
      <c r="AH8" s="31">
        <f t="shared" si="5"/>
        <v>1.2486552626953143E-3</v>
      </c>
      <c r="AJ8" s="31">
        <f>SUM(AH8:AH12)</f>
        <v>1.3832352123046893E-3</v>
      </c>
      <c r="AL8">
        <v>6</v>
      </c>
      <c r="AN8">
        <f>_xlfn.BINOM.DIST(AL8,6,0.38,FALSE)</f>
        <v>3.0109363840000007E-3</v>
      </c>
    </row>
    <row r="9" spans="1:40" x14ac:dyDescent="0.25">
      <c r="A9">
        <v>7</v>
      </c>
      <c r="R9">
        <v>7</v>
      </c>
      <c r="S9">
        <f t="shared" si="4"/>
        <v>0.21499084800000007</v>
      </c>
      <c r="U9">
        <f t="shared" si="0"/>
        <v>4.2467328000000006E-2</v>
      </c>
      <c r="W9">
        <v>81</v>
      </c>
      <c r="Y9">
        <f t="shared" si="6"/>
        <v>9.8074286230937988E-2</v>
      </c>
      <c r="AF9">
        <v>7</v>
      </c>
      <c r="AG9" s="32">
        <f t="shared" si="1"/>
        <v>0.12983372075390628</v>
      </c>
      <c r="AH9" s="31">
        <f t="shared" si="5"/>
        <v>1.2591481640624995E-4</v>
      </c>
    </row>
    <row r="10" spans="1:40" x14ac:dyDescent="0.25">
      <c r="A10">
        <v>8</v>
      </c>
      <c r="R10">
        <v>8</v>
      </c>
      <c r="S10">
        <f t="shared" si="4"/>
        <v>0.12093235200000005</v>
      </c>
      <c r="U10">
        <f t="shared" si="0"/>
        <v>1.0616832000000007E-2</v>
      </c>
      <c r="W10">
        <v>82</v>
      </c>
      <c r="Y10">
        <f t="shared" si="6"/>
        <v>9.0898118945747466E-2</v>
      </c>
      <c r="AA10">
        <f>1-AA8</f>
        <v>8.7475384643573073E-2</v>
      </c>
      <c r="AF10">
        <v>8</v>
      </c>
      <c r="AG10" s="32">
        <f t="shared" si="1"/>
        <v>0.27589665660205087</v>
      </c>
      <c r="AH10" s="31">
        <f t="shared" si="5"/>
        <v>8.3325981445312545E-6</v>
      </c>
    </row>
    <row r="11" spans="1:40" x14ac:dyDescent="0.25">
      <c r="A11">
        <v>9</v>
      </c>
      <c r="R11">
        <v>9</v>
      </c>
      <c r="S11">
        <f t="shared" si="4"/>
        <v>4.0310783999999981E-2</v>
      </c>
      <c r="U11">
        <f t="shared" si="0"/>
        <v>1.5728639999999985E-3</v>
      </c>
      <c r="W11">
        <v>83</v>
      </c>
      <c r="Y11">
        <f t="shared" si="6"/>
        <v>7.8851380290286918E-2</v>
      </c>
      <c r="AF11">
        <v>9</v>
      </c>
      <c r="AG11" s="32">
        <f t="shared" si="1"/>
        <v>0.3474254194248047</v>
      </c>
      <c r="AH11" s="31">
        <f t="shared" si="5"/>
        <v>3.267685546874998E-7</v>
      </c>
      <c r="AM11">
        <f>SUM(AM2:AM4)</f>
        <v>8.7493181439999984E-2</v>
      </c>
      <c r="AN11">
        <f>SUM(AN6:AN8)</f>
        <v>0.15271536064000002</v>
      </c>
    </row>
    <row r="12" spans="1:40" x14ac:dyDescent="0.25">
      <c r="A12">
        <v>10</v>
      </c>
      <c r="R12">
        <v>10</v>
      </c>
      <c r="S12">
        <f t="shared" si="4"/>
        <v>6.0466176E-3</v>
      </c>
      <c r="U12">
        <f t="shared" si="0"/>
        <v>1.0485760000000014E-4</v>
      </c>
      <c r="W12">
        <v>84</v>
      </c>
      <c r="Y12">
        <f t="shared" si="6"/>
        <v>6.3832069758803692E-2</v>
      </c>
      <c r="AF12">
        <v>10</v>
      </c>
      <c r="AG12" s="32">
        <f t="shared" si="1"/>
        <v>0.19687440434072262</v>
      </c>
      <c r="AH12" s="31">
        <f t="shared" si="5"/>
        <v>5.7665039062500008E-9</v>
      </c>
    </row>
    <row r="13" spans="1:40" x14ac:dyDescent="0.25">
      <c r="C13" s="30"/>
      <c r="W13">
        <v>85</v>
      </c>
      <c r="Y13">
        <f t="shared" si="6"/>
        <v>4.8061793700746307E-2</v>
      </c>
    </row>
    <row r="14" spans="1:40" x14ac:dyDescent="0.25">
      <c r="U14">
        <f>SUM(U2:U12)</f>
        <v>1.0000000000000002</v>
      </c>
      <c r="W14">
        <v>86</v>
      </c>
      <c r="Y14">
        <f t="shared" si="6"/>
        <v>3.3531483977264902E-2</v>
      </c>
    </row>
    <row r="15" spans="1:40" x14ac:dyDescent="0.25">
      <c r="W15">
        <v>87</v>
      </c>
      <c r="Y15">
        <f t="shared" si="6"/>
        <v>2.1583483939388894E-2</v>
      </c>
    </row>
    <row r="16" spans="1:40" x14ac:dyDescent="0.25">
      <c r="W16">
        <v>88</v>
      </c>
      <c r="Y16">
        <f t="shared" si="6"/>
        <v>1.2753876873275253E-2</v>
      </c>
    </row>
    <row r="17" spans="23:25" x14ac:dyDescent="0.25">
      <c r="W17">
        <v>89</v>
      </c>
      <c r="Y17">
        <f t="shared" si="6"/>
        <v>6.878495392328242E-3</v>
      </c>
    </row>
    <row r="18" spans="23:25" x14ac:dyDescent="0.25">
      <c r="W18">
        <v>90</v>
      </c>
      <c r="Y18">
        <f t="shared" si="6"/>
        <v>3.3628199695826867E-3</v>
      </c>
    </row>
    <row r="19" spans="23:25" x14ac:dyDescent="0.25">
      <c r="W19">
        <v>91</v>
      </c>
      <c r="Y19">
        <f t="shared" si="6"/>
        <v>1.4781626239923913E-3</v>
      </c>
    </row>
    <row r="20" spans="23:25" x14ac:dyDescent="0.25">
      <c r="W20">
        <v>92</v>
      </c>
      <c r="Y20">
        <f t="shared" si="6"/>
        <v>5.7841146156224093E-4</v>
      </c>
    </row>
    <row r="21" spans="23:25" x14ac:dyDescent="0.25">
      <c r="W21">
        <v>93</v>
      </c>
      <c r="Y21">
        <f t="shared" si="6"/>
        <v>1.9902329860206126E-4</v>
      </c>
    </row>
    <row r="22" spans="23:25" x14ac:dyDescent="0.25">
      <c r="W22">
        <v>94</v>
      </c>
      <c r="Y22">
        <f t="shared" si="6"/>
        <v>5.9283535753805565E-5</v>
      </c>
    </row>
    <row r="23" spans="23:25" x14ac:dyDescent="0.25">
      <c r="W23">
        <v>95</v>
      </c>
      <c r="Y23">
        <f t="shared" si="6"/>
        <v>1.4976893243066663E-5</v>
      </c>
    </row>
    <row r="24" spans="23:25" x14ac:dyDescent="0.25">
      <c r="W24">
        <v>96</v>
      </c>
      <c r="Y24">
        <f t="shared" si="6"/>
        <v>3.1201860923055643E-6</v>
      </c>
    </row>
    <row r="25" spans="23:25" x14ac:dyDescent="0.25">
      <c r="W25">
        <v>97</v>
      </c>
      <c r="Y25">
        <f t="shared" si="6"/>
        <v>5.1466987089576095E-7</v>
      </c>
    </row>
    <row r="26" spans="23:25" x14ac:dyDescent="0.25">
      <c r="W26">
        <v>98</v>
      </c>
      <c r="Y26">
        <f t="shared" si="6"/>
        <v>6.3020800517848304E-8</v>
      </c>
    </row>
    <row r="27" spans="23:25" x14ac:dyDescent="0.25">
      <c r="W27">
        <v>99</v>
      </c>
      <c r="Y27">
        <f t="shared" si="6"/>
        <v>5.0925899408362083E-9</v>
      </c>
    </row>
    <row r="28" spans="23:25" x14ac:dyDescent="0.25">
      <c r="W28">
        <v>100</v>
      </c>
      <c r="Y28">
        <f t="shared" si="6"/>
        <v>2.0370359763344954E-10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4"/>
  <sheetViews>
    <sheetView zoomScale="130" zoomScaleNormal="130" workbookViewId="0">
      <selection activeCell="C8" sqref="C8"/>
    </sheetView>
  </sheetViews>
  <sheetFormatPr baseColWidth="10" defaultRowHeight="15" x14ac:dyDescent="0.25"/>
  <cols>
    <col min="2" max="2" width="13.28515625" customWidth="1"/>
  </cols>
  <sheetData>
    <row r="2" spans="1:10" x14ac:dyDescent="0.25">
      <c r="A2" s="35" t="s">
        <v>21</v>
      </c>
      <c r="B2" s="35"/>
      <c r="C2" s="35"/>
      <c r="D2" s="4"/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20</v>
      </c>
    </row>
    <row r="3" spans="1:10" x14ac:dyDescent="0.25">
      <c r="A3" s="21"/>
      <c r="B3" s="22" t="s">
        <v>22</v>
      </c>
      <c r="C3" s="22" t="s">
        <v>23</v>
      </c>
      <c r="D3" s="4"/>
      <c r="E3" s="4"/>
      <c r="F3" s="18">
        <f>_xlfn.BINOM.DIST(J3,10,0.3,0)</f>
        <v>2.8247524899999994E-2</v>
      </c>
      <c r="G3" s="4"/>
      <c r="H3" s="4">
        <f>_xlfn.BINOM.DIST(J3,10,0.7,0)</f>
        <v>5.9049000000000059E-6</v>
      </c>
      <c r="I3" s="4"/>
      <c r="J3" s="4">
        <v>0</v>
      </c>
    </row>
    <row r="4" spans="1:10" x14ac:dyDescent="0.25">
      <c r="A4" s="22" t="s">
        <v>1</v>
      </c>
      <c r="B4" s="23">
        <f>E14</f>
        <v>0.20012094900000005</v>
      </c>
      <c r="C4" s="24">
        <f>B4</f>
        <v>0.20012094900000005</v>
      </c>
      <c r="E4" s="4"/>
      <c r="F4" s="18">
        <f t="shared" ref="F4:F5" si="0">_xlfn.BINOM.DIST(J4,10,0.3,0)</f>
        <v>0.12106082100000001</v>
      </c>
      <c r="G4" s="4"/>
      <c r="H4" s="4">
        <f t="shared" ref="H4:H10" si="1">_xlfn.BINOM.DIST(J4,10,0.7,0)</f>
        <v>1.3778100000000015E-4</v>
      </c>
      <c r="I4" s="4"/>
      <c r="J4" s="4">
        <v>1</v>
      </c>
    </row>
    <row r="5" spans="1:10" x14ac:dyDescent="0.25">
      <c r="A5" s="22" t="s">
        <v>2</v>
      </c>
      <c r="B5" s="23">
        <f>F14</f>
        <v>0.38278278640000007</v>
      </c>
      <c r="C5" s="24">
        <f t="shared" ref="C5:C8" si="2">B5</f>
        <v>0.38278278640000007</v>
      </c>
      <c r="E5" s="4"/>
      <c r="F5" s="18">
        <f t="shared" si="0"/>
        <v>0.23347444050000005</v>
      </c>
      <c r="G5" s="4"/>
      <c r="H5" s="4">
        <f t="shared" si="1"/>
        <v>1.4467005000000047E-3</v>
      </c>
      <c r="I5" s="4"/>
      <c r="J5" s="4">
        <v>2</v>
      </c>
    </row>
    <row r="6" spans="1:10" x14ac:dyDescent="0.25">
      <c r="A6" s="22" t="s">
        <v>3</v>
      </c>
      <c r="B6" s="23">
        <f>G14</f>
        <v>1.5903864000000011E-3</v>
      </c>
      <c r="C6" s="24">
        <f t="shared" si="2"/>
        <v>1.5903864000000011E-3</v>
      </c>
      <c r="E6" s="4"/>
      <c r="F6" s="4"/>
      <c r="G6" s="4"/>
      <c r="H6" s="4">
        <f t="shared" si="1"/>
        <v>9.0016920000000108E-3</v>
      </c>
      <c r="I6" s="4">
        <f>_xlfn.BINOM.DIST(J6,10,0.7,0)</f>
        <v>9.0016920000000108E-3</v>
      </c>
      <c r="J6" s="4">
        <v>3</v>
      </c>
    </row>
    <row r="7" spans="1:10" x14ac:dyDescent="0.25">
      <c r="A7" s="22" t="s">
        <v>4</v>
      </c>
      <c r="B7" s="23">
        <f>H14</f>
        <v>0.61721721360000026</v>
      </c>
      <c r="C7" s="24">
        <f t="shared" si="2"/>
        <v>0.61721721360000026</v>
      </c>
      <c r="E7" s="4">
        <f>_xlfn.BINOM.DIST(J7,10,0.3,0)</f>
        <v>0.20012094900000005</v>
      </c>
      <c r="F7" s="4"/>
      <c r="G7" s="4"/>
      <c r="H7" s="4">
        <f t="shared" si="1"/>
        <v>3.6756909000000053E-2</v>
      </c>
      <c r="I7" s="4">
        <f t="shared" ref="I7:I8" si="3">_xlfn.BINOM.DIST(J7,10,0.7,0)</f>
        <v>3.6756909000000053E-2</v>
      </c>
      <c r="J7" s="4">
        <v>4</v>
      </c>
    </row>
    <row r="8" spans="1:10" x14ac:dyDescent="0.25">
      <c r="A8" s="22" t="s">
        <v>5</v>
      </c>
      <c r="B8" s="23">
        <f>I14</f>
        <v>0.14867794620000011</v>
      </c>
      <c r="C8" s="24">
        <f t="shared" si="2"/>
        <v>0.14867794620000011</v>
      </c>
      <c r="E8" s="4"/>
      <c r="F8" s="4"/>
      <c r="G8" s="4"/>
      <c r="H8" s="4">
        <f t="shared" si="1"/>
        <v>0.10291934520000004</v>
      </c>
      <c r="I8" s="4">
        <f t="shared" si="3"/>
        <v>0.10291934520000004</v>
      </c>
      <c r="J8" s="4">
        <v>5</v>
      </c>
    </row>
    <row r="9" spans="1:10" x14ac:dyDescent="0.25">
      <c r="E9" s="4"/>
      <c r="F9" s="4"/>
      <c r="G9" s="4"/>
      <c r="H9" s="4">
        <f t="shared" si="1"/>
        <v>0.20012094900000008</v>
      </c>
      <c r="I9" s="4"/>
      <c r="J9" s="4">
        <v>6</v>
      </c>
    </row>
    <row r="10" spans="1:10" x14ac:dyDescent="0.25">
      <c r="E10" s="4"/>
      <c r="F10" s="4"/>
      <c r="G10" s="4"/>
      <c r="H10" s="4">
        <f t="shared" si="1"/>
        <v>0.26682793200000005</v>
      </c>
      <c r="I10" s="4"/>
      <c r="J10" s="4">
        <v>7</v>
      </c>
    </row>
    <row r="11" spans="1:10" x14ac:dyDescent="0.25">
      <c r="E11" s="4"/>
      <c r="F11" s="4"/>
      <c r="G11" s="20">
        <f>_xlfn.BINOM.DIST(J11,10,0.3,0)</f>
        <v>1.446700500000001E-3</v>
      </c>
      <c r="H11" s="4"/>
      <c r="I11" s="4"/>
      <c r="J11" s="4">
        <v>8</v>
      </c>
    </row>
    <row r="12" spans="1:10" x14ac:dyDescent="0.25">
      <c r="E12" s="4"/>
      <c r="F12" s="4"/>
      <c r="G12" s="20">
        <f t="shared" ref="G12:G13" si="4">_xlfn.BINOM.DIST(J12,10,0.3,0)</f>
        <v>1.3778099999999991E-4</v>
      </c>
      <c r="H12" s="4"/>
      <c r="I12" s="4"/>
      <c r="J12" s="4">
        <v>9</v>
      </c>
    </row>
    <row r="13" spans="1:10" x14ac:dyDescent="0.25">
      <c r="E13" s="4"/>
      <c r="F13" s="4"/>
      <c r="G13" s="20">
        <f t="shared" si="4"/>
        <v>5.9048999999999949E-6</v>
      </c>
      <c r="H13" s="4"/>
      <c r="I13" s="4"/>
      <c r="J13" s="4">
        <v>10</v>
      </c>
    </row>
    <row r="14" spans="1:10" x14ac:dyDescent="0.25">
      <c r="D14" s="22" t="s">
        <v>24</v>
      </c>
      <c r="E14" s="21">
        <f>SUM(E3:E13)</f>
        <v>0.20012094900000005</v>
      </c>
      <c r="F14" s="21">
        <f t="shared" ref="F14:I14" si="5">SUM(F3:F13)</f>
        <v>0.38278278640000007</v>
      </c>
      <c r="G14" s="21">
        <f t="shared" si="5"/>
        <v>1.5903864000000011E-3</v>
      </c>
      <c r="H14" s="21">
        <f t="shared" si="5"/>
        <v>0.61721721360000026</v>
      </c>
      <c r="I14" s="21">
        <f t="shared" si="5"/>
        <v>0.14867794620000011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9"/>
  <sheetViews>
    <sheetView zoomScale="120" zoomScaleNormal="120" workbookViewId="0">
      <selection activeCell="B31" sqref="B31"/>
    </sheetView>
  </sheetViews>
  <sheetFormatPr baseColWidth="10" defaultRowHeight="15" x14ac:dyDescent="0.25"/>
  <cols>
    <col min="7" max="8" width="12" bestFit="1" customWidth="1"/>
  </cols>
  <sheetData>
    <row r="2" spans="2:11" x14ac:dyDescent="0.25">
      <c r="F2" t="s">
        <v>9</v>
      </c>
      <c r="G2" s="4">
        <v>15</v>
      </c>
      <c r="H2" s="4" t="s">
        <v>25</v>
      </c>
    </row>
    <row r="3" spans="2:11" x14ac:dyDescent="0.25">
      <c r="B3" s="35" t="s">
        <v>21</v>
      </c>
      <c r="C3" s="35"/>
      <c r="D3" s="35"/>
      <c r="J3" s="4" t="s">
        <v>20</v>
      </c>
      <c r="K3" s="4" t="s">
        <v>20</v>
      </c>
    </row>
    <row r="4" spans="2:11" x14ac:dyDescent="0.25">
      <c r="B4" s="21"/>
      <c r="C4" s="22" t="s">
        <v>22</v>
      </c>
      <c r="D4" s="22" t="s">
        <v>23</v>
      </c>
      <c r="F4" s="4" t="s">
        <v>1</v>
      </c>
      <c r="G4" s="4" t="s">
        <v>2</v>
      </c>
      <c r="H4" s="4" t="s">
        <v>3</v>
      </c>
      <c r="I4" s="4"/>
      <c r="J4" s="27">
        <v>0</v>
      </c>
      <c r="K4" s="4">
        <v>10</v>
      </c>
    </row>
    <row r="5" spans="2:11" x14ac:dyDescent="0.25">
      <c r="B5" s="22" t="s">
        <v>1</v>
      </c>
      <c r="C5" s="23">
        <f>F16</f>
        <v>0.38333777658461243</v>
      </c>
      <c r="D5" s="24">
        <f>C5</f>
        <v>0.38333777658461243</v>
      </c>
      <c r="F5" s="4">
        <f>_xlfn.POISSON.DIST(K6,$G$2,0)</f>
        <v>8.2859234368645451E-2</v>
      </c>
      <c r="G5" s="4">
        <f>_xlfn.POISSON.DIST(J4,$G$2,0)</f>
        <v>3.0590232050182579E-7</v>
      </c>
      <c r="H5" s="4">
        <f>_xlfn.POISSON.DIST(J4,$G$2,0)</f>
        <v>3.0590232050182579E-7</v>
      </c>
      <c r="I5" s="4"/>
      <c r="J5" s="27">
        <v>1</v>
      </c>
      <c r="K5" s="4">
        <v>11</v>
      </c>
    </row>
    <row r="6" spans="2:11" x14ac:dyDescent="0.25">
      <c r="B6" s="22" t="s">
        <v>2</v>
      </c>
      <c r="C6" s="23">
        <f>G16</f>
        <v>1.8002193147830754E-2</v>
      </c>
      <c r="D6" s="24">
        <f t="shared" ref="D6:D7" si="0">C6</f>
        <v>1.8002193147830754E-2</v>
      </c>
      <c r="F6" s="4">
        <f t="shared" ref="F6:F8" si="1">_xlfn.POISSON.DIST(K7,$G$2,0)</f>
        <v>9.5606808886898584E-2</v>
      </c>
      <c r="G6" s="4">
        <f t="shared" ref="G6:G11" si="2">_xlfn.POISSON.DIST(J5,$G$2,0)</f>
        <v>4.5885348075273872E-6</v>
      </c>
      <c r="H6" s="4">
        <f t="shared" ref="H6:H13" si="3">_xlfn.POISSON.DIST(J5,$G$2,0)</f>
        <v>4.5885348075273872E-6</v>
      </c>
      <c r="I6" s="4"/>
      <c r="J6" s="27">
        <v>2</v>
      </c>
      <c r="K6" s="4">
        <v>12</v>
      </c>
    </row>
    <row r="7" spans="2:11" x14ac:dyDescent="0.25">
      <c r="B7" s="22" t="s">
        <v>3</v>
      </c>
      <c r="C7" s="23">
        <f>H17</f>
        <v>0.8815355884709849</v>
      </c>
      <c r="D7" s="24">
        <f t="shared" si="0"/>
        <v>0.8815355884709849</v>
      </c>
      <c r="F7" s="4">
        <f t="shared" si="1"/>
        <v>0.10243586666453419</v>
      </c>
      <c r="G7" s="4">
        <f t="shared" si="2"/>
        <v>3.4414011056455447E-5</v>
      </c>
      <c r="H7" s="4">
        <f t="shared" si="3"/>
        <v>3.4414011056455447E-5</v>
      </c>
      <c r="I7" s="4"/>
      <c r="J7" s="27">
        <v>3</v>
      </c>
      <c r="K7" s="4">
        <v>13</v>
      </c>
    </row>
    <row r="8" spans="2:11" x14ac:dyDescent="0.25">
      <c r="F8" s="4">
        <f t="shared" si="1"/>
        <v>0.10243586666453419</v>
      </c>
      <c r="G8" s="4">
        <f t="shared" si="2"/>
        <v>1.7207005528227688E-4</v>
      </c>
      <c r="H8" s="4">
        <f t="shared" si="3"/>
        <v>1.7207005528227688E-4</v>
      </c>
      <c r="I8" s="4"/>
      <c r="J8" s="27">
        <v>4</v>
      </c>
      <c r="K8" s="4">
        <v>14</v>
      </c>
    </row>
    <row r="9" spans="2:11" x14ac:dyDescent="0.25">
      <c r="F9" s="4"/>
      <c r="G9" s="4">
        <f t="shared" si="2"/>
        <v>6.4526270730853874E-4</v>
      </c>
      <c r="H9" s="4">
        <f t="shared" si="3"/>
        <v>6.4526270730853874E-4</v>
      </c>
      <c r="I9" s="4"/>
      <c r="J9" s="27">
        <v>5</v>
      </c>
      <c r="K9" s="4">
        <v>15</v>
      </c>
    </row>
    <row r="10" spans="2:11" x14ac:dyDescent="0.25">
      <c r="F10" s="4"/>
      <c r="G10" s="4">
        <f t="shared" si="2"/>
        <v>1.9357881219256175E-3</v>
      </c>
      <c r="H10" s="4">
        <f t="shared" si="3"/>
        <v>1.9357881219256175E-3</v>
      </c>
      <c r="I10" s="4"/>
      <c r="J10" s="27">
        <v>6</v>
      </c>
      <c r="K10" s="4"/>
    </row>
    <row r="11" spans="2:11" x14ac:dyDescent="0.25">
      <c r="F11" s="4"/>
      <c r="G11" s="4">
        <f t="shared" si="2"/>
        <v>4.839470304814038E-3</v>
      </c>
      <c r="H11" s="4">
        <f t="shared" si="3"/>
        <v>4.839470304814038E-3</v>
      </c>
      <c r="I11" s="4"/>
      <c r="J11" s="27">
        <v>7</v>
      </c>
    </row>
    <row r="12" spans="2:11" x14ac:dyDescent="0.25">
      <c r="F12" s="4"/>
      <c r="G12" s="4">
        <f>_xlfn.POISSON.DIST(J11,$G$2,0)</f>
        <v>1.0370293510315797E-2</v>
      </c>
      <c r="H12" s="4">
        <f t="shared" si="3"/>
        <v>1.0370293510315797E-2</v>
      </c>
      <c r="I12" s="4"/>
      <c r="J12" s="27">
        <v>8</v>
      </c>
    </row>
    <row r="13" spans="2:11" x14ac:dyDescent="0.25">
      <c r="F13" s="4"/>
      <c r="G13" s="4"/>
      <c r="H13" s="4">
        <f t="shared" si="3"/>
        <v>1.9444300331842138E-2</v>
      </c>
      <c r="I13" s="4"/>
      <c r="J13" s="27">
        <v>9</v>
      </c>
    </row>
    <row r="14" spans="2:11" x14ac:dyDescent="0.25">
      <c r="F14" s="4"/>
      <c r="G14" s="4"/>
      <c r="H14" s="4">
        <f>_xlfn.POISSON.DIST(J13,$G$2,0)</f>
        <v>3.2407167219736882E-2</v>
      </c>
      <c r="I14" s="4"/>
      <c r="J14" s="27">
        <v>10</v>
      </c>
    </row>
    <row r="15" spans="2:11" x14ac:dyDescent="0.25">
      <c r="F15" s="25"/>
      <c r="G15" s="1"/>
      <c r="H15" s="25">
        <f>_xlfn.POISSON.DIST(J14,$G$2,0)</f>
        <v>4.8610750829605344E-2</v>
      </c>
      <c r="I15" s="4"/>
      <c r="J15" s="26">
        <v>11</v>
      </c>
    </row>
    <row r="16" spans="2:11" x14ac:dyDescent="0.25">
      <c r="E16" s="4" t="s">
        <v>24</v>
      </c>
      <c r="F16">
        <f>SUM(F5:F15)</f>
        <v>0.38333777658461243</v>
      </c>
      <c r="G16">
        <f>SUM(G5:G13)</f>
        <v>1.8002193147830754E-2</v>
      </c>
      <c r="H16">
        <f>SUM(H5:H15)</f>
        <v>0.11846441152901513</v>
      </c>
      <c r="J16" s="26">
        <v>12</v>
      </c>
    </row>
    <row r="17" spans="7:10" x14ac:dyDescent="0.25">
      <c r="G17" s="4" t="s">
        <v>24</v>
      </c>
      <c r="H17" s="4">
        <f>1-H16</f>
        <v>0.8815355884709849</v>
      </c>
      <c r="J17" s="26">
        <v>13</v>
      </c>
    </row>
    <row r="18" spans="7:10" x14ac:dyDescent="0.25">
      <c r="J18" s="9"/>
    </row>
    <row r="19" spans="7:10" x14ac:dyDescent="0.25">
      <c r="J19" s="9"/>
    </row>
  </sheetData>
  <mergeCells count="1"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9"/>
  <sheetViews>
    <sheetView zoomScale="180" zoomScaleNormal="180" workbookViewId="0">
      <selection activeCell="G2" sqref="G2"/>
    </sheetView>
  </sheetViews>
  <sheetFormatPr baseColWidth="10" defaultRowHeight="15" x14ac:dyDescent="0.25"/>
  <cols>
    <col min="2" max="2" width="5.42578125" customWidth="1"/>
  </cols>
  <sheetData>
    <row r="1" spans="2:12" x14ac:dyDescent="0.25">
      <c r="B1" s="33" t="s">
        <v>12</v>
      </c>
      <c r="C1" s="33"/>
      <c r="D1" s="33"/>
      <c r="E1" s="33"/>
      <c r="F1" s="33"/>
      <c r="G1" s="33"/>
      <c r="H1" s="33"/>
      <c r="I1" s="33"/>
    </row>
    <row r="2" spans="2:12" x14ac:dyDescent="0.25">
      <c r="B2" s="6" t="s">
        <v>32</v>
      </c>
      <c r="F2" s="10" t="s">
        <v>14</v>
      </c>
      <c r="G2" s="4">
        <v>30</v>
      </c>
      <c r="H2" s="10" t="s">
        <v>15</v>
      </c>
      <c r="I2" s="4">
        <v>4.5</v>
      </c>
    </row>
    <row r="4" spans="2:12" x14ac:dyDescent="0.25"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K4" s="5"/>
      <c r="L4" s="5"/>
    </row>
    <row r="5" spans="2:12" x14ac:dyDescent="0.25">
      <c r="B5" s="7" t="s">
        <v>1</v>
      </c>
      <c r="C5" s="15">
        <f>E6</f>
        <v>0.18703139874544128</v>
      </c>
      <c r="D5" s="29">
        <f>C5</f>
        <v>0.18703139874544128</v>
      </c>
      <c r="E5">
        <f>_xlfn.NORM.DIST(34,G2,I2,1)</f>
        <v>0.81296860125455872</v>
      </c>
      <c r="F5">
        <f>_xlfn.NORM.DIST(32,G2,I2,1)</f>
        <v>0.67163935671811481</v>
      </c>
      <c r="G5" s="3">
        <f>_xlfn.NORM.DIST(26.8,G2,I2,1)</f>
        <v>0.23850769258813076</v>
      </c>
      <c r="H5" s="3">
        <f>NORMINV(0.22,G2,I2)</f>
        <v>26.525130536150918</v>
      </c>
      <c r="I5" s="3">
        <f>NORMINV(0.35,G2,I2)</f>
        <v>28.266057901165944</v>
      </c>
    </row>
    <row r="6" spans="2:12" x14ac:dyDescent="0.25">
      <c r="B6" s="7" t="s">
        <v>2</v>
      </c>
      <c r="C6" s="15">
        <f>F5</f>
        <v>0.67163935671811481</v>
      </c>
      <c r="D6" s="29">
        <f>C6</f>
        <v>0.67163935671811481</v>
      </c>
      <c r="E6" s="9">
        <f>1-E5</f>
        <v>0.18703139874544128</v>
      </c>
      <c r="G6" s="3"/>
      <c r="H6" s="3"/>
      <c r="I6" s="5"/>
      <c r="J6" s="5"/>
    </row>
    <row r="7" spans="2:12" x14ac:dyDescent="0.25">
      <c r="B7" s="7" t="s">
        <v>3</v>
      </c>
      <c r="C7" s="15">
        <f>G5</f>
        <v>0.23850769258813076</v>
      </c>
      <c r="D7" s="29">
        <f>C7</f>
        <v>0.23850769258813076</v>
      </c>
      <c r="G7" s="3"/>
      <c r="H7" s="3"/>
      <c r="I7" s="5"/>
    </row>
    <row r="8" spans="2:12" x14ac:dyDescent="0.25">
      <c r="B8" s="7" t="s">
        <v>4</v>
      </c>
      <c r="C8" s="8">
        <f>H5</f>
        <v>26.525130536150918</v>
      </c>
      <c r="D8" s="29"/>
      <c r="G8" s="3"/>
      <c r="H8" s="3"/>
      <c r="I8" s="5"/>
    </row>
    <row r="9" spans="2:12" x14ac:dyDescent="0.25">
      <c r="B9" s="7" t="s">
        <v>5</v>
      </c>
      <c r="C9" s="8">
        <f>I5</f>
        <v>28.266057901165944</v>
      </c>
      <c r="D9" s="29"/>
      <c r="G9" s="3"/>
      <c r="H9" s="3"/>
      <c r="I9" s="5"/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Distr. Probabilidad</vt:lpstr>
      <vt:lpstr>Hoja1</vt:lpstr>
      <vt:lpstr>Hoja4</vt:lpstr>
      <vt:lpstr>Ejercicio de revisión Binomial</vt:lpstr>
      <vt:lpstr>Ejercicio de revisión Poisson</vt:lpstr>
      <vt:lpstr>Ejercicio revisión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2024-07-10T00:15:54Z</dcterms:modified>
</cp:coreProperties>
</file>