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BFA72E9A-2781-4729-8D5F-C0DF00AF1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tr. Probabilidad" sheetId="1" r:id="rId1"/>
    <sheet name="Hoja6" sheetId="13" r:id="rId2"/>
    <sheet name="Hoja5" sheetId="12" r:id="rId3"/>
    <sheet name="Hoja1" sheetId="9" r:id="rId4"/>
    <sheet name="Hoja4" sheetId="8" r:id="rId5"/>
    <sheet name="Hoja2" sheetId="10" r:id="rId6"/>
    <sheet name="Hoja3" sheetId="11" r:id="rId7"/>
    <sheet name="Ejercicio de revisión Binomial" sheetId="2" r:id="rId8"/>
    <sheet name="Ejercicio de revisión Poisson" sheetId="3" r:id="rId9"/>
    <sheet name="Ejercicio revisión Normal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D27" i="1"/>
  <c r="O8" i="1"/>
  <c r="B4" i="13"/>
  <c r="B2" i="13"/>
  <c r="B3" i="13"/>
  <c r="Y14" i="11"/>
  <c r="AE17" i="11"/>
  <c r="AD17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2" i="11"/>
  <c r="H15" i="3"/>
  <c r="H16" i="3" s="1"/>
  <c r="F5" i="3"/>
  <c r="F6" i="3"/>
  <c r="X2" i="11"/>
  <c r="Y2" i="11" s="1"/>
  <c r="Y26" i="11"/>
  <c r="Z26" i="11"/>
  <c r="D4" i="12"/>
  <c r="C4" i="12"/>
  <c r="D6" i="12"/>
  <c r="C6" i="12"/>
  <c r="B4" i="12"/>
  <c r="B5" i="12"/>
  <c r="B3" i="12"/>
  <c r="C5" i="12"/>
  <c r="T7" i="11"/>
  <c r="U7" i="11" s="1"/>
  <c r="D19" i="11"/>
  <c r="E19" i="11" s="1"/>
  <c r="E12" i="11"/>
  <c r="C12" i="11"/>
  <c r="L43" i="10"/>
  <c r="L44" i="10" s="1"/>
  <c r="M43" i="10"/>
  <c r="D25" i="11"/>
  <c r="C25" i="11"/>
  <c r="C27" i="11"/>
  <c r="C26" i="11"/>
  <c r="Z13" i="11"/>
  <c r="Y13" i="11"/>
  <c r="X17" i="11"/>
  <c r="X18" i="11"/>
  <c r="X19" i="11"/>
  <c r="X20" i="11"/>
  <c r="X21" i="11"/>
  <c r="X22" i="11"/>
  <c r="X23" i="11"/>
  <c r="X24" i="11"/>
  <c r="X25" i="11"/>
  <c r="X16" i="11"/>
  <c r="X26" i="11"/>
  <c r="X8" i="11"/>
  <c r="X9" i="11"/>
  <c r="X10" i="11"/>
  <c r="X11" i="11"/>
  <c r="X12" i="11"/>
  <c r="X13" i="11"/>
  <c r="J4" i="12"/>
  <c r="I4" i="12"/>
  <c r="I5" i="12"/>
  <c r="K9" i="12"/>
  <c r="J9" i="12"/>
  <c r="I9" i="12"/>
  <c r="J6" i="12"/>
  <c r="I6" i="12"/>
  <c r="I8" i="12"/>
  <c r="J8" i="12" s="1"/>
  <c r="K8" i="12" s="1"/>
  <c r="Z6" i="1"/>
  <c r="B2" i="12"/>
  <c r="S10" i="11"/>
  <c r="S11" i="11"/>
  <c r="S12" i="11"/>
  <c r="S13" i="11"/>
  <c r="S4" i="11"/>
  <c r="S5" i="11"/>
  <c r="S6" i="11"/>
  <c r="S7" i="11"/>
  <c r="S8" i="11"/>
  <c r="S9" i="11"/>
  <c r="S3" i="11"/>
  <c r="U5" i="11"/>
  <c r="P11" i="11"/>
  <c r="O11" i="11"/>
  <c r="N2" i="11"/>
  <c r="N3" i="11"/>
  <c r="N4" i="11"/>
  <c r="N5" i="11"/>
  <c r="N6" i="11"/>
  <c r="N7" i="11"/>
  <c r="N8" i="11"/>
  <c r="N9" i="11"/>
  <c r="N10" i="11"/>
  <c r="N11" i="11"/>
  <c r="L4" i="11"/>
  <c r="K4" i="11"/>
  <c r="L11" i="11"/>
  <c r="K11" i="11"/>
  <c r="J2" i="11"/>
  <c r="J3" i="11"/>
  <c r="J4" i="11"/>
  <c r="J11" i="11"/>
  <c r="L8" i="11"/>
  <c r="Q14" i="1"/>
  <c r="Q8" i="1"/>
  <c r="K8" i="11"/>
  <c r="J6" i="11"/>
  <c r="J7" i="11"/>
  <c r="J8" i="11"/>
  <c r="J9" i="11"/>
  <c r="J10" i="11"/>
  <c r="K5" i="11"/>
  <c r="J5" i="11"/>
  <c r="C22" i="11"/>
  <c r="C2" i="11"/>
  <c r="C20" i="11"/>
  <c r="C21" i="11"/>
  <c r="P12" i="1"/>
  <c r="P14" i="1" s="1"/>
  <c r="P15" i="1" s="1"/>
  <c r="Q11" i="1"/>
  <c r="C3" i="11"/>
  <c r="C4" i="11"/>
  <c r="C5" i="11"/>
  <c r="C6" i="11"/>
  <c r="C7" i="11"/>
  <c r="C8" i="11"/>
  <c r="C9" i="11"/>
  <c r="C10" i="11"/>
  <c r="C11" i="11"/>
  <c r="C13" i="11"/>
  <c r="C14" i="11"/>
  <c r="C15" i="11"/>
  <c r="C16" i="11"/>
  <c r="C17" i="11"/>
  <c r="C18" i="11"/>
  <c r="C19" i="11"/>
  <c r="L4" i="10"/>
  <c r="L48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3" i="10"/>
  <c r="D6" i="1"/>
  <c r="D31" i="10"/>
  <c r="D30" i="10"/>
  <c r="D25" i="10"/>
  <c r="D26" i="10"/>
  <c r="D27" i="10"/>
  <c r="D28" i="10"/>
  <c r="D24" i="10"/>
  <c r="E34" i="10"/>
  <c r="E33" i="10"/>
  <c r="E30" i="10"/>
  <c r="E31" i="10"/>
  <c r="AN11" i="8"/>
  <c r="E36" i="10"/>
  <c r="E3" i="10"/>
  <c r="E4" i="10"/>
  <c r="E5" i="10"/>
  <c r="E6" i="10"/>
  <c r="E7" i="10"/>
  <c r="E8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9" i="10"/>
  <c r="P11" i="1"/>
  <c r="P10" i="1"/>
  <c r="P9" i="1"/>
  <c r="P8" i="1"/>
  <c r="O8" i="9"/>
  <c r="O6" i="9"/>
  <c r="O5" i="9"/>
  <c r="Q9" i="9"/>
  <c r="P7" i="9"/>
  <c r="Q7" i="9"/>
  <c r="AD7" i="1"/>
  <c r="O4" i="9"/>
  <c r="Q2" i="9"/>
  <c r="O3" i="9"/>
  <c r="J3" i="9"/>
  <c r="F3" i="9"/>
  <c r="AB6" i="1"/>
  <c r="B3" i="9"/>
  <c r="D3" i="12" l="1"/>
  <c r="E3" i="12" s="1"/>
  <c r="D22" i="11"/>
  <c r="D23" i="11" s="1"/>
  <c r="D24" i="11" s="1"/>
  <c r="AN2" i="8"/>
  <c r="AN3" i="8"/>
  <c r="AN4" i="8"/>
  <c r="AN5" i="8"/>
  <c r="AN6" i="8"/>
  <c r="AN7" i="8"/>
  <c r="AM11" i="8"/>
  <c r="AM2" i="8"/>
  <c r="AM3" i="8"/>
  <c r="AM4" i="8"/>
  <c r="AN8" i="8"/>
  <c r="AJ7" i="8"/>
  <c r="AJ8" i="8"/>
  <c r="AH3" i="8"/>
  <c r="AH4" i="8"/>
  <c r="AH5" i="8"/>
  <c r="AH6" i="8"/>
  <c r="AH7" i="8"/>
  <c r="AH8" i="8"/>
  <c r="AH9" i="8"/>
  <c r="AH10" i="8"/>
  <c r="AH11" i="8"/>
  <c r="AH12" i="8"/>
  <c r="AH2" i="8"/>
  <c r="AG3" i="8"/>
  <c r="AG4" i="8"/>
  <c r="AG5" i="8"/>
  <c r="AG6" i="8"/>
  <c r="AG7" i="8"/>
  <c r="AG8" i="8"/>
  <c r="AG9" i="8"/>
  <c r="AG10" i="8"/>
  <c r="AG11" i="8"/>
  <c r="AG12" i="8"/>
  <c r="AG2" i="8"/>
  <c r="AA8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3" i="8"/>
  <c r="S3" i="8"/>
  <c r="S4" i="8"/>
  <c r="S5" i="8"/>
  <c r="S6" i="8"/>
  <c r="S7" i="8"/>
  <c r="S8" i="8"/>
  <c r="S9" i="8"/>
  <c r="S10" i="8"/>
  <c r="S11" i="8"/>
  <c r="S12" i="8"/>
  <c r="S2" i="8"/>
  <c r="U3" i="8"/>
  <c r="U4" i="8"/>
  <c r="U5" i="8"/>
  <c r="U6" i="8"/>
  <c r="U7" i="8"/>
  <c r="U8" i="8"/>
  <c r="U9" i="8"/>
  <c r="U10" i="8"/>
  <c r="U11" i="8"/>
  <c r="U12" i="8"/>
  <c r="U2" i="8"/>
  <c r="U14" i="8" s="1"/>
  <c r="P3" i="8"/>
  <c r="L3" i="8"/>
  <c r="L2" i="8"/>
  <c r="L6" i="8" s="1"/>
  <c r="L8" i="8" s="1"/>
  <c r="AG6" i="1"/>
  <c r="L4" i="8"/>
  <c r="AF6" i="1"/>
  <c r="H5" i="8"/>
  <c r="F9" i="1"/>
  <c r="C6" i="8"/>
  <c r="Z17" i="1"/>
  <c r="AA6" i="1"/>
  <c r="AA7" i="1" s="1"/>
  <c r="I5" i="4"/>
  <c r="C9" i="4" s="1"/>
  <c r="H5" i="4"/>
  <c r="C8" i="4" s="1"/>
  <c r="G5" i="4"/>
  <c r="C7" i="4" s="1"/>
  <c r="D7" i="4" s="1"/>
  <c r="F5" i="4"/>
  <c r="C6" i="4" s="1"/>
  <c r="D6" i="4" s="1"/>
  <c r="E5" i="4"/>
  <c r="E6" i="4" s="1"/>
  <c r="C5" i="4" s="1"/>
  <c r="AE6" i="1"/>
  <c r="AD6" i="1"/>
  <c r="AC6" i="1"/>
  <c r="AA10" i="8" l="1"/>
  <c r="D5" i="4"/>
  <c r="Q9" i="1"/>
  <c r="Q10" i="1"/>
  <c r="H4" i="2"/>
  <c r="H5" i="2"/>
  <c r="H6" i="2"/>
  <c r="H7" i="2"/>
  <c r="H8" i="2"/>
  <c r="H9" i="2"/>
  <c r="H10" i="2"/>
  <c r="H3" i="2"/>
  <c r="I14" i="1"/>
  <c r="I15" i="1" s="1"/>
  <c r="D10" i="1" s="1"/>
  <c r="E10" i="1" s="1"/>
  <c r="H7" i="1"/>
  <c r="H8" i="1"/>
  <c r="H9" i="1"/>
  <c r="H10" i="1"/>
  <c r="H11" i="1"/>
  <c r="H6" i="1"/>
  <c r="H15" i="1" s="1"/>
  <c r="D9" i="1" s="1"/>
  <c r="E9" i="1" s="1"/>
  <c r="G7" i="1"/>
  <c r="G8" i="1"/>
  <c r="G9" i="1"/>
  <c r="G10" i="1"/>
  <c r="G11" i="1"/>
  <c r="G6" i="1"/>
  <c r="G15" i="1" s="1"/>
  <c r="D8" i="1" s="1"/>
  <c r="E8" i="1" s="1"/>
  <c r="F10" i="1"/>
  <c r="F15" i="1" s="1"/>
  <c r="D7" i="1" s="1"/>
  <c r="E7" i="1" s="1"/>
  <c r="F11" i="1"/>
  <c r="F12" i="1"/>
  <c r="F13" i="1"/>
  <c r="F14" i="1"/>
  <c r="E6" i="1"/>
  <c r="E27" i="1"/>
  <c r="H5" i="3"/>
  <c r="H17" i="3" s="1"/>
  <c r="C7" i="3" s="1"/>
  <c r="F7" i="3"/>
  <c r="F8" i="3"/>
  <c r="H6" i="3"/>
  <c r="H7" i="3"/>
  <c r="H8" i="3"/>
  <c r="H9" i="3"/>
  <c r="H10" i="3"/>
  <c r="H11" i="3"/>
  <c r="H12" i="3"/>
  <c r="H13" i="3"/>
  <c r="H14" i="3"/>
  <c r="G11" i="3"/>
  <c r="G12" i="3"/>
  <c r="G6" i="3"/>
  <c r="G7" i="3"/>
  <c r="G8" i="3"/>
  <c r="G9" i="3"/>
  <c r="G10" i="3"/>
  <c r="G5" i="3"/>
  <c r="E7" i="2"/>
  <c r="I7" i="2"/>
  <c r="I8" i="2"/>
  <c r="I6" i="2"/>
  <c r="G12" i="2"/>
  <c r="G13" i="2"/>
  <c r="G11" i="2"/>
  <c r="F4" i="2"/>
  <c r="F5" i="2"/>
  <c r="F3" i="2"/>
  <c r="F14" i="2" s="1"/>
  <c r="B5" i="2" s="1"/>
  <c r="C5" i="2" s="1"/>
  <c r="E14" i="2"/>
  <c r="B4" i="2" s="1"/>
  <c r="C4" i="2" s="1"/>
  <c r="D7" i="3" l="1"/>
  <c r="H14" i="2"/>
  <c r="B7" i="2" s="1"/>
  <c r="C7" i="2" s="1"/>
  <c r="F16" i="3"/>
  <c r="C5" i="3" s="1"/>
  <c r="D5" i="3" s="1"/>
  <c r="G16" i="3"/>
  <c r="C6" i="3" s="1"/>
  <c r="D6" i="3" s="1"/>
  <c r="I14" i="2"/>
  <c r="B8" i="2" s="1"/>
  <c r="C8" i="2" s="1"/>
  <c r="G14" i="2"/>
  <c r="B6" i="2" s="1"/>
  <c r="C6" i="2" s="1"/>
  <c r="X12" i="1"/>
  <c r="X11" i="1"/>
  <c r="X10" i="1"/>
  <c r="Y10" i="1" s="1"/>
  <c r="X9" i="1"/>
  <c r="Y9" i="1" s="1"/>
  <c r="AB7" i="1"/>
  <c r="X8" i="1" s="1"/>
  <c r="Y8" i="1" s="1"/>
  <c r="X7" i="1"/>
  <c r="Y7" i="1" s="1"/>
  <c r="X6" i="1"/>
  <c r="Y6" i="1" s="1"/>
  <c r="M10" i="1"/>
  <c r="N10" i="1" s="1"/>
  <c r="M8" i="1"/>
  <c r="N8" i="1" s="1"/>
  <c r="M9" i="1" l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este caso, calcular el complemento.</t>
        </r>
      </text>
    </comment>
  </commentList>
</comments>
</file>

<file path=xl/sharedStrings.xml><?xml version="1.0" encoding="utf-8"?>
<sst xmlns="http://schemas.openxmlformats.org/spreadsheetml/2006/main" count="102" uniqueCount="34">
  <si>
    <t>Ejemplo Pag. 23 Tomo II</t>
  </si>
  <si>
    <t>a)</t>
  </si>
  <si>
    <t>b)</t>
  </si>
  <si>
    <t>c)</t>
  </si>
  <si>
    <t>d)</t>
  </si>
  <si>
    <t>e)</t>
  </si>
  <si>
    <t>Distribución Binomial</t>
  </si>
  <si>
    <t>Distribución Poisson</t>
  </si>
  <si>
    <t>Ejemplo Pag. 36 Tomo II</t>
  </si>
  <si>
    <t>x=</t>
  </si>
  <si>
    <t>1 hora</t>
  </si>
  <si>
    <t>5 horas</t>
  </si>
  <si>
    <t>Distribución Normal</t>
  </si>
  <si>
    <t>Ejemplo Pag. 71 Tomo II</t>
  </si>
  <si>
    <t>µ=</t>
  </si>
  <si>
    <t>ơ=</t>
  </si>
  <si>
    <t>f)</t>
  </si>
  <si>
    <t>g)</t>
  </si>
  <si>
    <t>Distribución Geométrica</t>
  </si>
  <si>
    <t>Ejemplo Pag. 45 Tomo II</t>
  </si>
  <si>
    <t>N=</t>
  </si>
  <si>
    <t>Respuestas:</t>
  </si>
  <si>
    <t>Decimal</t>
  </si>
  <si>
    <t>%</t>
  </si>
  <si>
    <t>Total</t>
  </si>
  <si>
    <t>hora</t>
  </si>
  <si>
    <t>p=</t>
  </si>
  <si>
    <t>alt gr + ^</t>
  </si>
  <si>
    <t>p= 30%</t>
  </si>
  <si>
    <t>lograr la venta</t>
  </si>
  <si>
    <t>p= 70%</t>
  </si>
  <si>
    <t>no logre la venta</t>
  </si>
  <si>
    <t>Ejemplo Pag. 76 Tomo II</t>
  </si>
  <si>
    <t>1auto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</si>
</sst>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"/>
    <numFmt numFmtId="166" formatCode="0.00000"/>
    <numFmt numFmtId="167" formatCode="0.000000"/>
    <numFmt numFmtId="168" formatCode="0.00000000"/>
    <numFmt numFmtId="169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2" fontId="1" fillId="4" borderId="2" xfId="0" applyNumberFormat="1" applyFont="1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164" fontId="0" fillId="3" borderId="0" xfId="0" applyNumberFormat="1" applyFill="1"/>
    <xf numFmtId="0" fontId="0" fillId="2" borderId="0" xfId="0" applyFill="1" applyAlignment="1">
      <alignment horizontal="center"/>
    </xf>
    <xf numFmtId="166" fontId="0" fillId="0" borderId="0" xfId="0" applyNumberFormat="1"/>
    <xf numFmtId="0" fontId="1" fillId="3" borderId="0" xfId="0" applyFont="1" applyFill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G31"/>
  <sheetViews>
    <sheetView tabSelected="1" zoomScaleNormal="100" workbookViewId="0">
      <selection activeCell="H25" sqref="H25"/>
    </sheetView>
  </sheetViews>
  <sheetFormatPr baseColWidth="10" defaultColWidth="9.140625" defaultRowHeight="15" x14ac:dyDescent="0.25"/>
  <cols>
    <col min="3" max="3" width="3.5703125" customWidth="1"/>
    <col min="4" max="4" width="9.5703125" bestFit="1" customWidth="1"/>
    <col min="8" max="8" width="11" bestFit="1" customWidth="1"/>
    <col min="9" max="9" width="11" customWidth="1"/>
    <col min="12" max="12" width="3.42578125" customWidth="1"/>
    <col min="22" max="22" width="2.85546875" customWidth="1"/>
    <col min="23" max="23" width="3.5703125" customWidth="1"/>
    <col min="24" max="24" width="9.5703125" bestFit="1" customWidth="1"/>
    <col min="26" max="26" width="9.42578125" bestFit="1" customWidth="1"/>
    <col min="28" max="28" width="11" bestFit="1" customWidth="1"/>
    <col min="29" max="29" width="11" customWidth="1"/>
    <col min="32" max="32" width="12" bestFit="1" customWidth="1"/>
  </cols>
  <sheetData>
    <row r="2" spans="3:33" x14ac:dyDescent="0.25">
      <c r="C2" s="34" t="s">
        <v>6</v>
      </c>
      <c r="D2" s="34"/>
      <c r="E2" s="34"/>
      <c r="F2" s="34"/>
      <c r="G2" s="34"/>
      <c r="H2" s="34"/>
      <c r="I2" s="34"/>
      <c r="J2" s="34"/>
      <c r="L2" s="34" t="s">
        <v>7</v>
      </c>
      <c r="M2" s="34"/>
      <c r="N2" s="34"/>
      <c r="O2" s="34"/>
      <c r="P2" s="34"/>
      <c r="Q2" s="34"/>
      <c r="R2" s="34"/>
      <c r="S2" s="34"/>
      <c r="T2" s="34"/>
      <c r="U2" s="12"/>
      <c r="W2" s="34" t="s">
        <v>12</v>
      </c>
      <c r="X2" s="34"/>
      <c r="Y2" s="34"/>
      <c r="Z2" s="34"/>
      <c r="AA2" s="34"/>
      <c r="AB2" s="34"/>
      <c r="AC2" s="34"/>
      <c r="AD2" s="34"/>
    </row>
    <row r="3" spans="3:33" x14ac:dyDescent="0.25">
      <c r="C3" s="6" t="s">
        <v>0</v>
      </c>
      <c r="G3" t="s">
        <v>28</v>
      </c>
      <c r="H3" t="s">
        <v>29</v>
      </c>
      <c r="L3" s="6" t="s">
        <v>8</v>
      </c>
      <c r="W3" s="6" t="s">
        <v>13</v>
      </c>
      <c r="AA3" s="10" t="s">
        <v>14</v>
      </c>
      <c r="AB3" s="4">
        <v>1000</v>
      </c>
      <c r="AC3" s="10" t="s">
        <v>15</v>
      </c>
      <c r="AD3" s="4">
        <v>30</v>
      </c>
    </row>
    <row r="4" spans="3:33" x14ac:dyDescent="0.25">
      <c r="G4" t="s">
        <v>30</v>
      </c>
      <c r="H4" t="s">
        <v>31</v>
      </c>
      <c r="P4" s="4" t="s">
        <v>9</v>
      </c>
      <c r="Q4" s="4">
        <v>3</v>
      </c>
      <c r="R4" s="4" t="s">
        <v>10</v>
      </c>
    </row>
    <row r="5" spans="3:33" x14ac:dyDescent="0.25">
      <c r="F5" s="5" t="s">
        <v>2</v>
      </c>
      <c r="G5" s="5" t="s">
        <v>3</v>
      </c>
      <c r="H5" s="5" t="s">
        <v>4</v>
      </c>
      <c r="I5" s="5" t="s">
        <v>5</v>
      </c>
      <c r="J5" s="14" t="s">
        <v>20</v>
      </c>
      <c r="P5" s="4" t="s">
        <v>9</v>
      </c>
      <c r="Q5" s="4">
        <v>15</v>
      </c>
      <c r="R5" s="4" t="s">
        <v>11</v>
      </c>
      <c r="Z5" s="5" t="s">
        <v>1</v>
      </c>
      <c r="AA5" s="5" t="s">
        <v>2</v>
      </c>
      <c r="AB5" s="5" t="s">
        <v>3</v>
      </c>
      <c r="AC5" s="5" t="s">
        <v>4</v>
      </c>
      <c r="AD5" s="5" t="s">
        <v>5</v>
      </c>
      <c r="AF5" s="5" t="s">
        <v>16</v>
      </c>
      <c r="AG5" s="5" t="s">
        <v>17</v>
      </c>
    </row>
    <row r="6" spans="3:33" x14ac:dyDescent="0.25">
      <c r="C6" s="7" t="s">
        <v>1</v>
      </c>
      <c r="D6" s="15">
        <f>_xlfn.BINOM.DIST(J9,8,0.3,0)</f>
        <v>0.25412183999999999</v>
      </c>
      <c r="E6" s="19">
        <f>D6</f>
        <v>0.25412183999999999</v>
      </c>
      <c r="G6">
        <f>_xlfn.BINOM.DIST(J6,8,0.3,0)</f>
        <v>5.7648009999999993E-2</v>
      </c>
      <c r="H6" s="17">
        <f>_xlfn.BINOM.DIST(J6,8,0.7,0)</f>
        <v>6.5610000000000044E-5</v>
      </c>
      <c r="I6" s="3"/>
      <c r="J6" s="14">
        <v>0</v>
      </c>
      <c r="P6" s="4"/>
      <c r="Q6" s="4"/>
      <c r="R6" s="4"/>
      <c r="W6" s="7" t="s">
        <v>1</v>
      </c>
      <c r="X6" s="15">
        <f>Z6</f>
        <v>0.63055865981823644</v>
      </c>
      <c r="Y6" s="29">
        <f>X6</f>
        <v>0.63055865981823644</v>
      </c>
      <c r="Z6">
        <f>_xlfn.NORM.DIST(1010,AB3,AD3,1)</f>
        <v>0.63055865981823644</v>
      </c>
      <c r="AA6">
        <f>_xlfn.NORM.DIST(1050,AB3,AD3,1)</f>
        <v>0.9522096477271853</v>
      </c>
      <c r="AB6" s="3">
        <f>_xlfn.NORM.DIST(990,AB3,AD3,1)</f>
        <v>0.36944134018176361</v>
      </c>
      <c r="AC6" s="3">
        <f>_xlfn.NORM.DIST(1090,AB3,AD3,1)</f>
        <v>0.9986501019683699</v>
      </c>
      <c r="AD6" s="4">
        <f>_xlfn.NORM.DIST(980,AB3,AD3,1)</f>
        <v>0.25249253754692291</v>
      </c>
      <c r="AE6">
        <f>_xlfn.NORM.DIST(1040,AB3,AD3,1)</f>
        <v>0.90878878027413212</v>
      </c>
      <c r="AF6">
        <f>NORMINV(0.2,AB3,AD3)</f>
        <v>974.75136299281257</v>
      </c>
      <c r="AG6">
        <f>NORMINV(0.6,AB3,AD3)</f>
        <v>1007.600413094074</v>
      </c>
    </row>
    <row r="7" spans="3:33" x14ac:dyDescent="0.25">
      <c r="C7" s="7" t="s">
        <v>2</v>
      </c>
      <c r="D7" s="15">
        <f>F15</f>
        <v>0.44822619000000002</v>
      </c>
      <c r="E7" s="19">
        <f t="shared" ref="E7:E10" si="0">D7</f>
        <v>0.44822619000000002</v>
      </c>
      <c r="G7">
        <f t="shared" ref="G7:G11" si="1">_xlfn.BINOM.DIST(J7,8,0.3,0)</f>
        <v>0.19765031999999993</v>
      </c>
      <c r="H7" s="17">
        <f t="shared" ref="H7:H11" si="2">_xlfn.BINOM.DIST(J7,8,0.7,0)</f>
        <v>1.2247200000000023E-3</v>
      </c>
      <c r="I7" s="3"/>
      <c r="J7" s="14">
        <v>1</v>
      </c>
      <c r="O7" s="4" t="s">
        <v>1</v>
      </c>
      <c r="P7" s="4" t="s">
        <v>2</v>
      </c>
      <c r="Q7" s="4" t="s">
        <v>3</v>
      </c>
      <c r="S7" s="4" t="s">
        <v>20</v>
      </c>
      <c r="T7" s="4" t="s">
        <v>20</v>
      </c>
      <c r="W7" s="7" t="s">
        <v>2</v>
      </c>
      <c r="X7" s="15">
        <f>AA7</f>
        <v>4.7790352272814696E-2</v>
      </c>
      <c r="Y7" s="29">
        <f>X7</f>
        <v>4.7790352272814696E-2</v>
      </c>
      <c r="AA7" s="9">
        <f>1-AA6</f>
        <v>4.7790352272814696E-2</v>
      </c>
      <c r="AB7" s="11">
        <f>1-AB6</f>
        <v>0.63055865981823644</v>
      </c>
      <c r="AC7" s="3"/>
      <c r="AD7" s="35">
        <f>AE6-AD6</f>
        <v>0.65629624272720921</v>
      </c>
      <c r="AE7" s="35"/>
    </row>
    <row r="8" spans="3:33" x14ac:dyDescent="0.25">
      <c r="C8" s="7" t="s">
        <v>3</v>
      </c>
      <c r="D8" s="15">
        <f>G15</f>
        <v>0.98870778999999986</v>
      </c>
      <c r="E8" s="19">
        <f t="shared" si="0"/>
        <v>0.98870778999999986</v>
      </c>
      <c r="G8">
        <f t="shared" si="1"/>
        <v>0.29647547999999996</v>
      </c>
      <c r="H8" s="17">
        <f t="shared" si="2"/>
        <v>1.0001880000000017E-2</v>
      </c>
      <c r="I8" s="3"/>
      <c r="J8" s="14">
        <v>2</v>
      </c>
      <c r="L8" s="7" t="s">
        <v>1</v>
      </c>
      <c r="M8" s="15">
        <f>O8</f>
        <v>0.10081881344492449</v>
      </c>
      <c r="N8" s="19">
        <f>M8</f>
        <v>0.10081881344492449</v>
      </c>
      <c r="O8">
        <f>_xlfn.POISSON.DIST(S13,Q4,0)</f>
        <v>0.10081881344492449</v>
      </c>
      <c r="P8">
        <f>_xlfn.POISSON.DIST(S8,$Q$4,0)</f>
        <v>4.9787068367863944E-2</v>
      </c>
      <c r="Q8">
        <f>_xlfn.POISSON.DIST(T8,$Q$5,0)</f>
        <v>0.10243586666453419</v>
      </c>
      <c r="S8" s="4">
        <v>0</v>
      </c>
      <c r="T8" s="4">
        <v>14</v>
      </c>
      <c r="W8" s="7" t="s">
        <v>3</v>
      </c>
      <c r="X8" s="15">
        <f>AB7</f>
        <v>0.63055865981823644</v>
      </c>
      <c r="Y8" s="29">
        <f>X8</f>
        <v>0.63055865981823644</v>
      </c>
      <c r="AB8" s="3"/>
      <c r="AC8" s="3"/>
      <c r="AD8" s="5"/>
    </row>
    <row r="9" spans="3:33" x14ac:dyDescent="0.25">
      <c r="C9" s="7" t="s">
        <v>4</v>
      </c>
      <c r="D9" s="15">
        <f>H15</f>
        <v>0.44822619000000008</v>
      </c>
      <c r="E9" s="19">
        <f t="shared" si="0"/>
        <v>0.44822619000000008</v>
      </c>
      <c r="F9">
        <f>_xlfn.BINOM.DIST(J9,8,0.3,0)</f>
        <v>0.25412183999999999</v>
      </c>
      <c r="G9">
        <f t="shared" si="1"/>
        <v>0.25412183999999999</v>
      </c>
      <c r="H9" s="17">
        <f t="shared" si="2"/>
        <v>4.6675440000000033E-2</v>
      </c>
      <c r="I9" s="3"/>
      <c r="J9" s="14">
        <v>3</v>
      </c>
      <c r="L9" s="7" t="s">
        <v>2</v>
      </c>
      <c r="M9" s="15">
        <f>P15</f>
        <v>0.18473675547622792</v>
      </c>
      <c r="N9" s="19">
        <f>M9</f>
        <v>0.18473675547622792</v>
      </c>
      <c r="P9">
        <f>_xlfn.POISSON.DIST(S9,$Q$4,0)</f>
        <v>0.14936120510359185</v>
      </c>
      <c r="Q9">
        <f t="shared" ref="Q9:Q10" si="3">_xlfn.POISSON.DIST(T9,$Q$5,0)</f>
        <v>0.10243586666453419</v>
      </c>
      <c r="S9" s="4">
        <v>1</v>
      </c>
      <c r="T9" s="4">
        <v>15</v>
      </c>
      <c r="W9" s="7" t="s">
        <v>4</v>
      </c>
      <c r="X9" s="15">
        <f>AC6</f>
        <v>0.9986501019683699</v>
      </c>
      <c r="Y9" s="29">
        <f>X9</f>
        <v>0.9986501019683699</v>
      </c>
      <c r="AB9" s="3"/>
      <c r="AC9" s="3"/>
      <c r="AD9" s="5"/>
    </row>
    <row r="10" spans="3:33" x14ac:dyDescent="0.25">
      <c r="C10" s="7" t="s">
        <v>5</v>
      </c>
      <c r="D10" s="15">
        <f>I15</f>
        <v>5.7648009999999972E-2</v>
      </c>
      <c r="E10" s="19">
        <f t="shared" si="0"/>
        <v>5.7648009999999972E-2</v>
      </c>
      <c r="F10">
        <f t="shared" ref="F10:F14" si="4">_xlfn.BINOM.DIST(J10,8,0.3,0)</f>
        <v>0.1361367</v>
      </c>
      <c r="G10">
        <f t="shared" si="1"/>
        <v>0.1361367</v>
      </c>
      <c r="H10" s="17">
        <f t="shared" si="2"/>
        <v>0.1361367</v>
      </c>
      <c r="I10" s="3"/>
      <c r="J10" s="14">
        <v>4</v>
      </c>
      <c r="L10" s="7" t="s">
        <v>3</v>
      </c>
      <c r="M10" s="15">
        <f>Q14</f>
        <v>0.38564090979589344</v>
      </c>
      <c r="N10" s="19">
        <f>M10</f>
        <v>0.38564090979589344</v>
      </c>
      <c r="P10">
        <f>_xlfn.POISSON.DIST(S10,$Q$4,0)</f>
        <v>0.22404180765538775</v>
      </c>
      <c r="Q10">
        <f t="shared" si="3"/>
        <v>9.6033624998000819E-2</v>
      </c>
      <c r="S10" s="4">
        <v>2</v>
      </c>
      <c r="T10" s="4">
        <v>16</v>
      </c>
      <c r="W10" s="7" t="s">
        <v>5</v>
      </c>
      <c r="X10" s="15">
        <f>AD7</f>
        <v>0.65629624272720921</v>
      </c>
      <c r="Y10" s="29">
        <f>X10</f>
        <v>0.65629624272720921</v>
      </c>
      <c r="AB10" s="3"/>
      <c r="AC10" s="3"/>
      <c r="AD10" s="5"/>
    </row>
    <row r="11" spans="3:33" x14ac:dyDescent="0.25">
      <c r="F11">
        <f t="shared" si="4"/>
        <v>4.6675439999999992E-2</v>
      </c>
      <c r="G11">
        <f t="shared" si="1"/>
        <v>4.6675439999999992E-2</v>
      </c>
      <c r="H11" s="17">
        <f t="shared" si="2"/>
        <v>0.25412184000000004</v>
      </c>
      <c r="I11" s="3"/>
      <c r="J11" s="14">
        <v>5</v>
      </c>
      <c r="P11">
        <f>_xlfn.POISSON.DIST(S11,$Q$4,0)</f>
        <v>0.22404180765538778</v>
      </c>
      <c r="Q11">
        <f>_xlfn.POISSON.DIST(T11,$Q$5,0)</f>
        <v>8.4735551468824222E-2</v>
      </c>
      <c r="S11" s="4">
        <v>3</v>
      </c>
      <c r="T11" s="4">
        <v>17</v>
      </c>
      <c r="W11" s="7" t="s">
        <v>16</v>
      </c>
      <c r="X11" s="8">
        <f>AF6</f>
        <v>974.75136299281257</v>
      </c>
      <c r="AB11" s="3"/>
      <c r="AC11" s="3"/>
      <c r="AD11" s="5"/>
    </row>
    <row r="12" spans="3:33" x14ac:dyDescent="0.25">
      <c r="F12">
        <f t="shared" si="4"/>
        <v>1.0001879999999999E-2</v>
      </c>
      <c r="I12" s="3"/>
      <c r="J12" s="14">
        <v>6</v>
      </c>
      <c r="P12">
        <f>_xlfn.POISSON.DIST(S12,$Q$4,0)</f>
        <v>0.16803135574154085</v>
      </c>
      <c r="S12" s="4">
        <v>4</v>
      </c>
      <c r="W12" s="7" t="s">
        <v>17</v>
      </c>
      <c r="X12" s="8">
        <f>AG6</f>
        <v>1007.600413094074</v>
      </c>
      <c r="AC12" s="3"/>
      <c r="AD12" s="5"/>
    </row>
    <row r="13" spans="3:33" x14ac:dyDescent="0.25">
      <c r="F13">
        <f t="shared" si="4"/>
        <v>1.224719999999999E-3</v>
      </c>
      <c r="I13" s="3"/>
      <c r="J13" s="14">
        <v>7</v>
      </c>
      <c r="N13" s="4"/>
      <c r="P13" s="1"/>
      <c r="Q13" s="1"/>
      <c r="S13" s="28">
        <v>5</v>
      </c>
      <c r="AC13" s="3"/>
      <c r="AD13" s="5"/>
    </row>
    <row r="14" spans="3:33" x14ac:dyDescent="0.25">
      <c r="F14" s="1">
        <f t="shared" si="4"/>
        <v>6.5609999999999936E-5</v>
      </c>
      <c r="G14" s="1"/>
      <c r="H14" s="1"/>
      <c r="I14" s="25">
        <f>_xlfn.BINOM.DIST(J14,8,0.7,0)</f>
        <v>5.7648009999999972E-2</v>
      </c>
      <c r="J14" s="14">
        <v>8</v>
      </c>
      <c r="P14">
        <f>SUM(P8:P13)</f>
        <v>0.81526324452377208</v>
      </c>
      <c r="Q14">
        <f>SUM(Q8:Q13)</f>
        <v>0.38564090979589344</v>
      </c>
      <c r="S14" s="28">
        <v>6</v>
      </c>
      <c r="Z14" s="1"/>
      <c r="AA14" s="1"/>
      <c r="AB14" s="1"/>
      <c r="AC14" s="1"/>
      <c r="AD14" s="5"/>
    </row>
    <row r="15" spans="3:33" x14ac:dyDescent="0.25">
      <c r="F15" s="16">
        <f>SUM(F9:F14)</f>
        <v>0.44822619000000002</v>
      </c>
      <c r="G15" s="16">
        <f>SUM(G6:G14)</f>
        <v>0.98870778999999986</v>
      </c>
      <c r="H15" s="16">
        <f>SUM(H6:H11)</f>
        <v>0.44822619000000008</v>
      </c>
      <c r="I15" s="18">
        <f>SUM(I14)</f>
        <v>5.7648009999999972E-2</v>
      </c>
      <c r="P15" s="9">
        <f>1-P14</f>
        <v>0.18473675547622792</v>
      </c>
      <c r="S15" s="28">
        <v>7</v>
      </c>
      <c r="Z15" s="2"/>
      <c r="AA15" s="2"/>
      <c r="AB15" s="2"/>
      <c r="AC15" s="2"/>
    </row>
    <row r="16" spans="3:33" x14ac:dyDescent="0.25">
      <c r="S16" s="28">
        <v>8</v>
      </c>
    </row>
    <row r="17" spans="3:26" x14ac:dyDescent="0.25">
      <c r="S17" s="28">
        <v>9</v>
      </c>
      <c r="Z17">
        <f>_xlfn.NORM.DIST(1010,AB3,AD3,TRUE)</f>
        <v>0.63055865981823644</v>
      </c>
    </row>
    <row r="18" spans="3:26" x14ac:dyDescent="0.25">
      <c r="S18" s="28">
        <v>10</v>
      </c>
    </row>
    <row r="19" spans="3:26" x14ac:dyDescent="0.25">
      <c r="S19" s="28">
        <v>11</v>
      </c>
    </row>
    <row r="20" spans="3:26" x14ac:dyDescent="0.25">
      <c r="S20" s="28">
        <v>12</v>
      </c>
    </row>
    <row r="21" spans="3:26" x14ac:dyDescent="0.25">
      <c r="C21" s="34" t="s">
        <v>18</v>
      </c>
      <c r="D21" s="34"/>
      <c r="E21" s="34"/>
      <c r="F21" s="34"/>
      <c r="G21" s="34"/>
      <c r="H21" s="34"/>
      <c r="I21" s="34"/>
      <c r="J21" s="34"/>
      <c r="S21" s="28">
        <v>13</v>
      </c>
    </row>
    <row r="22" spans="3:26" x14ac:dyDescent="0.25">
      <c r="C22" s="6" t="s">
        <v>19</v>
      </c>
      <c r="S22" s="28">
        <v>14</v>
      </c>
    </row>
    <row r="23" spans="3:26" x14ac:dyDescent="0.25">
      <c r="J23" s="4"/>
      <c r="S23" s="28">
        <v>15</v>
      </c>
    </row>
    <row r="24" spans="3:26" x14ac:dyDescent="0.25">
      <c r="D24" s="4" t="s">
        <v>9</v>
      </c>
      <c r="E24" s="4">
        <v>5</v>
      </c>
      <c r="J24" s="5"/>
      <c r="S24" s="28">
        <v>16</v>
      </c>
    </row>
    <row r="25" spans="3:26" x14ac:dyDescent="0.25">
      <c r="D25" s="4" t="s">
        <v>26</v>
      </c>
      <c r="E25" s="4">
        <v>0.4</v>
      </c>
      <c r="H25">
        <v>0.3</v>
      </c>
      <c r="J25" s="5"/>
    </row>
    <row r="26" spans="3:26" x14ac:dyDescent="0.25">
      <c r="J26" s="5"/>
    </row>
    <row r="27" spans="3:26" x14ac:dyDescent="0.25">
      <c r="D27" s="13">
        <f>E25*((1-E25)^(E24-1))</f>
        <v>5.1839999999999997E-2</v>
      </c>
      <c r="E27" s="19">
        <f>D27</f>
        <v>5.1839999999999997E-2</v>
      </c>
      <c r="J27" s="5"/>
    </row>
    <row r="28" spans="3:26" x14ac:dyDescent="0.25">
      <c r="J28" s="5"/>
    </row>
    <row r="29" spans="3:26" x14ac:dyDescent="0.25">
      <c r="D29" t="s">
        <v>27</v>
      </c>
      <c r="J29" s="5"/>
    </row>
    <row r="30" spans="3:26" x14ac:dyDescent="0.25">
      <c r="J30" s="5"/>
    </row>
    <row r="31" spans="3:26" x14ac:dyDescent="0.25">
      <c r="J31" s="5"/>
    </row>
  </sheetData>
  <mergeCells count="5">
    <mergeCell ref="C2:J2"/>
    <mergeCell ref="L2:T2"/>
    <mergeCell ref="W2:AD2"/>
    <mergeCell ref="AD7:AE7"/>
    <mergeCell ref="C21:J2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"/>
  <sheetViews>
    <sheetView zoomScale="180" zoomScaleNormal="180" workbookViewId="0">
      <selection activeCell="G2" sqref="G2"/>
    </sheetView>
  </sheetViews>
  <sheetFormatPr baseColWidth="10" defaultRowHeight="15" x14ac:dyDescent="0.25"/>
  <cols>
    <col min="2" max="2" width="5.42578125" customWidth="1"/>
  </cols>
  <sheetData>
    <row r="1" spans="2:12" x14ac:dyDescent="0.25">
      <c r="B1" s="34" t="s">
        <v>12</v>
      </c>
      <c r="C1" s="34"/>
      <c r="D1" s="34"/>
      <c r="E1" s="34"/>
      <c r="F1" s="34"/>
      <c r="G1" s="34"/>
      <c r="H1" s="34"/>
      <c r="I1" s="34"/>
    </row>
    <row r="2" spans="2:12" x14ac:dyDescent="0.25">
      <c r="B2" s="6" t="s">
        <v>32</v>
      </c>
      <c r="F2" s="10" t="s">
        <v>14</v>
      </c>
      <c r="G2" s="4">
        <v>30</v>
      </c>
      <c r="H2" s="10" t="s">
        <v>15</v>
      </c>
      <c r="I2" s="4">
        <v>4.5</v>
      </c>
    </row>
    <row r="4" spans="2:12" x14ac:dyDescent="0.25"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K4" s="5"/>
      <c r="L4" s="5"/>
    </row>
    <row r="5" spans="2:12" x14ac:dyDescent="0.25">
      <c r="B5" s="7" t="s">
        <v>1</v>
      </c>
      <c r="C5" s="15">
        <f>E6</f>
        <v>0.18703139874544128</v>
      </c>
      <c r="D5" s="29">
        <f>C5</f>
        <v>0.18703139874544128</v>
      </c>
      <c r="E5">
        <f>_xlfn.NORM.DIST(34,G2,I2,1)</f>
        <v>0.81296860125455872</v>
      </c>
      <c r="F5">
        <f>_xlfn.NORM.DIST(32,G2,I2,1)</f>
        <v>0.67163935671811481</v>
      </c>
      <c r="G5" s="3">
        <f>_xlfn.NORM.DIST(26.8,G2,I2,1)</f>
        <v>0.23850769258813076</v>
      </c>
      <c r="H5" s="3">
        <f>NORMINV(0.22,G2,I2)</f>
        <v>26.525130536150918</v>
      </c>
      <c r="I5" s="3">
        <f>NORMINV(0.35,G2,I2)</f>
        <v>28.266057901165944</v>
      </c>
    </row>
    <row r="6" spans="2:12" x14ac:dyDescent="0.25">
      <c r="B6" s="7" t="s">
        <v>2</v>
      </c>
      <c r="C6" s="15">
        <f>F5</f>
        <v>0.67163935671811481</v>
      </c>
      <c r="D6" s="29">
        <f>C6</f>
        <v>0.67163935671811481</v>
      </c>
      <c r="E6" s="9">
        <f>1-E5</f>
        <v>0.18703139874544128</v>
      </c>
      <c r="G6" s="3"/>
      <c r="H6" s="3"/>
      <c r="I6" s="5"/>
      <c r="J6" s="5"/>
    </row>
    <row r="7" spans="2:12" x14ac:dyDescent="0.25">
      <c r="B7" s="7" t="s">
        <v>3</v>
      </c>
      <c r="C7" s="15">
        <f>G5</f>
        <v>0.23850769258813076</v>
      </c>
      <c r="D7" s="29">
        <f>C7</f>
        <v>0.23850769258813076</v>
      </c>
      <c r="G7" s="3"/>
      <c r="H7" s="3"/>
      <c r="I7" s="5"/>
    </row>
    <row r="8" spans="2:12" x14ac:dyDescent="0.25">
      <c r="B8" s="7" t="s">
        <v>4</v>
      </c>
      <c r="C8" s="8">
        <f>H5</f>
        <v>26.525130536150918</v>
      </c>
      <c r="D8" s="29"/>
      <c r="G8" s="3"/>
      <c r="H8" s="3"/>
      <c r="I8" s="5"/>
    </row>
    <row r="9" spans="2:12" x14ac:dyDescent="0.25">
      <c r="B9" s="7" t="s">
        <v>5</v>
      </c>
      <c r="C9" s="8">
        <f>I5</f>
        <v>28.266057901165944</v>
      </c>
      <c r="D9" s="29"/>
      <c r="G9" s="3"/>
      <c r="H9" s="3"/>
      <c r="I9" s="5"/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7E7B-4C4A-46F3-80D0-B1B400A0432D}">
  <dimension ref="A1:H4"/>
  <sheetViews>
    <sheetView workbookViewId="0">
      <selection activeCell="F23" sqref="F23"/>
    </sheetView>
  </sheetViews>
  <sheetFormatPr baseColWidth="10" defaultRowHeight="15" x14ac:dyDescent="0.25"/>
  <cols>
    <col min="7" max="7" width="12" bestFit="1" customWidth="1"/>
  </cols>
  <sheetData>
    <row r="1" spans="1:8" x14ac:dyDescent="0.25">
      <c r="B1">
        <v>3</v>
      </c>
      <c r="D1">
        <v>2.5</v>
      </c>
      <c r="G1">
        <v>10</v>
      </c>
      <c r="H1">
        <v>1</v>
      </c>
    </row>
    <row r="2" spans="1:8" x14ac:dyDescent="0.25">
      <c r="A2">
        <v>0</v>
      </c>
      <c r="B2">
        <f>_xlfn.NORM.DIST(A2,3,2.5,TRUE)</f>
        <v>0.11506967022170828</v>
      </c>
      <c r="F2">
        <v>12</v>
      </c>
      <c r="G2">
        <f>_xlfn.POISSON.DIST(F2,1,FALSE)</f>
        <v>7.680129694168931E-10</v>
      </c>
    </row>
    <row r="3" spans="1:8" x14ac:dyDescent="0.25">
      <c r="A3">
        <v>0.5</v>
      </c>
      <c r="B3">
        <f>_xlfn.NORM.DIST(A3,3,2.5,TRUE)</f>
        <v>0.15865525393145699</v>
      </c>
    </row>
    <row r="4" spans="1:8" x14ac:dyDescent="0.25">
      <c r="A4">
        <v>1</v>
      </c>
      <c r="B4">
        <f>_xlfn.NORM.DIST(A4,3,2.5,TRUE)</f>
        <v>0.21185539858339661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AB8B-BE78-4D53-AAB0-7D3094FEEB4B}">
  <dimension ref="A1:L9"/>
  <sheetViews>
    <sheetView workbookViewId="0">
      <selection activeCell="D4" sqref="D4"/>
    </sheetView>
  </sheetViews>
  <sheetFormatPr baseColWidth="10" defaultRowHeight="15" x14ac:dyDescent="0.25"/>
  <sheetData>
    <row r="1" spans="1:12" x14ac:dyDescent="0.25">
      <c r="B1" s="10" t="s">
        <v>14</v>
      </c>
      <c r="C1" s="4">
        <v>1.5</v>
      </c>
      <c r="D1" s="10" t="s">
        <v>15</v>
      </c>
      <c r="E1" s="4">
        <v>0.84</v>
      </c>
      <c r="I1" s="10" t="s">
        <v>14</v>
      </c>
      <c r="J1" s="4">
        <v>710</v>
      </c>
      <c r="K1" s="10" t="s">
        <v>15</v>
      </c>
      <c r="L1" s="4">
        <v>40</v>
      </c>
    </row>
    <row r="2" spans="1:12" x14ac:dyDescent="0.25">
      <c r="A2">
        <v>0</v>
      </c>
      <c r="B2">
        <f t="shared" ref="B2" si="0">_xlfn.NORM.DIST(A2,1.5,0.84,TRUE)</f>
        <v>3.7072765555703414E-2</v>
      </c>
      <c r="F2">
        <v>3</v>
      </c>
    </row>
    <row r="3" spans="1:12" x14ac:dyDescent="0.25">
      <c r="A3">
        <v>1</v>
      </c>
      <c r="B3">
        <f>_xlfn.NORM.DIST(A3,1.5,0.84,TRUE)</f>
        <v>0.27584216455807342</v>
      </c>
      <c r="D3">
        <f>B4-B3</f>
        <v>0.44831567088385316</v>
      </c>
      <c r="E3">
        <f>D3*100</f>
        <v>44.831567088385313</v>
      </c>
    </row>
    <row r="4" spans="1:12" x14ac:dyDescent="0.25">
      <c r="A4">
        <v>2</v>
      </c>
      <c r="B4">
        <f t="shared" ref="B4:B5" si="1">_xlfn.NORM.DIST(A4,1.5,0.84,TRUE)</f>
        <v>0.72415783544192658</v>
      </c>
      <c r="C4">
        <f>1-B4</f>
        <v>0.27584216455807342</v>
      </c>
      <c r="D4">
        <f>C4*100</f>
        <v>27.584216455807343</v>
      </c>
      <c r="H4">
        <v>649</v>
      </c>
      <c r="I4">
        <f t="shared" ref="I4:I5" si="2">_xlfn.NORM.DIST(H4,710,40,TRUE)</f>
        <v>6.3629548829032614E-2</v>
      </c>
      <c r="J4" s="30">
        <f>I4*100</f>
        <v>6.3629548829032618</v>
      </c>
    </row>
    <row r="5" spans="1:12" x14ac:dyDescent="0.25">
      <c r="A5">
        <v>3</v>
      </c>
      <c r="B5">
        <f t="shared" si="1"/>
        <v>0.96292723444429662</v>
      </c>
      <c r="C5" s="30">
        <f>B5*100</f>
        <v>96.292723444429669</v>
      </c>
      <c r="H5">
        <v>650</v>
      </c>
      <c r="I5">
        <f t="shared" si="2"/>
        <v>6.6807201268858057E-2</v>
      </c>
    </row>
    <row r="6" spans="1:12" x14ac:dyDescent="0.25">
      <c r="A6">
        <v>4</v>
      </c>
      <c r="C6">
        <f>1-B5</f>
        <v>3.707276555570338E-2</v>
      </c>
      <c r="D6">
        <f>C6*100</f>
        <v>3.707276555570338</v>
      </c>
      <c r="H6">
        <v>680</v>
      </c>
      <c r="I6">
        <f>_xlfn.NORM.DIST(H6,710,40,TRUE)</f>
        <v>0.22662735237686821</v>
      </c>
      <c r="J6" s="30">
        <f>I6*100</f>
        <v>22.662735237686821</v>
      </c>
    </row>
    <row r="7" spans="1:12" x14ac:dyDescent="0.25">
      <c r="A7">
        <v>5</v>
      </c>
    </row>
    <row r="8" spans="1:12" x14ac:dyDescent="0.25">
      <c r="H8">
        <v>700</v>
      </c>
      <c r="I8">
        <f>_xlfn.NORM.DIST(H8,710,40,TRUE)</f>
        <v>0.4012936743170763</v>
      </c>
      <c r="J8">
        <f>1-I8</f>
        <v>0.5987063256829237</v>
      </c>
      <c r="K8" s="30">
        <f>J8*100</f>
        <v>59.870632568292372</v>
      </c>
    </row>
    <row r="9" spans="1:12" x14ac:dyDescent="0.25">
      <c r="H9">
        <v>750</v>
      </c>
      <c r="I9">
        <f>_xlfn.NORM.DIST(H9,710,40,TRUE)</f>
        <v>0.84134474606854304</v>
      </c>
      <c r="J9">
        <f>I9-I8</f>
        <v>0.44005107175146674</v>
      </c>
      <c r="K9" s="30">
        <f>J9*100</f>
        <v>44.005107175146676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24E8-3E93-4276-91F8-AC3ADA3B80F2}">
  <dimension ref="A1:Q9"/>
  <sheetViews>
    <sheetView workbookViewId="0">
      <selection activeCell="P8" sqref="P8"/>
    </sheetView>
  </sheetViews>
  <sheetFormatPr baseColWidth="10" defaultRowHeight="15" x14ac:dyDescent="0.25"/>
  <cols>
    <col min="10" max="10" width="11.85546875" bestFit="1" customWidth="1"/>
    <col min="16" max="16" width="12" bestFit="1" customWidth="1"/>
  </cols>
  <sheetData>
    <row r="1" spans="1:17" x14ac:dyDescent="0.25">
      <c r="B1">
        <v>12</v>
      </c>
      <c r="C1">
        <v>9</v>
      </c>
      <c r="F1">
        <v>12</v>
      </c>
      <c r="G1">
        <v>9</v>
      </c>
      <c r="J1">
        <v>12</v>
      </c>
      <c r="K1">
        <v>9</v>
      </c>
      <c r="O1">
        <v>51.9</v>
      </c>
      <c r="P1">
        <v>350</v>
      </c>
      <c r="Q1">
        <v>0.35</v>
      </c>
    </row>
    <row r="2" spans="1:17" x14ac:dyDescent="0.25">
      <c r="A2">
        <v>10</v>
      </c>
      <c r="E2">
        <v>8</v>
      </c>
      <c r="L2">
        <v>15</v>
      </c>
      <c r="N2">
        <v>52</v>
      </c>
      <c r="Q2">
        <f>Q1*2</f>
        <v>0.7</v>
      </c>
    </row>
    <row r="3" spans="1:17" x14ac:dyDescent="0.25">
      <c r="B3">
        <f>_xlfn.NORM.DIST(10,B1,C1,TRUE)</f>
        <v>0.4120704478709426</v>
      </c>
      <c r="F3">
        <f>_xlfn.NORM.DIST(E2,F1,G1,TRUE)</f>
        <v>0.32836064328188519</v>
      </c>
      <c r="J3">
        <f>NORMINV(0.85,J1,K1)</f>
        <v>21.327900505444109</v>
      </c>
      <c r="O3">
        <f>_xlfn.NORM.DIST(53,O1,Q1,TRUE)</f>
        <v>0.99916346263892386</v>
      </c>
    </row>
    <row r="4" spans="1:17" x14ac:dyDescent="0.25">
      <c r="O4">
        <f>_xlfn.NORM.DIST(53,O1,Q2,TRUE)</f>
        <v>0.94195843313067273</v>
      </c>
    </row>
    <row r="5" spans="1:17" x14ac:dyDescent="0.25">
      <c r="O5">
        <f>_xlfn.NORM.DIST(51.1,O1,Q1,TRUE)</f>
        <v>1.1135489479616635E-2</v>
      </c>
    </row>
    <row r="6" spans="1:17" x14ac:dyDescent="0.25">
      <c r="O6">
        <f>_xlfn.NORM.DIST(52.5,O1,Q1,TRUE)</f>
        <v>0.95676186725316759</v>
      </c>
      <c r="P6">
        <v>50</v>
      </c>
      <c r="Q6">
        <v>52</v>
      </c>
    </row>
    <row r="7" spans="1:17" x14ac:dyDescent="0.25">
      <c r="P7">
        <f>_xlfn.NORM.DIST(50,O1,Q1,TRUE)</f>
        <v>2.8403455328258307E-8</v>
      </c>
      <c r="Q7">
        <f>NORMDIST(52,O1,Q1,TRUE)</f>
        <v>0.61245151890200922</v>
      </c>
    </row>
    <row r="8" spans="1:17" x14ac:dyDescent="0.25">
      <c r="O8">
        <f>NORMINV(0.85,O1,Q1)</f>
        <v>52.262751686322822</v>
      </c>
    </row>
    <row r="9" spans="1:17" x14ac:dyDescent="0.25">
      <c r="Q9">
        <f>Q7-P7</f>
        <v>0.61245149049855385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7C9B-E416-4189-858D-F0CD7B18F65D}">
  <dimension ref="A1:AN28"/>
  <sheetViews>
    <sheetView topLeftCell="V1" workbookViewId="0">
      <selection activeCell="AN11" sqref="AN11"/>
    </sheetView>
  </sheetViews>
  <sheetFormatPr baseColWidth="10" defaultRowHeight="15" x14ac:dyDescent="0.25"/>
  <cols>
    <col min="3" max="3" width="11.85546875" bestFit="1" customWidth="1"/>
  </cols>
  <sheetData>
    <row r="1" spans="1:40" x14ac:dyDescent="0.25">
      <c r="B1">
        <v>0.6</v>
      </c>
      <c r="C1">
        <v>10</v>
      </c>
      <c r="D1">
        <v>0.4</v>
      </c>
      <c r="G1">
        <v>0.1</v>
      </c>
      <c r="K1">
        <v>3</v>
      </c>
      <c r="O1">
        <v>5</v>
      </c>
      <c r="S1">
        <v>0.6</v>
      </c>
      <c r="T1">
        <v>10</v>
      </c>
      <c r="U1">
        <v>0.4</v>
      </c>
      <c r="Y1">
        <v>100</v>
      </c>
      <c r="Z1">
        <v>0.8</v>
      </c>
      <c r="AA1">
        <v>0.2</v>
      </c>
      <c r="AC1">
        <v>0.02</v>
      </c>
      <c r="AD1">
        <v>8</v>
      </c>
      <c r="AG1">
        <v>0.85</v>
      </c>
      <c r="AH1">
        <v>0.15</v>
      </c>
      <c r="AM1">
        <v>0.68</v>
      </c>
      <c r="AN1">
        <v>0.32</v>
      </c>
    </row>
    <row r="2" spans="1:40" x14ac:dyDescent="0.25">
      <c r="A2">
        <v>0</v>
      </c>
      <c r="F2">
        <v>0</v>
      </c>
      <c r="J2">
        <v>0</v>
      </c>
      <c r="L2">
        <f>_xlfn.POISSON.DIST(J2,K1,FALSE)</f>
        <v>4.9787068367863944E-2</v>
      </c>
      <c r="N2">
        <v>0</v>
      </c>
      <c r="R2">
        <v>0</v>
      </c>
      <c r="S2">
        <f>_xlfn.BINOM.DIST(R2,10,0.6,FALSE)</f>
        <v>1.0485760000000014E-4</v>
      </c>
      <c r="U2">
        <f t="shared" ref="U2:U12" si="0">_xlfn.BINOM.DIST(R2,10,0.4,FALSE)</f>
        <v>6.0466176E-3</v>
      </c>
      <c r="AF2">
        <v>0</v>
      </c>
      <c r="AG2" s="32">
        <f t="shared" ref="AG2:AG12" si="1">_xlfn.BINOM.DIST(AF2,10,0.85,FALSE)</f>
        <v>5.7665039062500207E-9</v>
      </c>
      <c r="AH2" s="31">
        <f>_xlfn.BINOM.DIST(AF2,10,0.15,FALSE)</f>
        <v>0.1968744043407227</v>
      </c>
      <c r="AL2">
        <v>0</v>
      </c>
      <c r="AM2">
        <f t="shared" ref="AM2:AM3" si="2">_xlfn.BINOM.DIST(AL2,6,0.68,FALSE)</f>
        <v>1.073741823999998E-3</v>
      </c>
      <c r="AN2">
        <f t="shared" ref="AN2:AN7" si="3">_xlfn.BINOM.DIST(AL2,6,0.38,FALSE)</f>
        <v>5.6800235583999992E-2</v>
      </c>
    </row>
    <row r="3" spans="1:40" x14ac:dyDescent="0.25">
      <c r="A3">
        <v>1</v>
      </c>
      <c r="F3">
        <v>1</v>
      </c>
      <c r="J3">
        <v>1</v>
      </c>
      <c r="L3">
        <f>_xlfn.POISSON.DIST(J3,K1,FALSE)</f>
        <v>0.14936120510359185</v>
      </c>
      <c r="N3">
        <v>1</v>
      </c>
      <c r="P3" s="31">
        <f>_xlfn.POISSON.DIST(N3,O1,FALSE)</f>
        <v>3.368973499542733E-2</v>
      </c>
      <c r="R3">
        <v>1</v>
      </c>
      <c r="S3">
        <f t="shared" ref="S3:S12" si="4">_xlfn.BINOM.DIST(R3,10,0.6,FALSE)</f>
        <v>1.572864E-3</v>
      </c>
      <c r="U3">
        <f t="shared" si="0"/>
        <v>4.0310783999999981E-2</v>
      </c>
      <c r="W3">
        <v>75</v>
      </c>
      <c r="Y3">
        <f>_xlfn.BINOM.DIST(W3,100,0.8,FALSE)</f>
        <v>4.3877832689415669E-2</v>
      </c>
      <c r="AD3">
        <v>1.736E-2</v>
      </c>
      <c r="AF3">
        <v>1</v>
      </c>
      <c r="AG3" s="32">
        <f t="shared" si="1"/>
        <v>3.267685546874998E-7</v>
      </c>
      <c r="AH3" s="31">
        <f t="shared" ref="AH3:AH12" si="5">_xlfn.BINOM.DIST(AF3,10,0.15,FALSE)</f>
        <v>0.3474254194248047</v>
      </c>
      <c r="AL3">
        <v>1</v>
      </c>
      <c r="AM3">
        <f t="shared" si="2"/>
        <v>1.3690208255999994E-2</v>
      </c>
      <c r="AN3">
        <f t="shared" si="3"/>
        <v>0.20887828569599998</v>
      </c>
    </row>
    <row r="4" spans="1:40" x14ac:dyDescent="0.25">
      <c r="A4">
        <v>2</v>
      </c>
      <c r="F4">
        <v>2</v>
      </c>
      <c r="J4">
        <v>2</v>
      </c>
      <c r="L4">
        <f>_xlfn.POISSON.DIST(J4,K1,FALSE)</f>
        <v>0.22404180765538775</v>
      </c>
      <c r="R4">
        <v>2</v>
      </c>
      <c r="S4">
        <f t="shared" si="4"/>
        <v>1.0616832000000007E-2</v>
      </c>
      <c r="U4">
        <f t="shared" si="0"/>
        <v>0.12093235200000005</v>
      </c>
      <c r="W4">
        <v>76</v>
      </c>
      <c r="Y4">
        <f t="shared" ref="Y4:Y28" si="6">_xlfn.BINOM.DIST(W4,100,0.8,FALSE)</f>
        <v>5.7733990380810063E-2</v>
      </c>
      <c r="AF4">
        <v>2</v>
      </c>
      <c r="AG4" s="32">
        <f t="shared" si="1"/>
        <v>8.3325981445312698E-6</v>
      </c>
      <c r="AH4" s="31">
        <f t="shared" si="5"/>
        <v>0.27589665660205087</v>
      </c>
      <c r="AL4">
        <v>2</v>
      </c>
      <c r="AM4">
        <f>_xlfn.BINOM.DIST(AL4,6,0.68,FALSE)</f>
        <v>7.2729231359999993E-2</v>
      </c>
      <c r="AN4">
        <f t="shared" si="3"/>
        <v>0.32005543776000001</v>
      </c>
    </row>
    <row r="5" spans="1:40" x14ac:dyDescent="0.25">
      <c r="A5">
        <v>3</v>
      </c>
      <c r="F5">
        <v>3</v>
      </c>
      <c r="H5">
        <f>G1*(1-G1)^(F5-1)</f>
        <v>8.1000000000000016E-2</v>
      </c>
      <c r="R5">
        <v>3</v>
      </c>
      <c r="S5">
        <f t="shared" si="4"/>
        <v>4.2467328000000006E-2</v>
      </c>
      <c r="U5">
        <f t="shared" si="0"/>
        <v>0.21499084800000007</v>
      </c>
      <c r="W5">
        <v>77</v>
      </c>
      <c r="Y5">
        <f t="shared" si="6"/>
        <v>7.1980039955295658E-2</v>
      </c>
      <c r="AF5">
        <v>3</v>
      </c>
      <c r="AG5" s="32">
        <f t="shared" si="1"/>
        <v>1.2591481640624995E-4</v>
      </c>
      <c r="AH5" s="31">
        <f t="shared" si="5"/>
        <v>0.12983372075390626</v>
      </c>
      <c r="AL5">
        <v>3</v>
      </c>
      <c r="AN5">
        <f t="shared" si="3"/>
        <v>0.26155068032000001</v>
      </c>
    </row>
    <row r="6" spans="1:40" x14ac:dyDescent="0.25">
      <c r="A6">
        <v>4</v>
      </c>
      <c r="C6">
        <f>_xlfn.BINOM.DIST(A6,C1,D1,FALSE)</f>
        <v>0.25082265600000009</v>
      </c>
      <c r="L6">
        <f>SUM(L2:L4)</f>
        <v>0.42319008112684353</v>
      </c>
      <c r="R6">
        <v>4</v>
      </c>
      <c r="S6">
        <f t="shared" si="4"/>
        <v>0.11147673600000005</v>
      </c>
      <c r="U6">
        <f t="shared" si="0"/>
        <v>0.25082265600000009</v>
      </c>
      <c r="W6">
        <v>78</v>
      </c>
      <c r="Y6">
        <f t="shared" si="6"/>
        <v>8.4899534306246208E-2</v>
      </c>
      <c r="AF6">
        <v>4</v>
      </c>
      <c r="AG6" s="32">
        <f t="shared" si="1"/>
        <v>1.2486552626953143E-3</v>
      </c>
      <c r="AH6" s="31">
        <f t="shared" si="5"/>
        <v>4.0095707879882835E-2</v>
      </c>
      <c r="AL6">
        <v>4</v>
      </c>
      <c r="AN6">
        <f t="shared" si="3"/>
        <v>0.12022894175999999</v>
      </c>
    </row>
    <row r="7" spans="1:40" x14ac:dyDescent="0.25">
      <c r="A7">
        <v>5</v>
      </c>
      <c r="R7">
        <v>5</v>
      </c>
      <c r="S7">
        <f t="shared" si="4"/>
        <v>0.20065812480000006</v>
      </c>
      <c r="U7">
        <f t="shared" si="0"/>
        <v>0.20065812480000006</v>
      </c>
      <c r="W7">
        <v>79</v>
      </c>
      <c r="Y7">
        <f t="shared" si="6"/>
        <v>9.4571633151261603E-2</v>
      </c>
      <c r="AF7">
        <v>5</v>
      </c>
      <c r="AG7" s="32">
        <f t="shared" si="1"/>
        <v>8.4908557863281279E-3</v>
      </c>
      <c r="AH7" s="31">
        <f t="shared" si="5"/>
        <v>8.4908557863281192E-3</v>
      </c>
      <c r="AJ7" s="31">
        <f>SUM(AH7:AH12)</f>
        <v>9.8740909986328087E-3</v>
      </c>
      <c r="AL7">
        <v>5</v>
      </c>
      <c r="AN7">
        <f t="shared" si="3"/>
        <v>2.9475482496000033E-2</v>
      </c>
    </row>
    <row r="8" spans="1:40" x14ac:dyDescent="0.25">
      <c r="A8">
        <v>6</v>
      </c>
      <c r="L8" s="31">
        <f>1-L6</f>
        <v>0.57680991887315647</v>
      </c>
      <c r="R8">
        <v>6</v>
      </c>
      <c r="S8">
        <f t="shared" si="4"/>
        <v>0.25082265600000009</v>
      </c>
      <c r="U8">
        <f t="shared" si="0"/>
        <v>0.11147673600000005</v>
      </c>
      <c r="W8">
        <v>80</v>
      </c>
      <c r="Y8">
        <f t="shared" si="6"/>
        <v>9.9300214808824727E-2</v>
      </c>
      <c r="AA8">
        <f>SUM(Y2:Y76)</f>
        <v>0.91252461535642693</v>
      </c>
      <c r="AF8">
        <v>6</v>
      </c>
      <c r="AG8" s="32">
        <f t="shared" si="1"/>
        <v>4.0095707879882869E-2</v>
      </c>
      <c r="AH8" s="31">
        <f t="shared" si="5"/>
        <v>1.2486552626953143E-3</v>
      </c>
      <c r="AJ8" s="31">
        <f>SUM(AH8:AH12)</f>
        <v>1.3832352123046893E-3</v>
      </c>
      <c r="AL8">
        <v>6</v>
      </c>
      <c r="AN8">
        <f>_xlfn.BINOM.DIST(AL8,6,0.38,FALSE)</f>
        <v>3.0109363840000007E-3</v>
      </c>
    </row>
    <row r="9" spans="1:40" x14ac:dyDescent="0.25">
      <c r="A9">
        <v>7</v>
      </c>
      <c r="R9">
        <v>7</v>
      </c>
      <c r="S9">
        <f t="shared" si="4"/>
        <v>0.21499084800000007</v>
      </c>
      <c r="U9">
        <f t="shared" si="0"/>
        <v>4.2467328000000006E-2</v>
      </c>
      <c r="W9">
        <v>81</v>
      </c>
      <c r="Y9">
        <f t="shared" si="6"/>
        <v>9.8074286230937988E-2</v>
      </c>
      <c r="AF9">
        <v>7</v>
      </c>
      <c r="AG9" s="32">
        <f t="shared" si="1"/>
        <v>0.12983372075390628</v>
      </c>
      <c r="AH9" s="31">
        <f t="shared" si="5"/>
        <v>1.2591481640624995E-4</v>
      </c>
    </row>
    <row r="10" spans="1:40" x14ac:dyDescent="0.25">
      <c r="A10">
        <v>8</v>
      </c>
      <c r="R10">
        <v>8</v>
      </c>
      <c r="S10">
        <f t="shared" si="4"/>
        <v>0.12093235200000005</v>
      </c>
      <c r="U10">
        <f t="shared" si="0"/>
        <v>1.0616832000000007E-2</v>
      </c>
      <c r="W10">
        <v>82</v>
      </c>
      <c r="Y10">
        <f t="shared" si="6"/>
        <v>9.0898118945747466E-2</v>
      </c>
      <c r="AA10">
        <f>1-AA8</f>
        <v>8.7475384643573073E-2</v>
      </c>
      <c r="AF10">
        <v>8</v>
      </c>
      <c r="AG10" s="32">
        <f t="shared" si="1"/>
        <v>0.27589665660205087</v>
      </c>
      <c r="AH10" s="31">
        <f t="shared" si="5"/>
        <v>8.3325981445312545E-6</v>
      </c>
    </row>
    <row r="11" spans="1:40" x14ac:dyDescent="0.25">
      <c r="A11">
        <v>9</v>
      </c>
      <c r="R11">
        <v>9</v>
      </c>
      <c r="S11">
        <f t="shared" si="4"/>
        <v>4.0310783999999981E-2</v>
      </c>
      <c r="U11">
        <f t="shared" si="0"/>
        <v>1.5728639999999985E-3</v>
      </c>
      <c r="W11">
        <v>83</v>
      </c>
      <c r="Y11">
        <f t="shared" si="6"/>
        <v>7.8851380290286918E-2</v>
      </c>
      <c r="AF11">
        <v>9</v>
      </c>
      <c r="AG11" s="32">
        <f t="shared" si="1"/>
        <v>0.3474254194248047</v>
      </c>
      <c r="AH11" s="31">
        <f t="shared" si="5"/>
        <v>3.267685546874998E-7</v>
      </c>
      <c r="AM11">
        <f>SUM(AM2:AM4)</f>
        <v>8.7493181439999984E-2</v>
      </c>
      <c r="AN11">
        <f>SUM(AN6:AN8)</f>
        <v>0.15271536064000002</v>
      </c>
    </row>
    <row r="12" spans="1:40" x14ac:dyDescent="0.25">
      <c r="A12">
        <v>10</v>
      </c>
      <c r="R12">
        <v>10</v>
      </c>
      <c r="S12">
        <f t="shared" si="4"/>
        <v>6.0466176E-3</v>
      </c>
      <c r="U12">
        <f t="shared" si="0"/>
        <v>1.0485760000000014E-4</v>
      </c>
      <c r="W12">
        <v>84</v>
      </c>
      <c r="Y12">
        <f t="shared" si="6"/>
        <v>6.3832069758803692E-2</v>
      </c>
      <c r="AF12">
        <v>10</v>
      </c>
      <c r="AG12" s="32">
        <f t="shared" si="1"/>
        <v>0.19687440434072262</v>
      </c>
      <c r="AH12" s="31">
        <f t="shared" si="5"/>
        <v>5.7665039062500008E-9</v>
      </c>
    </row>
    <row r="13" spans="1:40" x14ac:dyDescent="0.25">
      <c r="C13" s="30"/>
      <c r="W13">
        <v>85</v>
      </c>
      <c r="Y13">
        <f t="shared" si="6"/>
        <v>4.8061793700746307E-2</v>
      </c>
    </row>
    <row r="14" spans="1:40" x14ac:dyDescent="0.25">
      <c r="U14">
        <f>SUM(U2:U12)</f>
        <v>1.0000000000000002</v>
      </c>
      <c r="W14">
        <v>86</v>
      </c>
      <c r="Y14">
        <f t="shared" si="6"/>
        <v>3.3531483977264902E-2</v>
      </c>
    </row>
    <row r="15" spans="1:40" x14ac:dyDescent="0.25">
      <c r="W15">
        <v>87</v>
      </c>
      <c r="Y15">
        <f t="shared" si="6"/>
        <v>2.1583483939388894E-2</v>
      </c>
    </row>
    <row r="16" spans="1:40" x14ac:dyDescent="0.25">
      <c r="W16">
        <v>88</v>
      </c>
      <c r="Y16">
        <f t="shared" si="6"/>
        <v>1.2753876873275253E-2</v>
      </c>
    </row>
    <row r="17" spans="23:25" x14ac:dyDescent="0.25">
      <c r="W17">
        <v>89</v>
      </c>
      <c r="Y17">
        <f t="shared" si="6"/>
        <v>6.878495392328242E-3</v>
      </c>
    </row>
    <row r="18" spans="23:25" x14ac:dyDescent="0.25">
      <c r="W18">
        <v>90</v>
      </c>
      <c r="Y18">
        <f t="shared" si="6"/>
        <v>3.3628199695826867E-3</v>
      </c>
    </row>
    <row r="19" spans="23:25" x14ac:dyDescent="0.25">
      <c r="W19">
        <v>91</v>
      </c>
      <c r="Y19">
        <f t="shared" si="6"/>
        <v>1.4781626239923913E-3</v>
      </c>
    </row>
    <row r="20" spans="23:25" x14ac:dyDescent="0.25">
      <c r="W20">
        <v>92</v>
      </c>
      <c r="Y20">
        <f t="shared" si="6"/>
        <v>5.7841146156224093E-4</v>
      </c>
    </row>
    <row r="21" spans="23:25" x14ac:dyDescent="0.25">
      <c r="W21">
        <v>93</v>
      </c>
      <c r="Y21">
        <f t="shared" si="6"/>
        <v>1.9902329860206126E-4</v>
      </c>
    </row>
    <row r="22" spans="23:25" x14ac:dyDescent="0.25">
      <c r="W22">
        <v>94</v>
      </c>
      <c r="Y22">
        <f t="shared" si="6"/>
        <v>5.9283535753805565E-5</v>
      </c>
    </row>
    <row r="23" spans="23:25" x14ac:dyDescent="0.25">
      <c r="W23">
        <v>95</v>
      </c>
      <c r="Y23">
        <f t="shared" si="6"/>
        <v>1.4976893243066663E-5</v>
      </c>
    </row>
    <row r="24" spans="23:25" x14ac:dyDescent="0.25">
      <c r="W24">
        <v>96</v>
      </c>
      <c r="Y24">
        <f t="shared" si="6"/>
        <v>3.1201860923055643E-6</v>
      </c>
    </row>
    <row r="25" spans="23:25" x14ac:dyDescent="0.25">
      <c r="W25">
        <v>97</v>
      </c>
      <c r="Y25">
        <f t="shared" si="6"/>
        <v>5.1466987089576095E-7</v>
      </c>
    </row>
    <row r="26" spans="23:25" x14ac:dyDescent="0.25">
      <c r="W26">
        <v>98</v>
      </c>
      <c r="Y26">
        <f t="shared" si="6"/>
        <v>6.3020800517848304E-8</v>
      </c>
    </row>
    <row r="27" spans="23:25" x14ac:dyDescent="0.25">
      <c r="W27">
        <v>99</v>
      </c>
      <c r="Y27">
        <f t="shared" si="6"/>
        <v>5.0925899408362083E-9</v>
      </c>
    </row>
    <row r="28" spans="23:25" x14ac:dyDescent="0.25">
      <c r="W28">
        <v>100</v>
      </c>
      <c r="Y28">
        <f t="shared" si="6"/>
        <v>2.0370359763344954E-10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9D9B-5F28-4F4A-A00E-60E1D7459151}">
  <dimension ref="A1:M53"/>
  <sheetViews>
    <sheetView topLeftCell="D10" workbookViewId="0">
      <selection activeCell="L45" sqref="L45"/>
    </sheetView>
  </sheetViews>
  <sheetFormatPr baseColWidth="10" defaultRowHeight="15" x14ac:dyDescent="0.25"/>
  <cols>
    <col min="10" max="10" width="12.140625" customWidth="1"/>
    <col min="11" max="12" width="12" bestFit="1" customWidth="1"/>
  </cols>
  <sheetData>
    <row r="1" spans="1:12" x14ac:dyDescent="0.25">
      <c r="B1">
        <v>10</v>
      </c>
      <c r="C1">
        <v>2</v>
      </c>
      <c r="D1">
        <v>80</v>
      </c>
      <c r="E1">
        <v>20</v>
      </c>
      <c r="J1">
        <v>15</v>
      </c>
      <c r="K1">
        <v>85</v>
      </c>
    </row>
    <row r="2" spans="1:12" x14ac:dyDescent="0.25">
      <c r="C2">
        <v>25</v>
      </c>
      <c r="D2">
        <v>0.8</v>
      </c>
      <c r="E2">
        <v>0.2</v>
      </c>
      <c r="I2">
        <v>45</v>
      </c>
      <c r="J2">
        <v>0.15</v>
      </c>
      <c r="K2">
        <v>0.85</v>
      </c>
    </row>
    <row r="3" spans="1:12" x14ac:dyDescent="0.25">
      <c r="A3">
        <v>0</v>
      </c>
      <c r="E3">
        <f t="shared" ref="E3:E28" si="0">_xlfn.BINOM.DIST(A3,25,0.2,FALSE)</f>
        <v>3.7778931862957137E-3</v>
      </c>
      <c r="H3">
        <v>0</v>
      </c>
      <c r="K3">
        <f>_xlfn.BINOM.DIST(H3,45,0.85,FALSE)</f>
        <v>8.3966617312139295E-38</v>
      </c>
    </row>
    <row r="4" spans="1:12" x14ac:dyDescent="0.25">
      <c r="A4">
        <v>1</v>
      </c>
      <c r="E4">
        <f t="shared" si="0"/>
        <v>2.3611832414348232E-2</v>
      </c>
      <c r="H4">
        <v>1</v>
      </c>
      <c r="K4">
        <f t="shared" ref="K4:K48" si="1">_xlfn.BINOM.DIST(H4,45,0.85,FALSE)</f>
        <v>2.1411487414595924E-35</v>
      </c>
      <c r="L4" s="32">
        <f>J4*100</f>
        <v>0</v>
      </c>
    </row>
    <row r="5" spans="1:12" x14ac:dyDescent="0.25">
      <c r="A5">
        <v>2</v>
      </c>
      <c r="E5">
        <f t="shared" si="0"/>
        <v>7.0835497243044693E-2</v>
      </c>
      <c r="H5">
        <v>2</v>
      </c>
      <c r="K5">
        <f t="shared" si="1"/>
        <v>2.6692987643528816E-33</v>
      </c>
    </row>
    <row r="6" spans="1:12" x14ac:dyDescent="0.25">
      <c r="A6">
        <v>3</v>
      </c>
      <c r="E6">
        <f t="shared" si="0"/>
        <v>0.13576803638250226</v>
      </c>
      <c r="H6">
        <v>3</v>
      </c>
      <c r="K6">
        <f t="shared" si="1"/>
        <v>2.1680637741577415E-31</v>
      </c>
    </row>
    <row r="7" spans="1:12" x14ac:dyDescent="0.25">
      <c r="A7">
        <v>4</v>
      </c>
      <c r="E7">
        <f t="shared" si="0"/>
        <v>0.18668105002594063</v>
      </c>
      <c r="H7">
        <v>4</v>
      </c>
      <c r="K7">
        <f t="shared" si="1"/>
        <v>1.2899979456238454E-29</v>
      </c>
    </row>
    <row r="8" spans="1:12" x14ac:dyDescent="0.25">
      <c r="A8">
        <v>5</v>
      </c>
      <c r="E8">
        <f t="shared" si="0"/>
        <v>0.19601510252723769</v>
      </c>
      <c r="H8">
        <v>5</v>
      </c>
      <c r="K8">
        <f t="shared" si="1"/>
        <v>5.9941904539988191E-28</v>
      </c>
    </row>
    <row r="9" spans="1:12" x14ac:dyDescent="0.25">
      <c r="A9">
        <v>6</v>
      </c>
      <c r="E9">
        <f t="shared" si="0"/>
        <v>0.16334591877269808</v>
      </c>
      <c r="H9">
        <v>6</v>
      </c>
      <c r="K9">
        <f t="shared" si="1"/>
        <v>2.2644719492884501E-26</v>
      </c>
    </row>
    <row r="10" spans="1:12" x14ac:dyDescent="0.25">
      <c r="A10">
        <v>7</v>
      </c>
      <c r="E10">
        <f t="shared" si="0"/>
        <v>0.11084187345290226</v>
      </c>
      <c r="H10">
        <v>7</v>
      </c>
      <c r="K10">
        <f t="shared" si="1"/>
        <v>7.1492614398965032E-25</v>
      </c>
    </row>
    <row r="11" spans="1:12" x14ac:dyDescent="0.25">
      <c r="A11">
        <v>8</v>
      </c>
      <c r="E11">
        <f t="shared" si="0"/>
        <v>6.2348553817257471E-2</v>
      </c>
      <c r="H11">
        <v>8</v>
      </c>
      <c r="K11">
        <f t="shared" si="1"/>
        <v>1.9243428709054554E-23</v>
      </c>
    </row>
    <row r="12" spans="1:12" x14ac:dyDescent="0.25">
      <c r="A12">
        <v>9</v>
      </c>
      <c r="E12">
        <f t="shared" si="0"/>
        <v>2.9442372635927156E-2</v>
      </c>
      <c r="H12">
        <v>9</v>
      </c>
      <c r="K12">
        <f t="shared" si="1"/>
        <v>4.4830061696278503E-22</v>
      </c>
    </row>
    <row r="13" spans="1:12" x14ac:dyDescent="0.25">
      <c r="A13">
        <v>10</v>
      </c>
      <c r="E13">
        <f t="shared" si="0"/>
        <v>1.1776949054370864E-2</v>
      </c>
      <c r="H13">
        <v>10</v>
      </c>
      <c r="K13">
        <f t="shared" si="1"/>
        <v>9.1453325860409111E-21</v>
      </c>
    </row>
    <row r="14" spans="1:12" x14ac:dyDescent="0.25">
      <c r="A14">
        <v>11</v>
      </c>
      <c r="E14">
        <f t="shared" si="0"/>
        <v>4.0148689958082479E-3</v>
      </c>
      <c r="H14">
        <v>11</v>
      </c>
      <c r="K14">
        <f t="shared" si="1"/>
        <v>1.6489311783922122E-19</v>
      </c>
    </row>
    <row r="15" spans="1:12" x14ac:dyDescent="0.25">
      <c r="A15">
        <v>12</v>
      </c>
      <c r="E15">
        <f t="shared" si="0"/>
        <v>1.1710034571107396E-3</v>
      </c>
      <c r="H15">
        <v>12</v>
      </c>
      <c r="K15">
        <f t="shared" si="1"/>
        <v>2.6474506141963816E-18</v>
      </c>
    </row>
    <row r="16" spans="1:12" x14ac:dyDescent="0.25">
      <c r="A16">
        <v>13</v>
      </c>
      <c r="E16">
        <f t="shared" si="0"/>
        <v>2.9275086427768483E-4</v>
      </c>
      <c r="H16">
        <v>13</v>
      </c>
      <c r="K16">
        <f t="shared" si="1"/>
        <v>3.8082558834978521E-17</v>
      </c>
    </row>
    <row r="17" spans="1:11" x14ac:dyDescent="0.25">
      <c r="A17">
        <v>14</v>
      </c>
      <c r="E17">
        <f t="shared" si="0"/>
        <v>6.2732328059503996E-5</v>
      </c>
      <c r="H17">
        <v>14</v>
      </c>
      <c r="K17">
        <f t="shared" si="1"/>
        <v>4.9325980967211084E-16</v>
      </c>
    </row>
    <row r="18" spans="1:11" x14ac:dyDescent="0.25">
      <c r="A18">
        <v>15</v>
      </c>
      <c r="E18">
        <f t="shared" si="0"/>
        <v>1.1500926810909055E-5</v>
      </c>
      <c r="H18">
        <v>15</v>
      </c>
      <c r="K18">
        <f t="shared" si="1"/>
        <v>5.7766204377155585E-15</v>
      </c>
    </row>
    <row r="19" spans="1:11" x14ac:dyDescent="0.25">
      <c r="A19">
        <v>16</v>
      </c>
      <c r="E19">
        <f t="shared" si="0"/>
        <v>1.797019814204539E-6</v>
      </c>
      <c r="H19">
        <v>16</v>
      </c>
      <c r="K19">
        <f t="shared" si="1"/>
        <v>6.1376592150727761E-14</v>
      </c>
    </row>
    <row r="20" spans="1:11" x14ac:dyDescent="0.25">
      <c r="A20">
        <v>17</v>
      </c>
      <c r="E20">
        <f t="shared" si="0"/>
        <v>2.3784085776236518E-7</v>
      </c>
      <c r="H20">
        <v>17</v>
      </c>
      <c r="K20">
        <f t="shared" si="1"/>
        <v>5.9330705745703467E-13</v>
      </c>
    </row>
    <row r="21" spans="1:11" x14ac:dyDescent="0.25">
      <c r="A21">
        <v>18</v>
      </c>
      <c r="E21">
        <f t="shared" si="0"/>
        <v>2.6426761973596225E-8</v>
      </c>
      <c r="H21">
        <v>18</v>
      </c>
      <c r="K21">
        <f t="shared" si="1"/>
        <v>5.229891839806423E-12</v>
      </c>
    </row>
    <row r="22" spans="1:11" x14ac:dyDescent="0.25">
      <c r="A22">
        <v>19</v>
      </c>
      <c r="E22">
        <f t="shared" si="0"/>
        <v>2.4340438659891295E-9</v>
      </c>
      <c r="H22">
        <v>19</v>
      </c>
      <c r="K22">
        <f t="shared" si="1"/>
        <v>4.2114392183704761E-11</v>
      </c>
    </row>
    <row r="23" spans="1:11" x14ac:dyDescent="0.25">
      <c r="A23">
        <v>20</v>
      </c>
      <c r="E23">
        <f t="shared" si="0"/>
        <v>1.8255328994918413E-10</v>
      </c>
      <c r="H23">
        <v>20</v>
      </c>
      <c r="K23">
        <f t="shared" si="1"/>
        <v>3.102426890866222E-10</v>
      </c>
    </row>
    <row r="24" spans="1:11" x14ac:dyDescent="0.25">
      <c r="A24">
        <v>21</v>
      </c>
      <c r="D24">
        <f>_xlfn.BINOM.DIST(A24,25,0.8,FALSE)</f>
        <v>0.18668105002594065</v>
      </c>
      <c r="E24">
        <f t="shared" si="0"/>
        <v>1.0866267258879967E-11</v>
      </c>
      <c r="H24">
        <v>21</v>
      </c>
      <c r="K24">
        <f t="shared" si="1"/>
        <v>2.0929070295526233E-9</v>
      </c>
    </row>
    <row r="25" spans="1:11" x14ac:dyDescent="0.25">
      <c r="A25">
        <v>22</v>
      </c>
      <c r="D25">
        <f t="shared" ref="D25:D28" si="2">_xlfn.BINOM.DIST(A25,25,0.8,FALSE)</f>
        <v>0.13576803638250229</v>
      </c>
      <c r="E25">
        <f t="shared" si="0"/>
        <v>4.9392123904000137E-13</v>
      </c>
      <c r="H25">
        <v>22</v>
      </c>
      <c r="K25">
        <f t="shared" si="1"/>
        <v>1.2937970728143461E-8</v>
      </c>
    </row>
    <row r="26" spans="1:11" x14ac:dyDescent="0.25">
      <c r="A26">
        <v>23</v>
      </c>
      <c r="D26">
        <f t="shared" si="2"/>
        <v>7.0835497243044734E-2</v>
      </c>
      <c r="E26">
        <f t="shared" si="0"/>
        <v>1.6106127360000013E-14</v>
      </c>
      <c r="H26">
        <v>23</v>
      </c>
      <c r="K26">
        <f t="shared" si="1"/>
        <v>7.3315167459479589E-8</v>
      </c>
    </row>
    <row r="27" spans="1:11" x14ac:dyDescent="0.25">
      <c r="A27">
        <v>24</v>
      </c>
      <c r="D27">
        <f t="shared" si="2"/>
        <v>2.3611832414348253E-2</v>
      </c>
      <c r="E27">
        <f t="shared" si="0"/>
        <v>3.3554432000000112E-16</v>
      </c>
      <c r="H27">
        <v>24</v>
      </c>
      <c r="K27">
        <f t="shared" si="1"/>
        <v>3.8083156430340848E-7</v>
      </c>
    </row>
    <row r="28" spans="1:11" x14ac:dyDescent="0.25">
      <c r="A28">
        <v>25</v>
      </c>
      <c r="D28">
        <f t="shared" si="2"/>
        <v>3.7778931862957207E-3</v>
      </c>
      <c r="E28">
        <f t="shared" si="0"/>
        <v>3.355443200000004E-18</v>
      </c>
      <c r="H28">
        <v>25</v>
      </c>
      <c r="K28">
        <f t="shared" si="1"/>
        <v>1.8127582460842283E-6</v>
      </c>
    </row>
    <row r="29" spans="1:11" x14ac:dyDescent="0.25">
      <c r="H29">
        <v>26</v>
      </c>
      <c r="K29">
        <f t="shared" si="1"/>
        <v>7.9017667137004269E-6</v>
      </c>
    </row>
    <row r="30" spans="1:11" x14ac:dyDescent="0.25">
      <c r="D30">
        <f>SUM(D24:D28)</f>
        <v>0.42067430925213167</v>
      </c>
      <c r="E30">
        <f>SUM(E9:E28)</f>
        <v>0.38331058822063069</v>
      </c>
      <c r="H30">
        <v>27</v>
      </c>
      <c r="K30">
        <f t="shared" si="1"/>
        <v>3.1509514179323935E-5</v>
      </c>
    </row>
    <row r="31" spans="1:11" x14ac:dyDescent="0.25">
      <c r="D31" s="30">
        <f>D30*100</f>
        <v>42.067430925213166</v>
      </c>
      <c r="E31" s="30">
        <f>E30*100</f>
        <v>38.331058822063071</v>
      </c>
      <c r="H31">
        <v>28</v>
      </c>
      <c r="K31">
        <f t="shared" si="1"/>
        <v>1.1478465879610887E-4</v>
      </c>
    </row>
    <row r="32" spans="1:11" x14ac:dyDescent="0.25">
      <c r="H32">
        <v>29</v>
      </c>
      <c r="K32">
        <f t="shared" si="1"/>
        <v>3.8129616542615475E-4</v>
      </c>
    </row>
    <row r="33" spans="5:13" x14ac:dyDescent="0.25">
      <c r="E33">
        <f>SUM(E3:E11)</f>
        <v>0.95322575782222718</v>
      </c>
      <c r="H33">
        <v>30</v>
      </c>
      <c r="K33">
        <f t="shared" si="1"/>
        <v>1.1523617443990482E-3</v>
      </c>
    </row>
    <row r="34" spans="5:13" x14ac:dyDescent="0.25">
      <c r="E34" s="30">
        <f>E33*100</f>
        <v>95.322575782222714</v>
      </c>
      <c r="H34">
        <v>31</v>
      </c>
      <c r="K34">
        <f t="shared" si="1"/>
        <v>3.1597015572231899E-3</v>
      </c>
    </row>
    <row r="35" spans="5:13" x14ac:dyDescent="0.25">
      <c r="H35">
        <v>32</v>
      </c>
      <c r="K35">
        <f t="shared" si="1"/>
        <v>7.8334267772824893E-3</v>
      </c>
    </row>
    <row r="36" spans="5:13" x14ac:dyDescent="0.25">
      <c r="E36">
        <f>SUM(E3:E28)</f>
        <v>1.0000000000000002</v>
      </c>
      <c r="H36">
        <v>33</v>
      </c>
      <c r="K36">
        <f t="shared" si="1"/>
        <v>1.7486740583630603E-2</v>
      </c>
    </row>
    <row r="37" spans="5:13" x14ac:dyDescent="0.25">
      <c r="H37">
        <v>34</v>
      </c>
      <c r="K37">
        <f t="shared" si="1"/>
        <v>3.4973481167261199E-2</v>
      </c>
    </row>
    <row r="38" spans="5:13" x14ac:dyDescent="0.25">
      <c r="H38">
        <v>35</v>
      </c>
      <c r="K38">
        <f t="shared" si="1"/>
        <v>6.2286104555027019E-2</v>
      </c>
    </row>
    <row r="39" spans="5:13" x14ac:dyDescent="0.25">
      <c r="H39">
        <v>36</v>
      </c>
      <c r="K39">
        <f t="shared" si="1"/>
        <v>9.8042942355135165E-2</v>
      </c>
    </row>
    <row r="40" spans="5:13" x14ac:dyDescent="0.25">
      <c r="H40">
        <v>37</v>
      </c>
      <c r="K40">
        <f t="shared" si="1"/>
        <v>0.13514027189491598</v>
      </c>
    </row>
    <row r="41" spans="5:13" x14ac:dyDescent="0.25">
      <c r="H41">
        <v>38</v>
      </c>
      <c r="K41">
        <f t="shared" si="1"/>
        <v>0.16121997348867168</v>
      </c>
    </row>
    <row r="42" spans="5:13" x14ac:dyDescent="0.25">
      <c r="H42">
        <v>39</v>
      </c>
      <c r="K42">
        <f t="shared" si="1"/>
        <v>0.16397587047138401</v>
      </c>
    </row>
    <row r="43" spans="5:13" x14ac:dyDescent="0.25">
      <c r="H43">
        <v>40</v>
      </c>
      <c r="K43">
        <f t="shared" si="1"/>
        <v>0.13937948990067639</v>
      </c>
      <c r="L43">
        <f>SUM(K3:K43)</f>
        <v>0.82518813889482567</v>
      </c>
      <c r="M43" s="30">
        <f>K43*100</f>
        <v>13.937948990067639</v>
      </c>
    </row>
    <row r="44" spans="5:13" x14ac:dyDescent="0.25">
      <c r="H44">
        <v>41</v>
      </c>
      <c r="K44">
        <f t="shared" si="1"/>
        <v>9.631915968745923E-2</v>
      </c>
      <c r="L44" s="30">
        <f>L43*100</f>
        <v>82.518813889482573</v>
      </c>
    </row>
    <row r="45" spans="5:13" x14ac:dyDescent="0.25">
      <c r="H45">
        <v>42</v>
      </c>
      <c r="K45">
        <f t="shared" si="1"/>
        <v>5.1981768720216093E-2</v>
      </c>
    </row>
    <row r="46" spans="5:13" x14ac:dyDescent="0.25">
      <c r="H46">
        <v>43</v>
      </c>
      <c r="K46">
        <f t="shared" si="1"/>
        <v>2.0550931819620311E-2</v>
      </c>
    </row>
    <row r="47" spans="5:13" x14ac:dyDescent="0.25">
      <c r="H47">
        <v>44</v>
      </c>
      <c r="K47">
        <f t="shared" si="1"/>
        <v>5.2934218323264478E-3</v>
      </c>
    </row>
    <row r="48" spans="5:13" x14ac:dyDescent="0.25">
      <c r="H48">
        <v>45</v>
      </c>
      <c r="K48">
        <f t="shared" si="1"/>
        <v>6.6657904555221894E-4</v>
      </c>
      <c r="L48" s="30">
        <f>K48*100</f>
        <v>6.66579045552219E-2</v>
      </c>
    </row>
    <row r="50" spans="10:11" x14ac:dyDescent="0.25">
      <c r="K50" s="30"/>
    </row>
    <row r="53" spans="10:11" x14ac:dyDescent="0.25">
      <c r="J53" s="33"/>
      <c r="K5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5AE-0E43-4F5C-A0C2-F4F9537B3253}">
  <dimension ref="A1:AE27"/>
  <sheetViews>
    <sheetView topLeftCell="L7" workbookViewId="0">
      <selection activeCell="Y15" sqref="Y15"/>
    </sheetView>
  </sheetViews>
  <sheetFormatPr baseColWidth="10" defaultRowHeight="15" x14ac:dyDescent="0.25"/>
  <cols>
    <col min="3" max="3" width="11.85546875" bestFit="1" customWidth="1"/>
    <col min="5" max="5" width="14" bestFit="1" customWidth="1"/>
  </cols>
  <sheetData>
    <row r="1" spans="1:29" x14ac:dyDescent="0.25">
      <c r="B1">
        <v>20</v>
      </c>
      <c r="C1">
        <v>1</v>
      </c>
      <c r="D1">
        <v>40</v>
      </c>
      <c r="E1">
        <v>2</v>
      </c>
      <c r="I1">
        <v>3</v>
      </c>
      <c r="J1">
        <v>1</v>
      </c>
      <c r="L1">
        <v>15</v>
      </c>
      <c r="M1">
        <v>5</v>
      </c>
      <c r="S1">
        <v>15</v>
      </c>
      <c r="T1">
        <v>0.15</v>
      </c>
      <c r="X1">
        <v>8</v>
      </c>
      <c r="Y1" t="s">
        <v>33</v>
      </c>
    </row>
    <row r="2" spans="1:29" x14ac:dyDescent="0.25">
      <c r="A2">
        <v>0</v>
      </c>
      <c r="C2">
        <f>_xlfn.POISSON.DIST(A2,20,FALSE)</f>
        <v>2.0611536224385579E-9</v>
      </c>
      <c r="H2">
        <v>0</v>
      </c>
      <c r="J2">
        <f t="shared" ref="J2:J4" si="0">_xlfn.POISSON.DIST(H2,3,FALSE)</f>
        <v>4.9787068367863944E-2</v>
      </c>
      <c r="N2">
        <f>_xlfn.POISSON.DIST(H2,15,FALSE)</f>
        <v>3.0590232050182579E-7</v>
      </c>
      <c r="S2">
        <v>85</v>
      </c>
      <c r="T2">
        <v>0.85</v>
      </c>
      <c r="W2">
        <v>15</v>
      </c>
      <c r="X2">
        <f>_xlfn.POISSON.DIST(W2,8,FALSE)</f>
        <v>9.0259794111215482E-3</v>
      </c>
      <c r="Y2">
        <f>1-X2</f>
        <v>0.9909740205888784</v>
      </c>
      <c r="AB2">
        <v>0</v>
      </c>
      <c r="AC2">
        <f>_xlfn.POISSON.DIST(AB2,8,FALSE)</f>
        <v>3.3546262790251185E-4</v>
      </c>
    </row>
    <row r="3" spans="1:29" x14ac:dyDescent="0.25">
      <c r="A3">
        <v>1</v>
      </c>
      <c r="C3">
        <f t="shared" ref="C3:C11" si="1">_xlfn.POISSON.DIST(A3,20,FALSE)</f>
        <v>4.1223072448771152E-8</v>
      </c>
      <c r="H3">
        <v>1</v>
      </c>
      <c r="J3">
        <f t="shared" si="0"/>
        <v>0.14936120510359185</v>
      </c>
      <c r="N3">
        <f t="shared" ref="N3:N10" si="2">_xlfn.POISSON.DIST(H3,15,FALSE)</f>
        <v>4.5885348075273872E-6</v>
      </c>
      <c r="R3">
        <v>0</v>
      </c>
      <c r="S3">
        <f>_xlfn.BINOM.DIST(R3,10,0.15,FALSE)</f>
        <v>0.1968744043407227</v>
      </c>
      <c r="AB3">
        <v>1</v>
      </c>
      <c r="AC3">
        <f t="shared" ref="AC3:AC17" si="3">_xlfn.POISSON.DIST(AB3,8,FALSE)</f>
        <v>2.683701023220094E-3</v>
      </c>
    </row>
    <row r="4" spans="1:29" x14ac:dyDescent="0.25">
      <c r="A4">
        <v>2</v>
      </c>
      <c r="C4">
        <f t="shared" si="1"/>
        <v>4.1223072448771121E-7</v>
      </c>
      <c r="H4">
        <v>2</v>
      </c>
      <c r="J4">
        <f t="shared" si="0"/>
        <v>0.22404180765538775</v>
      </c>
      <c r="K4">
        <f>1-J4</f>
        <v>0.77595819234461227</v>
      </c>
      <c r="L4" s="30">
        <f>K4*100</f>
        <v>77.595819234461231</v>
      </c>
      <c r="N4">
        <f t="shared" si="2"/>
        <v>3.4414011056455447E-5</v>
      </c>
      <c r="R4">
        <v>1</v>
      </c>
      <c r="S4">
        <f t="shared" ref="S4:S13" si="4">_xlfn.BINOM.DIST(R4,10,0.15,FALSE)</f>
        <v>0.3474254194248047</v>
      </c>
      <c r="AB4">
        <v>2</v>
      </c>
      <c r="AC4">
        <f t="shared" si="3"/>
        <v>1.0734804092880379E-2</v>
      </c>
    </row>
    <row r="5" spans="1:29" x14ac:dyDescent="0.25">
      <c r="A5">
        <v>3</v>
      </c>
      <c r="C5">
        <f t="shared" si="1"/>
        <v>2.7482048299180789E-6</v>
      </c>
      <c r="H5">
        <v>3</v>
      </c>
      <c r="J5">
        <f>_xlfn.POISSON.DIST(H5,3,FALSE)</f>
        <v>0.22404180765538778</v>
      </c>
      <c r="K5" s="30">
        <f>J5*100</f>
        <v>22.404180765538779</v>
      </c>
      <c r="N5">
        <f t="shared" si="2"/>
        <v>1.7207005528227688E-4</v>
      </c>
      <c r="R5">
        <v>2</v>
      </c>
      <c r="S5">
        <f t="shared" si="4"/>
        <v>0.27589665660205087</v>
      </c>
      <c r="T5">
        <v>0.1275</v>
      </c>
      <c r="U5">
        <f>T5*100</f>
        <v>12.75</v>
      </c>
      <c r="AB5">
        <v>3</v>
      </c>
      <c r="AC5">
        <f t="shared" si="3"/>
        <v>2.8626144247681014E-2</v>
      </c>
    </row>
    <row r="6" spans="1:29" x14ac:dyDescent="0.25">
      <c r="A6">
        <v>4</v>
      </c>
      <c r="C6">
        <f t="shared" si="1"/>
        <v>1.3741024149590403E-5</v>
      </c>
      <c r="H6">
        <v>4</v>
      </c>
      <c r="J6">
        <f t="shared" ref="J6:J11" si="5">_xlfn.POISSON.DIST(H6,3,FALSE)</f>
        <v>0.16803135574154085</v>
      </c>
      <c r="N6">
        <f t="shared" si="2"/>
        <v>6.4526270730853874E-4</v>
      </c>
      <c r="R6">
        <v>3</v>
      </c>
      <c r="S6">
        <f t="shared" si="4"/>
        <v>0.12983372075390626</v>
      </c>
      <c r="AB6">
        <v>4</v>
      </c>
      <c r="AC6">
        <f t="shared" si="3"/>
        <v>5.7252288495362028E-2</v>
      </c>
    </row>
    <row r="7" spans="1:29" x14ac:dyDescent="0.25">
      <c r="A7">
        <v>5</v>
      </c>
      <c r="C7">
        <f t="shared" si="1"/>
        <v>5.4964096598361591E-5</v>
      </c>
      <c r="H7">
        <v>5</v>
      </c>
      <c r="J7">
        <f t="shared" si="5"/>
        <v>0.10081881344492449</v>
      </c>
      <c r="N7">
        <f t="shared" si="2"/>
        <v>1.9357881219256175E-3</v>
      </c>
      <c r="R7">
        <v>4</v>
      </c>
      <c r="S7">
        <f t="shared" si="4"/>
        <v>4.0095707879882835E-2</v>
      </c>
      <c r="T7">
        <f>SUM(S7:S13)</f>
        <v>4.9969798878515645E-2</v>
      </c>
      <c r="U7" s="31">
        <f>T7*100</f>
        <v>4.9969798878515643</v>
      </c>
      <c r="AB7">
        <v>5</v>
      </c>
      <c r="AC7">
        <f t="shared" si="3"/>
        <v>9.1603661592579252E-2</v>
      </c>
    </row>
    <row r="8" spans="1:29" x14ac:dyDescent="0.25">
      <c r="A8">
        <v>6</v>
      </c>
      <c r="C8">
        <f t="shared" si="1"/>
        <v>1.8321365532787196E-4</v>
      </c>
      <c r="H8">
        <v>6</v>
      </c>
      <c r="J8">
        <f t="shared" si="5"/>
        <v>5.0409406722462261E-2</v>
      </c>
      <c r="K8">
        <f>SUM(J6:J10)</f>
        <v>0.3489651191560928</v>
      </c>
      <c r="L8" s="30">
        <f>K8*100</f>
        <v>34.896511915609281</v>
      </c>
      <c r="N8">
        <f t="shared" si="2"/>
        <v>4.839470304814038E-3</v>
      </c>
      <c r="R8">
        <v>5</v>
      </c>
      <c r="S8">
        <f t="shared" si="4"/>
        <v>8.4908557863281192E-3</v>
      </c>
      <c r="W8">
        <v>0</v>
      </c>
      <c r="X8">
        <f t="shared" ref="X8:X13" si="6">_xlfn.POISSON.DIST(W8,8,FALSE)</f>
        <v>3.3546262790251185E-4</v>
      </c>
      <c r="AB8">
        <v>6</v>
      </c>
      <c r="AC8">
        <f t="shared" si="3"/>
        <v>0.12213821545677231</v>
      </c>
    </row>
    <row r="9" spans="1:29" x14ac:dyDescent="0.25">
      <c r="A9">
        <v>7</v>
      </c>
      <c r="C9">
        <f t="shared" si="1"/>
        <v>5.2346758665106302E-4</v>
      </c>
      <c r="H9">
        <v>7</v>
      </c>
      <c r="J9">
        <f t="shared" si="5"/>
        <v>2.1604031452483807E-2</v>
      </c>
      <c r="N9">
        <f t="shared" si="2"/>
        <v>1.0370293510315797E-2</v>
      </c>
      <c r="R9">
        <v>6</v>
      </c>
      <c r="S9">
        <f t="shared" si="4"/>
        <v>1.2486552626953143E-3</v>
      </c>
      <c r="W9">
        <v>1</v>
      </c>
      <c r="X9">
        <f t="shared" si="6"/>
        <v>2.683701023220094E-3</v>
      </c>
      <c r="AB9">
        <v>7</v>
      </c>
      <c r="AC9">
        <f t="shared" si="3"/>
        <v>0.13958653195059695</v>
      </c>
    </row>
    <row r="10" spans="1:29" x14ac:dyDescent="0.25">
      <c r="A10">
        <v>8</v>
      </c>
      <c r="C10">
        <f t="shared" si="1"/>
        <v>1.3086689666276553E-3</v>
      </c>
      <c r="H10">
        <v>8</v>
      </c>
      <c r="J10">
        <f t="shared" si="5"/>
        <v>8.1015117946814375E-3</v>
      </c>
      <c r="N10">
        <f t="shared" si="2"/>
        <v>1.9444300331842138E-2</v>
      </c>
      <c r="R10">
        <v>7</v>
      </c>
      <c r="S10">
        <f t="shared" si="4"/>
        <v>1.2591481640624995E-4</v>
      </c>
      <c r="W10">
        <v>2</v>
      </c>
      <c r="X10">
        <f t="shared" si="6"/>
        <v>1.0734804092880379E-2</v>
      </c>
      <c r="AB10">
        <v>8</v>
      </c>
      <c r="AC10">
        <f t="shared" si="3"/>
        <v>0.13958653195059695</v>
      </c>
    </row>
    <row r="11" spans="1:29" x14ac:dyDescent="0.25">
      <c r="A11">
        <v>9</v>
      </c>
      <c r="C11">
        <f t="shared" si="1"/>
        <v>2.9081532591725681E-3</v>
      </c>
      <c r="H11">
        <v>9</v>
      </c>
      <c r="J11">
        <f t="shared" si="5"/>
        <v>2.7005039315604771E-3</v>
      </c>
      <c r="K11">
        <f>SUM(J2:J11)</f>
        <v>0.99889751186988462</v>
      </c>
      <c r="L11" s="30">
        <f>K11*100</f>
        <v>99.889751186988462</v>
      </c>
      <c r="N11">
        <f>_xlfn.POISSON.DIST(H11,15,FALSE)</f>
        <v>3.2407167219736882E-2</v>
      </c>
      <c r="O11">
        <f>SUM(N2:N11)</f>
        <v>6.9853660699409778E-2</v>
      </c>
      <c r="P11" s="30">
        <f>O11*100</f>
        <v>6.9853660699409774</v>
      </c>
      <c r="R11">
        <v>8</v>
      </c>
      <c r="S11">
        <f t="shared" si="4"/>
        <v>8.3325981445312545E-6</v>
      </c>
      <c r="W11">
        <v>3</v>
      </c>
      <c r="X11">
        <f t="shared" si="6"/>
        <v>2.8626144247681014E-2</v>
      </c>
      <c r="AB11">
        <v>9</v>
      </c>
      <c r="AC11">
        <f t="shared" si="3"/>
        <v>0.12407691728941951</v>
      </c>
    </row>
    <row r="12" spans="1:29" x14ac:dyDescent="0.25">
      <c r="A12">
        <v>10</v>
      </c>
      <c r="C12">
        <f>_xlfn.POISSON.DIST(A12,20,FALSE)</f>
        <v>5.8163065183451353E-3</v>
      </c>
      <c r="E12" s="29">
        <f>C12</f>
        <v>5.8163065183451353E-3</v>
      </c>
      <c r="H12">
        <v>10</v>
      </c>
      <c r="R12">
        <v>9</v>
      </c>
      <c r="S12">
        <f t="shared" si="4"/>
        <v>3.267685546874998E-7</v>
      </c>
      <c r="W12">
        <v>4</v>
      </c>
      <c r="X12">
        <f t="shared" si="6"/>
        <v>5.7252288495362028E-2</v>
      </c>
      <c r="AB12">
        <v>10</v>
      </c>
      <c r="AC12">
        <f t="shared" si="3"/>
        <v>9.9261533831535603E-2</v>
      </c>
    </row>
    <row r="13" spans="1:29" x14ac:dyDescent="0.25">
      <c r="A13">
        <v>11</v>
      </c>
      <c r="C13">
        <f t="shared" ref="C13:C21" si="7">_xlfn.POISSON.DIST(A13,20,FALSE)</f>
        <v>1.0575102760627515E-2</v>
      </c>
      <c r="R13">
        <v>10</v>
      </c>
      <c r="S13">
        <f t="shared" si="4"/>
        <v>5.7665039062500008E-9</v>
      </c>
      <c r="W13">
        <v>5</v>
      </c>
      <c r="X13">
        <f t="shared" si="6"/>
        <v>9.1603661592579252E-2</v>
      </c>
      <c r="Y13">
        <f>SUM(X8:X13)</f>
        <v>0.19123606207962529</v>
      </c>
      <c r="Z13" s="30">
        <f>Y13*100</f>
        <v>19.123606207962528</v>
      </c>
      <c r="AB13">
        <v>11</v>
      </c>
      <c r="AC13">
        <f t="shared" si="3"/>
        <v>7.2190206422934985E-2</v>
      </c>
    </row>
    <row r="14" spans="1:29" x14ac:dyDescent="0.25">
      <c r="A14">
        <v>12</v>
      </c>
      <c r="C14">
        <f t="shared" si="7"/>
        <v>1.7625171267712545E-2</v>
      </c>
      <c r="Y14">
        <f>1-Y13</f>
        <v>0.80876393792037471</v>
      </c>
      <c r="AB14">
        <v>12</v>
      </c>
      <c r="AC14">
        <f t="shared" si="3"/>
        <v>4.8126804281956682E-2</v>
      </c>
    </row>
    <row r="15" spans="1:29" x14ac:dyDescent="0.25">
      <c r="A15">
        <v>13</v>
      </c>
      <c r="C15">
        <f t="shared" si="7"/>
        <v>2.7115648104173135E-2</v>
      </c>
      <c r="AB15">
        <v>13</v>
      </c>
      <c r="AC15">
        <f t="shared" si="3"/>
        <v>2.961649494274254E-2</v>
      </c>
    </row>
    <row r="16" spans="1:29" x14ac:dyDescent="0.25">
      <c r="A16">
        <v>14</v>
      </c>
      <c r="C16">
        <f t="shared" si="7"/>
        <v>3.8736640148818745E-2</v>
      </c>
      <c r="W16">
        <v>20</v>
      </c>
      <c r="X16">
        <f>_xlfn.POISSON.DIST(W16,8,FALSE)</f>
        <v>1.589714984002141E-4</v>
      </c>
      <c r="AB16">
        <v>14</v>
      </c>
      <c r="AC16">
        <f t="shared" si="3"/>
        <v>1.6923711395852893E-2</v>
      </c>
    </row>
    <row r="17" spans="1:31" x14ac:dyDescent="0.25">
      <c r="A17">
        <v>15</v>
      </c>
      <c r="C17">
        <f t="shared" si="7"/>
        <v>5.1648853531758354E-2</v>
      </c>
      <c r="W17">
        <v>21</v>
      </c>
      <c r="X17">
        <f t="shared" ref="X17:X25" si="8">_xlfn.POISSON.DIST(W17,8,FALSE)</f>
        <v>6.056057081912934E-5</v>
      </c>
      <c r="AB17">
        <v>15</v>
      </c>
      <c r="AC17">
        <f t="shared" si="3"/>
        <v>9.0259794111215482E-3</v>
      </c>
      <c r="AD17">
        <f>SUM(AC2:AC17)</f>
        <v>0.99176898901315524</v>
      </c>
      <c r="AE17">
        <f>1-AD17</f>
        <v>8.2310109868447556E-3</v>
      </c>
    </row>
    <row r="18" spans="1:31" x14ac:dyDescent="0.25">
      <c r="A18">
        <v>16</v>
      </c>
      <c r="C18">
        <f t="shared" si="7"/>
        <v>6.4561066914697929E-2</v>
      </c>
      <c r="W18">
        <v>22</v>
      </c>
      <c r="X18">
        <f t="shared" si="8"/>
        <v>2.2022025752410641E-5</v>
      </c>
    </row>
    <row r="19" spans="1:31" x14ac:dyDescent="0.25">
      <c r="A19">
        <v>17</v>
      </c>
      <c r="C19">
        <f t="shared" si="7"/>
        <v>7.595419637023286E-2</v>
      </c>
      <c r="D19">
        <f>SUM(C2:C19)</f>
        <v>0.29702839792467378</v>
      </c>
      <c r="E19" s="30">
        <f>D19*100</f>
        <v>29.70283979246738</v>
      </c>
      <c r="W19">
        <v>23</v>
      </c>
      <c r="X19">
        <f t="shared" si="8"/>
        <v>7.659835044316745E-6</v>
      </c>
    </row>
    <row r="20" spans="1:31" x14ac:dyDescent="0.25">
      <c r="A20">
        <v>18</v>
      </c>
      <c r="C20">
        <f t="shared" si="7"/>
        <v>8.4393551522480972E-2</v>
      </c>
      <c r="W20">
        <v>24</v>
      </c>
      <c r="X20">
        <f t="shared" si="8"/>
        <v>2.5532783481055784E-6</v>
      </c>
    </row>
    <row r="21" spans="1:31" x14ac:dyDescent="0.25">
      <c r="A21">
        <v>19</v>
      </c>
      <c r="C21">
        <f t="shared" si="7"/>
        <v>8.8835317392085208E-2</v>
      </c>
      <c r="W21">
        <v>25</v>
      </c>
      <c r="X21">
        <f t="shared" si="8"/>
        <v>8.1704907139378603E-7</v>
      </c>
    </row>
    <row r="22" spans="1:31" x14ac:dyDescent="0.25">
      <c r="A22">
        <v>20</v>
      </c>
      <c r="C22">
        <f>_xlfn.POISSON.DIST(A22,20,FALSE)</f>
        <v>8.8835317392085222E-2</v>
      </c>
      <c r="D22">
        <f>SUM(C2:C22)</f>
        <v>0.55909258423132524</v>
      </c>
      <c r="W22">
        <v>26</v>
      </c>
      <c r="X22">
        <f t="shared" si="8"/>
        <v>2.513997142750107E-7</v>
      </c>
    </row>
    <row r="23" spans="1:31" x14ac:dyDescent="0.25">
      <c r="D23">
        <f>1-D22</f>
        <v>0.44090741576867476</v>
      </c>
      <c r="W23">
        <v>27</v>
      </c>
      <c r="X23">
        <f t="shared" si="8"/>
        <v>7.4488804229632912E-8</v>
      </c>
    </row>
    <row r="24" spans="1:31" x14ac:dyDescent="0.25">
      <c r="D24" s="30">
        <f>D23*100</f>
        <v>44.090741576867472</v>
      </c>
      <c r="W24">
        <v>28</v>
      </c>
      <c r="X24">
        <f t="shared" si="8"/>
        <v>2.1282515494180777E-8</v>
      </c>
    </row>
    <row r="25" spans="1:31" x14ac:dyDescent="0.25">
      <c r="A25">
        <v>20</v>
      </c>
      <c r="C25">
        <f>_xlfn.POISSON.DIST(A25,40,FALSE)</f>
        <v>1.9199765904692393E-4</v>
      </c>
      <c r="D25">
        <f>1-C25</f>
        <v>0.99980800234095313</v>
      </c>
      <c r="W25">
        <v>29</v>
      </c>
      <c r="X25">
        <f t="shared" si="8"/>
        <v>5.8710387570153908E-9</v>
      </c>
    </row>
    <row r="26" spans="1:31" x14ac:dyDescent="0.25">
      <c r="A26">
        <v>40</v>
      </c>
      <c r="C26">
        <f>_xlfn.POISSON.DIST(A26,40,FALSE)</f>
        <v>6.2947039423592199E-2</v>
      </c>
      <c r="W26">
        <v>30</v>
      </c>
      <c r="X26">
        <f>_xlfn.POISSON.DIST(W26,8,FALSE)</f>
        <v>1.5656103352041052E-9</v>
      </c>
      <c r="Y26">
        <f>SUM(X17:X25)</f>
        <v>9.3965801108111948E-5</v>
      </c>
      <c r="Z26" s="30">
        <f>Y26*100</f>
        <v>9.3965801108111952E-3</v>
      </c>
    </row>
    <row r="27" spans="1:31" x14ac:dyDescent="0.25">
      <c r="C27">
        <f>1-C26</f>
        <v>0.93705296057640775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4"/>
  <sheetViews>
    <sheetView zoomScale="130" zoomScaleNormal="130" workbookViewId="0">
      <selection activeCell="C8" sqref="C8"/>
    </sheetView>
  </sheetViews>
  <sheetFormatPr baseColWidth="10" defaultRowHeight="15" x14ac:dyDescent="0.25"/>
  <cols>
    <col min="2" max="2" width="13.28515625" customWidth="1"/>
  </cols>
  <sheetData>
    <row r="2" spans="1:10" x14ac:dyDescent="0.25">
      <c r="A2" s="36" t="s">
        <v>21</v>
      </c>
      <c r="B2" s="36"/>
      <c r="C2" s="36"/>
      <c r="D2" s="4"/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20</v>
      </c>
    </row>
    <row r="3" spans="1:10" x14ac:dyDescent="0.25">
      <c r="A3" s="21"/>
      <c r="B3" s="22" t="s">
        <v>22</v>
      </c>
      <c r="C3" s="22" t="s">
        <v>23</v>
      </c>
      <c r="D3" s="4"/>
      <c r="E3" s="4"/>
      <c r="F3" s="18">
        <f>_xlfn.BINOM.DIST(J3,10,0.3,0)</f>
        <v>2.8247524899999994E-2</v>
      </c>
      <c r="G3" s="4"/>
      <c r="H3" s="4">
        <f>_xlfn.BINOM.DIST(J3,10,0.7,0)</f>
        <v>5.9049000000000059E-6</v>
      </c>
      <c r="I3" s="4"/>
      <c r="J3" s="4">
        <v>0</v>
      </c>
    </row>
    <row r="4" spans="1:10" x14ac:dyDescent="0.25">
      <c r="A4" s="22" t="s">
        <v>1</v>
      </c>
      <c r="B4" s="23">
        <f>E14</f>
        <v>0.20012094900000005</v>
      </c>
      <c r="C4" s="24">
        <f>B4</f>
        <v>0.20012094900000005</v>
      </c>
      <c r="E4" s="4"/>
      <c r="F4" s="18">
        <f t="shared" ref="F4:F5" si="0">_xlfn.BINOM.DIST(J4,10,0.3,0)</f>
        <v>0.12106082100000001</v>
      </c>
      <c r="G4" s="4"/>
      <c r="H4" s="4">
        <f t="shared" ref="H4:H10" si="1">_xlfn.BINOM.DIST(J4,10,0.7,0)</f>
        <v>1.3778100000000015E-4</v>
      </c>
      <c r="I4" s="4"/>
      <c r="J4" s="4">
        <v>1</v>
      </c>
    </row>
    <row r="5" spans="1:10" x14ac:dyDescent="0.25">
      <c r="A5" s="22" t="s">
        <v>2</v>
      </c>
      <c r="B5" s="23">
        <f>F14</f>
        <v>0.38278278640000007</v>
      </c>
      <c r="C5" s="24">
        <f t="shared" ref="C5:C8" si="2">B5</f>
        <v>0.38278278640000007</v>
      </c>
      <c r="E5" s="4"/>
      <c r="F5" s="18">
        <f t="shared" si="0"/>
        <v>0.23347444050000005</v>
      </c>
      <c r="G5" s="4"/>
      <c r="H5" s="4">
        <f t="shared" si="1"/>
        <v>1.4467005000000047E-3</v>
      </c>
      <c r="I5" s="4"/>
      <c r="J5" s="4">
        <v>2</v>
      </c>
    </row>
    <row r="6" spans="1:10" x14ac:dyDescent="0.25">
      <c r="A6" s="22" t="s">
        <v>3</v>
      </c>
      <c r="B6" s="23">
        <f>G14</f>
        <v>1.5903864000000011E-3</v>
      </c>
      <c r="C6" s="24">
        <f t="shared" si="2"/>
        <v>1.5903864000000011E-3</v>
      </c>
      <c r="E6" s="4"/>
      <c r="F6" s="4"/>
      <c r="G6" s="4"/>
      <c r="H6" s="4">
        <f t="shared" si="1"/>
        <v>9.0016920000000108E-3</v>
      </c>
      <c r="I6" s="4">
        <f>_xlfn.BINOM.DIST(J6,10,0.7,0)</f>
        <v>9.0016920000000108E-3</v>
      </c>
      <c r="J6" s="4">
        <v>3</v>
      </c>
    </row>
    <row r="7" spans="1:10" x14ac:dyDescent="0.25">
      <c r="A7" s="22" t="s">
        <v>4</v>
      </c>
      <c r="B7" s="23">
        <f>H14</f>
        <v>0.61721721360000026</v>
      </c>
      <c r="C7" s="24">
        <f t="shared" si="2"/>
        <v>0.61721721360000026</v>
      </c>
      <c r="E7" s="4">
        <f>_xlfn.BINOM.DIST(J7,10,0.3,0)</f>
        <v>0.20012094900000005</v>
      </c>
      <c r="F7" s="4"/>
      <c r="G7" s="4"/>
      <c r="H7" s="4">
        <f t="shared" si="1"/>
        <v>3.6756909000000053E-2</v>
      </c>
      <c r="I7" s="4">
        <f t="shared" ref="I7:I8" si="3">_xlfn.BINOM.DIST(J7,10,0.7,0)</f>
        <v>3.6756909000000053E-2</v>
      </c>
      <c r="J7" s="4">
        <v>4</v>
      </c>
    </row>
    <row r="8" spans="1:10" x14ac:dyDescent="0.25">
      <c r="A8" s="22" t="s">
        <v>5</v>
      </c>
      <c r="B8" s="23">
        <f>I14</f>
        <v>0.14867794620000011</v>
      </c>
      <c r="C8" s="24">
        <f t="shared" si="2"/>
        <v>0.14867794620000011</v>
      </c>
      <c r="E8" s="4"/>
      <c r="F8" s="4"/>
      <c r="G8" s="4"/>
      <c r="H8" s="4">
        <f t="shared" si="1"/>
        <v>0.10291934520000004</v>
      </c>
      <c r="I8" s="4">
        <f t="shared" si="3"/>
        <v>0.10291934520000004</v>
      </c>
      <c r="J8" s="4">
        <v>5</v>
      </c>
    </row>
    <row r="9" spans="1:10" x14ac:dyDescent="0.25">
      <c r="E9" s="4"/>
      <c r="F9" s="4"/>
      <c r="G9" s="4"/>
      <c r="H9" s="4">
        <f t="shared" si="1"/>
        <v>0.20012094900000008</v>
      </c>
      <c r="I9" s="4"/>
      <c r="J9" s="4">
        <v>6</v>
      </c>
    </row>
    <row r="10" spans="1:10" x14ac:dyDescent="0.25">
      <c r="E10" s="4"/>
      <c r="F10" s="4"/>
      <c r="G10" s="4"/>
      <c r="H10" s="4">
        <f t="shared" si="1"/>
        <v>0.26682793200000005</v>
      </c>
      <c r="I10" s="4"/>
      <c r="J10" s="4">
        <v>7</v>
      </c>
    </row>
    <row r="11" spans="1:10" x14ac:dyDescent="0.25">
      <c r="E11" s="4"/>
      <c r="F11" s="4"/>
      <c r="G11" s="20">
        <f>_xlfn.BINOM.DIST(J11,10,0.3,0)</f>
        <v>1.446700500000001E-3</v>
      </c>
      <c r="H11" s="4"/>
      <c r="I11" s="4"/>
      <c r="J11" s="4">
        <v>8</v>
      </c>
    </row>
    <row r="12" spans="1:10" x14ac:dyDescent="0.25">
      <c r="E12" s="4"/>
      <c r="F12" s="4"/>
      <c r="G12" s="20">
        <f t="shared" ref="G12:G13" si="4">_xlfn.BINOM.DIST(J12,10,0.3,0)</f>
        <v>1.3778099999999991E-4</v>
      </c>
      <c r="H12" s="4"/>
      <c r="I12" s="4"/>
      <c r="J12" s="4">
        <v>9</v>
      </c>
    </row>
    <row r="13" spans="1:10" x14ac:dyDescent="0.25">
      <c r="E13" s="4"/>
      <c r="F13" s="4"/>
      <c r="G13" s="20">
        <f t="shared" si="4"/>
        <v>5.9048999999999949E-6</v>
      </c>
      <c r="H13" s="4"/>
      <c r="I13" s="4"/>
      <c r="J13" s="4">
        <v>10</v>
      </c>
    </row>
    <row r="14" spans="1:10" x14ac:dyDescent="0.25">
      <c r="D14" s="22" t="s">
        <v>24</v>
      </c>
      <c r="E14" s="21">
        <f>SUM(E3:E13)</f>
        <v>0.20012094900000005</v>
      </c>
      <c r="F14" s="21">
        <f t="shared" ref="F14:I14" si="5">SUM(F3:F13)</f>
        <v>0.38278278640000007</v>
      </c>
      <c r="G14" s="21">
        <f t="shared" si="5"/>
        <v>1.5903864000000011E-3</v>
      </c>
      <c r="H14" s="21">
        <f t="shared" si="5"/>
        <v>0.61721721360000026</v>
      </c>
      <c r="I14" s="21">
        <f t="shared" si="5"/>
        <v>0.14867794620000011</v>
      </c>
    </row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9"/>
  <sheetViews>
    <sheetView zoomScale="120" zoomScaleNormal="120" workbookViewId="0">
      <selection activeCell="J3" sqref="J3:K8"/>
    </sheetView>
  </sheetViews>
  <sheetFormatPr baseColWidth="10" defaultRowHeight="15" x14ac:dyDescent="0.25"/>
  <cols>
    <col min="7" max="8" width="12" bestFit="1" customWidth="1"/>
  </cols>
  <sheetData>
    <row r="2" spans="2:11" x14ac:dyDescent="0.25">
      <c r="F2" t="s">
        <v>9</v>
      </c>
      <c r="G2" s="4">
        <v>15</v>
      </c>
      <c r="H2" s="4" t="s">
        <v>25</v>
      </c>
    </row>
    <row r="3" spans="2:11" x14ac:dyDescent="0.25">
      <c r="B3" s="36" t="s">
        <v>21</v>
      </c>
      <c r="C3" s="36"/>
      <c r="D3" s="36"/>
      <c r="J3" s="4" t="s">
        <v>20</v>
      </c>
      <c r="K3" s="4" t="s">
        <v>20</v>
      </c>
    </row>
    <row r="4" spans="2:11" x14ac:dyDescent="0.25">
      <c r="B4" s="21"/>
      <c r="C4" s="22" t="s">
        <v>22</v>
      </c>
      <c r="D4" s="22" t="s">
        <v>23</v>
      </c>
      <c r="F4" s="4" t="s">
        <v>1</v>
      </c>
      <c r="G4" s="4" t="s">
        <v>2</v>
      </c>
      <c r="H4" s="4" t="s">
        <v>3</v>
      </c>
      <c r="I4" s="4"/>
      <c r="J4" s="27">
        <v>0</v>
      </c>
      <c r="K4" s="4">
        <v>10</v>
      </c>
    </row>
    <row r="5" spans="2:11" x14ac:dyDescent="0.25">
      <c r="B5" s="22" t="s">
        <v>1</v>
      </c>
      <c r="C5" s="23">
        <f>F16</f>
        <v>0.38333777658461243</v>
      </c>
      <c r="D5" s="24">
        <f>C5</f>
        <v>0.38333777658461243</v>
      </c>
      <c r="F5" s="4">
        <f>_xlfn.POISSON.DIST(K6,$G$2,0)</f>
        <v>8.2859234368645451E-2</v>
      </c>
      <c r="G5" s="4">
        <f>_xlfn.POISSON.DIST(J4,$G$2,0)</f>
        <v>3.0590232050182579E-7</v>
      </c>
      <c r="H5" s="4">
        <f>_xlfn.POISSON.DIST(J4,$G$2,0)</f>
        <v>3.0590232050182579E-7</v>
      </c>
      <c r="I5" s="4"/>
      <c r="J5" s="27">
        <v>1</v>
      </c>
      <c r="K5" s="4">
        <v>11</v>
      </c>
    </row>
    <row r="6" spans="2:11" x14ac:dyDescent="0.25">
      <c r="B6" s="22" t="s">
        <v>2</v>
      </c>
      <c r="C6" s="23">
        <f>G16</f>
        <v>1.8002193147830754E-2</v>
      </c>
      <c r="D6" s="24">
        <f t="shared" ref="D6:D7" si="0">C6</f>
        <v>1.8002193147830754E-2</v>
      </c>
      <c r="F6" s="4">
        <f>_xlfn.POISSON.DIST(K7,$G$2,0)</f>
        <v>9.5606808886898584E-2</v>
      </c>
      <c r="G6" s="4">
        <f t="shared" ref="G6:G11" si="1">_xlfn.POISSON.DIST(J5,$G$2,0)</f>
        <v>4.5885348075273872E-6</v>
      </c>
      <c r="H6" s="4">
        <f t="shared" ref="H6:H13" si="2">_xlfn.POISSON.DIST(J5,$G$2,0)</f>
        <v>4.5885348075273872E-6</v>
      </c>
      <c r="I6" s="4"/>
      <c r="J6" s="27">
        <v>2</v>
      </c>
      <c r="K6" s="4">
        <v>12</v>
      </c>
    </row>
    <row r="7" spans="2:11" x14ac:dyDescent="0.25">
      <c r="B7" s="22" t="s">
        <v>3</v>
      </c>
      <c r="C7" s="23">
        <f>H17</f>
        <v>0.8815355884709849</v>
      </c>
      <c r="D7" s="24">
        <f t="shared" si="0"/>
        <v>0.8815355884709849</v>
      </c>
      <c r="F7" s="4">
        <f t="shared" ref="F7:F8" si="3">_xlfn.POISSON.DIST(K8,$G$2,0)</f>
        <v>0.10243586666453419</v>
      </c>
      <c r="G7" s="4">
        <f t="shared" si="1"/>
        <v>3.4414011056455447E-5</v>
      </c>
      <c r="H7" s="4">
        <f t="shared" si="2"/>
        <v>3.4414011056455447E-5</v>
      </c>
      <c r="I7" s="4"/>
      <c r="J7" s="27">
        <v>3</v>
      </c>
      <c r="K7" s="4">
        <v>13</v>
      </c>
    </row>
    <row r="8" spans="2:11" x14ac:dyDescent="0.25">
      <c r="F8" s="4">
        <f t="shared" si="3"/>
        <v>0.10243586666453419</v>
      </c>
      <c r="G8" s="4">
        <f t="shared" si="1"/>
        <v>1.7207005528227688E-4</v>
      </c>
      <c r="H8" s="4">
        <f t="shared" si="2"/>
        <v>1.7207005528227688E-4</v>
      </c>
      <c r="I8" s="4"/>
      <c r="J8" s="27">
        <v>4</v>
      </c>
      <c r="K8" s="4">
        <v>14</v>
      </c>
    </row>
    <row r="9" spans="2:11" x14ac:dyDescent="0.25">
      <c r="F9" s="4"/>
      <c r="G9" s="4">
        <f t="shared" si="1"/>
        <v>6.4526270730853874E-4</v>
      </c>
      <c r="H9" s="4">
        <f t="shared" si="2"/>
        <v>6.4526270730853874E-4</v>
      </c>
      <c r="I9" s="4"/>
      <c r="J9" s="27">
        <v>5</v>
      </c>
      <c r="K9" s="4">
        <v>15</v>
      </c>
    </row>
    <row r="10" spans="2:11" x14ac:dyDescent="0.25">
      <c r="F10" s="4"/>
      <c r="G10" s="4">
        <f t="shared" si="1"/>
        <v>1.9357881219256175E-3</v>
      </c>
      <c r="H10" s="4">
        <f t="shared" si="2"/>
        <v>1.9357881219256175E-3</v>
      </c>
      <c r="I10" s="4"/>
      <c r="J10" s="27">
        <v>6</v>
      </c>
      <c r="K10" s="4"/>
    </row>
    <row r="11" spans="2:11" x14ac:dyDescent="0.25">
      <c r="F11" s="4"/>
      <c r="G11" s="4">
        <f t="shared" si="1"/>
        <v>4.839470304814038E-3</v>
      </c>
      <c r="H11" s="4">
        <f t="shared" si="2"/>
        <v>4.839470304814038E-3</v>
      </c>
      <c r="I11" s="4"/>
      <c r="J11" s="27">
        <v>7</v>
      </c>
    </row>
    <row r="12" spans="2:11" x14ac:dyDescent="0.25">
      <c r="F12" s="4"/>
      <c r="G12" s="4">
        <f>_xlfn.POISSON.DIST(J11,$G$2,0)</f>
        <v>1.0370293510315797E-2</v>
      </c>
      <c r="H12" s="4">
        <f t="shared" si="2"/>
        <v>1.0370293510315797E-2</v>
      </c>
      <c r="I12" s="4"/>
      <c r="J12" s="27">
        <v>8</v>
      </c>
    </row>
    <row r="13" spans="2:11" x14ac:dyDescent="0.25">
      <c r="F13" s="4"/>
      <c r="G13" s="4"/>
      <c r="H13" s="4">
        <f t="shared" si="2"/>
        <v>1.9444300331842138E-2</v>
      </c>
      <c r="I13" s="4"/>
      <c r="J13" s="27">
        <v>9</v>
      </c>
    </row>
    <row r="14" spans="2:11" x14ac:dyDescent="0.25">
      <c r="F14" s="4"/>
      <c r="G14" s="4"/>
      <c r="H14" s="4">
        <f>_xlfn.POISSON.DIST(J13,$G$2,0)</f>
        <v>3.2407167219736882E-2</v>
      </c>
      <c r="I14" s="4"/>
      <c r="J14" s="27">
        <v>10</v>
      </c>
    </row>
    <row r="15" spans="2:11" x14ac:dyDescent="0.25">
      <c r="F15" s="25"/>
      <c r="G15" s="1"/>
      <c r="H15" s="25">
        <f>_xlfn.POISSON.DIST(J14,$G$2,0)</f>
        <v>4.8610750829605344E-2</v>
      </c>
      <c r="I15" s="4"/>
      <c r="J15" s="26">
        <v>11</v>
      </c>
    </row>
    <row r="16" spans="2:11" x14ac:dyDescent="0.25">
      <c r="E16" s="4" t="s">
        <v>24</v>
      </c>
      <c r="F16">
        <f>SUM(F5:F15)</f>
        <v>0.38333777658461243</v>
      </c>
      <c r="G16">
        <f>SUM(G5:G13)</f>
        <v>1.8002193147830754E-2</v>
      </c>
      <c r="H16">
        <f>SUM(H5:H15)</f>
        <v>0.11846441152901513</v>
      </c>
      <c r="J16" s="26">
        <v>12</v>
      </c>
    </row>
    <row r="17" spans="7:10" x14ac:dyDescent="0.25">
      <c r="G17" s="4" t="s">
        <v>24</v>
      </c>
      <c r="H17" s="4">
        <f>1-H16</f>
        <v>0.8815355884709849</v>
      </c>
      <c r="J17" s="26">
        <v>13</v>
      </c>
    </row>
    <row r="18" spans="7:10" x14ac:dyDescent="0.25">
      <c r="J18" s="9"/>
    </row>
    <row r="19" spans="7:10" x14ac:dyDescent="0.25">
      <c r="J19" s="9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Distr. Probabilidad</vt:lpstr>
      <vt:lpstr>Hoja6</vt:lpstr>
      <vt:lpstr>Hoja5</vt:lpstr>
      <vt:lpstr>Hoja1</vt:lpstr>
      <vt:lpstr>Hoja4</vt:lpstr>
      <vt:lpstr>Hoja2</vt:lpstr>
      <vt:lpstr>Hoja3</vt:lpstr>
      <vt:lpstr>Ejercicio de revisión Binomial</vt:lpstr>
      <vt:lpstr>Ejercicio de revisión Poisson</vt:lpstr>
      <vt:lpstr>Ejercicio revisión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2024-07-20T16:56:44Z</dcterms:modified>
</cp:coreProperties>
</file>