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y Documents\DSE3\Bigger_is_Better\Final_des_resul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1" i="1"/>
  <c r="E52" i="1"/>
  <c r="E53" i="1"/>
  <c r="E54" i="1"/>
  <c r="E55" i="1"/>
  <c r="E56" i="1"/>
  <c r="E57" i="1"/>
  <c r="E58" i="1"/>
  <c r="E51" i="1"/>
  <c r="E29" i="1"/>
  <c r="E23" i="1"/>
  <c r="E24" i="1"/>
  <c r="E25" i="1"/>
  <c r="E26" i="1"/>
  <c r="E27" i="1"/>
  <c r="E28" i="1"/>
  <c r="E22" i="1"/>
  <c r="C13" i="1"/>
  <c r="D13" i="1"/>
  <c r="E13" i="1"/>
  <c r="F13" i="1"/>
  <c r="G13" i="1"/>
  <c r="H13" i="1"/>
  <c r="I13" i="1"/>
  <c r="J13" i="1"/>
  <c r="B13" i="1"/>
  <c r="E64" i="1"/>
  <c r="H52" i="1"/>
  <c r="H53" i="1"/>
  <c r="H54" i="1"/>
  <c r="H55" i="1"/>
  <c r="H56" i="1"/>
  <c r="H57" i="1"/>
  <c r="H58" i="1"/>
  <c r="H51" i="1"/>
  <c r="C9" i="1"/>
  <c r="C18" i="1" s="1"/>
  <c r="C38" i="1"/>
  <c r="C43" i="1" s="1"/>
  <c r="D39" i="1"/>
  <c r="E39" i="1"/>
  <c r="F39" i="1"/>
  <c r="G39" i="1"/>
  <c r="H39" i="1"/>
  <c r="I39" i="1"/>
  <c r="J39" i="1"/>
  <c r="C39" i="1"/>
  <c r="D38" i="1"/>
  <c r="E38" i="1"/>
  <c r="E46" i="1" s="1"/>
  <c r="F38" i="1"/>
  <c r="F43" i="1" s="1"/>
  <c r="G38" i="1"/>
  <c r="G44" i="1" s="1"/>
  <c r="H38" i="1"/>
  <c r="I38" i="1"/>
  <c r="I42" i="1" s="1"/>
  <c r="J38" i="1"/>
  <c r="J43" i="1" s="1"/>
  <c r="B36" i="1"/>
  <c r="B35" i="1"/>
  <c r="B34" i="1"/>
  <c r="B33" i="1"/>
  <c r="B32" i="1"/>
  <c r="B38" i="1" l="1"/>
  <c r="B39" i="1"/>
  <c r="C45" i="1"/>
  <c r="C46" i="1"/>
  <c r="H46" i="1"/>
  <c r="G45" i="1"/>
  <c r="G42" i="1"/>
  <c r="G43" i="1"/>
  <c r="G46" i="1"/>
  <c r="D46" i="1"/>
  <c r="D43" i="1"/>
  <c r="E45" i="1"/>
  <c r="F46" i="1"/>
  <c r="I46" i="1"/>
  <c r="J46" i="1"/>
  <c r="D42" i="1"/>
  <c r="H42" i="1"/>
  <c r="D45" i="1"/>
  <c r="E44" i="1"/>
  <c r="F45" i="1"/>
  <c r="H45" i="1"/>
  <c r="I45" i="1"/>
  <c r="J45" i="1"/>
  <c r="E42" i="1"/>
  <c r="J42" i="1"/>
  <c r="D44" i="1"/>
  <c r="E43" i="1"/>
  <c r="F44" i="1"/>
  <c r="H44" i="1"/>
  <c r="I44" i="1"/>
  <c r="J44" i="1"/>
  <c r="F42" i="1"/>
  <c r="H43" i="1"/>
  <c r="I43" i="1"/>
  <c r="C15" i="1"/>
  <c r="C16" i="1"/>
  <c r="C19" i="1"/>
  <c r="C17" i="1"/>
  <c r="C44" i="1"/>
  <c r="C42" i="1"/>
  <c r="D12" i="1"/>
  <c r="E12" i="1"/>
  <c r="F12" i="1"/>
  <c r="G12" i="1"/>
  <c r="H12" i="1"/>
  <c r="I12" i="1"/>
  <c r="J12" i="1"/>
  <c r="C12" i="1"/>
  <c r="D10" i="1"/>
  <c r="D11" i="1" s="1"/>
  <c r="D61" i="1" s="1"/>
  <c r="E10" i="1"/>
  <c r="E11" i="1" s="1"/>
  <c r="E61" i="1" s="1"/>
  <c r="F10" i="1"/>
  <c r="F11" i="1" s="1"/>
  <c r="F61" i="1" s="1"/>
  <c r="G10" i="1"/>
  <c r="G11" i="1" s="1"/>
  <c r="G61" i="1" s="1"/>
  <c r="H10" i="1"/>
  <c r="H11" i="1" s="1"/>
  <c r="H61" i="1" s="1"/>
  <c r="I10" i="1"/>
  <c r="I11" i="1" s="1"/>
  <c r="I61" i="1" s="1"/>
  <c r="J10" i="1"/>
  <c r="J11" i="1" s="1"/>
  <c r="J61" i="1" s="1"/>
  <c r="C10" i="1"/>
  <c r="C11" i="1" s="1"/>
  <c r="C61" i="1" s="1"/>
  <c r="B4" i="1"/>
  <c r="D9" i="1"/>
  <c r="E9" i="1"/>
  <c r="F9" i="1"/>
  <c r="G9" i="1"/>
  <c r="H9" i="1"/>
  <c r="I9" i="1"/>
  <c r="J9" i="1"/>
  <c r="B7" i="1"/>
  <c r="B6" i="1"/>
  <c r="B5" i="1"/>
  <c r="B3" i="1"/>
  <c r="B2" i="1"/>
  <c r="B12" i="1" s="1"/>
  <c r="B10" i="1" l="1"/>
  <c r="B11" i="1" s="1"/>
  <c r="B61" i="1" s="1"/>
  <c r="I19" i="1"/>
  <c r="I16" i="1"/>
  <c r="I15" i="1"/>
  <c r="I17" i="1"/>
  <c r="I18" i="1"/>
  <c r="E19" i="1"/>
  <c r="E16" i="1"/>
  <c r="E15" i="1"/>
  <c r="E17" i="1"/>
  <c r="E18" i="1"/>
  <c r="B46" i="1"/>
  <c r="B44" i="1"/>
  <c r="H18" i="1"/>
  <c r="H19" i="1"/>
  <c r="H16" i="1"/>
  <c r="H15" i="1"/>
  <c r="H17" i="1"/>
  <c r="D18" i="1"/>
  <c r="D19" i="1"/>
  <c r="D16" i="1"/>
  <c r="D15" i="1"/>
  <c r="D17" i="1"/>
  <c r="B43" i="1"/>
  <c r="G17" i="1"/>
  <c r="G18" i="1"/>
  <c r="G19" i="1"/>
  <c r="G16" i="1"/>
  <c r="G15" i="1"/>
  <c r="B9" i="1"/>
  <c r="B18" i="1" s="1"/>
  <c r="B42" i="1"/>
  <c r="J16" i="1"/>
  <c r="J15" i="1"/>
  <c r="J17" i="1"/>
  <c r="J18" i="1"/>
  <c r="J19" i="1"/>
  <c r="F19" i="1"/>
  <c r="F16" i="1"/>
  <c r="F15" i="1"/>
  <c r="F17" i="1"/>
  <c r="F18" i="1"/>
  <c r="B45" i="1"/>
  <c r="B16" i="1" l="1"/>
  <c r="B15" i="1"/>
  <c r="B19" i="1"/>
  <c r="B17" i="1"/>
</calcChain>
</file>

<file path=xl/sharedStrings.xml><?xml version="1.0" encoding="utf-8"?>
<sst xmlns="http://schemas.openxmlformats.org/spreadsheetml/2006/main" count="76" uniqueCount="45">
  <si>
    <t>['H2O',</t>
  </si>
  <si>
    <t>'CO2',</t>
  </si>
  <si>
    <t>'SO2',</t>
  </si>
  <si>
    <t>'N2O',</t>
  </si>
  <si>
    <t>'NOx',</t>
  </si>
  <si>
    <t>'NMVOC',</t>
  </si>
  <si>
    <t>'CO',</t>
  </si>
  <si>
    <t>'HC']</t>
  </si>
  <si>
    <t>TO</t>
  </si>
  <si>
    <t>CLIMB</t>
  </si>
  <si>
    <t>APP</t>
  </si>
  <si>
    <t>APU</t>
  </si>
  <si>
    <t>ELECTRIC TAXII</t>
  </si>
  <si>
    <t>TAXI NORMAL</t>
  </si>
  <si>
    <t xml:space="preserve">FUEL </t>
  </si>
  <si>
    <t>H2O</t>
  </si>
  <si>
    <t>CO2</t>
  </si>
  <si>
    <t>SO2</t>
  </si>
  <si>
    <t>N2O</t>
  </si>
  <si>
    <t>NOx</t>
  </si>
  <si>
    <t>NMVOC</t>
  </si>
  <si>
    <t>Cruise</t>
  </si>
  <si>
    <t>Total with APU</t>
  </si>
  <si>
    <t>Total without APU</t>
  </si>
  <si>
    <t>Total electric no apu</t>
  </si>
  <si>
    <t>continuous descent</t>
  </si>
  <si>
    <t>CO</t>
  </si>
  <si>
    <t>HC</t>
  </si>
  <si>
    <t>kg/km</t>
  </si>
  <si>
    <t xml:space="preserve">PERCENTAGE </t>
  </si>
  <si>
    <t>ECOHOPPER</t>
  </si>
  <si>
    <t>'H2O',</t>
  </si>
  <si>
    <t>'HC'</t>
  </si>
  <si>
    <t>B737-MAX 8</t>
  </si>
  <si>
    <t>TAXI/IDLE</t>
  </si>
  <si>
    <t>Ttotal with apu</t>
  </si>
  <si>
    <t>total without apu</t>
  </si>
  <si>
    <t>fuel</t>
  </si>
  <si>
    <t>REDUCTION</t>
  </si>
  <si>
    <t>kg/pax over 1100 km</t>
  </si>
  <si>
    <t>reduction cruise</t>
  </si>
  <si>
    <t>SAR REF</t>
  </si>
  <si>
    <t>SAR ECO</t>
  </si>
  <si>
    <t>kg/pax over 1100 km curise</t>
  </si>
  <si>
    <t>nomi vs conti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</si>
</sst>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19" workbookViewId="0">
      <selection activeCell="H55" sqref="H55"/>
    </sheetView>
  </sheetViews>
  <sheetFormatPr defaultRowHeight="15" x14ac:dyDescent="0.25"/>
  <cols>
    <col min="1" max="1" width="18.5703125" customWidth="1"/>
  </cols>
  <sheetData>
    <row r="1" spans="1:10" x14ac:dyDescent="0.25">
      <c r="A1" s="3" t="s">
        <v>30</v>
      </c>
      <c r="B1" t="s">
        <v>14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f>0.7*60*1.166</f>
        <v>48.971999999999994</v>
      </c>
      <c r="C2">
        <v>60.578364000000001</v>
      </c>
      <c r="D2">
        <v>154.261799999999</v>
      </c>
      <c r="E2">
        <v>4.8971999999999898E-2</v>
      </c>
      <c r="F2">
        <v>4.8972E-3</v>
      </c>
      <c r="G2">
        <v>0.95928541350935204</v>
      </c>
      <c r="H2">
        <v>0.36386195999999899</v>
      </c>
      <c r="I2">
        <v>0.31297515479999999</v>
      </c>
      <c r="J2">
        <v>1.9588800000000001E-3</v>
      </c>
    </row>
    <row r="3" spans="1:10" x14ac:dyDescent="0.25">
      <c r="A3" t="s">
        <v>9</v>
      </c>
      <c r="B3" s="1">
        <f>2.2*60*0.991</f>
        <v>130.81200000000001</v>
      </c>
      <c r="C3" s="1">
        <v>161.8307724</v>
      </c>
      <c r="D3" s="1">
        <v>412.09938</v>
      </c>
      <c r="E3" s="1">
        <v>0.1308252</v>
      </c>
      <c r="F3" s="1">
        <v>1.308252E-2</v>
      </c>
      <c r="G3" s="1">
        <v>2.1782630925330202</v>
      </c>
      <c r="H3" s="1">
        <v>0.97203123599999997</v>
      </c>
      <c r="I3" s="1">
        <v>0.83609077068000004</v>
      </c>
      <c r="J3" s="1">
        <v>5.2330079999999999E-3</v>
      </c>
    </row>
    <row r="4" spans="1:10" x14ac:dyDescent="0.25">
      <c r="A4" t="s">
        <v>10</v>
      </c>
      <c r="B4" s="1">
        <f>4*60*0.3498</f>
        <v>83.951999999999998</v>
      </c>
      <c r="C4" s="1">
        <v>103.848624</v>
      </c>
      <c r="D4" s="1">
        <v>264.44880000000001</v>
      </c>
      <c r="E4" s="1">
        <v>8.3951999999999999E-2</v>
      </c>
      <c r="F4" s="1">
        <v>8.3952000000000002E-3</v>
      </c>
      <c r="G4" s="1">
        <v>0.49334678409052402</v>
      </c>
      <c r="H4" s="1">
        <v>0.62376335999999999</v>
      </c>
      <c r="I4" s="1">
        <v>0.53652883679999996</v>
      </c>
      <c r="J4" s="1">
        <v>3.3580799999999998E-3</v>
      </c>
    </row>
    <row r="5" spans="1:10" x14ac:dyDescent="0.25">
      <c r="A5" t="s">
        <v>13</v>
      </c>
      <c r="B5" s="1">
        <f>26*60*0.08162</f>
        <v>127.32719999999999</v>
      </c>
      <c r="C5" s="1">
        <v>157.50374640000001</v>
      </c>
      <c r="D5" s="1">
        <v>401.08067999999997</v>
      </c>
      <c r="E5" s="1">
        <v>0.1273272</v>
      </c>
      <c r="F5" s="1">
        <v>1.2732719999999999E-2</v>
      </c>
      <c r="G5" s="1">
        <v>0.174589945258702</v>
      </c>
      <c r="H5" s="1">
        <v>0.94604109599999997</v>
      </c>
      <c r="I5" s="1">
        <v>0.81373540247999998</v>
      </c>
      <c r="J5" s="1">
        <v>5.093088E-3</v>
      </c>
    </row>
    <row r="6" spans="1:10" x14ac:dyDescent="0.25">
      <c r="A6" t="s">
        <v>11</v>
      </c>
      <c r="B6">
        <f>2/60*30*60</f>
        <v>60</v>
      </c>
      <c r="C6">
        <v>74.22</v>
      </c>
      <c r="D6">
        <v>189</v>
      </c>
      <c r="E6">
        <v>0.06</v>
      </c>
      <c r="F6">
        <v>6.0000000000000001E-3</v>
      </c>
      <c r="G6">
        <v>8.2271476287251497E-2</v>
      </c>
      <c r="H6">
        <v>0.44579999999999997</v>
      </c>
      <c r="I6">
        <v>0.38345400000000002</v>
      </c>
      <c r="J6">
        <v>2.3999999999999998E-3</v>
      </c>
    </row>
    <row r="7" spans="1:10" x14ac:dyDescent="0.25">
      <c r="A7" s="1" t="s">
        <v>12</v>
      </c>
      <c r="B7" s="1">
        <f>5*60*0.08162</f>
        <v>24.486000000000001</v>
      </c>
      <c r="C7" s="1">
        <v>30.289182</v>
      </c>
      <c r="D7" s="1">
        <v>77.130899999999997</v>
      </c>
      <c r="E7" s="1">
        <v>2.4486000000000001E-2</v>
      </c>
      <c r="F7" s="1">
        <v>2.4486E-3</v>
      </c>
      <c r="G7" s="1">
        <v>3.3574989472827298E-2</v>
      </c>
      <c r="H7" s="1">
        <v>0.18193097999999999</v>
      </c>
      <c r="I7" s="1">
        <v>0.15648757739999999</v>
      </c>
      <c r="J7" s="1">
        <v>9.7944000000000004E-4</v>
      </c>
    </row>
    <row r="9" spans="1:10" x14ac:dyDescent="0.25">
      <c r="A9" t="s">
        <v>22</v>
      </c>
      <c r="B9" s="1">
        <f>SUM(B2:B6)</f>
        <v>451.06319999999999</v>
      </c>
      <c r="C9" s="1">
        <f>SUM(C2:C6)</f>
        <v>557.98150680000003</v>
      </c>
      <c r="D9" s="1">
        <f t="shared" ref="D9:J9" si="0">SUM(D2:D6)</f>
        <v>1420.8906599999989</v>
      </c>
      <c r="E9" s="1">
        <f t="shared" si="0"/>
        <v>0.45107639999999988</v>
      </c>
      <c r="F9" s="1">
        <f t="shared" si="0"/>
        <v>4.5107639999999997E-2</v>
      </c>
      <c r="G9" s="1">
        <f t="shared" si="0"/>
        <v>3.8877567116788496</v>
      </c>
      <c r="H9" s="1">
        <f t="shared" si="0"/>
        <v>3.3514976519999991</v>
      </c>
      <c r="I9" s="1">
        <f t="shared" si="0"/>
        <v>2.8827841647599999</v>
      </c>
      <c r="J9" s="1">
        <f t="shared" si="0"/>
        <v>1.8043055999999998E-2</v>
      </c>
    </row>
    <row r="10" spans="1:10" x14ac:dyDescent="0.25">
      <c r="A10" t="s">
        <v>23</v>
      </c>
      <c r="B10" s="1">
        <f>SUM(B2:B5)</f>
        <v>391.06319999999999</v>
      </c>
      <c r="C10" s="1">
        <f>SUM(C2:C5)</f>
        <v>483.76150680000001</v>
      </c>
      <c r="D10" s="1">
        <f t="shared" ref="D10:J10" si="1">SUM(D2:D5)</f>
        <v>1231.8906599999989</v>
      </c>
      <c r="E10" s="1">
        <f t="shared" si="1"/>
        <v>0.39107639999999988</v>
      </c>
      <c r="F10" s="1">
        <f t="shared" si="1"/>
        <v>3.9107639999999999E-2</v>
      </c>
      <c r="G10" s="1">
        <f t="shared" si="1"/>
        <v>3.8054852353915982</v>
      </c>
      <c r="H10" s="1">
        <f t="shared" si="1"/>
        <v>2.9056976519999989</v>
      </c>
      <c r="I10" s="1">
        <f t="shared" si="1"/>
        <v>2.4993301647599999</v>
      </c>
      <c r="J10" s="1">
        <f t="shared" si="1"/>
        <v>1.5643055999999999E-2</v>
      </c>
    </row>
    <row r="11" spans="1:10" x14ac:dyDescent="0.25">
      <c r="A11" t="s">
        <v>24</v>
      </c>
      <c r="B11" s="1">
        <f>B10-B5+B7</f>
        <v>288.22199999999998</v>
      </c>
      <c r="C11" s="1">
        <f>C10-C5+C7</f>
        <v>356.54694239999998</v>
      </c>
      <c r="D11" s="1">
        <f t="shared" ref="D11:J11" si="2">D10-D5+D7</f>
        <v>907.94087999999886</v>
      </c>
      <c r="E11" s="1">
        <f t="shared" si="2"/>
        <v>0.28823519999999991</v>
      </c>
      <c r="F11" s="1">
        <f t="shared" si="2"/>
        <v>2.8823519999999998E-2</v>
      </c>
      <c r="G11" s="1">
        <f>G10-G5+G7</f>
        <v>3.6644702796057236</v>
      </c>
      <c r="H11" s="1">
        <f t="shared" si="2"/>
        <v>2.141587535999999</v>
      </c>
      <c r="I11" s="1">
        <f t="shared" si="2"/>
        <v>1.8420823396800001</v>
      </c>
      <c r="J11" s="1">
        <f t="shared" si="2"/>
        <v>1.1529408E-2</v>
      </c>
    </row>
    <row r="12" spans="1:10" x14ac:dyDescent="0.25">
      <c r="A12" t="s">
        <v>25</v>
      </c>
      <c r="B12">
        <f>B2+B3+B7</f>
        <v>204.26999999999998</v>
      </c>
      <c r="C12">
        <f>C2+C3+C7</f>
        <v>252.69831840000001</v>
      </c>
      <c r="D12">
        <f t="shared" ref="D12:J12" si="3">D2+D3+D7</f>
        <v>643.49207999999896</v>
      </c>
      <c r="E12">
        <f t="shared" si="3"/>
        <v>0.20428319999999991</v>
      </c>
      <c r="F12">
        <f t="shared" si="3"/>
        <v>2.042832E-2</v>
      </c>
      <c r="G12">
        <f t="shared" si="3"/>
        <v>3.1711234955151997</v>
      </c>
      <c r="H12">
        <f t="shared" si="3"/>
        <v>1.5178241759999989</v>
      </c>
      <c r="I12">
        <f t="shared" si="3"/>
        <v>1.30555350288</v>
      </c>
      <c r="J12">
        <f t="shared" si="3"/>
        <v>8.1713280000000003E-3</v>
      </c>
    </row>
    <row r="13" spans="1:10" x14ac:dyDescent="0.25">
      <c r="A13" t="s">
        <v>44</v>
      </c>
      <c r="B13">
        <f>(1-B12/B11)*100</f>
        <v>29.127547515456843</v>
      </c>
      <c r="C13">
        <f t="shared" ref="C13:J13" si="4">(1-C12/C11)*100</f>
        <v>29.126213592233007</v>
      </c>
      <c r="D13">
        <f t="shared" si="4"/>
        <v>29.126213592233029</v>
      </c>
      <c r="E13">
        <f t="shared" si="4"/>
        <v>29.126213592233018</v>
      </c>
      <c r="F13">
        <f t="shared" si="4"/>
        <v>29.126213592233007</v>
      </c>
      <c r="G13">
        <f t="shared" si="4"/>
        <v>13.462976813762161</v>
      </c>
      <c r="H13">
        <f t="shared" si="4"/>
        <v>29.126213592233029</v>
      </c>
      <c r="I13">
        <f t="shared" si="4"/>
        <v>29.126213592233007</v>
      </c>
      <c r="J13">
        <f t="shared" si="4"/>
        <v>29.126213592233007</v>
      </c>
    </row>
    <row r="14" spans="1:10" x14ac:dyDescent="0.25">
      <c r="A14" t="s">
        <v>29</v>
      </c>
    </row>
    <row r="15" spans="1:10" x14ac:dyDescent="0.25">
      <c r="A15" t="s">
        <v>8</v>
      </c>
      <c r="B15">
        <f>B2/$B$9*100</f>
        <v>10.857015158851354</v>
      </c>
      <c r="C15">
        <f>C2/$C$9*100</f>
        <v>10.856697446374937</v>
      </c>
      <c r="D15">
        <f>D2/$D$9*100</f>
        <v>10.856697446374875</v>
      </c>
      <c r="E15">
        <f>E2/$E$9*100</f>
        <v>10.856697446374918</v>
      </c>
      <c r="F15">
        <f>F2/$F$9*100</f>
        <v>10.856697446374937</v>
      </c>
      <c r="G15">
        <f>G2/$G$9*100</f>
        <v>24.67452272997566</v>
      </c>
      <c r="H15">
        <f>H2/$H$9*100</f>
        <v>10.856697446374911</v>
      </c>
      <c r="I15">
        <f>I2/$I$9*100</f>
        <v>10.856697446374937</v>
      </c>
      <c r="J15">
        <f>J2/$J$9*100</f>
        <v>10.856697446374939</v>
      </c>
    </row>
    <row r="16" spans="1:10" x14ac:dyDescent="0.25">
      <c r="A16" t="s">
        <v>9</v>
      </c>
      <c r="B16">
        <f>B3/$B$9*100</f>
        <v>29.000814076608339</v>
      </c>
      <c r="C16">
        <f>C3/$C$9*100</f>
        <v>29.002891749601616</v>
      </c>
      <c r="D16">
        <f t="shared" ref="D16:D19" si="5">D3/$D$9*100</f>
        <v>29.002891749601645</v>
      </c>
      <c r="E16">
        <f t="shared" ref="E16:E19" si="6">E3/$E$9*100</f>
        <v>29.002891749601627</v>
      </c>
      <c r="F16">
        <f t="shared" ref="F16:F19" si="7">F3/$F$9*100</f>
        <v>29.002891749601623</v>
      </c>
      <c r="G16">
        <f t="shared" ref="G16:G19" si="8">G3/$G$9*100</f>
        <v>56.028791256137552</v>
      </c>
      <c r="H16">
        <f t="shared" ref="H16:H19" si="9">H3/$H$9*100</f>
        <v>29.002891749601627</v>
      </c>
      <c r="I16">
        <f t="shared" ref="I16:I19" si="10">I3/$I$9*100</f>
        <v>29.002891749601623</v>
      </c>
      <c r="J16">
        <f t="shared" ref="J16:J19" si="11">J3/$J$9*100</f>
        <v>29.002891749601623</v>
      </c>
    </row>
    <row r="17" spans="1:10" x14ac:dyDescent="0.25">
      <c r="A17" t="s">
        <v>10</v>
      </c>
      <c r="B17">
        <f>B4/$B$9*100</f>
        <v>18.612025986602319</v>
      </c>
      <c r="C17">
        <f t="shared" ref="C17:C19" si="12">C4/$C$9*100</f>
        <v>18.611481336642751</v>
      </c>
      <c r="D17">
        <f t="shared" si="5"/>
        <v>18.611481336642765</v>
      </c>
      <c r="E17">
        <f t="shared" si="6"/>
        <v>18.611481336642754</v>
      </c>
      <c r="F17">
        <f t="shared" si="7"/>
        <v>18.611481336642751</v>
      </c>
      <c r="G17">
        <f t="shared" si="8"/>
        <v>12.689754546844629</v>
      </c>
      <c r="H17">
        <f t="shared" si="9"/>
        <v>18.611481336642754</v>
      </c>
      <c r="I17">
        <f t="shared" si="10"/>
        <v>18.611481336642751</v>
      </c>
      <c r="J17">
        <f t="shared" si="11"/>
        <v>18.611481336642751</v>
      </c>
    </row>
    <row r="18" spans="1:10" x14ac:dyDescent="0.25">
      <c r="A18" t="s">
        <v>13</v>
      </c>
      <c r="B18">
        <f>B5/$B$9*100</f>
        <v>28.228239413013519</v>
      </c>
      <c r="C18">
        <f t="shared" si="12"/>
        <v>28.227413360574836</v>
      </c>
      <c r="D18">
        <f t="shared" si="5"/>
        <v>28.227413360574861</v>
      </c>
      <c r="E18">
        <f t="shared" si="6"/>
        <v>28.22741336057485</v>
      </c>
      <c r="F18">
        <f t="shared" si="7"/>
        <v>28.227413360574836</v>
      </c>
      <c r="G18">
        <f t="shared" si="8"/>
        <v>4.490763136855568</v>
      </c>
      <c r="H18">
        <f t="shared" si="9"/>
        <v>28.227413360574843</v>
      </c>
      <c r="I18">
        <f t="shared" si="10"/>
        <v>28.227413360574836</v>
      </c>
      <c r="J18">
        <f t="shared" si="11"/>
        <v>28.227413360574843</v>
      </c>
    </row>
    <row r="19" spans="1:10" x14ac:dyDescent="0.25">
      <c r="A19" t="s">
        <v>11</v>
      </c>
      <c r="B19">
        <f>B6/$B$9*100</f>
        <v>13.301905364924471</v>
      </c>
      <c r="C19">
        <f t="shared" si="12"/>
        <v>13.301516106805853</v>
      </c>
      <c r="D19">
        <f t="shared" si="5"/>
        <v>13.301516106805863</v>
      </c>
      <c r="E19">
        <f t="shared" si="6"/>
        <v>13.301516106805858</v>
      </c>
      <c r="F19">
        <f t="shared" si="7"/>
        <v>13.301516106805856</v>
      </c>
      <c r="G19">
        <f t="shared" si="8"/>
        <v>2.1161683301865923</v>
      </c>
      <c r="H19">
        <f t="shared" si="9"/>
        <v>13.301516106805858</v>
      </c>
      <c r="I19">
        <f t="shared" si="10"/>
        <v>13.301516106805856</v>
      </c>
      <c r="J19">
        <f t="shared" si="11"/>
        <v>13.301516106805856</v>
      </c>
    </row>
    <row r="21" spans="1:10" x14ac:dyDescent="0.25">
      <c r="A21" t="s">
        <v>21</v>
      </c>
      <c r="C21" t="s">
        <v>28</v>
      </c>
      <c r="D21" t="s">
        <v>43</v>
      </c>
    </row>
    <row r="22" spans="1:10" x14ac:dyDescent="0.25">
      <c r="A22" t="s">
        <v>15</v>
      </c>
      <c r="C22">
        <v>5.3939385</v>
      </c>
      <c r="D22">
        <v>13.185183</v>
      </c>
      <c r="E22">
        <f>C22*1000/450</f>
        <v>11.98653</v>
      </c>
    </row>
    <row r="23" spans="1:10" x14ac:dyDescent="0.25">
      <c r="A23" t="s">
        <v>16</v>
      </c>
      <c r="C23">
        <v>13.735575000000001</v>
      </c>
      <c r="D23">
        <v>33.575850000000003</v>
      </c>
      <c r="E23">
        <f t="shared" ref="E23:E28" si="13">C23*1000/450</f>
        <v>30.523500000000002</v>
      </c>
    </row>
    <row r="24" spans="1:10" x14ac:dyDescent="0.25">
      <c r="A24" t="s">
        <v>17</v>
      </c>
      <c r="C24">
        <v>4.3604999999999998E-3</v>
      </c>
      <c r="D24">
        <v>1.0659E-2</v>
      </c>
      <c r="E24">
        <f t="shared" si="13"/>
        <v>9.6900000000000007E-3</v>
      </c>
    </row>
    <row r="25" spans="1:10" x14ac:dyDescent="0.25">
      <c r="A25" t="s">
        <v>18</v>
      </c>
      <c r="C25">
        <v>4.3605E-4</v>
      </c>
      <c r="D25">
        <v>1.0659000000000001E-3</v>
      </c>
      <c r="E25">
        <f t="shared" si="13"/>
        <v>9.6900000000000003E-4</v>
      </c>
    </row>
    <row r="26" spans="1:10" x14ac:dyDescent="0.25">
      <c r="A26" t="s">
        <v>19</v>
      </c>
      <c r="C26">
        <v>3.2934392088722203E-2</v>
      </c>
      <c r="D26">
        <v>8.0506291772432195E-2</v>
      </c>
      <c r="E26">
        <f t="shared" si="13"/>
        <v>7.3187537974938238E-2</v>
      </c>
    </row>
    <row r="27" spans="1:10" x14ac:dyDescent="0.25">
      <c r="A27" t="s">
        <v>20</v>
      </c>
      <c r="C27">
        <v>3.0523500000000001E-3</v>
      </c>
      <c r="D27">
        <v>7.4612999999999997E-3</v>
      </c>
      <c r="E27">
        <f t="shared" si="13"/>
        <v>6.783E-3</v>
      </c>
    </row>
    <row r="28" spans="1:10" x14ac:dyDescent="0.25">
      <c r="A28" t="s">
        <v>26</v>
      </c>
      <c r="C28">
        <v>2.1802499999999999E-2</v>
      </c>
      <c r="D28">
        <v>5.3295000000000002E-2</v>
      </c>
      <c r="E28">
        <f t="shared" si="13"/>
        <v>4.8449999999999993E-2</v>
      </c>
    </row>
    <row r="29" spans="1:10" x14ac:dyDescent="0.25">
      <c r="A29" t="s">
        <v>27</v>
      </c>
      <c r="C29">
        <v>1.7442E-4</v>
      </c>
      <c r="D29">
        <v>4.2635999999999998E-4</v>
      </c>
      <c r="E29">
        <f>C29*1000/450</f>
        <v>3.8759999999999999E-4</v>
      </c>
    </row>
    <row r="31" spans="1:10" x14ac:dyDescent="0.25">
      <c r="A31" s="3" t="s">
        <v>33</v>
      </c>
      <c r="B31" t="s">
        <v>37</v>
      </c>
      <c r="C31" t="s">
        <v>31</v>
      </c>
      <c r="D31" t="s">
        <v>1</v>
      </c>
      <c r="E31" t="s">
        <v>2</v>
      </c>
      <c r="F31" t="s">
        <v>3</v>
      </c>
      <c r="G31" t="s">
        <v>4</v>
      </c>
      <c r="H31" t="s">
        <v>5</v>
      </c>
      <c r="I31" t="s">
        <v>6</v>
      </c>
      <c r="J31" t="s">
        <v>32</v>
      </c>
    </row>
    <row r="32" spans="1:10" x14ac:dyDescent="0.25">
      <c r="A32" t="s">
        <v>8</v>
      </c>
      <c r="B32" s="1">
        <f>0.7*60*0.912</f>
        <v>38.304000000000002</v>
      </c>
      <c r="C32" s="1">
        <v>47.382047999999998</v>
      </c>
      <c r="D32" s="1">
        <v>120.6576</v>
      </c>
      <c r="E32" s="1">
        <v>3.8303999999999998E-2</v>
      </c>
      <c r="F32" s="1">
        <v>3.8303999999999999E-3</v>
      </c>
      <c r="G32" s="1">
        <v>1.25673621074049</v>
      </c>
      <c r="H32" s="1">
        <v>0.28459872000000003</v>
      </c>
      <c r="I32" s="1">
        <v>0.24479703359999999</v>
      </c>
      <c r="J32" s="1">
        <v>1.5321600000000001E-3</v>
      </c>
    </row>
    <row r="33" spans="1:10" x14ac:dyDescent="0.25">
      <c r="A33" t="s">
        <v>9</v>
      </c>
      <c r="B33" s="1">
        <f>60*2.2*0.7752</f>
        <v>102.32640000000001</v>
      </c>
      <c r="C33" s="1">
        <v>126.5777568</v>
      </c>
      <c r="D33" s="1">
        <v>322.32816000000003</v>
      </c>
      <c r="E33" s="1">
        <v>0.1023264</v>
      </c>
      <c r="F33" s="1">
        <v>1.0232639999999999E-2</v>
      </c>
      <c r="G33" s="1">
        <v>2.85368886710287</v>
      </c>
      <c r="H33" s="1">
        <v>0.76028515200000002</v>
      </c>
      <c r="I33" s="1">
        <v>0.65395778975999996</v>
      </c>
      <c r="J33" s="1">
        <v>4.0930560000000003E-3</v>
      </c>
    </row>
    <row r="34" spans="1:10" x14ac:dyDescent="0.25">
      <c r="A34" t="s">
        <v>10</v>
      </c>
      <c r="B34" s="1">
        <f>60*4*0.2736</f>
        <v>65.664000000000001</v>
      </c>
      <c r="C34" s="1">
        <v>81.226367999999994</v>
      </c>
      <c r="D34" s="1">
        <v>206.8416</v>
      </c>
      <c r="E34" s="1">
        <v>6.5664E-2</v>
      </c>
      <c r="F34" s="1">
        <v>6.5664E-3</v>
      </c>
      <c r="G34" s="1">
        <v>0.64632147980939503</v>
      </c>
      <c r="H34" s="1">
        <v>0.48788352000000001</v>
      </c>
      <c r="I34" s="1">
        <v>0.41965205760000002</v>
      </c>
      <c r="J34" s="1">
        <v>2.62656E-3</v>
      </c>
    </row>
    <row r="35" spans="1:10" x14ac:dyDescent="0.25">
      <c r="A35" t="s">
        <v>34</v>
      </c>
      <c r="B35" s="1">
        <f>60*0.06384*26</f>
        <v>99.590399999999988</v>
      </c>
      <c r="C35" s="1">
        <v>123.1933248</v>
      </c>
      <c r="D35" s="1">
        <v>313.70975999999899</v>
      </c>
      <c r="E35" s="1">
        <v>9.9590399999999996E-2</v>
      </c>
      <c r="F35" s="1">
        <v>9.9590399999999902E-3</v>
      </c>
      <c r="G35" s="1">
        <v>0.22872599035476901</v>
      </c>
      <c r="H35" s="1">
        <v>0.73995667199999904</v>
      </c>
      <c r="I35" s="1">
        <v>0.63647228735999894</v>
      </c>
      <c r="J35" s="1">
        <v>3.9836159999999997E-3</v>
      </c>
    </row>
    <row r="36" spans="1:10" x14ac:dyDescent="0.25">
      <c r="A36" t="s">
        <v>11</v>
      </c>
      <c r="B36">
        <f>2/60*30*60</f>
        <v>60</v>
      </c>
      <c r="C36">
        <v>74.22</v>
      </c>
      <c r="D36">
        <v>189</v>
      </c>
      <c r="E36">
        <v>0.06</v>
      </c>
      <c r="F36">
        <v>6.0000000000000001E-3</v>
      </c>
      <c r="G36">
        <v>8.2271476287251497E-2</v>
      </c>
      <c r="H36">
        <v>0.44579999999999997</v>
      </c>
      <c r="I36">
        <v>0.38345400000000002</v>
      </c>
      <c r="J36">
        <v>2.3999999999999998E-3</v>
      </c>
    </row>
    <row r="38" spans="1:10" x14ac:dyDescent="0.25">
      <c r="A38" t="s">
        <v>35</v>
      </c>
      <c r="B38">
        <f>SUM(B32:B36)</f>
        <v>365.88479999999998</v>
      </c>
      <c r="C38">
        <f>SUM(C32:C36)</f>
        <v>452.59949760000006</v>
      </c>
      <c r="D38">
        <f t="shared" ref="D38:J38" si="14">SUM(D32:D36)</f>
        <v>1152.537119999999</v>
      </c>
      <c r="E38">
        <f t="shared" si="14"/>
        <v>0.36588479999999995</v>
      </c>
      <c r="F38">
        <f t="shared" si="14"/>
        <v>3.6588479999999986E-2</v>
      </c>
      <c r="G38">
        <f t="shared" si="14"/>
        <v>5.0677440242947753</v>
      </c>
      <c r="H38">
        <f t="shared" si="14"/>
        <v>2.7185240639999995</v>
      </c>
      <c r="I38">
        <f t="shared" si="14"/>
        <v>2.3383331683199988</v>
      </c>
      <c r="J38">
        <f t="shared" si="14"/>
        <v>1.4635392000000001E-2</v>
      </c>
    </row>
    <row r="39" spans="1:10" x14ac:dyDescent="0.25">
      <c r="A39" t="s">
        <v>36</v>
      </c>
      <c r="B39" s="1">
        <f>SUM(B32:B35)</f>
        <v>305.88479999999998</v>
      </c>
      <c r="C39" s="1">
        <f>SUM(C32:C35)</f>
        <v>378.37949760000004</v>
      </c>
      <c r="D39" s="1">
        <f t="shared" ref="D39:J39" si="15">SUM(D32:D35)</f>
        <v>963.53711999999905</v>
      </c>
      <c r="E39" s="1">
        <f t="shared" si="15"/>
        <v>0.30588479999999996</v>
      </c>
      <c r="F39" s="1">
        <f t="shared" si="15"/>
        <v>3.0588479999999987E-2</v>
      </c>
      <c r="G39" s="1">
        <f t="shared" si="15"/>
        <v>4.9854725480075235</v>
      </c>
      <c r="H39" s="1">
        <f t="shared" si="15"/>
        <v>2.2727240639999993</v>
      </c>
      <c r="I39" s="1">
        <f t="shared" si="15"/>
        <v>1.9548791683199989</v>
      </c>
      <c r="J39" s="1">
        <f t="shared" si="15"/>
        <v>1.2235392000000001E-2</v>
      </c>
    </row>
    <row r="41" spans="1:10" x14ac:dyDescent="0.25">
      <c r="A41" t="s">
        <v>29</v>
      </c>
    </row>
    <row r="42" spans="1:10" x14ac:dyDescent="0.25">
      <c r="A42" t="s">
        <v>8</v>
      </c>
      <c r="B42">
        <f>B32/$B$38*100</f>
        <v>10.468868889880094</v>
      </c>
      <c r="C42">
        <f>C32/$C$38*100</f>
        <v>10.468868889880092</v>
      </c>
      <c r="D42">
        <f>D32/$D$38*100</f>
        <v>10.468868889880103</v>
      </c>
      <c r="E42">
        <f>E32/$E$38*100</f>
        <v>10.468868889880094</v>
      </c>
      <c r="F42">
        <f>F32/$F$38*100</f>
        <v>10.468868889880097</v>
      </c>
      <c r="G42">
        <f>G32/$G$38*100</f>
        <v>24.798731047102894</v>
      </c>
      <c r="H42">
        <f>H32/$H$38*100</f>
        <v>10.468868889880097</v>
      </c>
      <c r="I42">
        <f>I32/$I$38*100</f>
        <v>10.468868889880097</v>
      </c>
      <c r="J42">
        <f>J32/$J$38*100</f>
        <v>10.468868889880094</v>
      </c>
    </row>
    <row r="43" spans="1:10" x14ac:dyDescent="0.25">
      <c r="A43" t="s">
        <v>9</v>
      </c>
      <c r="B43">
        <f>B33/$B$38*100</f>
        <v>27.966835462965395</v>
      </c>
      <c r="C43">
        <f t="shared" ref="C43:C46" si="16">C33/$C$38*100</f>
        <v>27.966835462965388</v>
      </c>
      <c r="D43">
        <f t="shared" ref="D43:D46" si="17">D33/$D$38*100</f>
        <v>27.966835462965417</v>
      </c>
      <c r="E43">
        <f t="shared" ref="E43:E46" si="18">E33/$E$38*100</f>
        <v>27.966835462965395</v>
      </c>
      <c r="F43">
        <f t="shared" ref="F43:F46" si="19">F33/$F$38*100</f>
        <v>27.966835462965399</v>
      </c>
      <c r="G43">
        <f t="shared" ref="G43:G46" si="20">G33/$G$38*100</f>
        <v>56.310832856242932</v>
      </c>
      <c r="H43">
        <f t="shared" ref="H43:H46" si="21">H33/$H$38*100</f>
        <v>27.966835462965399</v>
      </c>
      <c r="I43">
        <f t="shared" ref="I43:I46" si="22">I33/$I$38*100</f>
        <v>27.966835462965406</v>
      </c>
      <c r="J43">
        <f t="shared" ref="J43:J46" si="23">J33/$J$38*100</f>
        <v>27.966835462965395</v>
      </c>
    </row>
    <row r="44" spans="1:10" x14ac:dyDescent="0.25">
      <c r="A44" t="s">
        <v>10</v>
      </c>
      <c r="B44">
        <f>B34/$B$38*100</f>
        <v>17.94663238265159</v>
      </c>
      <c r="C44">
        <f t="shared" si="16"/>
        <v>17.946632382651583</v>
      </c>
      <c r="D44">
        <f t="shared" si="17"/>
        <v>17.946632382651604</v>
      </c>
      <c r="E44">
        <f t="shared" si="18"/>
        <v>17.946632382651593</v>
      </c>
      <c r="F44">
        <f t="shared" si="19"/>
        <v>17.946632382651593</v>
      </c>
      <c r="G44">
        <f t="shared" si="20"/>
        <v>12.753633109938633</v>
      </c>
      <c r="H44">
        <f t="shared" si="21"/>
        <v>17.946632382651593</v>
      </c>
      <c r="I44">
        <f t="shared" si="22"/>
        <v>17.946632382651597</v>
      </c>
      <c r="J44">
        <f t="shared" si="23"/>
        <v>17.94663238265159</v>
      </c>
    </row>
    <row r="45" spans="1:10" x14ac:dyDescent="0.25">
      <c r="A45" t="s">
        <v>34</v>
      </c>
      <c r="B45">
        <f>B35/$B$38*100</f>
        <v>27.219059113688242</v>
      </c>
      <c r="C45">
        <f t="shared" si="16"/>
        <v>27.219059113688239</v>
      </c>
      <c r="D45">
        <f t="shared" si="17"/>
        <v>27.219059113688175</v>
      </c>
      <c r="E45">
        <f t="shared" si="18"/>
        <v>27.219059113688242</v>
      </c>
      <c r="F45">
        <f t="shared" si="19"/>
        <v>27.219059113688225</v>
      </c>
      <c r="G45">
        <f t="shared" si="20"/>
        <v>4.5133690505727229</v>
      </c>
      <c r="H45">
        <f t="shared" si="21"/>
        <v>27.219059113688214</v>
      </c>
      <c r="I45">
        <f t="shared" si="22"/>
        <v>27.219059113688211</v>
      </c>
      <c r="J45">
        <f t="shared" si="23"/>
        <v>27.219059113688239</v>
      </c>
    </row>
    <row r="46" spans="1:10" x14ac:dyDescent="0.25">
      <c r="A46" t="s">
        <v>11</v>
      </c>
      <c r="B46">
        <f>B36/$B$38*100</f>
        <v>16.398604150814684</v>
      </c>
      <c r="C46">
        <f t="shared" si="16"/>
        <v>16.39860415081468</v>
      </c>
      <c r="D46">
        <f t="shared" si="17"/>
        <v>16.398604150814698</v>
      </c>
      <c r="E46">
        <f t="shared" si="18"/>
        <v>16.398604150814684</v>
      </c>
      <c r="F46">
        <f t="shared" si="19"/>
        <v>16.398604150814688</v>
      </c>
      <c r="G46">
        <f t="shared" si="20"/>
        <v>1.6234339361428256</v>
      </c>
      <c r="H46">
        <f t="shared" si="21"/>
        <v>16.398604150814684</v>
      </c>
      <c r="I46">
        <f t="shared" si="22"/>
        <v>16.398604150814691</v>
      </c>
      <c r="J46">
        <f t="shared" si="23"/>
        <v>16.39860415081468</v>
      </c>
    </row>
    <row r="49" spans="1:10" x14ac:dyDescent="0.25">
      <c r="H49" t="s">
        <v>40</v>
      </c>
    </row>
    <row r="50" spans="1:10" x14ac:dyDescent="0.25">
      <c r="A50" t="s">
        <v>21</v>
      </c>
      <c r="C50" t="s">
        <v>28</v>
      </c>
      <c r="D50" t="s">
        <v>39</v>
      </c>
    </row>
    <row r="51" spans="1:10" x14ac:dyDescent="0.25">
      <c r="A51" t="s">
        <v>15</v>
      </c>
      <c r="C51">
        <v>2.6719200000000001</v>
      </c>
      <c r="D51">
        <v>14.69556</v>
      </c>
      <c r="E51">
        <f>C51*1000/200</f>
        <v>13.3596</v>
      </c>
      <c r="H51">
        <f>(1-(D22/D51))*100</f>
        <v>10.277777777777775</v>
      </c>
      <c r="J51">
        <f>(1-E22/E51)*100</f>
        <v>10.277777777777775</v>
      </c>
    </row>
    <row r="52" spans="1:10" x14ac:dyDescent="0.25">
      <c r="A52" t="s">
        <v>16</v>
      </c>
      <c r="C52">
        <v>6.8040000000000003</v>
      </c>
      <c r="D52">
        <v>37.421999999999997</v>
      </c>
      <c r="E52">
        <f t="shared" ref="E52:E58" si="24">C52*1000/200</f>
        <v>34.020000000000003</v>
      </c>
      <c r="H52">
        <f t="shared" ref="H52:H58" si="25">(1-(D23/D52))*100</f>
        <v>10.277777777777764</v>
      </c>
      <c r="J52">
        <f t="shared" ref="J52:J58" si="26">(1-E23/E52)*100</f>
        <v>10.277777777777775</v>
      </c>
    </row>
    <row r="53" spans="1:10" x14ac:dyDescent="0.25">
      <c r="A53" t="s">
        <v>17</v>
      </c>
      <c r="C53">
        <v>2.16E-3</v>
      </c>
      <c r="D53">
        <v>1.188E-2</v>
      </c>
      <c r="E53">
        <f t="shared" si="24"/>
        <v>1.0800000000000001E-2</v>
      </c>
      <c r="H53">
        <f t="shared" si="25"/>
        <v>10.277777777777775</v>
      </c>
      <c r="J53">
        <f t="shared" si="26"/>
        <v>10.277777777777775</v>
      </c>
    </row>
    <row r="54" spans="1:10" x14ac:dyDescent="0.25">
      <c r="A54" t="s">
        <v>18</v>
      </c>
      <c r="C54">
        <v>2.1599999999999999E-4</v>
      </c>
      <c r="D54">
        <v>1.188E-3</v>
      </c>
      <c r="E54">
        <f t="shared" si="24"/>
        <v>1.08E-3</v>
      </c>
      <c r="H54">
        <f t="shared" si="25"/>
        <v>10.277777777777775</v>
      </c>
      <c r="J54">
        <f t="shared" si="26"/>
        <v>10.277777777777775</v>
      </c>
    </row>
    <row r="55" spans="1:10" x14ac:dyDescent="0.25">
      <c r="A55" t="s">
        <v>19</v>
      </c>
      <c r="C55">
        <v>2.3445581443851699E-2</v>
      </c>
      <c r="D55">
        <v>0.12895069794118399</v>
      </c>
      <c r="E55">
        <f t="shared" si="24"/>
        <v>0.11722790721925849</v>
      </c>
      <c r="H55">
        <f t="shared" si="25"/>
        <v>37.56816127575199</v>
      </c>
      <c r="J55">
        <f t="shared" si="26"/>
        <v>37.568161275752253</v>
      </c>
    </row>
    <row r="56" spans="1:10" x14ac:dyDescent="0.25">
      <c r="A56" t="s">
        <v>20</v>
      </c>
      <c r="C56">
        <v>1.5120000000000001E-3</v>
      </c>
      <c r="D56">
        <v>8.3160000000000005E-3</v>
      </c>
      <c r="E56">
        <f t="shared" si="24"/>
        <v>7.5599999999999999E-3</v>
      </c>
      <c r="H56">
        <f t="shared" si="25"/>
        <v>10.277777777777786</v>
      </c>
      <c r="J56">
        <f t="shared" si="26"/>
        <v>10.277777777777775</v>
      </c>
    </row>
    <row r="57" spans="1:10" x14ac:dyDescent="0.25">
      <c r="A57" t="s">
        <v>26</v>
      </c>
      <c r="C57" s="2">
        <v>1.0800000000000001E-2</v>
      </c>
      <c r="D57">
        <v>5.9400000000000001E-2</v>
      </c>
      <c r="E57">
        <f t="shared" si="24"/>
        <v>5.4000000000000006E-2</v>
      </c>
      <c r="H57">
        <f t="shared" si="25"/>
        <v>10.277777777777775</v>
      </c>
      <c r="J57">
        <f t="shared" si="26"/>
        <v>10.277777777777796</v>
      </c>
    </row>
    <row r="58" spans="1:10" x14ac:dyDescent="0.25">
      <c r="A58" t="s">
        <v>27</v>
      </c>
      <c r="C58" s="2">
        <v>8.6399999999999999E-5</v>
      </c>
      <c r="D58">
        <v>4.752E-4</v>
      </c>
      <c r="E58">
        <f t="shared" si="24"/>
        <v>4.3200000000000004E-4</v>
      </c>
      <c r="H58">
        <f t="shared" si="25"/>
        <v>10.277777777777786</v>
      </c>
      <c r="J58">
        <f t="shared" si="26"/>
        <v>10.277777777777786</v>
      </c>
    </row>
    <row r="61" spans="1:10" x14ac:dyDescent="0.25">
      <c r="A61" s="3" t="s">
        <v>38</v>
      </c>
      <c r="B61">
        <f>(1-B11/B38)*100</f>
        <v>21.226025240731516</v>
      </c>
      <c r="C61">
        <f>(1-C11/C38)*100</f>
        <v>21.222417547818353</v>
      </c>
      <c r="D61">
        <f t="shared" ref="D61:J61" si="27">(1-D11/D38)*100</f>
        <v>21.222417547818363</v>
      </c>
      <c r="E61">
        <f t="shared" si="27"/>
        <v>21.222417547818338</v>
      </c>
      <c r="F61">
        <f t="shared" si="27"/>
        <v>21.222417547818306</v>
      </c>
      <c r="G61">
        <f>(1-G11/G38)*100</f>
        <v>27.690304363475239</v>
      </c>
      <c r="H61">
        <f t="shared" si="27"/>
        <v>21.222417547818353</v>
      </c>
      <c r="I61">
        <f t="shared" si="27"/>
        <v>21.222417547818285</v>
      </c>
      <c r="J61">
        <f t="shared" si="27"/>
        <v>21.222417547818338</v>
      </c>
    </row>
    <row r="64" spans="1:10" x14ac:dyDescent="0.25">
      <c r="A64" t="s">
        <v>41</v>
      </c>
      <c r="C64">
        <v>1.0800000000000001E-2</v>
      </c>
      <c r="E64">
        <f>(1-C65/C64)*100</f>
        <v>10.277777777777775</v>
      </c>
    </row>
    <row r="65" spans="1:3" x14ac:dyDescent="0.25">
      <c r="A65" t="s">
        <v>42</v>
      </c>
      <c r="C65">
        <v>9.6900000000000007E-3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van Luijk</dc:creator>
  <cp:lastModifiedBy>Nikki van Luijk</cp:lastModifiedBy>
  <dcterms:created xsi:type="dcterms:W3CDTF">2019-06-26T14:42:51Z</dcterms:created>
  <dcterms:modified xsi:type="dcterms:W3CDTF">2019-06-27T15:37:02Z</dcterms:modified>
</cp:coreProperties>
</file>