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09"/>
  <workbookPr defaultThemeVersion="124226"/>
  <mc:AlternateContent xmlns:mc="http://schemas.openxmlformats.org/markup-compatibility/2006">
    <mc:Choice Requires="x15">
      <x15ac:absPath xmlns:x15ac="http://schemas.microsoft.com/office/spreadsheetml/2010/11/ac" url="C:\Users\Usuario\Documents\Escritorio\etica\"/>
    </mc:Choice>
  </mc:AlternateContent>
  <xr:revisionPtr revIDLastSave="0" documentId="8_{005F43F7-32AE-403C-B4C7-03EF6E88D2DB}" xr6:coauthVersionLast="47" xr6:coauthVersionMax="47" xr10:uidLastSave="{00000000-0000-0000-0000-000000000000}"/>
  <bookViews>
    <workbookView xWindow="-120" yWindow="-120" windowWidth="29040" windowHeight="15840" firstSheet="1" activeTab="1" xr2:uid="{00000000-000D-0000-FFFF-FFFF00000000}"/>
  </bookViews>
  <sheets>
    <sheet name="Contextualizacion" sheetId="1" r:id="rId1"/>
    <sheet name="ISO 27002" sheetId="5"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31" i="5" l="1"/>
  <c r="Q38" i="5"/>
  <c r="Q40" i="5"/>
  <c r="Q36" i="5"/>
  <c r="Q35" i="5"/>
  <c r="Q34" i="5"/>
  <c r="Q33" i="5"/>
  <c r="Q32" i="5"/>
  <c r="Q30" i="5"/>
  <c r="Q127" i="5"/>
  <c r="Q129" i="5"/>
  <c r="Q130" i="5"/>
  <c r="Q131" i="5"/>
  <c r="Q132" i="5"/>
  <c r="Q134" i="5"/>
  <c r="Q135" i="5"/>
  <c r="Q138" i="5"/>
  <c r="Q136" i="5"/>
  <c r="Q140" i="5"/>
  <c r="Q139" i="5"/>
  <c r="Q141" i="5"/>
  <c r="Q142" i="5"/>
  <c r="Q143" i="5"/>
  <c r="Q144" i="5"/>
  <c r="Q146" i="5"/>
  <c r="Q147" i="5"/>
  <c r="Q148" i="5"/>
  <c r="Q149" i="5"/>
  <c r="Q150" i="5"/>
  <c r="Q151" i="5"/>
  <c r="Q153" i="5"/>
  <c r="Q154" i="5"/>
  <c r="Q156" i="5"/>
  <c r="Q157" i="5"/>
  <c r="N192" i="5"/>
  <c r="L191" i="5" s="1"/>
  <c r="Q123" i="5"/>
  <c r="Q119" i="5"/>
  <c r="Q120" i="5"/>
  <c r="Q121" i="5"/>
  <c r="Q122" i="5"/>
  <c r="Q118" i="5"/>
  <c r="Q115" i="5"/>
  <c r="Q116" i="5"/>
  <c r="Q114" i="5"/>
  <c r="Q109" i="5"/>
  <c r="Q110" i="5"/>
  <c r="Q111" i="5"/>
  <c r="Q112" i="5"/>
  <c r="Q108" i="5"/>
  <c r="Q104" i="5"/>
  <c r="Q105" i="5"/>
  <c r="Q106" i="5"/>
  <c r="Q103" i="5"/>
  <c r="Q101" i="5"/>
  <c r="Q100" i="5"/>
  <c r="Q98" i="5"/>
  <c r="Q212" i="5"/>
  <c r="Q211" i="5"/>
  <c r="Q209" i="5"/>
  <c r="Q208" i="5"/>
  <c r="Q202" i="5"/>
  <c r="Q203" i="5"/>
  <c r="Q204" i="5"/>
  <c r="Q205" i="5"/>
  <c r="Q206" i="5"/>
  <c r="Q201" i="5"/>
  <c r="Q194" i="5"/>
  <c r="Q195" i="5"/>
  <c r="Q196" i="5"/>
  <c r="Q197" i="5"/>
  <c r="Q193" i="5"/>
  <c r="Q190" i="5"/>
  <c r="Q189" i="5"/>
  <c r="Q188" i="5"/>
  <c r="Q186" i="5"/>
  <c r="Q185" i="5"/>
  <c r="Q181" i="5"/>
  <c r="Q176" i="5"/>
  <c r="Q177" i="5"/>
  <c r="Q178" i="5"/>
  <c r="Q179" i="5"/>
  <c r="Q175" i="5"/>
  <c r="Q173" i="5"/>
  <c r="Q172" i="5"/>
  <c r="Q171" i="5"/>
  <c r="Q169" i="5"/>
  <c r="Q168" i="5"/>
  <c r="Q166" i="5"/>
  <c r="Q165" i="5"/>
  <c r="Q164" i="5"/>
  <c r="Q163" i="5"/>
  <c r="Q161" i="5"/>
  <c r="Q96" i="5"/>
  <c r="Q95" i="5"/>
  <c r="Q93" i="5"/>
  <c r="Q92" i="5"/>
  <c r="Q89" i="5"/>
  <c r="Q90" i="5"/>
  <c r="Q88" i="5"/>
  <c r="Q84" i="5"/>
  <c r="Q85" i="5"/>
  <c r="Q86" i="5"/>
  <c r="Q83" i="5"/>
  <c r="Q74" i="5"/>
  <c r="Q75" i="5"/>
  <c r="Q76" i="5"/>
  <c r="Q77" i="5"/>
  <c r="Q78" i="5"/>
  <c r="Q79" i="5"/>
  <c r="Q73" i="5"/>
  <c r="Q67" i="5"/>
  <c r="Q68" i="5"/>
  <c r="Q69" i="5"/>
  <c r="Q70" i="5"/>
  <c r="Q71" i="5"/>
  <c r="Q66" i="5"/>
  <c r="Q61" i="5"/>
  <c r="Q62" i="5"/>
  <c r="Q60" i="5"/>
  <c r="Q57" i="5"/>
  <c r="Q58" i="5"/>
  <c r="Q56" i="5"/>
  <c r="Q25" i="5"/>
  <c r="Q53" i="5"/>
  <c r="Q54" i="5"/>
  <c r="Q52" i="5"/>
  <c r="Q49" i="5"/>
  <c r="Q48" i="5"/>
  <c r="Q45" i="5"/>
  <c r="Q46" i="5"/>
  <c r="Q44" i="5"/>
  <c r="Q29" i="5"/>
  <c r="Q39" i="5"/>
  <c r="Q26" i="5"/>
  <c r="M191" i="5"/>
  <c r="M210" i="5"/>
  <c r="N210" i="5" s="1"/>
  <c r="M207" i="5"/>
  <c r="N207" i="5" s="1"/>
  <c r="M200" i="5"/>
  <c r="N200" i="5" s="1"/>
  <c r="M187" i="5"/>
  <c r="N187" i="5" s="1"/>
  <c r="M184" i="5"/>
  <c r="N184" i="5" s="1"/>
  <c r="M180" i="5"/>
  <c r="N180" i="5"/>
  <c r="M174" i="5"/>
  <c r="N174" i="5"/>
  <c r="M170" i="5"/>
  <c r="N170" i="5"/>
  <c r="M167" i="5"/>
  <c r="N167" i="5"/>
  <c r="M162" i="5"/>
  <c r="N162" i="5"/>
  <c r="M160" i="5"/>
  <c r="N160" i="5"/>
  <c r="M183" i="5"/>
  <c r="M159" i="5"/>
  <c r="D125" i="5"/>
  <c r="M155" i="5"/>
  <c r="N155" i="5" s="1"/>
  <c r="M72" i="5"/>
  <c r="N72" i="5" s="1"/>
  <c r="M65" i="5"/>
  <c r="N65" i="5" s="1"/>
  <c r="M47" i="5"/>
  <c r="N47" i="5" s="1"/>
  <c r="M59" i="5"/>
  <c r="N59" i="5" s="1"/>
  <c r="M55" i="5"/>
  <c r="N55" i="5" s="1"/>
  <c r="M51" i="5"/>
  <c r="N51" i="5" s="1"/>
  <c r="M37" i="5"/>
  <c r="M43" i="5"/>
  <c r="N43" i="5" s="1"/>
  <c r="D81" i="5"/>
  <c r="M82" i="5" s="1"/>
  <c r="M28" i="5"/>
  <c r="N28" i="5" s="1"/>
  <c r="M24" i="5"/>
  <c r="N24" i="5" s="1"/>
  <c r="L23" i="5" s="1"/>
  <c r="D216" i="5"/>
  <c r="M126" i="5"/>
  <c r="N126" i="5"/>
  <c r="M152" i="5"/>
  <c r="N152" i="5"/>
  <c r="M64" i="5"/>
  <c r="M145" i="5"/>
  <c r="N145" i="5"/>
  <c r="M128" i="5"/>
  <c r="N128" i="5"/>
  <c r="M137" i="5"/>
  <c r="N137" i="5"/>
  <c r="M133" i="5"/>
  <c r="N133" i="5"/>
  <c r="M27" i="5" l="1"/>
  <c r="L183" i="5"/>
  <c r="L159" i="5"/>
  <c r="L42" i="5"/>
  <c r="N82" i="5"/>
  <c r="L125" i="5"/>
  <c r="L50" i="5"/>
  <c r="L199" i="5"/>
  <c r="L64" i="5"/>
  <c r="M125" i="5"/>
  <c r="M87" i="5"/>
  <c r="N87" i="5" s="1"/>
  <c r="M102" i="5"/>
  <c r="N102" i="5" s="1"/>
  <c r="M107" i="5"/>
  <c r="N107" i="5" s="1"/>
  <c r="M50" i="5"/>
  <c r="M23" i="5"/>
  <c r="M117" i="5"/>
  <c r="N117" i="5" s="1"/>
  <c r="N37" i="5"/>
  <c r="L27" i="5" s="1"/>
  <c r="M42" i="5"/>
  <c r="D217" i="5"/>
  <c r="M99" i="5"/>
  <c r="N99" i="5" s="1"/>
  <c r="M91" i="5"/>
  <c r="N91" i="5" s="1"/>
  <c r="M94" i="5"/>
  <c r="N94" i="5" s="1"/>
  <c r="M97" i="5"/>
  <c r="N97" i="5" s="1"/>
  <c r="M113" i="5"/>
  <c r="N113" i="5" s="1"/>
  <c r="M199" i="5"/>
  <c r="L81" i="5" l="1"/>
  <c r="K27" i="5"/>
  <c r="K64" i="5"/>
  <c r="K42" i="5"/>
  <c r="K199" i="5"/>
  <c r="K159" i="5"/>
  <c r="K23" i="5"/>
  <c r="K191" i="5"/>
  <c r="K81" i="5"/>
  <c r="K183" i="5"/>
  <c r="K125" i="5"/>
  <c r="K50" i="5"/>
  <c r="M81" i="5"/>
</calcChain>
</file>

<file path=xl/sharedStrings.xml><?xml version="1.0" encoding="utf-8"?>
<sst xmlns="http://schemas.openxmlformats.org/spreadsheetml/2006/main" count="478" uniqueCount="255">
  <si>
    <t>NORMA ISO/IEC 27002</t>
  </si>
  <si>
    <t>ISO 27002 hace parte del conjunto de normas que conforman la serie ISO/IEC 27000 en las que se reúnen las mejores practicas para desarrollar, implementar y mantener sistemas de gestión de seguridad de información.</t>
  </si>
  <si>
    <t>La norma ISO 27002 se compone de 11 dominios (del 5 al 15), 39 objetivos de control y 133 controles; que están distribuidos como se observa en la siguiente estructura:</t>
  </si>
  <si>
    <t>A continuación se realiza una descripción de los aspectos que deben ser tenidos en cuenta al momento de evaluar los controles de cada uno de los  dominios de la norma ISO 27002:</t>
  </si>
  <si>
    <t>5. Política de seguridad</t>
  </si>
  <si>
    <t>Estos controles proporcionan la guía y apoyo de la dirección para la seguridad de la información en relación a los requisitos del negocio y regulaciones relevantes.</t>
  </si>
  <si>
    <t>6. Estructura organizativa para la seguridad</t>
  </si>
  <si>
    <r>
      <t>Organización interna: estos controles gestionan la seguridad de la información dentro de la Organización.</t>
    </r>
    <r>
      <rPr>
        <sz val="12"/>
        <color indexed="8"/>
        <rFont val="Tahoma"/>
        <family val="2"/>
      </rPr>
      <t xml:space="preserve"> </t>
    </r>
    <r>
      <rPr>
        <sz val="12"/>
        <color indexed="8"/>
        <rFont val="Tahoma"/>
        <family val="2"/>
      </rPr>
      <t>El órgano de dirección debe aprobar la 
política de seguridad de la información, asignando los roles de seguridad y coordinando la implantación de la seguridad en toda la Organización.</t>
    </r>
  </si>
  <si>
    <r>
      <t>Terceras partes:</t>
    </r>
    <r>
      <rPr>
        <sz val="12"/>
        <color indexed="8"/>
        <rFont val="Tahoma"/>
        <family val="2"/>
      </rPr>
      <t xml:space="preserve"> estos controles velan por m</t>
    </r>
    <r>
      <rPr>
        <sz val="12"/>
        <color indexed="8"/>
        <rFont val="Tahoma"/>
        <family val="2"/>
      </rPr>
      <t>antener la seguridad de los recursos de tratamiento de la información y de los activos de información de 
la organización.</t>
    </r>
  </si>
  <si>
    <t>7. Clasificación y control de activos</t>
  </si>
  <si>
    <t>Responsabilidad sobre los activos: estos controles pretenden alcanzar y mantener una protección adecuada de los activos de la organización.</t>
  </si>
  <si>
    <r>
      <t>Clasificación y control de de la información:</t>
    </r>
    <r>
      <rPr>
        <sz val="12"/>
        <color indexed="8"/>
        <rFont val="Tahoma"/>
        <family val="2"/>
      </rPr>
      <t xml:space="preserve"> l</t>
    </r>
    <r>
      <rPr>
        <sz val="12"/>
        <color indexed="8"/>
        <rFont val="Tahoma"/>
        <family val="2"/>
      </rPr>
      <t>a información se encuentra clasificada para indicar las necesidades, prioridades y nivel de protección
 previsto para su tratamiento.</t>
    </r>
  </si>
  <si>
    <t>8. Seguridad del personal</t>
  </si>
  <si>
    <t>Este conjunto de controles se enfocan en asegurar que los empleados, contratistas y usuarios de terceras partes entiendan sus responsabilidades 
y sean aptos para las funciones que desarrollen, para reducir el riesgo de robo, fraude y mal uso de las instalaciones y medios.</t>
  </si>
  <si>
    <t>9. Seguridad fisica y del entorno</t>
  </si>
  <si>
    <t>Áreas seguras: Los servicios de procesamiento de información sensible deben estar ubicados en áreas seguras y protegidas en un perímetro de seguridad definido por barreras y controles de entrada, protegidas físicamente contra accesos no autorizados.
Seguridad de los equipos: se enfoca en los controles de protección contra amenazas físicas y para salvaguardar servicios de apoyo como energía eléctrica e infraestructura del cableado.</t>
  </si>
  <si>
    <t>10. Gestión de las comunicaciones y operaciones</t>
  </si>
  <si>
    <t>Procura asegurar, implementar y mantener un nivel apropiado de seguridad de la información, además de la operación correcta y segura de los 
recursos de tratamiento de información, minimizando el riesgo de fallos en los sistemas y asegurando la protección de la información en las redes y
la protección de su infraestructura de apoyo.</t>
  </si>
  <si>
    <t>11. Control de accesos</t>
  </si>
  <si>
    <t>Controla los accesos a la información y los recursos de tratamiento de la información en base a las necesidades de seguridad de la organización y las políticas para el control de los accesos.</t>
  </si>
  <si>
    <t xml:space="preserve">12. Desarrollo y mantenimiento de sistemas </t>
  </si>
  <si>
    <t>Se diseñan y desarrollan controles adicionales para los sistemas que procesan o tienen algún efecto en activos de información de carácter sensible, valioso o crítico. Dichos controles se determinan en función de los requisitos de seguridad y la estimación del riesgo.</t>
  </si>
  <si>
    <t>13. Gestión de incidentes de seguridad de la información</t>
  </si>
  <si>
    <t>Se establecen informes de los eventos y de los procedimientos realizados, todos los empleados, contratistas y terceros deben estar al tanto de los 
procedimientos para informar de los diferentes tipos de eventos y debilidades que puedan tener impacto en la seguridad de los activos de la organizacion.</t>
  </si>
  <si>
    <t>14. Gestión de la continuidad del negocio</t>
  </si>
  <si>
    <t>La seguridad de información debe ser una parte integral del plan general de continuidad del negocio (PCN) y de los demás procesos de gestión dentro de la organización. El plan de gestión de la continuidad debe incluir el proceso de evaluación y asegurar la reanudación a tiempo de las operaciones esenciales.</t>
  </si>
  <si>
    <t>15. Cumplimiento</t>
  </si>
  <si>
    <t xml:space="preserve"> Contempla acciones que eviten incumplimientos de cualquier ley, estatuto, regulación u obligación contractual y de cualquier requisito de seguridad dentro 
y fuera de la organización. Los requisitos legales específicos deberían ser advertidos por los asesores legales de la organización o por profesionales del área. 
Además se deberían realizar revisiones regulares de la seguridad de los sistemas de información.</t>
  </si>
  <si>
    <t>DESCRIPCION DE LA PLANTILLA ISO 27002</t>
  </si>
  <si>
    <t>Dominio</t>
  </si>
  <si>
    <t>Número del dominio</t>
  </si>
  <si>
    <t>Obj. de control</t>
  </si>
  <si>
    <t>Cantidad y número del objetivo de control</t>
  </si>
  <si>
    <t>Controles</t>
  </si>
  <si>
    <t>Cantidad y número de controles por cada objetivo</t>
  </si>
  <si>
    <t>Orientacion</t>
  </si>
  <si>
    <t xml:space="preserve">Proporciona información sobre la obligatoriedad de implementar o no el control </t>
  </si>
  <si>
    <t>Descripcion</t>
  </si>
  <si>
    <t>Breve descripción de cada objetivo de control agrupandolos por dominio</t>
  </si>
  <si>
    <t>PD</t>
  </si>
  <si>
    <t xml:space="preserve">Peso del dominio </t>
  </si>
  <si>
    <t>NC.D</t>
  </si>
  <si>
    <t>Nivel de cumplimineto del dominio</t>
  </si>
  <si>
    <t>PO</t>
  </si>
  <si>
    <t>Peso del objetivo</t>
  </si>
  <si>
    <t>Escala visual de la valoración del control</t>
  </si>
  <si>
    <t>NC.O</t>
  </si>
  <si>
    <t>PC</t>
  </si>
  <si>
    <t>Peso del control</t>
  </si>
  <si>
    <t>Alto</t>
  </si>
  <si>
    <t>Mas del 70% de cumplimiento</t>
  </si>
  <si>
    <t>NC.C</t>
  </si>
  <si>
    <t>Nivel de cumplimiento del control</t>
  </si>
  <si>
    <t>Medio</t>
  </si>
  <si>
    <t>Entre el 30 y 69 % de cumplimiento</t>
  </si>
  <si>
    <t>Escala</t>
  </si>
  <si>
    <t>Escala del cumplimiento del control</t>
  </si>
  <si>
    <t>Bajo</t>
  </si>
  <si>
    <t>Por debajo del 30%</t>
  </si>
  <si>
    <t>Indicaciones para usar la plantilla correctamente:</t>
  </si>
  <si>
    <r>
      <rPr>
        <b/>
        <u/>
        <sz val="11"/>
        <color indexed="8"/>
        <rFont val="Calibri"/>
        <family val="2"/>
      </rPr>
      <t>Ingrese valores entre 0 y 100 SOLO en los cuadros azules</t>
    </r>
    <r>
      <rPr>
        <sz val="11"/>
        <color theme="1"/>
        <rFont val="Calibri"/>
        <family val="2"/>
        <scheme val="minor"/>
      </rPr>
      <t>, los cuales corresponderán al valor asignado al nivel de cumplimiento de cada control "NC.C" de la norma; tenga en cuenta que en esta escala de valoración, el "0" indica que no cumple el control y "100" que lo cumple satisfactoriamente, recuerde que también se puede asignar valores intermedios cuando se cumple parcialmente cualquiera de los controles.</t>
    </r>
  </si>
  <si>
    <t>Dominios</t>
  </si>
  <si>
    <t>Objetivos de Control</t>
  </si>
  <si>
    <t>% de cumplimiento de la norma</t>
  </si>
  <si>
    <t>Orientación</t>
  </si>
  <si>
    <t>Descripción</t>
  </si>
  <si>
    <t>NC. D</t>
  </si>
  <si>
    <t>NC. O</t>
  </si>
  <si>
    <t>NC. C</t>
  </si>
  <si>
    <t>Política de Seguridad</t>
  </si>
  <si>
    <t>Política de Seguridad de la Información</t>
  </si>
  <si>
    <t>Debe</t>
  </si>
  <si>
    <t>Documento de la política de seguridad de la información</t>
  </si>
  <si>
    <t>Revisión de la política de seguridad de la información</t>
  </si>
  <si>
    <t>Estructura organizativa para la seguridad</t>
  </si>
  <si>
    <t>Organización Interna</t>
  </si>
  <si>
    <t>Comité de la dirección sobre seguridad de la información</t>
  </si>
  <si>
    <t>Coordinación de la seguridad de la información</t>
  </si>
  <si>
    <t>Asignación de responsabilidades para la de seguridad de la información</t>
  </si>
  <si>
    <t>Proceso de autorización para instalaciones de procesamiento de información</t>
  </si>
  <si>
    <t>Acuerdos de confidencialidad</t>
  </si>
  <si>
    <t>Puede</t>
  </si>
  <si>
    <t>Contacto con autoridades</t>
  </si>
  <si>
    <t>Contacto con grupos de interés</t>
  </si>
  <si>
    <t>Revisión independiente de la seguridad de la información</t>
  </si>
  <si>
    <t>Terceras partes</t>
  </si>
  <si>
    <t>Identificación de riesgos por el acceso de terceras partes</t>
  </si>
  <si>
    <t>Temas de seguridad a tratar con clientes</t>
  </si>
  <si>
    <t>Temas de seguridad en acuerdos con terceras partes</t>
  </si>
  <si>
    <t>Clasificación y control de activos</t>
  </si>
  <si>
    <t>Responsabilidad sobre los activos</t>
  </si>
  <si>
    <t>Inventario de activos</t>
  </si>
  <si>
    <t>Propietario de activos</t>
  </si>
  <si>
    <t>Uso aceptable de los activos</t>
  </si>
  <si>
    <t>Clasificación de la información</t>
  </si>
  <si>
    <t>Guías de clasificación</t>
  </si>
  <si>
    <t>Etiquetado y manejo de la información</t>
  </si>
  <si>
    <t>Seguridad en el personal</t>
  </si>
  <si>
    <t>Antes del empleo</t>
  </si>
  <si>
    <t>Roles y responsabilidades</t>
  </si>
  <si>
    <t>Verificación</t>
  </si>
  <si>
    <t>Términos y condiciones de empleo</t>
  </si>
  <si>
    <t>Durante el empleo</t>
  </si>
  <si>
    <t>Responsabilidades de la gerencia</t>
  </si>
  <si>
    <t>Educación y formación en seguridad de la información</t>
  </si>
  <si>
    <t>Procesos disciplinarios</t>
  </si>
  <si>
    <t>Terminación o cambio del empleo</t>
  </si>
  <si>
    <t>Responsabilidades en la terminación</t>
  </si>
  <si>
    <t>Devolución de activos</t>
  </si>
  <si>
    <t>Eliminación de privilegios de acceso</t>
  </si>
  <si>
    <t>Seguridad fisica y del entorno</t>
  </si>
  <si>
    <t>Áreas Seguras</t>
  </si>
  <si>
    <t>Perímetro de seguridad física</t>
  </si>
  <si>
    <t>Controles de acceso físico</t>
  </si>
  <si>
    <t>Seguridad de oficinas, recintos e instalaciones</t>
  </si>
  <si>
    <t>Protección contra amenazas externas y ambientales</t>
  </si>
  <si>
    <t>Trabajo de áreas seguras</t>
  </si>
  <si>
    <t>Áreas de carga, entrega y áreas públicas</t>
  </si>
  <si>
    <t>Seguridad de los Equipos</t>
  </si>
  <si>
    <t>Ubicación y protección del equipo</t>
  </si>
  <si>
    <t>Herramientas de soporte</t>
  </si>
  <si>
    <t>Seguridad del cableado</t>
  </si>
  <si>
    <t>Mantenimiento de equipos</t>
  </si>
  <si>
    <t>Seguridad del equipamiento fuera de las instalaciones</t>
  </si>
  <si>
    <t>Seguridad en la reutilización o eliminación de equipos</t>
  </si>
  <si>
    <t>Movimientos de equipos</t>
  </si>
  <si>
    <t>Gestión de comunicaciones y operaciones</t>
  </si>
  <si>
    <t>Procedimientos operacionales y responsabilidades</t>
  </si>
  <si>
    <t>Procedimientos de operación documentados</t>
  </si>
  <si>
    <t>Control de cambios</t>
  </si>
  <si>
    <t>Separación de funciones</t>
  </si>
  <si>
    <t>Separación de las instalaciones de desarrollo y producción</t>
  </si>
  <si>
    <t>Administración de servicios de terceras partes</t>
  </si>
  <si>
    <t>Entrega de servicios</t>
  </si>
  <si>
    <t>Monitoreo y revisión de servicios de terceros</t>
  </si>
  <si>
    <t>Manejo de cambios a servicios de terceros</t>
  </si>
  <si>
    <t>Planificación y aceptación del sistema</t>
  </si>
  <si>
    <t>Planificación de la capacidad</t>
  </si>
  <si>
    <t>Aceptación del sistema</t>
  </si>
  <si>
    <t>Protección contra software malicioso y móvil</t>
  </si>
  <si>
    <t>Controles contra software malicioso</t>
  </si>
  <si>
    <t>Controles contra código móvil</t>
  </si>
  <si>
    <t>Copias de seguridad</t>
  </si>
  <si>
    <t>Información de copias de seguridad</t>
  </si>
  <si>
    <t>Administración de la seguridad en redes</t>
  </si>
  <si>
    <t>Controles de redes</t>
  </si>
  <si>
    <t>Seguridad de los servicios de red</t>
  </si>
  <si>
    <t>Manejo de medios de soporte</t>
  </si>
  <si>
    <t>Administración de los medios de computación removibles</t>
  </si>
  <si>
    <t>Eliminación de medios</t>
  </si>
  <si>
    <t>Procedimientos para el manejo de la información</t>
  </si>
  <si>
    <t>Seguridad de la documentación del sistema</t>
  </si>
  <si>
    <t>Intercambio de información</t>
  </si>
  <si>
    <t>Políticas y procedimientos para el intercambio de información</t>
  </si>
  <si>
    <t>Acuerdos de intercambio</t>
  </si>
  <si>
    <t>Medios físicos en transito</t>
  </si>
  <si>
    <t>Mensajes electrónicos</t>
  </si>
  <si>
    <t>Sistemas de información del negocio</t>
  </si>
  <si>
    <t>Servicios de comercio electronico</t>
  </si>
  <si>
    <t>Comercio electronico</t>
  </si>
  <si>
    <t>Transacciones en línea</t>
  </si>
  <si>
    <t>Información públicamente disponible</t>
  </si>
  <si>
    <t>Monitoreo y supervisión</t>
  </si>
  <si>
    <t>Logs de auditoria</t>
  </si>
  <si>
    <t>Monitoreo de uso de sistema</t>
  </si>
  <si>
    <t>Protección de los logs</t>
  </si>
  <si>
    <t>Registro de actividades de administrador y operador del sistema</t>
  </si>
  <si>
    <t>Fallas de login</t>
  </si>
  <si>
    <t>Sincronización del reloj</t>
  </si>
  <si>
    <t>Control de accesos</t>
  </si>
  <si>
    <t>Requisitos de negocio para el control de acceso</t>
  </si>
  <si>
    <t>Política de control de accesos</t>
  </si>
  <si>
    <t>Administración de acceso de usuarios</t>
  </si>
  <si>
    <t>Registro de usuarios</t>
  </si>
  <si>
    <t>Administración de privilegios</t>
  </si>
  <si>
    <t>Administración de contraseñas</t>
  </si>
  <si>
    <t>Revisión de los derechos de acceso de usuario</t>
  </si>
  <si>
    <t>Responsabilidades de los usuarios</t>
  </si>
  <si>
    <t>Uso de contraseñas</t>
  </si>
  <si>
    <t>Equipos de cómputo de usuario desatendidos</t>
  </si>
  <si>
    <t>Política de escritorios y pantallas limpias</t>
  </si>
  <si>
    <t>Control de acceso a redes</t>
  </si>
  <si>
    <t>Política de uso de los servicios de red</t>
  </si>
  <si>
    <t>Autenticación de usuarios para conexiones externas</t>
  </si>
  <si>
    <t>Identificación de equipos en la red</t>
  </si>
  <si>
    <t>Administración remota y protección de puertos</t>
  </si>
  <si>
    <t>Segmentación de redes</t>
  </si>
  <si>
    <t>Control de conexión a las redes</t>
  </si>
  <si>
    <t>Control de enrutamiento en la red</t>
  </si>
  <si>
    <t>Control de acceso al sistema operativo</t>
  </si>
  <si>
    <t>Procedimientos seguros de Log-on en el sistema</t>
  </si>
  <si>
    <t>Identificación y autenticación de los usuarios</t>
  </si>
  <si>
    <t>Sistema de administración de contraseñas</t>
  </si>
  <si>
    <t>Uso de utilidades de sistema</t>
  </si>
  <si>
    <t>Inactividad de la sesión</t>
  </si>
  <si>
    <t>Limitación del tiempo de conexión</t>
  </si>
  <si>
    <t>Control de acceso a las aplicaciones y la información</t>
  </si>
  <si>
    <t>Restricción del acceso a la información</t>
  </si>
  <si>
    <t>Aislamiento de sistemas sensibles</t>
  </si>
  <si>
    <t>Ordenadores portátiles y teletrabajo</t>
  </si>
  <si>
    <t>Ordenadores portátiles y comunicaciones moviles</t>
  </si>
  <si>
    <t>Teletrabajo</t>
  </si>
  <si>
    <t>Desarrollo y mantenimiento de sistemas</t>
  </si>
  <si>
    <t>Requerimientos de seguridad de sistemas de información</t>
  </si>
  <si>
    <t>Análisis y especificaciones de los requerimientos de seguridad</t>
  </si>
  <si>
    <t>Procesamiento adecuado en aplicaciones</t>
  </si>
  <si>
    <t>Validación de los datos de entrada</t>
  </si>
  <si>
    <t>Controles de procesamiento interno</t>
  </si>
  <si>
    <t>Integridad de mensajes</t>
  </si>
  <si>
    <t>Validación de los datos de salida</t>
  </si>
  <si>
    <t>Controles criptográficos</t>
  </si>
  <si>
    <t>Política de utilización de controles criptográficos</t>
  </si>
  <si>
    <t>Administración de llaves</t>
  </si>
  <si>
    <t>Seguridad de los archivos del sistema</t>
  </si>
  <si>
    <t>Control del software operacional</t>
  </si>
  <si>
    <t>Protección de los datos de prueba del sistema</t>
  </si>
  <si>
    <t>Control de acceso al código fuente de las aplicaciones</t>
  </si>
  <si>
    <t>Seguridad en los procesos de desarrollo y soporte</t>
  </si>
  <si>
    <t>Procedimientos de control de cambios</t>
  </si>
  <si>
    <t>Revisión técnica de los cambios en el sistema operativo</t>
  </si>
  <si>
    <t>Restricciones en los cambio a los paquetes de software</t>
  </si>
  <si>
    <t>Fugas de información</t>
  </si>
  <si>
    <t>Desarrollo externo de software</t>
  </si>
  <si>
    <t>Gestión de vulnerabilidades técnicas</t>
  </si>
  <si>
    <t>Control de vulnerabilidades técnicas</t>
  </si>
  <si>
    <t>Gestión de incidentes de la seguridad de la información</t>
  </si>
  <si>
    <t>Notificando eventos de seguridad de la información y debilidades</t>
  </si>
  <si>
    <t>Reportando eventos de seguridad de la información</t>
  </si>
  <si>
    <t>Reportando debilidades de seguridad</t>
  </si>
  <si>
    <t>Gestión de incidentes y mejoramiento de la seguridad de la información</t>
  </si>
  <si>
    <t>Procedimientos y responsabilidades</t>
  </si>
  <si>
    <t>Lecciones aprendidas</t>
  </si>
  <si>
    <t>Recolección de evidencia</t>
  </si>
  <si>
    <t>Gestión de la continuidad del negocio</t>
  </si>
  <si>
    <t>Aspectos de seguridad de la información en la gestión de continuidad del negocio</t>
  </si>
  <si>
    <t>Inclusión de seguridad de la información en el proceso de gestión de la continuidad del negocio</t>
  </si>
  <si>
    <t>Continuidad del negocio y análisis del riesgo</t>
  </si>
  <si>
    <t>Desarrollo e implementación de planes de continuidad incluyendo seguridad de la información</t>
  </si>
  <si>
    <t>Marco para la planeación de la continuidad del negocio</t>
  </si>
  <si>
    <t>Prueba, mantenimiento y reevaluación de los planes de continuidad del negocio</t>
  </si>
  <si>
    <t>Cumplimiento</t>
  </si>
  <si>
    <t>Cumplimiento con los requisitos legales</t>
  </si>
  <si>
    <t>Identificación de la legislación aplicable</t>
  </si>
  <si>
    <t>Derechos de propiedad intelectual (dpi)</t>
  </si>
  <si>
    <t>Protección de los registros de la organización</t>
  </si>
  <si>
    <t>Protección de datos y privacidad de la información personal</t>
  </si>
  <si>
    <t>Prevención del uso inadecuado de los recursos de procesamiento de información</t>
  </si>
  <si>
    <t>Regulación de controles para el uso de criptografía</t>
  </si>
  <si>
    <t>Cumplimiento con las políticas y estándares de seguridad y cumplimiento técnico</t>
  </si>
  <si>
    <t>Cumplimiento con las políticas y procedimientos</t>
  </si>
  <si>
    <t>Consideraciones de la auditoria de sistemas de información</t>
  </si>
  <si>
    <t>Controles de auditoria a los sistemas de información</t>
  </si>
  <si>
    <t>Protección de las herramientas de auditoria de sistemas</t>
  </si>
  <si>
    <t>Objetivos de control</t>
  </si>
  <si>
    <t>Verificación del cumplimiento técnico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</si>
</sst>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8"/>
      <color indexed="8"/>
      <name val="Tahoma"/>
      <family val="2"/>
    </font>
    <font>
      <b/>
      <sz val="8"/>
      <color indexed="8"/>
      <name val="Tahoma"/>
      <family val="2"/>
    </font>
    <font>
      <b/>
      <sz val="8"/>
      <color indexed="9"/>
      <name val="Tahoma"/>
      <family val="2"/>
    </font>
    <font>
      <sz val="8"/>
      <color indexed="18"/>
      <name val="Tahoma"/>
      <family val="2"/>
    </font>
    <font>
      <b/>
      <sz val="8"/>
      <color indexed="13"/>
      <name val="Tahoma"/>
      <family val="2"/>
    </font>
    <font>
      <b/>
      <sz val="8"/>
      <color indexed="30"/>
      <name val="Tahoma"/>
      <family val="2"/>
    </font>
    <font>
      <b/>
      <sz val="8"/>
      <name val="Tahoma"/>
      <family val="2"/>
    </font>
    <font>
      <b/>
      <sz val="8"/>
      <color indexed="56"/>
      <name val="Tahoma"/>
      <family val="2"/>
    </font>
    <font>
      <b/>
      <sz val="11"/>
      <color indexed="9"/>
      <name val="Calibri"/>
      <family val="2"/>
    </font>
    <font>
      <sz val="11"/>
      <color indexed="8"/>
      <name val="Tahoma"/>
      <family val="2"/>
    </font>
    <font>
      <b/>
      <sz val="11"/>
      <color indexed="8"/>
      <name val="Calibri"/>
      <family val="2"/>
    </font>
    <font>
      <b/>
      <sz val="16"/>
      <color indexed="8"/>
      <name val="Calibri"/>
      <family val="2"/>
    </font>
    <font>
      <sz val="12"/>
      <color indexed="8"/>
      <name val="FreeMono"/>
    </font>
    <font>
      <sz val="18"/>
      <color indexed="8"/>
      <name val="Tahoma"/>
      <family val="2"/>
    </font>
    <font>
      <sz val="12"/>
      <color indexed="8"/>
      <name val="Tahoma"/>
      <family val="2"/>
    </font>
    <font>
      <b/>
      <u/>
      <sz val="11"/>
      <color indexed="8"/>
      <name val="Calibri"/>
      <family val="2"/>
    </font>
    <font>
      <b/>
      <sz val="11"/>
      <color indexed="8"/>
      <name val="Tahoma"/>
      <family val="2"/>
    </font>
  </fonts>
  <fills count="14">
    <fill>
      <patternFill patternType="none"/>
    </fill>
    <fill>
      <patternFill patternType="gray125"/>
    </fill>
    <fill>
      <patternFill patternType="solid">
        <fgColor indexed="10"/>
        <bgColor indexed="64"/>
      </patternFill>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17"/>
        <bgColor indexed="64"/>
      </patternFill>
    </fill>
    <fill>
      <patternFill patternType="solid">
        <fgColor indexed="9"/>
        <bgColor indexed="64"/>
      </patternFill>
    </fill>
    <fill>
      <patternFill patternType="solid">
        <fgColor indexed="8"/>
        <bgColor indexed="64"/>
      </patternFill>
    </fill>
    <fill>
      <patternFill patternType="solid">
        <fgColor indexed="42"/>
        <bgColor indexed="64"/>
      </patternFill>
    </fill>
    <fill>
      <patternFill patternType="solid">
        <fgColor indexed="31"/>
        <bgColor indexed="64"/>
      </patternFill>
    </fill>
    <fill>
      <patternFill patternType="solid">
        <fgColor indexed="47"/>
        <bgColor indexed="64"/>
      </patternFill>
    </fill>
    <fill>
      <patternFill patternType="solid">
        <fgColor indexed="43"/>
        <bgColor indexed="64"/>
      </patternFill>
    </fill>
    <fill>
      <patternFill patternType="solid">
        <fgColor theme="1"/>
        <bgColor indexed="64"/>
      </patternFill>
    </fill>
  </fills>
  <borders count="23">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style="thin">
        <color indexed="8"/>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right/>
      <top style="thin">
        <color indexed="8"/>
      </top>
      <bottom/>
      <diagonal/>
    </border>
    <border>
      <left/>
      <right/>
      <top/>
      <bottom style="thin">
        <color indexed="8"/>
      </bottom>
      <diagonal/>
    </border>
    <border>
      <left/>
      <right/>
      <top style="thin">
        <color indexed="8"/>
      </top>
      <bottom style="thin">
        <color indexed="8"/>
      </bottom>
      <diagonal/>
    </border>
    <border>
      <left style="thin">
        <color indexed="8"/>
      </left>
      <right style="thin">
        <color indexed="8"/>
      </right>
      <top/>
      <bottom/>
      <diagonal/>
    </border>
    <border>
      <left/>
      <right style="thin">
        <color indexed="64"/>
      </right>
      <top style="thin">
        <color indexed="8"/>
      </top>
      <bottom style="thin">
        <color indexed="8"/>
      </bottom>
      <diagonal/>
    </border>
    <border>
      <left/>
      <right style="thin">
        <color indexed="8"/>
      </right>
      <top/>
      <bottom/>
      <diagonal/>
    </border>
  </borders>
  <cellStyleXfs count="1">
    <xf numFmtId="0" fontId="0" fillId="0" borderId="0"/>
  </cellStyleXfs>
  <cellXfs count="131">
    <xf numFmtId="0" fontId="0" fillId="0" borderId="0" xfId="0"/>
    <xf numFmtId="0" fontId="5" fillId="2" borderId="1" xfId="0" applyFont="1" applyFill="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right" wrapText="1"/>
    </xf>
    <xf numFmtId="0" fontId="1" fillId="0" borderId="1" xfId="0" applyFont="1" applyBorder="1" applyAlignment="1">
      <alignment horizontal="center" wrapText="1"/>
    </xf>
    <xf numFmtId="0" fontId="3" fillId="3" borderId="1" xfId="0" applyFont="1" applyFill="1" applyBorder="1" applyAlignment="1">
      <alignment wrapText="1"/>
    </xf>
    <xf numFmtId="0" fontId="2" fillId="0" borderId="1" xfId="0" applyFont="1" applyBorder="1" applyAlignment="1">
      <alignment wrapText="1"/>
    </xf>
    <xf numFmtId="0" fontId="2" fillId="0" borderId="2" xfId="0" applyFont="1" applyBorder="1" applyAlignment="1">
      <alignment horizontal="center" wrapText="1"/>
    </xf>
    <xf numFmtId="0" fontId="5" fillId="2" borderId="1" xfId="0" applyFont="1" applyFill="1" applyBorder="1" applyAlignment="1">
      <alignment horizontal="center" vertical="center" wrapText="1"/>
    </xf>
    <xf numFmtId="0" fontId="0" fillId="0" borderId="0" xfId="0" applyAlignment="1">
      <alignment vertical="center"/>
    </xf>
    <xf numFmtId="0" fontId="2" fillId="4" borderId="3" xfId="0" applyFont="1" applyFill="1" applyBorder="1" applyAlignment="1">
      <alignment horizontal="center" wrapText="1"/>
    </xf>
    <xf numFmtId="0" fontId="1" fillId="0" borderId="3" xfId="0" applyFont="1" applyBorder="1" applyAlignment="1">
      <alignment horizontal="center" wrapText="1"/>
    </xf>
    <xf numFmtId="0" fontId="8" fillId="3" borderId="1" xfId="0" applyFont="1" applyFill="1" applyBorder="1" applyAlignment="1">
      <alignment wrapText="1"/>
    </xf>
    <xf numFmtId="0" fontId="3" fillId="3" borderId="3" xfId="0" applyFont="1" applyFill="1" applyBorder="1" applyAlignment="1">
      <alignment wrapText="1"/>
    </xf>
    <xf numFmtId="0" fontId="1" fillId="0" borderId="0" xfId="0" applyFont="1" applyAlignment="1">
      <alignment horizontal="center" wrapText="1"/>
    </xf>
    <xf numFmtId="0" fontId="0" fillId="0" borderId="0" xfId="0" applyAlignment="1">
      <alignment horizontal="center"/>
    </xf>
    <xf numFmtId="0" fontId="0" fillId="5" borderId="0" xfId="0" applyFill="1"/>
    <xf numFmtId="0" fontId="0" fillId="6" borderId="0" xfId="0" applyFill="1"/>
    <xf numFmtId="0" fontId="0" fillId="2" borderId="0" xfId="0" applyFill="1"/>
    <xf numFmtId="0" fontId="10" fillId="0" borderId="0" xfId="0" applyFont="1"/>
    <xf numFmtId="0" fontId="2" fillId="4" borderId="1" xfId="0" applyFont="1" applyFill="1" applyBorder="1" applyAlignment="1">
      <alignment horizontal="center" wrapText="1"/>
    </xf>
    <xf numFmtId="0" fontId="2" fillId="0" borderId="4" xfId="0" applyFont="1" applyBorder="1" applyAlignment="1">
      <alignment horizontal="center" wrapText="1"/>
    </xf>
    <xf numFmtId="0" fontId="2" fillId="0" borderId="4" xfId="0" applyFont="1" applyBorder="1" applyAlignment="1">
      <alignment wrapText="1"/>
    </xf>
    <xf numFmtId="0" fontId="10" fillId="3" borderId="5" xfId="0" applyFont="1" applyFill="1" applyBorder="1" applyAlignment="1">
      <alignment wrapText="1"/>
    </xf>
    <xf numFmtId="0" fontId="10" fillId="3" borderId="6" xfId="0" applyFont="1" applyFill="1" applyBorder="1" applyAlignment="1">
      <alignment wrapText="1"/>
    </xf>
    <xf numFmtId="0" fontId="10" fillId="3" borderId="7" xfId="0" applyFont="1" applyFill="1" applyBorder="1" applyAlignment="1">
      <alignment wrapText="1"/>
    </xf>
    <xf numFmtId="0" fontId="10" fillId="3" borderId="8" xfId="0" applyFont="1" applyFill="1" applyBorder="1" applyAlignment="1">
      <alignment wrapText="1"/>
    </xf>
    <xf numFmtId="0" fontId="10" fillId="3" borderId="9" xfId="0" applyFont="1" applyFill="1" applyBorder="1" applyAlignment="1">
      <alignment wrapText="1"/>
    </xf>
    <xf numFmtId="0" fontId="10" fillId="3" borderId="10" xfId="0" applyFont="1" applyFill="1" applyBorder="1" applyAlignment="1">
      <alignment wrapText="1"/>
    </xf>
    <xf numFmtId="0" fontId="10" fillId="3" borderId="1" xfId="0" applyFont="1" applyFill="1" applyBorder="1" applyAlignment="1">
      <alignment wrapText="1"/>
    </xf>
    <xf numFmtId="0" fontId="2" fillId="7" borderId="11" xfId="0" applyFont="1" applyFill="1" applyBorder="1" applyAlignment="1">
      <alignment horizontal="center" wrapText="1"/>
    </xf>
    <xf numFmtId="0" fontId="2" fillId="7" borderId="12" xfId="0" applyFont="1" applyFill="1" applyBorder="1" applyAlignment="1">
      <alignment wrapText="1"/>
    </xf>
    <xf numFmtId="0" fontId="3" fillId="8" borderId="12" xfId="0" applyFont="1" applyFill="1" applyBorder="1" applyAlignment="1">
      <alignment vertical="center" wrapText="1"/>
    </xf>
    <xf numFmtId="0" fontId="3" fillId="8" borderId="4" xfId="0" applyFont="1" applyFill="1" applyBorder="1" applyAlignment="1">
      <alignment horizontal="center" vertical="center" wrapText="1"/>
    </xf>
    <xf numFmtId="0" fontId="0" fillId="3" borderId="13" xfId="0" applyFill="1" applyBorder="1" applyAlignment="1">
      <alignment wrapText="1"/>
    </xf>
    <xf numFmtId="0" fontId="0" fillId="3" borderId="14" xfId="0" applyFill="1" applyBorder="1" applyAlignment="1">
      <alignment wrapText="1"/>
    </xf>
    <xf numFmtId="0" fontId="0" fillId="3" borderId="15" xfId="0" applyFill="1" applyBorder="1" applyAlignment="1">
      <alignment wrapText="1"/>
    </xf>
    <xf numFmtId="0" fontId="0" fillId="3" borderId="16" xfId="0" applyFill="1" applyBorder="1" applyAlignment="1">
      <alignment wrapText="1"/>
    </xf>
    <xf numFmtId="0" fontId="0" fillId="3" borderId="3" xfId="0" applyFill="1" applyBorder="1" applyAlignment="1">
      <alignment wrapText="1"/>
    </xf>
    <xf numFmtId="0" fontId="0" fillId="3" borderId="2" xfId="0" applyFill="1" applyBorder="1" applyAlignment="1">
      <alignment wrapText="1"/>
    </xf>
    <xf numFmtId="0" fontId="0" fillId="3" borderId="17" xfId="0" applyFill="1" applyBorder="1" applyAlignment="1">
      <alignment wrapText="1"/>
    </xf>
    <xf numFmtId="0" fontId="0" fillId="3" borderId="18" xfId="0" applyFill="1" applyBorder="1" applyAlignment="1">
      <alignment wrapText="1"/>
    </xf>
    <xf numFmtId="0" fontId="0" fillId="3" borderId="19" xfId="0" applyFill="1" applyBorder="1" applyAlignment="1">
      <alignment wrapText="1"/>
    </xf>
    <xf numFmtId="0" fontId="10" fillId="3" borderId="3" xfId="0" applyFont="1" applyFill="1" applyBorder="1" applyAlignment="1">
      <alignment wrapText="1"/>
    </xf>
    <xf numFmtId="0" fontId="10" fillId="3" borderId="19" xfId="0" applyFont="1" applyFill="1" applyBorder="1" applyAlignment="1">
      <alignment wrapText="1"/>
    </xf>
    <xf numFmtId="0" fontId="10" fillId="3" borderId="2" xfId="0" applyFont="1" applyFill="1" applyBorder="1" applyAlignment="1">
      <alignment wrapText="1"/>
    </xf>
    <xf numFmtId="0" fontId="10" fillId="3" borderId="13" xfId="0" applyFont="1" applyFill="1" applyBorder="1" applyAlignment="1">
      <alignment wrapText="1"/>
    </xf>
    <xf numFmtId="0" fontId="10" fillId="3" borderId="14" xfId="0" applyFont="1" applyFill="1" applyBorder="1" applyAlignment="1">
      <alignment wrapText="1"/>
    </xf>
    <xf numFmtId="0" fontId="10" fillId="3" borderId="15" xfId="0" applyFont="1" applyFill="1" applyBorder="1" applyAlignment="1">
      <alignment wrapText="1"/>
    </xf>
    <xf numFmtId="0" fontId="10" fillId="3" borderId="16" xfId="0" applyFont="1" applyFill="1" applyBorder="1" applyAlignment="1">
      <alignment wrapText="1"/>
    </xf>
    <xf numFmtId="0" fontId="10" fillId="3" borderId="18" xfId="0" applyFont="1" applyFill="1" applyBorder="1" applyAlignment="1">
      <alignment wrapText="1"/>
    </xf>
    <xf numFmtId="0" fontId="10" fillId="3" borderId="17" xfId="0" applyFont="1" applyFill="1" applyBorder="1" applyAlignment="1">
      <alignment wrapText="1"/>
    </xf>
    <xf numFmtId="0" fontId="3" fillId="8" borderId="1" xfId="0" applyFont="1" applyFill="1" applyBorder="1" applyAlignment="1">
      <alignment horizontal="center" vertical="center" wrapText="1"/>
    </xf>
    <xf numFmtId="0" fontId="3" fillId="8" borderId="1" xfId="0" applyFont="1" applyFill="1" applyBorder="1" applyAlignment="1">
      <alignment vertical="center" wrapText="1"/>
    </xf>
    <xf numFmtId="0" fontId="3" fillId="8" borderId="12" xfId="0" applyFont="1" applyFill="1" applyBorder="1" applyAlignment="1">
      <alignment horizontal="center" vertical="center" wrapText="1"/>
    </xf>
    <xf numFmtId="0" fontId="0" fillId="0" borderId="0" xfId="0" applyAlignment="1">
      <alignment horizontal="left"/>
    </xf>
    <xf numFmtId="0" fontId="13" fillId="0" borderId="0" xfId="0" applyFont="1" applyAlignment="1">
      <alignment wrapText="1"/>
    </xf>
    <xf numFmtId="0" fontId="14" fillId="0" borderId="0" xfId="0" applyFont="1" applyAlignment="1">
      <alignment horizontal="center"/>
    </xf>
    <xf numFmtId="0" fontId="15" fillId="0" borderId="0" xfId="0" applyFont="1" applyAlignment="1">
      <alignment wrapText="1"/>
    </xf>
    <xf numFmtId="0" fontId="15" fillId="0" borderId="0" xfId="0" applyFont="1" applyAlignment="1">
      <alignment horizontal="left" wrapText="1"/>
    </xf>
    <xf numFmtId="0" fontId="15" fillId="0" borderId="0" xfId="0" applyFont="1" applyAlignment="1">
      <alignment horizontal="left"/>
    </xf>
    <xf numFmtId="0" fontId="15" fillId="0" borderId="0" xfId="0" applyFont="1"/>
    <xf numFmtId="0" fontId="11" fillId="0" borderId="0" xfId="0" applyFont="1"/>
    <xf numFmtId="0" fontId="17" fillId="0" borderId="0" xfId="0" applyFont="1"/>
    <xf numFmtId="0" fontId="3" fillId="7" borderId="1" xfId="0" applyFont="1" applyFill="1" applyBorder="1" applyAlignment="1">
      <alignment horizontal="center" wrapText="1"/>
    </xf>
    <xf numFmtId="0" fontId="0" fillId="13" borderId="0" xfId="0" applyFill="1" applyAlignment="1">
      <alignment vertical="center"/>
    </xf>
    <xf numFmtId="0" fontId="10" fillId="13" borderId="0" xfId="0" applyFont="1" applyFill="1"/>
    <xf numFmtId="0" fontId="0" fillId="13" borderId="0" xfId="0" applyFill="1"/>
    <xf numFmtId="0" fontId="2" fillId="4" borderId="3" xfId="0" applyFont="1" applyFill="1" applyBorder="1" applyAlignment="1">
      <alignment horizontal="left" wrapText="1"/>
    </xf>
    <xf numFmtId="0" fontId="2" fillId="4" borderId="19" xfId="0" applyFont="1" applyFill="1" applyBorder="1" applyAlignment="1">
      <alignment horizontal="left" wrapText="1"/>
    </xf>
    <xf numFmtId="0" fontId="2" fillId="4" borderId="21" xfId="0" applyFont="1" applyFill="1" applyBorder="1" applyAlignment="1">
      <alignment horizontal="left" wrapText="1"/>
    </xf>
    <xf numFmtId="0" fontId="10" fillId="3" borderId="13" xfId="0" applyFont="1" applyFill="1" applyBorder="1" applyAlignment="1">
      <alignment wrapText="1"/>
    </xf>
    <xf numFmtId="0" fontId="10" fillId="3" borderId="14" xfId="0" applyFont="1" applyFill="1" applyBorder="1" applyAlignment="1">
      <alignment wrapText="1"/>
    </xf>
    <xf numFmtId="0" fontId="10" fillId="3" borderId="15" xfId="0" applyFont="1" applyFill="1" applyBorder="1" applyAlignment="1">
      <alignment wrapText="1"/>
    </xf>
    <xf numFmtId="0" fontId="10" fillId="3" borderId="16" xfId="0" applyFont="1" applyFill="1" applyBorder="1" applyAlignment="1">
      <alignment wrapText="1"/>
    </xf>
    <xf numFmtId="0" fontId="10" fillId="3" borderId="3" xfId="0" applyFont="1" applyFill="1" applyBorder="1" applyAlignment="1">
      <alignment wrapText="1"/>
    </xf>
    <xf numFmtId="0" fontId="10" fillId="3" borderId="2" xfId="0" applyFont="1" applyFill="1" applyBorder="1" applyAlignment="1">
      <alignment wrapText="1"/>
    </xf>
    <xf numFmtId="0" fontId="10" fillId="3" borderId="11" xfId="0" applyFont="1" applyFill="1" applyBorder="1" applyAlignment="1">
      <alignment wrapText="1"/>
    </xf>
    <xf numFmtId="0" fontId="10" fillId="3" borderId="22" xfId="0" applyFont="1" applyFill="1" applyBorder="1" applyAlignment="1">
      <alignment wrapText="1"/>
    </xf>
    <xf numFmtId="0" fontId="1" fillId="0" borderId="3" xfId="0" applyFont="1" applyBorder="1" applyAlignment="1">
      <alignment wrapText="1"/>
    </xf>
    <xf numFmtId="0" fontId="1" fillId="0" borderId="19" xfId="0" applyFont="1" applyBorder="1" applyAlignment="1">
      <alignment wrapText="1"/>
    </xf>
    <xf numFmtId="0" fontId="1" fillId="4" borderId="12"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7" fillId="4" borderId="3" xfId="0" applyFont="1" applyFill="1" applyBorder="1" applyAlignment="1">
      <alignment horizontal="left" wrapText="1"/>
    </xf>
    <xf numFmtId="0" fontId="7" fillId="4" borderId="19" xfId="0" applyFont="1" applyFill="1" applyBorder="1" applyAlignment="1">
      <alignment horizontal="left" wrapText="1"/>
    </xf>
    <xf numFmtId="0" fontId="7" fillId="4" borderId="21" xfId="0" applyFont="1" applyFill="1" applyBorder="1" applyAlignment="1">
      <alignment horizontal="left" wrapText="1"/>
    </xf>
    <xf numFmtId="0" fontId="1" fillId="0" borderId="19" xfId="0" applyFont="1" applyBorder="1" applyAlignment="1">
      <alignment horizontal="left" wrapText="1"/>
    </xf>
    <xf numFmtId="0" fontId="1" fillId="0" borderId="21" xfId="0" applyFont="1" applyBorder="1" applyAlignment="1">
      <alignment horizontal="left" wrapText="1"/>
    </xf>
    <xf numFmtId="0" fontId="3" fillId="8" borderId="12"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8" borderId="3" xfId="0" applyFont="1" applyFill="1" applyBorder="1" applyAlignment="1">
      <alignment vertical="center" wrapText="1"/>
    </xf>
    <xf numFmtId="0" fontId="3" fillId="8" borderId="19" xfId="0" applyFont="1" applyFill="1" applyBorder="1" applyAlignment="1">
      <alignment vertical="center" wrapText="1"/>
    </xf>
    <xf numFmtId="0" fontId="3" fillId="8" borderId="2" xfId="0" applyFont="1" applyFill="1" applyBorder="1" applyAlignment="1">
      <alignment vertical="center" wrapText="1"/>
    </xf>
    <xf numFmtId="0" fontId="4" fillId="11" borderId="12" xfId="0" applyFont="1" applyFill="1" applyBorder="1" applyAlignment="1">
      <alignment horizontal="center" vertical="center" wrapText="1"/>
    </xf>
    <xf numFmtId="0" fontId="4" fillId="11" borderId="20"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6" fillId="12" borderId="19" xfId="0" applyFont="1" applyFill="1" applyBorder="1" applyAlignment="1">
      <alignment horizontal="center" wrapText="1"/>
    </xf>
    <xf numFmtId="0" fontId="6" fillId="12" borderId="21" xfId="0" applyFont="1" applyFill="1" applyBorder="1" applyAlignment="1">
      <alignment horizontal="center" wrapText="1"/>
    </xf>
    <xf numFmtId="0" fontId="4" fillId="9" borderId="12" xfId="0" applyFont="1" applyFill="1" applyBorder="1" applyAlignment="1">
      <alignment horizontal="center" vertical="center" wrapText="1"/>
    </xf>
    <xf numFmtId="0" fontId="4" fillId="9" borderId="20"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6" fillId="12" borderId="3" xfId="0" applyFont="1" applyFill="1" applyBorder="1" applyAlignment="1">
      <alignment horizontal="center" wrapText="1"/>
    </xf>
    <xf numFmtId="0" fontId="3" fillId="8" borderId="3" xfId="0" applyFont="1" applyFill="1" applyBorder="1" applyAlignment="1">
      <alignment horizontal="center" vertical="center" wrapText="1"/>
    </xf>
    <xf numFmtId="0" fontId="3" fillId="8" borderId="19" xfId="0" applyFont="1" applyFill="1" applyBorder="1" applyAlignment="1">
      <alignment horizontal="center" vertical="center" wrapText="1"/>
    </xf>
    <xf numFmtId="0" fontId="9" fillId="8" borderId="3" xfId="0" applyFont="1" applyFill="1" applyBorder="1" applyAlignment="1">
      <alignment horizontal="center" vertical="center" wrapText="1"/>
    </xf>
    <xf numFmtId="0" fontId="9" fillId="8" borderId="19"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0" fillId="3" borderId="13" xfId="0" applyFill="1" applyBorder="1" applyAlignment="1">
      <alignment wrapText="1"/>
    </xf>
    <xf numFmtId="0" fontId="0" fillId="3" borderId="14" xfId="0" applyFill="1" applyBorder="1" applyAlignment="1">
      <alignment wrapText="1"/>
    </xf>
    <xf numFmtId="0" fontId="0" fillId="3" borderId="11" xfId="0" applyFill="1" applyBorder="1" applyAlignment="1">
      <alignment wrapText="1"/>
    </xf>
    <xf numFmtId="0" fontId="0" fillId="3" borderId="22" xfId="0" applyFill="1" applyBorder="1" applyAlignment="1">
      <alignment wrapText="1"/>
    </xf>
    <xf numFmtId="0" fontId="0" fillId="3" borderId="15" xfId="0" applyFill="1" applyBorder="1" applyAlignment="1">
      <alignment wrapText="1"/>
    </xf>
    <xf numFmtId="0" fontId="0" fillId="3" borderId="16" xfId="0" applyFill="1" applyBorder="1" applyAlignment="1">
      <alignment wrapText="1"/>
    </xf>
    <xf numFmtId="0" fontId="0" fillId="3" borderId="3" xfId="0" applyFill="1" applyBorder="1" applyAlignment="1">
      <alignment wrapText="1"/>
    </xf>
    <xf numFmtId="0" fontId="0" fillId="3" borderId="2" xfId="0" applyFill="1" applyBorder="1" applyAlignment="1">
      <alignment wrapText="1"/>
    </xf>
    <xf numFmtId="0" fontId="4" fillId="10" borderId="12" xfId="0" applyFont="1" applyFill="1" applyBorder="1" applyAlignment="1">
      <alignment horizontal="center" vertical="center" wrapText="1"/>
    </xf>
    <xf numFmtId="0" fontId="4" fillId="10" borderId="20" xfId="0" applyFont="1" applyFill="1" applyBorder="1" applyAlignment="1">
      <alignment horizontal="center" vertical="center" wrapText="1"/>
    </xf>
    <xf numFmtId="0" fontId="4" fillId="10" borderId="4" xfId="0" applyFont="1" applyFill="1" applyBorder="1" applyAlignment="1">
      <alignment horizontal="center" vertical="center" wrapText="1"/>
    </xf>
    <xf numFmtId="0" fontId="10" fillId="3" borderId="0" xfId="0" applyFont="1" applyFill="1" applyAlignment="1">
      <alignment wrapText="1"/>
    </xf>
    <xf numFmtId="0" fontId="2" fillId="4" borderId="2" xfId="0" applyFont="1" applyFill="1" applyBorder="1" applyAlignment="1">
      <alignment horizontal="left" wrapText="1"/>
    </xf>
    <xf numFmtId="0" fontId="6" fillId="12" borderId="19" xfId="0" applyFont="1" applyFill="1" applyBorder="1" applyAlignment="1">
      <alignment wrapText="1"/>
    </xf>
    <xf numFmtId="0" fontId="4" fillId="12" borderId="12" xfId="0" applyFont="1" applyFill="1" applyBorder="1" applyAlignment="1">
      <alignment horizontal="center" vertical="center" wrapText="1"/>
    </xf>
    <xf numFmtId="0" fontId="4" fillId="12" borderId="20" xfId="0" applyFont="1" applyFill="1" applyBorder="1" applyAlignment="1">
      <alignment horizontal="center" vertical="center" wrapText="1"/>
    </xf>
    <xf numFmtId="0" fontId="4" fillId="12" borderId="4" xfId="0" applyFont="1" applyFill="1" applyBorder="1" applyAlignment="1">
      <alignment horizontal="center" vertical="center" wrapText="1"/>
    </xf>
    <xf numFmtId="0" fontId="6" fillId="12" borderId="2" xfId="0" applyFont="1" applyFill="1" applyBorder="1" applyAlignment="1">
      <alignment horizontal="center" wrapText="1"/>
    </xf>
    <xf numFmtId="0" fontId="12"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horizontal="left"/>
    </xf>
    <xf numFmtId="0" fontId="1" fillId="0" borderId="3" xfId="0" applyFont="1" applyBorder="1" applyAlignment="1">
      <alignment horizontal="left" wrapText="1"/>
    </xf>
  </cellXfs>
  <cellStyles count="1">
    <cellStyle name="Normal" xfId="0" builtinId="0"/>
  </cellStyles>
  <dxfs count="34">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patternType="none">
          <bgColor indexed="65"/>
        </patternFill>
      </fill>
    </dxf>
    <dxf>
      <fill>
        <patternFill patternType="none">
          <bgColor indexed="65"/>
        </patternFill>
      </fill>
    </dxf>
    <dxf>
      <font>
        <color rgb="FF00B050"/>
      </font>
      <fill>
        <patternFill>
          <bgColor rgb="FF00B050"/>
        </patternFill>
      </fill>
    </dxf>
    <dxf>
      <font>
        <color rgb="FFFFC000"/>
      </font>
      <fill>
        <patternFill>
          <bgColor rgb="FFFFC000"/>
        </patternFill>
      </fill>
    </dxf>
    <dxf>
      <font>
        <color rgb="FFFF000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1905000</xdr:colOff>
      <xdr:row>5</xdr:row>
      <xdr:rowOff>390525</xdr:rowOff>
    </xdr:from>
    <xdr:to>
      <xdr:col>1</xdr:col>
      <xdr:colOff>9239250</xdr:colOff>
      <xdr:row>35</xdr:row>
      <xdr:rowOff>57150</xdr:rowOff>
    </xdr:to>
    <xdr:pic>
      <xdr:nvPicPr>
        <xdr:cNvPr id="2049" name="Picture 1">
          <a:extLst>
            <a:ext uri="{FF2B5EF4-FFF2-40B4-BE49-F238E27FC236}">
              <a16:creationId xmlns:a16="http://schemas.microsoft.com/office/drawing/2014/main" id="{00000000-0008-0000-00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90775" y="1752600"/>
          <a:ext cx="7334250" cy="58959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75"/>
  <sheetViews>
    <sheetView zoomScale="85" zoomScaleNormal="85" workbookViewId="0">
      <selection activeCell="C11" sqref="C11:C21"/>
    </sheetView>
  </sheetViews>
  <sheetFormatPr baseColWidth="10" defaultColWidth="11.42578125" defaultRowHeight="15"/>
  <cols>
    <col min="1" max="1" width="7.28515625" customWidth="1"/>
    <col min="2" max="2" width="159.7109375" customWidth="1"/>
    <col min="3" max="3" width="19.28515625" bestFit="1" customWidth="1"/>
    <col min="4" max="4" width="11.28515625" bestFit="1" customWidth="1"/>
    <col min="5" max="5" width="15.5703125" bestFit="1" customWidth="1"/>
    <col min="6" max="6" width="10.5703125" bestFit="1" customWidth="1"/>
    <col min="7" max="7" width="15.5703125" bestFit="1" customWidth="1"/>
    <col min="9" max="9" width="15.5703125" bestFit="1" customWidth="1"/>
    <col min="10" max="10" width="11.28515625" bestFit="1" customWidth="1"/>
  </cols>
  <sheetData>
    <row r="2" spans="2:10" ht="22.5">
      <c r="B2" s="57" t="s">
        <v>0</v>
      </c>
    </row>
    <row r="3" spans="2:10">
      <c r="B3" s="19"/>
    </row>
    <row r="4" spans="2:10" ht="39" customHeight="1">
      <c r="B4" s="58" t="s">
        <v>1</v>
      </c>
      <c r="C4" s="58"/>
      <c r="D4" s="56"/>
      <c r="E4" s="56"/>
      <c r="F4" s="56"/>
      <c r="G4" s="56"/>
      <c r="H4" s="56"/>
      <c r="I4" s="56"/>
      <c r="J4" s="56"/>
    </row>
    <row r="5" spans="2:10" ht="15.75">
      <c r="B5" s="61"/>
      <c r="C5" s="61"/>
    </row>
    <row r="6" spans="2:10" ht="33.75" customHeight="1">
      <c r="B6" s="59" t="s">
        <v>2</v>
      </c>
      <c r="C6" s="61"/>
    </row>
    <row r="7" spans="2:10" ht="15.75">
      <c r="B7" s="60"/>
      <c r="C7" s="61"/>
    </row>
    <row r="8" spans="2:10" ht="15.75">
      <c r="B8" s="61"/>
      <c r="C8" s="61"/>
    </row>
    <row r="9" spans="2:10" ht="15.75">
      <c r="B9" s="61"/>
      <c r="C9" s="61"/>
    </row>
    <row r="10" spans="2:10" ht="15.75">
      <c r="B10" s="61"/>
      <c r="C10" s="61"/>
    </row>
    <row r="11" spans="2:10" ht="15.75">
      <c r="B11" s="61"/>
      <c r="C11" s="61"/>
    </row>
    <row r="12" spans="2:10" ht="15.75">
      <c r="B12" s="61"/>
      <c r="C12" s="61"/>
    </row>
    <row r="13" spans="2:10" ht="15.75">
      <c r="B13" s="61"/>
      <c r="C13" s="61"/>
    </row>
    <row r="14" spans="2:10" ht="15.75">
      <c r="B14" s="61"/>
      <c r="C14" s="61"/>
    </row>
    <row r="15" spans="2:10" ht="15.75">
      <c r="B15" s="61"/>
      <c r="C15" s="61"/>
    </row>
    <row r="16" spans="2:10" ht="15.75">
      <c r="B16" s="61"/>
      <c r="C16" s="61"/>
    </row>
    <row r="17" spans="2:3" ht="15.75">
      <c r="B17" s="61"/>
      <c r="C17" s="61"/>
    </row>
    <row r="18" spans="2:3" ht="15.75">
      <c r="B18" s="61"/>
      <c r="C18" s="61"/>
    </row>
    <row r="19" spans="2:3" ht="15.75">
      <c r="B19" s="61"/>
      <c r="C19" s="61"/>
    </row>
    <row r="20" spans="2:3" ht="15.75">
      <c r="B20" s="61"/>
      <c r="C20" s="61"/>
    </row>
    <row r="21" spans="2:3" ht="15.75">
      <c r="B21" s="61"/>
      <c r="C21" s="61"/>
    </row>
    <row r="22" spans="2:3" ht="15.75">
      <c r="B22" s="61"/>
      <c r="C22" s="61"/>
    </row>
    <row r="23" spans="2:3" ht="15.75">
      <c r="B23" s="61"/>
      <c r="C23" s="61"/>
    </row>
    <row r="24" spans="2:3" ht="15.75">
      <c r="B24" s="61"/>
      <c r="C24" s="61"/>
    </row>
    <row r="25" spans="2:3" ht="15.75">
      <c r="B25" s="61"/>
      <c r="C25" s="61"/>
    </row>
    <row r="26" spans="2:3" ht="15.75">
      <c r="B26" s="61"/>
      <c r="C26" s="61"/>
    </row>
    <row r="27" spans="2:3" ht="15.75">
      <c r="B27" s="61"/>
      <c r="C27" s="61"/>
    </row>
    <row r="28" spans="2:3" ht="15.75">
      <c r="B28" s="61"/>
      <c r="C28" s="61"/>
    </row>
    <row r="29" spans="2:3" ht="15.75">
      <c r="B29" s="61"/>
      <c r="C29" s="61"/>
    </row>
    <row r="30" spans="2:3" ht="15.75">
      <c r="B30" s="61"/>
      <c r="C30" s="61"/>
    </row>
    <row r="31" spans="2:3" ht="15.75">
      <c r="B31" s="61"/>
      <c r="C31" s="61"/>
    </row>
    <row r="32" spans="2:3" ht="15.75">
      <c r="B32" s="61"/>
      <c r="C32" s="61"/>
    </row>
    <row r="33" spans="2:3" ht="15.75">
      <c r="B33" s="61"/>
      <c r="C33" s="61"/>
    </row>
    <row r="34" spans="2:3" ht="15.75">
      <c r="B34" s="61"/>
      <c r="C34" s="61"/>
    </row>
    <row r="35" spans="2:3" ht="15.75">
      <c r="B35" s="61"/>
      <c r="C35" s="61"/>
    </row>
    <row r="36" spans="2:3" ht="15.75">
      <c r="B36" s="61"/>
      <c r="C36" s="61"/>
    </row>
    <row r="37" spans="2:3" ht="15.75">
      <c r="B37" s="61"/>
      <c r="C37" s="61"/>
    </row>
    <row r="38" spans="2:3" ht="30.75">
      <c r="B38" s="59" t="s">
        <v>3</v>
      </c>
      <c r="C38" s="61"/>
    </row>
    <row r="39" spans="2:3" ht="15.75">
      <c r="B39" s="61"/>
      <c r="C39" s="61"/>
    </row>
    <row r="40" spans="2:3" ht="15.75">
      <c r="B40" s="61" t="s">
        <v>4</v>
      </c>
      <c r="C40" s="61"/>
    </row>
    <row r="41" spans="2:3" ht="30.75">
      <c r="B41" s="58" t="s">
        <v>5</v>
      </c>
      <c r="C41" s="61"/>
    </row>
    <row r="42" spans="2:3" ht="15.75">
      <c r="B42" s="61"/>
      <c r="C42" s="61"/>
    </row>
    <row r="43" spans="2:3" ht="15.75">
      <c r="B43" s="61" t="s">
        <v>6</v>
      </c>
      <c r="C43" s="61"/>
    </row>
    <row r="44" spans="2:3" ht="30.75">
      <c r="B44" s="58" t="s">
        <v>7</v>
      </c>
      <c r="C44" s="61"/>
    </row>
    <row r="45" spans="2:3" ht="30.75">
      <c r="B45" s="58" t="s">
        <v>8</v>
      </c>
      <c r="C45" s="61"/>
    </row>
    <row r="46" spans="2:3" ht="15.75">
      <c r="B46" s="61"/>
      <c r="C46" s="61"/>
    </row>
    <row r="47" spans="2:3" ht="15.75">
      <c r="B47" s="61" t="s">
        <v>9</v>
      </c>
      <c r="C47" s="61"/>
    </row>
    <row r="48" spans="2:3" ht="15.75">
      <c r="B48" s="61" t="s">
        <v>10</v>
      </c>
      <c r="C48" s="61"/>
    </row>
    <row r="49" spans="2:3" ht="30.75">
      <c r="B49" s="58" t="s">
        <v>11</v>
      </c>
      <c r="C49" s="61"/>
    </row>
    <row r="50" spans="2:3" ht="15.75">
      <c r="B50" s="61"/>
      <c r="C50" s="61"/>
    </row>
    <row r="51" spans="2:3" ht="15.75">
      <c r="B51" s="61" t="s">
        <v>12</v>
      </c>
      <c r="C51" s="61"/>
    </row>
    <row r="52" spans="2:3" ht="30.75">
      <c r="B52" s="58" t="s">
        <v>13</v>
      </c>
      <c r="C52" s="61"/>
    </row>
    <row r="53" spans="2:3" ht="15.75">
      <c r="B53" s="61"/>
      <c r="C53" s="61"/>
    </row>
    <row r="54" spans="2:3" ht="15.75">
      <c r="B54" s="61" t="s">
        <v>14</v>
      </c>
      <c r="C54" s="61"/>
    </row>
    <row r="55" spans="2:3" ht="60.75">
      <c r="B55" s="58" t="s">
        <v>15</v>
      </c>
      <c r="C55" s="61"/>
    </row>
    <row r="56" spans="2:3" ht="15.75">
      <c r="B56" s="61"/>
      <c r="C56" s="61"/>
    </row>
    <row r="57" spans="2:3" ht="15.75">
      <c r="B57" s="61" t="s">
        <v>16</v>
      </c>
      <c r="C57" s="61"/>
    </row>
    <row r="58" spans="2:3" ht="45.75">
      <c r="B58" s="58" t="s">
        <v>17</v>
      </c>
      <c r="C58" s="61"/>
    </row>
    <row r="59" spans="2:3" ht="15.75">
      <c r="B59" s="61"/>
      <c r="C59" s="61"/>
    </row>
    <row r="60" spans="2:3" ht="15.75">
      <c r="B60" s="61" t="s">
        <v>18</v>
      </c>
      <c r="C60" s="61"/>
    </row>
    <row r="61" spans="2:3" ht="30.75">
      <c r="B61" s="58" t="s">
        <v>19</v>
      </c>
      <c r="C61" s="61"/>
    </row>
    <row r="62" spans="2:3" ht="15.75">
      <c r="B62" s="61"/>
      <c r="C62" s="61"/>
    </row>
    <row r="63" spans="2:3" ht="15.75">
      <c r="B63" s="61" t="s">
        <v>20</v>
      </c>
      <c r="C63" s="61"/>
    </row>
    <row r="64" spans="2:3" ht="32.25" customHeight="1">
      <c r="B64" s="58" t="s">
        <v>21</v>
      </c>
      <c r="C64" s="61"/>
    </row>
    <row r="65" spans="2:3" ht="15.75">
      <c r="B65" s="61"/>
      <c r="C65" s="61"/>
    </row>
    <row r="66" spans="2:3" ht="15.75">
      <c r="B66" s="61" t="s">
        <v>22</v>
      </c>
      <c r="C66" s="61"/>
    </row>
    <row r="67" spans="2:3" ht="49.5" customHeight="1">
      <c r="B67" s="58" t="s">
        <v>23</v>
      </c>
      <c r="C67" s="61"/>
    </row>
    <row r="68" spans="2:3" ht="15.75">
      <c r="B68" s="61"/>
      <c r="C68" s="61"/>
    </row>
    <row r="69" spans="2:3" ht="15.75">
      <c r="B69" s="61" t="s">
        <v>24</v>
      </c>
      <c r="C69" s="61"/>
    </row>
    <row r="70" spans="2:3" ht="36.75" customHeight="1">
      <c r="B70" s="58" t="s">
        <v>25</v>
      </c>
      <c r="C70" s="61"/>
    </row>
    <row r="71" spans="2:3" ht="15.75">
      <c r="B71" s="61"/>
      <c r="C71" s="61"/>
    </row>
    <row r="72" spans="2:3" ht="15.75">
      <c r="B72" s="61" t="s">
        <v>26</v>
      </c>
      <c r="C72" s="61"/>
    </row>
    <row r="73" spans="2:3" ht="48.75" customHeight="1">
      <c r="B73" s="58" t="s">
        <v>27</v>
      </c>
      <c r="C73" s="61"/>
    </row>
    <row r="74" spans="2:3" ht="15.75">
      <c r="B74" s="61"/>
      <c r="C74" s="61"/>
    </row>
    <row r="75" spans="2:3" ht="15.75">
      <c r="B75" s="61"/>
      <c r="C75" s="61"/>
    </row>
  </sheetData>
  <phoneticPr fontId="0"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239"/>
  <sheetViews>
    <sheetView tabSelected="1" topLeftCell="C226" zoomScale="170" zoomScaleNormal="170" workbookViewId="0">
      <selection activeCell="P196" sqref="P196"/>
    </sheetView>
  </sheetViews>
  <sheetFormatPr baseColWidth="10" defaultColWidth="11.42578125" defaultRowHeight="15"/>
  <cols>
    <col min="1" max="1" width="2.140625" customWidth="1"/>
    <col min="2" max="2" width="8.140625" customWidth="1"/>
    <col min="3" max="3" width="12.7109375" customWidth="1"/>
    <col min="4" max="4" width="10.140625" style="19" customWidth="1"/>
    <col min="5" max="5" width="10.5703125" customWidth="1"/>
    <col min="10" max="10" width="13.5703125" customWidth="1"/>
    <col min="11" max="11" width="8.5703125" customWidth="1"/>
    <col min="12" max="12" width="10.5703125" bestFit="1" customWidth="1"/>
    <col min="13" max="14" width="7.140625" customWidth="1"/>
    <col min="15" max="15" width="6.140625" bestFit="1" customWidth="1"/>
    <col min="16" max="16" width="6.28515625" bestFit="1" customWidth="1"/>
    <col min="17" max="17" width="6" customWidth="1"/>
    <col min="19" max="19" width="11.85546875" bestFit="1" customWidth="1"/>
  </cols>
  <sheetData>
    <row r="2" spans="2:17" ht="21">
      <c r="B2" s="126" t="s">
        <v>28</v>
      </c>
      <c r="C2" s="126"/>
      <c r="D2" s="126"/>
      <c r="E2" s="126"/>
      <c r="F2" s="126"/>
      <c r="G2" s="126"/>
      <c r="H2" s="126"/>
      <c r="I2" s="126"/>
      <c r="J2" s="126"/>
      <c r="K2" s="126"/>
      <c r="L2" s="126"/>
      <c r="M2" s="126"/>
      <c r="N2" s="126"/>
      <c r="O2" s="126"/>
      <c r="P2" s="126"/>
      <c r="Q2" s="126"/>
    </row>
    <row r="4" spans="2:17">
      <c r="B4" t="s">
        <v>29</v>
      </c>
      <c r="D4" t="s">
        <v>30</v>
      </c>
    </row>
    <row r="5" spans="2:17">
      <c r="B5" t="s">
        <v>31</v>
      </c>
      <c r="D5" s="19" t="s">
        <v>32</v>
      </c>
    </row>
    <row r="6" spans="2:17">
      <c r="B6" t="s">
        <v>33</v>
      </c>
      <c r="D6" s="19" t="s">
        <v>34</v>
      </c>
    </row>
    <row r="7" spans="2:17">
      <c r="B7" t="s">
        <v>35</v>
      </c>
      <c r="D7" s="19" t="s">
        <v>36</v>
      </c>
    </row>
    <row r="8" spans="2:17">
      <c r="B8" t="s">
        <v>37</v>
      </c>
      <c r="D8" s="19" t="s">
        <v>38</v>
      </c>
    </row>
    <row r="9" spans="2:17">
      <c r="B9" t="s">
        <v>39</v>
      </c>
      <c r="D9" s="19" t="s">
        <v>40</v>
      </c>
    </row>
    <row r="10" spans="2:17">
      <c r="B10" t="s">
        <v>41</v>
      </c>
      <c r="D10" s="19" t="s">
        <v>42</v>
      </c>
    </row>
    <row r="11" spans="2:17">
      <c r="B11" t="s">
        <v>43</v>
      </c>
      <c r="D11" s="19" t="s">
        <v>44</v>
      </c>
      <c r="K11" s="127" t="s">
        <v>45</v>
      </c>
      <c r="L11" s="127"/>
      <c r="M11" s="127"/>
      <c r="N11" s="127"/>
      <c r="O11" s="127"/>
      <c r="P11" s="127"/>
      <c r="Q11" s="127"/>
    </row>
    <row r="12" spans="2:17">
      <c r="B12" t="s">
        <v>46</v>
      </c>
      <c r="D12" s="19" t="s">
        <v>42</v>
      </c>
    </row>
    <row r="13" spans="2:17">
      <c r="B13" t="s">
        <v>47</v>
      </c>
      <c r="D13" s="19" t="s">
        <v>48</v>
      </c>
      <c r="K13" s="17"/>
      <c r="L13" t="s">
        <v>49</v>
      </c>
      <c r="M13" s="19" t="s">
        <v>50</v>
      </c>
    </row>
    <row r="14" spans="2:17">
      <c r="B14" t="s">
        <v>51</v>
      </c>
      <c r="D14" s="19" t="s">
        <v>52</v>
      </c>
      <c r="K14" s="16"/>
      <c r="L14" t="s">
        <v>53</v>
      </c>
      <c r="M14" s="19" t="s">
        <v>54</v>
      </c>
    </row>
    <row r="15" spans="2:17">
      <c r="B15" t="s">
        <v>55</v>
      </c>
      <c r="D15" s="19" t="s">
        <v>56</v>
      </c>
      <c r="K15" s="18"/>
      <c r="L15" t="s">
        <v>57</v>
      </c>
      <c r="M15" s="19" t="s">
        <v>58</v>
      </c>
    </row>
    <row r="17" spans="2:17">
      <c r="B17" s="62" t="s">
        <v>59</v>
      </c>
      <c r="C17" s="62"/>
      <c r="D17" s="63"/>
      <c r="E17" s="62"/>
      <c r="F17" s="62"/>
    </row>
    <row r="18" spans="2:17" ht="48" customHeight="1">
      <c r="B18" s="128" t="s">
        <v>60</v>
      </c>
      <c r="C18" s="129"/>
      <c r="D18" s="129"/>
      <c r="E18" s="129"/>
      <c r="F18" s="129"/>
      <c r="G18" s="129"/>
      <c r="H18" s="129"/>
      <c r="I18" s="129"/>
      <c r="J18" s="129"/>
      <c r="K18" s="129"/>
      <c r="L18" s="129"/>
      <c r="M18" s="129"/>
      <c r="N18" s="129"/>
      <c r="O18" s="129"/>
      <c r="P18" s="129"/>
      <c r="Q18" s="129"/>
    </row>
    <row r="19" spans="2:17">
      <c r="B19" s="55"/>
      <c r="C19" s="55"/>
      <c r="D19" s="55"/>
      <c r="E19" s="55"/>
      <c r="F19" s="55"/>
      <c r="G19" s="55"/>
      <c r="H19" s="55"/>
      <c r="I19" s="55"/>
      <c r="J19" s="55"/>
      <c r="K19" s="55"/>
      <c r="L19" s="55"/>
      <c r="M19" s="55"/>
      <c r="N19" s="55"/>
      <c r="O19" s="55"/>
      <c r="P19" s="55"/>
      <c r="Q19" s="55"/>
    </row>
    <row r="21" spans="2:17" ht="15" customHeight="1">
      <c r="B21" s="89" t="s">
        <v>61</v>
      </c>
      <c r="C21" s="89" t="s">
        <v>62</v>
      </c>
      <c r="D21" s="89" t="s">
        <v>33</v>
      </c>
      <c r="E21" s="91"/>
      <c r="F21" s="92"/>
      <c r="G21" s="92"/>
      <c r="H21" s="92"/>
      <c r="I21" s="92"/>
      <c r="J21" s="93"/>
      <c r="K21" s="103" t="s">
        <v>63</v>
      </c>
      <c r="L21" s="104"/>
      <c r="M21" s="104"/>
      <c r="N21" s="104"/>
      <c r="O21" s="104"/>
      <c r="P21" s="104"/>
      <c r="Q21" s="104"/>
    </row>
    <row r="22" spans="2:17" ht="22.5" customHeight="1">
      <c r="B22" s="90"/>
      <c r="C22" s="90"/>
      <c r="D22" s="90"/>
      <c r="E22" s="52" t="s">
        <v>64</v>
      </c>
      <c r="F22" s="105" t="s">
        <v>65</v>
      </c>
      <c r="G22" s="106"/>
      <c r="H22" s="106"/>
      <c r="I22" s="106"/>
      <c r="J22" s="107"/>
      <c r="K22" s="52" t="s">
        <v>39</v>
      </c>
      <c r="L22" s="52" t="s">
        <v>66</v>
      </c>
      <c r="M22" s="52" t="s">
        <v>43</v>
      </c>
      <c r="N22" s="52" t="s">
        <v>67</v>
      </c>
      <c r="O22" s="52" t="s">
        <v>47</v>
      </c>
      <c r="P22" s="52" t="s">
        <v>68</v>
      </c>
      <c r="Q22" s="53" t="s">
        <v>55</v>
      </c>
    </row>
    <row r="23" spans="2:17" ht="15" customHeight="1">
      <c r="B23" s="94">
        <v>5</v>
      </c>
      <c r="C23" s="8">
        <v>1</v>
      </c>
      <c r="D23" s="1">
        <v>2</v>
      </c>
      <c r="E23" s="97" t="s">
        <v>69</v>
      </c>
      <c r="F23" s="97"/>
      <c r="G23" s="97"/>
      <c r="H23" s="97"/>
      <c r="I23" s="97"/>
      <c r="J23" s="98"/>
      <c r="K23" s="7">
        <f>ROUND(D23/$D$217*100, 2)</f>
        <v>1.5</v>
      </c>
      <c r="L23" s="2">
        <f>ROUND(SUM(N24),2)</f>
        <v>70</v>
      </c>
      <c r="M23" s="114">
        <f>M24</f>
        <v>100</v>
      </c>
      <c r="N23" s="115"/>
      <c r="O23" s="34"/>
      <c r="P23" s="40"/>
      <c r="Q23" s="35"/>
    </row>
    <row r="24" spans="2:17" ht="15" customHeight="1">
      <c r="B24" s="95"/>
      <c r="C24" s="81">
        <v>1</v>
      </c>
      <c r="D24" s="20">
        <v>2</v>
      </c>
      <c r="E24" s="69" t="s">
        <v>70</v>
      </c>
      <c r="F24" s="69"/>
      <c r="G24" s="69"/>
      <c r="H24" s="69"/>
      <c r="I24" s="69"/>
      <c r="J24" s="69"/>
      <c r="K24" s="108"/>
      <c r="L24" s="109"/>
      <c r="M24" s="2">
        <f>D23/D24*100</f>
        <v>100</v>
      </c>
      <c r="N24" s="3">
        <f>ROUND(M24*SUM(P25:P26)/200,2)</f>
        <v>70</v>
      </c>
      <c r="O24" s="36"/>
      <c r="P24" s="41"/>
      <c r="Q24" s="37"/>
    </row>
    <row r="25" spans="2:17">
      <c r="B25" s="95"/>
      <c r="C25" s="82"/>
      <c r="D25" s="4">
        <v>1</v>
      </c>
      <c r="E25" s="5" t="s">
        <v>71</v>
      </c>
      <c r="F25" s="79" t="s">
        <v>72</v>
      </c>
      <c r="G25" s="80"/>
      <c r="H25" s="80"/>
      <c r="I25" s="80"/>
      <c r="J25" s="80"/>
      <c r="K25" s="110"/>
      <c r="L25" s="111"/>
      <c r="M25" s="108"/>
      <c r="N25" s="109"/>
      <c r="O25" s="3">
        <v>50</v>
      </c>
      <c r="P25" s="3">
        <v>70</v>
      </c>
      <c r="Q25" s="64">
        <f>P25</f>
        <v>70</v>
      </c>
    </row>
    <row r="26" spans="2:17">
      <c r="B26" s="96"/>
      <c r="C26" s="83"/>
      <c r="D26" s="4">
        <v>2</v>
      </c>
      <c r="E26" s="5" t="s">
        <v>71</v>
      </c>
      <c r="F26" s="79" t="s">
        <v>73</v>
      </c>
      <c r="G26" s="80"/>
      <c r="H26" s="80"/>
      <c r="I26" s="80"/>
      <c r="J26" s="80"/>
      <c r="K26" s="112"/>
      <c r="L26" s="113"/>
      <c r="M26" s="112"/>
      <c r="N26" s="113"/>
      <c r="O26" s="3">
        <v>50</v>
      </c>
      <c r="P26" s="3">
        <v>70</v>
      </c>
      <c r="Q26" s="64">
        <f>P26</f>
        <v>70</v>
      </c>
    </row>
    <row r="27" spans="2:17">
      <c r="B27" s="94">
        <v>6</v>
      </c>
      <c r="C27" s="8">
        <v>2</v>
      </c>
      <c r="D27" s="1">
        <v>11</v>
      </c>
      <c r="E27" s="102" t="s">
        <v>74</v>
      </c>
      <c r="F27" s="97"/>
      <c r="G27" s="97"/>
      <c r="H27" s="97"/>
      <c r="I27" s="97"/>
      <c r="J27" s="98"/>
      <c r="K27" s="2">
        <f>ROUND(D27/$D$217*100, 2)</f>
        <v>8.27</v>
      </c>
      <c r="L27" s="2">
        <f>ROUND(N28+N37,2)</f>
        <v>66.97</v>
      </c>
      <c r="M27" s="114">
        <f>M28+M37</f>
        <v>100</v>
      </c>
      <c r="N27" s="115"/>
      <c r="O27" s="34"/>
      <c r="P27" s="40"/>
      <c r="Q27" s="35"/>
    </row>
    <row r="28" spans="2:17" ht="15" customHeight="1">
      <c r="B28" s="95"/>
      <c r="C28" s="81">
        <v>1</v>
      </c>
      <c r="D28" s="10">
        <v>8</v>
      </c>
      <c r="E28" s="68" t="s">
        <v>75</v>
      </c>
      <c r="F28" s="69"/>
      <c r="G28" s="69"/>
      <c r="H28" s="69"/>
      <c r="I28" s="69"/>
      <c r="J28" s="70"/>
      <c r="K28" s="108"/>
      <c r="L28" s="109"/>
      <c r="M28" s="2">
        <f>ROUND(D28/D27*100,2)</f>
        <v>72.73</v>
      </c>
      <c r="N28" s="3">
        <f>ROUND(M28*SUM(P29:P36)/800,2)</f>
        <v>51.52</v>
      </c>
      <c r="O28" s="36"/>
      <c r="P28" s="41"/>
      <c r="Q28" s="37"/>
    </row>
    <row r="29" spans="2:17">
      <c r="B29" s="95"/>
      <c r="C29" s="82"/>
      <c r="D29" s="4">
        <v>1</v>
      </c>
      <c r="E29" s="5" t="s">
        <v>71</v>
      </c>
      <c r="F29" s="79" t="s">
        <v>76</v>
      </c>
      <c r="G29" s="80"/>
      <c r="H29" s="80"/>
      <c r="I29" s="80"/>
      <c r="J29" s="80"/>
      <c r="K29" s="110"/>
      <c r="L29" s="111"/>
      <c r="M29" s="108"/>
      <c r="N29" s="109"/>
      <c r="O29" s="3">
        <v>9.09</v>
      </c>
      <c r="P29" s="3">
        <v>70</v>
      </c>
      <c r="Q29" s="64">
        <f t="shared" ref="Q29:Q36" si="0">P29</f>
        <v>70</v>
      </c>
    </row>
    <row r="30" spans="2:17">
      <c r="B30" s="95"/>
      <c r="C30" s="82"/>
      <c r="D30" s="4">
        <v>2</v>
      </c>
      <c r="E30" s="5" t="s">
        <v>71</v>
      </c>
      <c r="F30" s="79" t="s">
        <v>77</v>
      </c>
      <c r="G30" s="80"/>
      <c r="H30" s="80"/>
      <c r="I30" s="80"/>
      <c r="J30" s="80"/>
      <c r="K30" s="110"/>
      <c r="L30" s="111"/>
      <c r="M30" s="110"/>
      <c r="N30" s="111"/>
      <c r="O30" s="3">
        <v>9.09</v>
      </c>
      <c r="P30" s="3">
        <v>65.5</v>
      </c>
      <c r="Q30" s="64">
        <f t="shared" si="0"/>
        <v>65.5</v>
      </c>
    </row>
    <row r="31" spans="2:17">
      <c r="B31" s="95"/>
      <c r="C31" s="82"/>
      <c r="D31" s="4">
        <v>3</v>
      </c>
      <c r="E31" s="5" t="s">
        <v>71</v>
      </c>
      <c r="F31" s="79" t="s">
        <v>78</v>
      </c>
      <c r="G31" s="80"/>
      <c r="H31" s="80"/>
      <c r="I31" s="80"/>
      <c r="J31" s="80"/>
      <c r="K31" s="110"/>
      <c r="L31" s="111"/>
      <c r="M31" s="110"/>
      <c r="N31" s="111"/>
      <c r="O31" s="3">
        <v>9.09</v>
      </c>
      <c r="P31" s="3">
        <v>70</v>
      </c>
      <c r="Q31" s="64">
        <f t="shared" si="0"/>
        <v>70</v>
      </c>
    </row>
    <row r="32" spans="2:17">
      <c r="B32" s="95"/>
      <c r="C32" s="82"/>
      <c r="D32" s="4">
        <v>4</v>
      </c>
      <c r="E32" s="5" t="s">
        <v>71</v>
      </c>
      <c r="F32" s="79" t="s">
        <v>79</v>
      </c>
      <c r="G32" s="80"/>
      <c r="H32" s="80"/>
      <c r="I32" s="80"/>
      <c r="J32" s="80"/>
      <c r="K32" s="110"/>
      <c r="L32" s="111"/>
      <c r="M32" s="110"/>
      <c r="N32" s="111"/>
      <c r="O32" s="3">
        <v>9.09</v>
      </c>
      <c r="P32" s="3">
        <v>65.5</v>
      </c>
      <c r="Q32" s="64">
        <f t="shared" si="0"/>
        <v>65.5</v>
      </c>
    </row>
    <row r="33" spans="2:17" ht="14.25" customHeight="1">
      <c r="B33" s="95"/>
      <c r="C33" s="82"/>
      <c r="D33" s="4">
        <v>5</v>
      </c>
      <c r="E33" s="5" t="s">
        <v>71</v>
      </c>
      <c r="F33" s="79" t="s">
        <v>80</v>
      </c>
      <c r="G33" s="80"/>
      <c r="H33" s="80"/>
      <c r="I33" s="80"/>
      <c r="J33" s="80"/>
      <c r="K33" s="110"/>
      <c r="L33" s="111"/>
      <c r="M33" s="110"/>
      <c r="N33" s="111"/>
      <c r="O33" s="3">
        <v>9.09</v>
      </c>
      <c r="P33" s="3">
        <v>80</v>
      </c>
      <c r="Q33" s="64">
        <f t="shared" si="0"/>
        <v>80</v>
      </c>
    </row>
    <row r="34" spans="2:17">
      <c r="B34" s="95"/>
      <c r="C34" s="82"/>
      <c r="D34" s="4">
        <v>6</v>
      </c>
      <c r="E34" s="5" t="s">
        <v>81</v>
      </c>
      <c r="F34" s="79" t="s">
        <v>82</v>
      </c>
      <c r="G34" s="80"/>
      <c r="H34" s="80"/>
      <c r="I34" s="80"/>
      <c r="J34" s="80"/>
      <c r="K34" s="110"/>
      <c r="L34" s="111"/>
      <c r="M34" s="110"/>
      <c r="N34" s="111"/>
      <c r="O34" s="3">
        <v>9.09</v>
      </c>
      <c r="P34" s="3">
        <v>75.2</v>
      </c>
      <c r="Q34" s="64">
        <f t="shared" si="0"/>
        <v>75.2</v>
      </c>
    </row>
    <row r="35" spans="2:17">
      <c r="B35" s="95"/>
      <c r="C35" s="82"/>
      <c r="D35" s="4">
        <v>7</v>
      </c>
      <c r="E35" s="5" t="s">
        <v>81</v>
      </c>
      <c r="F35" s="79" t="s">
        <v>83</v>
      </c>
      <c r="G35" s="80"/>
      <c r="H35" s="80"/>
      <c r="I35" s="80"/>
      <c r="J35" s="80"/>
      <c r="K35" s="110"/>
      <c r="L35" s="111"/>
      <c r="M35" s="110"/>
      <c r="N35" s="111"/>
      <c r="O35" s="3">
        <v>9.09</v>
      </c>
      <c r="P35" s="3">
        <v>70.5</v>
      </c>
      <c r="Q35" s="64">
        <f t="shared" si="0"/>
        <v>70.5</v>
      </c>
    </row>
    <row r="36" spans="2:17">
      <c r="B36" s="95"/>
      <c r="C36" s="83"/>
      <c r="D36" s="4">
        <v>8</v>
      </c>
      <c r="E36" s="5" t="s">
        <v>81</v>
      </c>
      <c r="F36" s="79" t="s">
        <v>84</v>
      </c>
      <c r="G36" s="80"/>
      <c r="H36" s="80"/>
      <c r="I36" s="80"/>
      <c r="J36" s="80"/>
      <c r="K36" s="110"/>
      <c r="L36" s="111"/>
      <c r="M36" s="112"/>
      <c r="N36" s="113"/>
      <c r="O36" s="3">
        <v>9.09</v>
      </c>
      <c r="P36" s="3">
        <v>70</v>
      </c>
      <c r="Q36" s="64">
        <f t="shared" si="0"/>
        <v>70</v>
      </c>
    </row>
    <row r="37" spans="2:17" ht="15" customHeight="1">
      <c r="B37" s="95"/>
      <c r="C37" s="81">
        <v>2</v>
      </c>
      <c r="D37" s="10">
        <v>3</v>
      </c>
      <c r="E37" s="68" t="s">
        <v>85</v>
      </c>
      <c r="F37" s="69"/>
      <c r="G37" s="69"/>
      <c r="H37" s="69"/>
      <c r="I37" s="69"/>
      <c r="J37" s="70"/>
      <c r="K37" s="110"/>
      <c r="L37" s="111"/>
      <c r="M37" s="2">
        <f>ROUND(D37/D27*100,2)</f>
        <v>27.27</v>
      </c>
      <c r="N37" s="3">
        <f>ROUND(M37*SUM(P38:P40)/300,2)</f>
        <v>15.45</v>
      </c>
      <c r="O37" s="38"/>
      <c r="P37" s="42"/>
      <c r="Q37" s="39"/>
    </row>
    <row r="38" spans="2:17">
      <c r="B38" s="95"/>
      <c r="C38" s="82"/>
      <c r="D38" s="4">
        <v>1</v>
      </c>
      <c r="E38" s="5" t="s">
        <v>71</v>
      </c>
      <c r="F38" s="79" t="s">
        <v>86</v>
      </c>
      <c r="G38" s="80"/>
      <c r="H38" s="80"/>
      <c r="I38" s="80"/>
      <c r="J38" s="80"/>
      <c r="K38" s="110"/>
      <c r="L38" s="111"/>
      <c r="M38" s="108"/>
      <c r="N38" s="109"/>
      <c r="O38" s="3">
        <v>9.09</v>
      </c>
      <c r="P38" s="3">
        <v>50</v>
      </c>
      <c r="Q38" s="64">
        <f>P38</f>
        <v>50</v>
      </c>
    </row>
    <row r="39" spans="2:17">
      <c r="B39" s="95"/>
      <c r="C39" s="82"/>
      <c r="D39" s="4">
        <v>2</v>
      </c>
      <c r="E39" s="5" t="s">
        <v>71</v>
      </c>
      <c r="F39" s="79" t="s">
        <v>87</v>
      </c>
      <c r="G39" s="80"/>
      <c r="H39" s="80"/>
      <c r="I39" s="80"/>
      <c r="J39" s="80"/>
      <c r="K39" s="110"/>
      <c r="L39" s="111"/>
      <c r="M39" s="110"/>
      <c r="N39" s="111"/>
      <c r="O39" s="3">
        <v>9.09</v>
      </c>
      <c r="P39" s="3">
        <v>70</v>
      </c>
      <c r="Q39" s="64">
        <f>P39</f>
        <v>70</v>
      </c>
    </row>
    <row r="40" spans="2:17">
      <c r="B40" s="96"/>
      <c r="C40" s="83"/>
      <c r="D40" s="4">
        <v>3</v>
      </c>
      <c r="E40" s="5" t="s">
        <v>71</v>
      </c>
      <c r="F40" s="79" t="s">
        <v>88</v>
      </c>
      <c r="G40" s="80"/>
      <c r="H40" s="80"/>
      <c r="I40" s="80"/>
      <c r="J40" s="80"/>
      <c r="K40" s="112"/>
      <c r="L40" s="113"/>
      <c r="M40" s="112"/>
      <c r="N40" s="113"/>
      <c r="O40" s="3">
        <v>9.09</v>
      </c>
      <c r="P40" s="3">
        <v>50</v>
      </c>
      <c r="Q40" s="64">
        <f>P40</f>
        <v>50</v>
      </c>
    </row>
    <row r="41" spans="2:17" ht="24" customHeight="1">
      <c r="B41" s="32" t="s">
        <v>61</v>
      </c>
      <c r="C41" s="54" t="s">
        <v>62</v>
      </c>
      <c r="D41" s="32" t="s">
        <v>33</v>
      </c>
      <c r="E41" s="52" t="s">
        <v>64</v>
      </c>
      <c r="F41" s="105" t="s">
        <v>65</v>
      </c>
      <c r="G41" s="106"/>
      <c r="H41" s="106"/>
      <c r="I41" s="106"/>
      <c r="J41" s="107"/>
      <c r="K41" s="52" t="s">
        <v>39</v>
      </c>
      <c r="L41" s="52" t="s">
        <v>66</v>
      </c>
      <c r="M41" s="52" t="s">
        <v>43</v>
      </c>
      <c r="N41" s="52" t="s">
        <v>67</v>
      </c>
      <c r="O41" s="52" t="s">
        <v>47</v>
      </c>
      <c r="P41" s="52" t="s">
        <v>68</v>
      </c>
      <c r="Q41" s="53" t="s">
        <v>55</v>
      </c>
    </row>
    <row r="42" spans="2:17">
      <c r="B42" s="94">
        <v>7</v>
      </c>
      <c r="C42" s="8">
        <v>2</v>
      </c>
      <c r="D42" s="1">
        <v>5</v>
      </c>
      <c r="E42" s="102" t="s">
        <v>89</v>
      </c>
      <c r="F42" s="97"/>
      <c r="G42" s="97"/>
      <c r="H42" s="97"/>
      <c r="I42" s="97"/>
      <c r="J42" s="98"/>
      <c r="K42" s="2">
        <f>ROUND(D42/D217*100, 2)</f>
        <v>3.76</v>
      </c>
      <c r="L42" s="2">
        <f>ROUND(N43+N47,2)</f>
        <v>58</v>
      </c>
      <c r="M42" s="114">
        <f>M43+M47</f>
        <v>100</v>
      </c>
      <c r="N42" s="115"/>
      <c r="O42" s="34"/>
      <c r="P42" s="40"/>
      <c r="Q42" s="35"/>
    </row>
    <row r="43" spans="2:17" ht="15" customHeight="1">
      <c r="B43" s="95"/>
      <c r="C43" s="81">
        <v>1</v>
      </c>
      <c r="D43" s="10">
        <v>3</v>
      </c>
      <c r="E43" s="68" t="s">
        <v>90</v>
      </c>
      <c r="F43" s="69"/>
      <c r="G43" s="69"/>
      <c r="H43" s="69"/>
      <c r="I43" s="69"/>
      <c r="J43" s="70"/>
      <c r="K43" s="108"/>
      <c r="L43" s="109"/>
      <c r="M43" s="2">
        <f>ROUND(D43/D42*100,2)</f>
        <v>60</v>
      </c>
      <c r="N43" s="3">
        <f>ROUND(M43*SUM(P44:P46)/300,2)</f>
        <v>38</v>
      </c>
      <c r="O43" s="36"/>
      <c r="P43" s="41"/>
      <c r="Q43" s="37"/>
    </row>
    <row r="44" spans="2:17">
      <c r="B44" s="95"/>
      <c r="C44" s="82"/>
      <c r="D44" s="4">
        <v>1</v>
      </c>
      <c r="E44" s="5" t="s">
        <v>71</v>
      </c>
      <c r="F44" s="79" t="s">
        <v>91</v>
      </c>
      <c r="G44" s="80"/>
      <c r="H44" s="80"/>
      <c r="I44" s="80"/>
      <c r="J44" s="80"/>
      <c r="K44" s="110"/>
      <c r="L44" s="111"/>
      <c r="M44" s="108"/>
      <c r="N44" s="109"/>
      <c r="O44" s="3">
        <v>20</v>
      </c>
      <c r="P44" s="3">
        <v>70</v>
      </c>
      <c r="Q44" s="64">
        <f>P44</f>
        <v>70</v>
      </c>
    </row>
    <row r="45" spans="2:17">
      <c r="B45" s="95"/>
      <c r="C45" s="82"/>
      <c r="D45" s="4">
        <v>2</v>
      </c>
      <c r="E45" s="5" t="s">
        <v>71</v>
      </c>
      <c r="F45" s="79" t="s">
        <v>92</v>
      </c>
      <c r="G45" s="80"/>
      <c r="H45" s="80"/>
      <c r="I45" s="80"/>
      <c r="J45" s="80"/>
      <c r="K45" s="110"/>
      <c r="L45" s="111"/>
      <c r="M45" s="110"/>
      <c r="N45" s="111"/>
      <c r="O45" s="3">
        <v>20</v>
      </c>
      <c r="P45" s="3">
        <v>40</v>
      </c>
      <c r="Q45" s="64">
        <f>P45</f>
        <v>40</v>
      </c>
    </row>
    <row r="46" spans="2:17">
      <c r="B46" s="95"/>
      <c r="C46" s="83"/>
      <c r="D46" s="4">
        <v>3</v>
      </c>
      <c r="E46" s="5" t="s">
        <v>71</v>
      </c>
      <c r="F46" s="79" t="s">
        <v>93</v>
      </c>
      <c r="G46" s="80"/>
      <c r="H46" s="80"/>
      <c r="I46" s="80"/>
      <c r="J46" s="80"/>
      <c r="K46" s="110"/>
      <c r="L46" s="111"/>
      <c r="M46" s="112"/>
      <c r="N46" s="113"/>
      <c r="O46" s="3">
        <v>20</v>
      </c>
      <c r="P46" s="3">
        <v>80</v>
      </c>
      <c r="Q46" s="64">
        <f>P46</f>
        <v>80</v>
      </c>
    </row>
    <row r="47" spans="2:17" ht="15" customHeight="1">
      <c r="B47" s="95"/>
      <c r="C47" s="81">
        <v>2</v>
      </c>
      <c r="D47" s="10">
        <v>2</v>
      </c>
      <c r="E47" s="68" t="s">
        <v>94</v>
      </c>
      <c r="F47" s="69"/>
      <c r="G47" s="69"/>
      <c r="H47" s="69"/>
      <c r="I47" s="69"/>
      <c r="J47" s="70"/>
      <c r="K47" s="110"/>
      <c r="L47" s="111"/>
      <c r="M47" s="2">
        <f>ROUND(D47/D42*100,2)</f>
        <v>40</v>
      </c>
      <c r="N47" s="3">
        <f>ROUND(M47*SUM(P48:P49)/200,2)</f>
        <v>20</v>
      </c>
      <c r="O47" s="38"/>
      <c r="P47" s="42"/>
      <c r="Q47" s="39"/>
    </row>
    <row r="48" spans="2:17">
      <c r="B48" s="95"/>
      <c r="C48" s="82"/>
      <c r="D48" s="4">
        <v>1</v>
      </c>
      <c r="E48" s="5" t="s">
        <v>71</v>
      </c>
      <c r="F48" s="79" t="s">
        <v>95</v>
      </c>
      <c r="G48" s="80"/>
      <c r="H48" s="80"/>
      <c r="I48" s="80"/>
      <c r="J48" s="80"/>
      <c r="K48" s="110"/>
      <c r="L48" s="111"/>
      <c r="M48" s="108"/>
      <c r="N48" s="109"/>
      <c r="O48" s="3">
        <v>20</v>
      </c>
      <c r="P48" s="3">
        <v>40</v>
      </c>
      <c r="Q48" s="64">
        <f>P48</f>
        <v>40</v>
      </c>
    </row>
    <row r="49" spans="2:17">
      <c r="B49" s="96"/>
      <c r="C49" s="83"/>
      <c r="D49" s="4">
        <v>2</v>
      </c>
      <c r="E49" s="5" t="s">
        <v>71</v>
      </c>
      <c r="F49" s="79" t="s">
        <v>96</v>
      </c>
      <c r="G49" s="80"/>
      <c r="H49" s="80"/>
      <c r="I49" s="80"/>
      <c r="J49" s="80"/>
      <c r="K49" s="112"/>
      <c r="L49" s="113"/>
      <c r="M49" s="112"/>
      <c r="N49" s="113"/>
      <c r="O49" s="3">
        <v>20</v>
      </c>
      <c r="P49" s="3">
        <v>60</v>
      </c>
      <c r="Q49" s="64">
        <f>P49</f>
        <v>60</v>
      </c>
    </row>
    <row r="50" spans="2:17">
      <c r="B50" s="94">
        <v>8</v>
      </c>
      <c r="C50" s="8">
        <v>3</v>
      </c>
      <c r="D50" s="1">
        <v>9</v>
      </c>
      <c r="E50" s="102" t="s">
        <v>97</v>
      </c>
      <c r="F50" s="97"/>
      <c r="G50" s="97"/>
      <c r="H50" s="97"/>
      <c r="I50" s="97"/>
      <c r="J50" s="98"/>
      <c r="K50" s="2">
        <f>ROUND(D50/D217*100, 2)</f>
        <v>6.77</v>
      </c>
      <c r="L50" s="2">
        <f>ROUND(N51+N55+N59,1)</f>
        <v>66.7</v>
      </c>
      <c r="M50" s="114">
        <f>ROUND(M51+M55+M59,1)</f>
        <v>100</v>
      </c>
      <c r="N50" s="115"/>
      <c r="O50" s="34"/>
      <c r="P50" s="40"/>
      <c r="Q50" s="35"/>
    </row>
    <row r="51" spans="2:17" ht="15" customHeight="1">
      <c r="B51" s="95"/>
      <c r="C51" s="81">
        <v>1</v>
      </c>
      <c r="D51" s="10">
        <v>3</v>
      </c>
      <c r="E51" s="68" t="s">
        <v>98</v>
      </c>
      <c r="F51" s="69"/>
      <c r="G51" s="69"/>
      <c r="H51" s="69"/>
      <c r="I51" s="69"/>
      <c r="J51" s="70"/>
      <c r="K51" s="108"/>
      <c r="L51" s="109"/>
      <c r="M51" s="2">
        <f>ROUND(D51/D50*100,2)</f>
        <v>33.33</v>
      </c>
      <c r="N51" s="6">
        <f>ROUND(M51*SUM(P52:P54)/300,2)</f>
        <v>22.22</v>
      </c>
      <c r="O51" s="36"/>
      <c r="P51" s="41"/>
      <c r="Q51" s="37"/>
    </row>
    <row r="52" spans="2:17">
      <c r="B52" s="95"/>
      <c r="C52" s="82"/>
      <c r="D52" s="4">
        <v>1</v>
      </c>
      <c r="E52" s="5" t="s">
        <v>71</v>
      </c>
      <c r="F52" s="79" t="s">
        <v>99</v>
      </c>
      <c r="G52" s="80"/>
      <c r="H52" s="80"/>
      <c r="I52" s="80"/>
      <c r="J52" s="80"/>
      <c r="K52" s="110"/>
      <c r="L52" s="111"/>
      <c r="M52" s="108"/>
      <c r="N52" s="109"/>
      <c r="O52" s="3">
        <v>11.11</v>
      </c>
      <c r="P52" s="3">
        <v>90</v>
      </c>
      <c r="Q52" s="64">
        <f>P52</f>
        <v>90</v>
      </c>
    </row>
    <row r="53" spans="2:17">
      <c r="B53" s="95"/>
      <c r="C53" s="82"/>
      <c r="D53" s="4">
        <v>2</v>
      </c>
      <c r="E53" s="5" t="s">
        <v>71</v>
      </c>
      <c r="F53" s="79" t="s">
        <v>100</v>
      </c>
      <c r="G53" s="80"/>
      <c r="H53" s="80"/>
      <c r="I53" s="80"/>
      <c r="J53" s="80"/>
      <c r="K53" s="110"/>
      <c r="L53" s="111"/>
      <c r="M53" s="110"/>
      <c r="N53" s="111"/>
      <c r="O53" s="3">
        <v>11.11</v>
      </c>
      <c r="P53" s="3">
        <v>60</v>
      </c>
      <c r="Q53" s="64">
        <f>P53</f>
        <v>60</v>
      </c>
    </row>
    <row r="54" spans="2:17">
      <c r="B54" s="95"/>
      <c r="C54" s="83"/>
      <c r="D54" s="4">
        <v>3</v>
      </c>
      <c r="E54" s="5" t="s">
        <v>71</v>
      </c>
      <c r="F54" s="79" t="s">
        <v>101</v>
      </c>
      <c r="G54" s="80"/>
      <c r="H54" s="80"/>
      <c r="I54" s="80"/>
      <c r="J54" s="80"/>
      <c r="K54" s="110"/>
      <c r="L54" s="111"/>
      <c r="M54" s="112"/>
      <c r="N54" s="113"/>
      <c r="O54" s="3">
        <v>11.11</v>
      </c>
      <c r="P54" s="3">
        <v>50</v>
      </c>
      <c r="Q54" s="64">
        <f>P54</f>
        <v>50</v>
      </c>
    </row>
    <row r="55" spans="2:17" ht="15" customHeight="1">
      <c r="B55" s="95"/>
      <c r="C55" s="81">
        <v>2</v>
      </c>
      <c r="D55" s="10">
        <v>3</v>
      </c>
      <c r="E55" s="68" t="s">
        <v>102</v>
      </c>
      <c r="F55" s="69"/>
      <c r="G55" s="69"/>
      <c r="H55" s="69"/>
      <c r="I55" s="69"/>
      <c r="J55" s="70"/>
      <c r="K55" s="110"/>
      <c r="L55" s="111"/>
      <c r="M55" s="2">
        <f>ROUND(D55/D50*100,2)</f>
        <v>33.33</v>
      </c>
      <c r="N55" s="6">
        <f>ROUND(M55*SUM(P56:P58)/300,2)</f>
        <v>25.55</v>
      </c>
      <c r="O55" s="38"/>
      <c r="P55" s="42"/>
      <c r="Q55" s="39"/>
    </row>
    <row r="56" spans="2:17">
      <c r="B56" s="95"/>
      <c r="C56" s="82"/>
      <c r="D56" s="4">
        <v>1</v>
      </c>
      <c r="E56" s="5" t="s">
        <v>71</v>
      </c>
      <c r="F56" s="79" t="s">
        <v>103</v>
      </c>
      <c r="G56" s="80"/>
      <c r="H56" s="80"/>
      <c r="I56" s="80"/>
      <c r="J56" s="80"/>
      <c r="K56" s="110"/>
      <c r="L56" s="111"/>
      <c r="M56" s="108"/>
      <c r="N56" s="109"/>
      <c r="O56" s="3">
        <v>11.11</v>
      </c>
      <c r="P56" s="3">
        <v>90</v>
      </c>
      <c r="Q56" s="64">
        <f>P56</f>
        <v>90</v>
      </c>
    </row>
    <row r="57" spans="2:17">
      <c r="B57" s="95"/>
      <c r="C57" s="82"/>
      <c r="D57" s="4">
        <v>2</v>
      </c>
      <c r="E57" s="5" t="s">
        <v>71</v>
      </c>
      <c r="F57" s="79" t="s">
        <v>104</v>
      </c>
      <c r="G57" s="80"/>
      <c r="H57" s="80"/>
      <c r="I57" s="80"/>
      <c r="J57" s="80"/>
      <c r="K57" s="110"/>
      <c r="L57" s="111"/>
      <c r="M57" s="110"/>
      <c r="N57" s="111"/>
      <c r="O57" s="3">
        <v>11.11</v>
      </c>
      <c r="P57" s="3">
        <v>60</v>
      </c>
      <c r="Q57" s="64">
        <f>P57</f>
        <v>60</v>
      </c>
    </row>
    <row r="58" spans="2:17">
      <c r="B58" s="95"/>
      <c r="C58" s="83"/>
      <c r="D58" s="4">
        <v>3</v>
      </c>
      <c r="E58" s="5" t="s">
        <v>71</v>
      </c>
      <c r="F58" s="79" t="s">
        <v>105</v>
      </c>
      <c r="G58" s="80"/>
      <c r="H58" s="80"/>
      <c r="I58" s="80"/>
      <c r="J58" s="80"/>
      <c r="K58" s="110"/>
      <c r="L58" s="111"/>
      <c r="M58" s="112"/>
      <c r="N58" s="113"/>
      <c r="O58" s="3">
        <v>11.11</v>
      </c>
      <c r="P58" s="3">
        <v>80</v>
      </c>
      <c r="Q58" s="64">
        <f>P58</f>
        <v>80</v>
      </c>
    </row>
    <row r="59" spans="2:17" ht="15" customHeight="1">
      <c r="B59" s="95"/>
      <c r="C59" s="81">
        <v>3</v>
      </c>
      <c r="D59" s="10">
        <v>3</v>
      </c>
      <c r="E59" s="68" t="s">
        <v>106</v>
      </c>
      <c r="F59" s="69"/>
      <c r="G59" s="69"/>
      <c r="H59" s="69"/>
      <c r="I59" s="69"/>
      <c r="J59" s="70"/>
      <c r="K59" s="110"/>
      <c r="L59" s="111"/>
      <c r="M59" s="2">
        <f>ROUND(D59/D50*100,2)</f>
        <v>33.33</v>
      </c>
      <c r="N59" s="6">
        <f>ROUND(M59*SUM(P60:P62)/300,2)</f>
        <v>18.89</v>
      </c>
      <c r="O59" s="38"/>
      <c r="P59" s="42"/>
      <c r="Q59" s="39"/>
    </row>
    <row r="60" spans="2:17">
      <c r="B60" s="95"/>
      <c r="C60" s="82"/>
      <c r="D60" s="4">
        <v>1</v>
      </c>
      <c r="E60" s="5" t="s">
        <v>71</v>
      </c>
      <c r="F60" s="79" t="s">
        <v>107</v>
      </c>
      <c r="G60" s="80"/>
      <c r="H60" s="80"/>
      <c r="I60" s="80"/>
      <c r="J60" s="80"/>
      <c r="K60" s="110"/>
      <c r="L60" s="111"/>
      <c r="M60" s="108"/>
      <c r="N60" s="109"/>
      <c r="O60" s="3">
        <v>11.11</v>
      </c>
      <c r="P60" s="3">
        <v>60</v>
      </c>
      <c r="Q60" s="64">
        <f>P60</f>
        <v>60</v>
      </c>
    </row>
    <row r="61" spans="2:17">
      <c r="B61" s="95"/>
      <c r="C61" s="82"/>
      <c r="D61" s="4">
        <v>2</v>
      </c>
      <c r="E61" s="5" t="s">
        <v>71</v>
      </c>
      <c r="F61" s="79" t="s">
        <v>108</v>
      </c>
      <c r="G61" s="80"/>
      <c r="H61" s="80"/>
      <c r="I61" s="80"/>
      <c r="J61" s="80"/>
      <c r="K61" s="110"/>
      <c r="L61" s="111"/>
      <c r="M61" s="110"/>
      <c r="N61" s="111"/>
      <c r="O61" s="3">
        <v>11.11</v>
      </c>
      <c r="P61" s="3">
        <v>50</v>
      </c>
      <c r="Q61" s="64">
        <f>P61</f>
        <v>50</v>
      </c>
    </row>
    <row r="62" spans="2:17">
      <c r="B62" s="96"/>
      <c r="C62" s="83"/>
      <c r="D62" s="4">
        <v>3</v>
      </c>
      <c r="E62" s="5" t="s">
        <v>71</v>
      </c>
      <c r="F62" s="79" t="s">
        <v>109</v>
      </c>
      <c r="G62" s="80"/>
      <c r="H62" s="80"/>
      <c r="I62" s="80"/>
      <c r="J62" s="80"/>
      <c r="K62" s="112"/>
      <c r="L62" s="113"/>
      <c r="M62" s="112"/>
      <c r="N62" s="113"/>
      <c r="O62" s="3">
        <v>11.11</v>
      </c>
      <c r="P62" s="3">
        <v>60</v>
      </c>
      <c r="Q62" s="64">
        <f>P62</f>
        <v>60</v>
      </c>
    </row>
    <row r="63" spans="2:17" ht="24" customHeight="1">
      <c r="B63" s="54" t="s">
        <v>61</v>
      </c>
      <c r="C63" s="54" t="s">
        <v>62</v>
      </c>
      <c r="D63" s="54" t="s">
        <v>33</v>
      </c>
      <c r="E63" s="52" t="s">
        <v>64</v>
      </c>
      <c r="F63" s="105" t="s">
        <v>65</v>
      </c>
      <c r="G63" s="106"/>
      <c r="H63" s="106"/>
      <c r="I63" s="106"/>
      <c r="J63" s="107"/>
      <c r="K63" s="52" t="s">
        <v>39</v>
      </c>
      <c r="L63" s="52" t="s">
        <v>66</v>
      </c>
      <c r="M63" s="52" t="s">
        <v>43</v>
      </c>
      <c r="N63" s="52" t="s">
        <v>67</v>
      </c>
      <c r="O63" s="52" t="s">
        <v>47</v>
      </c>
      <c r="P63" s="52" t="s">
        <v>68</v>
      </c>
      <c r="Q63" s="53" t="s">
        <v>55</v>
      </c>
    </row>
    <row r="64" spans="2:17">
      <c r="B64" s="99">
        <v>9</v>
      </c>
      <c r="C64" s="8">
        <v>2</v>
      </c>
      <c r="D64" s="1">
        <v>13</v>
      </c>
      <c r="E64" s="102" t="s">
        <v>110</v>
      </c>
      <c r="F64" s="97"/>
      <c r="G64" s="97"/>
      <c r="H64" s="97"/>
      <c r="I64" s="97"/>
      <c r="J64" s="98"/>
      <c r="K64" s="2">
        <f>ROUND(D64/D217*100, 2)</f>
        <v>9.77</v>
      </c>
      <c r="L64" s="2">
        <f>ROUND(N65+N72,2)</f>
        <v>35.770000000000003</v>
      </c>
      <c r="M64" s="114">
        <f>ROUND(M65+M72,1)</f>
        <v>100</v>
      </c>
      <c r="N64" s="115"/>
      <c r="O64" s="34"/>
      <c r="P64" s="40"/>
      <c r="Q64" s="35"/>
    </row>
    <row r="65" spans="2:17" ht="15" customHeight="1">
      <c r="B65" s="100"/>
      <c r="C65" s="81">
        <v>1</v>
      </c>
      <c r="D65" s="10">
        <v>6</v>
      </c>
      <c r="E65" s="68" t="s">
        <v>111</v>
      </c>
      <c r="F65" s="69"/>
      <c r="G65" s="69"/>
      <c r="H65" s="69"/>
      <c r="I65" s="69"/>
      <c r="J65" s="70"/>
      <c r="K65" s="108"/>
      <c r="L65" s="109"/>
      <c r="M65" s="2">
        <f>ROUND(D65/D64*100,2)</f>
        <v>46.15</v>
      </c>
      <c r="N65" s="6">
        <f>ROUND(M65*SUM(P66:P71)/600,2)</f>
        <v>12.69</v>
      </c>
      <c r="O65" s="36"/>
      <c r="P65" s="41"/>
      <c r="Q65" s="37"/>
    </row>
    <row r="66" spans="2:17">
      <c r="B66" s="100"/>
      <c r="C66" s="82"/>
      <c r="D66" s="4">
        <v>1</v>
      </c>
      <c r="E66" s="5" t="s">
        <v>71</v>
      </c>
      <c r="F66" s="79" t="s">
        <v>112</v>
      </c>
      <c r="G66" s="80"/>
      <c r="H66" s="80"/>
      <c r="I66" s="80"/>
      <c r="J66" s="80"/>
      <c r="K66" s="110"/>
      <c r="L66" s="111"/>
      <c r="M66" s="108"/>
      <c r="N66" s="109"/>
      <c r="O66" s="3">
        <v>7.69</v>
      </c>
      <c r="P66" s="3">
        <v>10</v>
      </c>
      <c r="Q66" s="64">
        <f t="shared" ref="Q66:Q71" si="1">P66</f>
        <v>10</v>
      </c>
    </row>
    <row r="67" spans="2:17">
      <c r="B67" s="100"/>
      <c r="C67" s="82"/>
      <c r="D67" s="4">
        <v>2</v>
      </c>
      <c r="E67" s="5" t="s">
        <v>71</v>
      </c>
      <c r="F67" s="79" t="s">
        <v>113</v>
      </c>
      <c r="G67" s="80"/>
      <c r="H67" s="80"/>
      <c r="I67" s="80"/>
      <c r="J67" s="80"/>
      <c r="K67" s="110"/>
      <c r="L67" s="111"/>
      <c r="M67" s="110"/>
      <c r="N67" s="111"/>
      <c r="O67" s="3">
        <v>7.69</v>
      </c>
      <c r="P67" s="3">
        <v>25</v>
      </c>
      <c r="Q67" s="64">
        <f t="shared" si="1"/>
        <v>25</v>
      </c>
    </row>
    <row r="68" spans="2:17">
      <c r="B68" s="100"/>
      <c r="C68" s="82"/>
      <c r="D68" s="4">
        <v>3</v>
      </c>
      <c r="E68" s="5" t="s">
        <v>71</v>
      </c>
      <c r="F68" s="79" t="s">
        <v>114</v>
      </c>
      <c r="G68" s="80"/>
      <c r="H68" s="80"/>
      <c r="I68" s="80"/>
      <c r="J68" s="80"/>
      <c r="K68" s="110"/>
      <c r="L68" s="111"/>
      <c r="M68" s="110"/>
      <c r="N68" s="111"/>
      <c r="O68" s="3">
        <v>7.69</v>
      </c>
      <c r="P68" s="3">
        <v>15</v>
      </c>
      <c r="Q68" s="64">
        <f t="shared" si="1"/>
        <v>15</v>
      </c>
    </row>
    <row r="69" spans="2:17">
      <c r="B69" s="100"/>
      <c r="C69" s="82"/>
      <c r="D69" s="4">
        <v>4</v>
      </c>
      <c r="E69" s="5" t="s">
        <v>71</v>
      </c>
      <c r="F69" s="79" t="s">
        <v>115</v>
      </c>
      <c r="G69" s="80"/>
      <c r="H69" s="80"/>
      <c r="I69" s="80"/>
      <c r="J69" s="80"/>
      <c r="K69" s="110"/>
      <c r="L69" s="111"/>
      <c r="M69" s="110"/>
      <c r="N69" s="111"/>
      <c r="O69" s="3">
        <v>7.69</v>
      </c>
      <c r="P69" s="3">
        <v>50</v>
      </c>
      <c r="Q69" s="64">
        <f t="shared" si="1"/>
        <v>50</v>
      </c>
    </row>
    <row r="70" spans="2:17">
      <c r="B70" s="100"/>
      <c r="C70" s="82"/>
      <c r="D70" s="4">
        <v>5</v>
      </c>
      <c r="E70" s="5" t="s">
        <v>71</v>
      </c>
      <c r="F70" s="79" t="s">
        <v>116</v>
      </c>
      <c r="G70" s="80"/>
      <c r="H70" s="80"/>
      <c r="I70" s="80"/>
      <c r="J70" s="80"/>
      <c r="K70" s="110"/>
      <c r="L70" s="111"/>
      <c r="M70" s="110"/>
      <c r="N70" s="111"/>
      <c r="O70" s="3">
        <v>7.69</v>
      </c>
      <c r="P70" s="3">
        <v>50</v>
      </c>
      <c r="Q70" s="64">
        <f t="shared" si="1"/>
        <v>50</v>
      </c>
    </row>
    <row r="71" spans="2:17">
      <c r="B71" s="100"/>
      <c r="C71" s="83"/>
      <c r="D71" s="4">
        <v>6</v>
      </c>
      <c r="E71" s="5" t="s">
        <v>81</v>
      </c>
      <c r="F71" s="79" t="s">
        <v>117</v>
      </c>
      <c r="G71" s="80"/>
      <c r="H71" s="80"/>
      <c r="I71" s="80"/>
      <c r="J71" s="80"/>
      <c r="K71" s="110"/>
      <c r="L71" s="111"/>
      <c r="M71" s="112"/>
      <c r="N71" s="113"/>
      <c r="O71" s="3">
        <v>7.69</v>
      </c>
      <c r="P71" s="3">
        <v>15</v>
      </c>
      <c r="Q71" s="64">
        <f t="shared" si="1"/>
        <v>15</v>
      </c>
    </row>
    <row r="72" spans="2:17" ht="15" customHeight="1">
      <c r="B72" s="100"/>
      <c r="C72" s="81">
        <v>2</v>
      </c>
      <c r="D72" s="10">
        <v>7</v>
      </c>
      <c r="E72" s="68" t="s">
        <v>118</v>
      </c>
      <c r="F72" s="69"/>
      <c r="G72" s="69"/>
      <c r="H72" s="69"/>
      <c r="I72" s="69"/>
      <c r="J72" s="70"/>
      <c r="K72" s="110"/>
      <c r="L72" s="111"/>
      <c r="M72" s="2">
        <f>ROUND(D72/D64*100,2)</f>
        <v>53.85</v>
      </c>
      <c r="N72" s="3">
        <f>ROUND(M72*SUM(P73:P79)/700,2)</f>
        <v>23.08</v>
      </c>
      <c r="O72" s="38"/>
      <c r="P72" s="42"/>
      <c r="Q72" s="39"/>
    </row>
    <row r="73" spans="2:17">
      <c r="B73" s="100"/>
      <c r="C73" s="82"/>
      <c r="D73" s="4">
        <v>1</v>
      </c>
      <c r="E73" s="5" t="s">
        <v>71</v>
      </c>
      <c r="F73" s="79" t="s">
        <v>119</v>
      </c>
      <c r="G73" s="80"/>
      <c r="H73" s="80"/>
      <c r="I73" s="80"/>
      <c r="J73" s="80"/>
      <c r="K73" s="110"/>
      <c r="L73" s="111"/>
      <c r="M73" s="108"/>
      <c r="N73" s="109"/>
      <c r="O73" s="3">
        <v>7.69</v>
      </c>
      <c r="P73" s="3">
        <v>50</v>
      </c>
      <c r="Q73" s="64">
        <f>P73</f>
        <v>50</v>
      </c>
    </row>
    <row r="74" spans="2:17">
      <c r="B74" s="100"/>
      <c r="C74" s="82"/>
      <c r="D74" s="4">
        <v>2</v>
      </c>
      <c r="E74" s="5" t="s">
        <v>71</v>
      </c>
      <c r="F74" s="79" t="s">
        <v>120</v>
      </c>
      <c r="G74" s="80"/>
      <c r="H74" s="80"/>
      <c r="I74" s="80"/>
      <c r="J74" s="80"/>
      <c r="K74" s="110"/>
      <c r="L74" s="111"/>
      <c r="M74" s="110"/>
      <c r="N74" s="111"/>
      <c r="O74" s="3">
        <v>7.69</v>
      </c>
      <c r="P74" s="3">
        <v>50</v>
      </c>
      <c r="Q74" s="64">
        <f t="shared" ref="Q74:Q79" si="2">P74</f>
        <v>50</v>
      </c>
    </row>
    <row r="75" spans="2:17">
      <c r="B75" s="100"/>
      <c r="C75" s="82"/>
      <c r="D75" s="4">
        <v>3</v>
      </c>
      <c r="E75" s="5" t="s">
        <v>71</v>
      </c>
      <c r="F75" s="79" t="s">
        <v>121</v>
      </c>
      <c r="G75" s="80"/>
      <c r="H75" s="80"/>
      <c r="I75" s="80"/>
      <c r="J75" s="80"/>
      <c r="K75" s="110"/>
      <c r="L75" s="111"/>
      <c r="M75" s="110"/>
      <c r="N75" s="111"/>
      <c r="O75" s="3">
        <v>7.69</v>
      </c>
      <c r="P75" s="3">
        <v>50</v>
      </c>
      <c r="Q75" s="64">
        <f t="shared" si="2"/>
        <v>50</v>
      </c>
    </row>
    <row r="76" spans="2:17">
      <c r="B76" s="100"/>
      <c r="C76" s="82"/>
      <c r="D76" s="4">
        <v>4</v>
      </c>
      <c r="E76" s="5" t="s">
        <v>71</v>
      </c>
      <c r="F76" s="79" t="s">
        <v>122</v>
      </c>
      <c r="G76" s="80"/>
      <c r="H76" s="80"/>
      <c r="I76" s="80"/>
      <c r="J76" s="80"/>
      <c r="K76" s="110"/>
      <c r="L76" s="111"/>
      <c r="M76" s="110"/>
      <c r="N76" s="111"/>
      <c r="O76" s="3">
        <v>7.69</v>
      </c>
      <c r="P76" s="3">
        <v>50</v>
      </c>
      <c r="Q76" s="64">
        <f t="shared" si="2"/>
        <v>50</v>
      </c>
    </row>
    <row r="77" spans="2:17">
      <c r="B77" s="100"/>
      <c r="C77" s="82"/>
      <c r="D77" s="4">
        <v>5</v>
      </c>
      <c r="E77" s="5" t="s">
        <v>71</v>
      </c>
      <c r="F77" s="79" t="s">
        <v>123</v>
      </c>
      <c r="G77" s="80"/>
      <c r="H77" s="80"/>
      <c r="I77" s="80"/>
      <c r="J77" s="80"/>
      <c r="K77" s="110"/>
      <c r="L77" s="111"/>
      <c r="M77" s="110"/>
      <c r="N77" s="111"/>
      <c r="O77" s="3">
        <v>7.69</v>
      </c>
      <c r="P77" s="3">
        <v>50</v>
      </c>
      <c r="Q77" s="64">
        <f t="shared" si="2"/>
        <v>50</v>
      </c>
    </row>
    <row r="78" spans="2:17">
      <c r="B78" s="100"/>
      <c r="C78" s="82"/>
      <c r="D78" s="4">
        <v>6</v>
      </c>
      <c r="E78" s="5" t="s">
        <v>71</v>
      </c>
      <c r="F78" s="79" t="s">
        <v>124</v>
      </c>
      <c r="G78" s="80"/>
      <c r="H78" s="80"/>
      <c r="I78" s="80"/>
      <c r="J78" s="80"/>
      <c r="K78" s="110"/>
      <c r="L78" s="111"/>
      <c r="M78" s="110"/>
      <c r="N78" s="111"/>
      <c r="O78" s="3">
        <v>7.69</v>
      </c>
      <c r="P78" s="3">
        <v>25</v>
      </c>
      <c r="Q78" s="64">
        <f t="shared" si="2"/>
        <v>25</v>
      </c>
    </row>
    <row r="79" spans="2:17">
      <c r="B79" s="101"/>
      <c r="C79" s="83"/>
      <c r="D79" s="4">
        <v>7</v>
      </c>
      <c r="E79" s="5" t="s">
        <v>71</v>
      </c>
      <c r="F79" s="79" t="s">
        <v>125</v>
      </c>
      <c r="G79" s="80"/>
      <c r="H79" s="80"/>
      <c r="I79" s="80"/>
      <c r="J79" s="80"/>
      <c r="K79" s="112"/>
      <c r="L79" s="113"/>
      <c r="M79" s="112"/>
      <c r="N79" s="113"/>
      <c r="O79" s="3">
        <v>7.69</v>
      </c>
      <c r="P79" s="3">
        <v>25</v>
      </c>
      <c r="Q79" s="64">
        <f t="shared" si="2"/>
        <v>25</v>
      </c>
    </row>
    <row r="80" spans="2:17" ht="21" customHeight="1">
      <c r="B80" s="32" t="s">
        <v>61</v>
      </c>
      <c r="C80" s="54" t="s">
        <v>62</v>
      </c>
      <c r="D80" s="54" t="s">
        <v>33</v>
      </c>
      <c r="E80" s="52" t="s">
        <v>64</v>
      </c>
      <c r="F80" s="105" t="s">
        <v>65</v>
      </c>
      <c r="G80" s="106"/>
      <c r="H80" s="106"/>
      <c r="I80" s="106"/>
      <c r="J80" s="107"/>
      <c r="K80" s="52" t="s">
        <v>39</v>
      </c>
      <c r="L80" s="52" t="s">
        <v>66</v>
      </c>
      <c r="M80" s="52" t="s">
        <v>43</v>
      </c>
      <c r="N80" s="52" t="s">
        <v>67</v>
      </c>
      <c r="O80" s="52" t="s">
        <v>47</v>
      </c>
      <c r="P80" s="52" t="s">
        <v>68</v>
      </c>
      <c r="Q80" s="53" t="s">
        <v>55</v>
      </c>
    </row>
    <row r="81" spans="2:17">
      <c r="B81" s="116">
        <v>10</v>
      </c>
      <c r="C81" s="8">
        <v>10</v>
      </c>
      <c r="D81" s="1">
        <f>D82+D87+D91+D94+D97+D99+D102+D107+D113+D117</f>
        <v>32</v>
      </c>
      <c r="E81" s="102" t="s">
        <v>126</v>
      </c>
      <c r="F81" s="97"/>
      <c r="G81" s="97"/>
      <c r="H81" s="97"/>
      <c r="I81" s="97"/>
      <c r="J81" s="98"/>
      <c r="K81" s="2">
        <f>ROUND(D81/D217*100, 2)</f>
        <v>24.06</v>
      </c>
      <c r="L81" s="2">
        <f>ROUND(N82+N87+N91+N94+N97+N99+N102+N107+N113+N117,1)</f>
        <v>50.8</v>
      </c>
      <c r="M81" s="75">
        <f>ROUND(M82+M87+M91+M94+M97+M99+M102+M107+M113+M117,1)</f>
        <v>100</v>
      </c>
      <c r="N81" s="76"/>
      <c r="O81" s="46"/>
      <c r="P81" s="51"/>
      <c r="Q81" s="47"/>
    </row>
    <row r="82" spans="2:17" ht="15" customHeight="1">
      <c r="B82" s="117"/>
      <c r="C82" s="81">
        <v>1</v>
      </c>
      <c r="D82" s="10">
        <v>4</v>
      </c>
      <c r="E82" s="68" t="s">
        <v>127</v>
      </c>
      <c r="F82" s="69"/>
      <c r="G82" s="69"/>
      <c r="H82" s="69"/>
      <c r="I82" s="69"/>
      <c r="J82" s="70"/>
      <c r="K82" s="71"/>
      <c r="L82" s="72"/>
      <c r="M82" s="2">
        <f>ROUND(D82/D81*100,2)</f>
        <v>12.5</v>
      </c>
      <c r="N82" s="3">
        <f>ROUND(M82*SUM(P83:P86)/400,2)</f>
        <v>6.25</v>
      </c>
      <c r="O82" s="48"/>
      <c r="P82" s="50"/>
      <c r="Q82" s="49"/>
    </row>
    <row r="83" spans="2:17">
      <c r="B83" s="117"/>
      <c r="C83" s="82"/>
      <c r="D83" s="4">
        <v>1</v>
      </c>
      <c r="E83" s="5" t="s">
        <v>71</v>
      </c>
      <c r="F83" s="79" t="s">
        <v>128</v>
      </c>
      <c r="G83" s="80"/>
      <c r="H83" s="80"/>
      <c r="I83" s="80"/>
      <c r="J83" s="80"/>
      <c r="K83" s="77"/>
      <c r="L83" s="78"/>
      <c r="M83" s="71"/>
      <c r="N83" s="72"/>
      <c r="O83" s="3">
        <v>3.125</v>
      </c>
      <c r="P83" s="3">
        <v>75</v>
      </c>
      <c r="Q83" s="64">
        <f>P83</f>
        <v>75</v>
      </c>
    </row>
    <row r="84" spans="2:17">
      <c r="B84" s="117"/>
      <c r="C84" s="82"/>
      <c r="D84" s="4">
        <v>2</v>
      </c>
      <c r="E84" s="5" t="s">
        <v>71</v>
      </c>
      <c r="F84" s="79" t="s">
        <v>129</v>
      </c>
      <c r="G84" s="80"/>
      <c r="H84" s="80"/>
      <c r="I84" s="80"/>
      <c r="J84" s="80"/>
      <c r="K84" s="77"/>
      <c r="L84" s="78"/>
      <c r="M84" s="77"/>
      <c r="N84" s="78"/>
      <c r="O84" s="3">
        <v>3.125</v>
      </c>
      <c r="P84" s="3">
        <v>50</v>
      </c>
      <c r="Q84" s="64">
        <f>P84</f>
        <v>50</v>
      </c>
    </row>
    <row r="85" spans="2:17">
      <c r="B85" s="117"/>
      <c r="C85" s="82"/>
      <c r="D85" s="4">
        <v>3</v>
      </c>
      <c r="E85" s="12" t="s">
        <v>71</v>
      </c>
      <c r="F85" s="79" t="s">
        <v>130</v>
      </c>
      <c r="G85" s="80"/>
      <c r="H85" s="80"/>
      <c r="I85" s="80"/>
      <c r="J85" s="80"/>
      <c r="K85" s="77"/>
      <c r="L85" s="78"/>
      <c r="M85" s="77"/>
      <c r="N85" s="78"/>
      <c r="O85" s="3">
        <v>3.125</v>
      </c>
      <c r="P85" s="3">
        <v>50</v>
      </c>
      <c r="Q85" s="64">
        <f>P85</f>
        <v>50</v>
      </c>
    </row>
    <row r="86" spans="2:17">
      <c r="B86" s="117"/>
      <c r="C86" s="83"/>
      <c r="D86" s="4">
        <v>4</v>
      </c>
      <c r="E86" s="5" t="s">
        <v>71</v>
      </c>
      <c r="F86" s="79" t="s">
        <v>131</v>
      </c>
      <c r="G86" s="80"/>
      <c r="H86" s="80"/>
      <c r="I86" s="80"/>
      <c r="J86" s="80"/>
      <c r="K86" s="77"/>
      <c r="L86" s="78"/>
      <c r="M86" s="73"/>
      <c r="N86" s="74"/>
      <c r="O86" s="3">
        <v>3.125</v>
      </c>
      <c r="P86" s="3">
        <v>25</v>
      </c>
      <c r="Q86" s="64">
        <f>P86</f>
        <v>25</v>
      </c>
    </row>
    <row r="87" spans="2:17" ht="15" customHeight="1">
      <c r="B87" s="117"/>
      <c r="C87" s="81">
        <v>2</v>
      </c>
      <c r="D87" s="10">
        <v>3</v>
      </c>
      <c r="E87" s="68" t="s">
        <v>132</v>
      </c>
      <c r="F87" s="69"/>
      <c r="G87" s="69"/>
      <c r="H87" s="69"/>
      <c r="I87" s="69"/>
      <c r="J87" s="70"/>
      <c r="K87" s="77"/>
      <c r="L87" s="78"/>
      <c r="M87" s="2">
        <f>ROUND(D87/D81*100,2)</f>
        <v>9.3800000000000008</v>
      </c>
      <c r="N87" s="3">
        <f>ROUND(M87*SUM(P88:P90)/300,2)</f>
        <v>6.19</v>
      </c>
      <c r="O87" s="43"/>
      <c r="P87" s="44"/>
      <c r="Q87" s="45"/>
    </row>
    <row r="88" spans="2:17">
      <c r="B88" s="117"/>
      <c r="C88" s="82"/>
      <c r="D88" s="4">
        <v>1</v>
      </c>
      <c r="E88" s="5" t="s">
        <v>81</v>
      </c>
      <c r="F88" s="79" t="s">
        <v>133</v>
      </c>
      <c r="G88" s="80"/>
      <c r="H88" s="80"/>
      <c r="I88" s="80"/>
      <c r="J88" s="80"/>
      <c r="K88" s="77"/>
      <c r="L88" s="78"/>
      <c r="M88" s="71"/>
      <c r="N88" s="72"/>
      <c r="O88" s="3">
        <v>3.12</v>
      </c>
      <c r="P88" s="3">
        <v>65</v>
      </c>
      <c r="Q88" s="64">
        <f>P88</f>
        <v>65</v>
      </c>
    </row>
    <row r="89" spans="2:17">
      <c r="B89" s="117"/>
      <c r="C89" s="82"/>
      <c r="D89" s="4">
        <v>2</v>
      </c>
      <c r="E89" s="5" t="s">
        <v>81</v>
      </c>
      <c r="F89" s="79" t="s">
        <v>134</v>
      </c>
      <c r="G89" s="80"/>
      <c r="H89" s="80"/>
      <c r="I89" s="80"/>
      <c r="J89" s="80"/>
      <c r="K89" s="77"/>
      <c r="L89" s="78"/>
      <c r="M89" s="77"/>
      <c r="N89" s="78"/>
      <c r="O89" s="3">
        <v>3.12</v>
      </c>
      <c r="P89" s="3">
        <v>71</v>
      </c>
      <c r="Q89" s="64">
        <f>P89</f>
        <v>71</v>
      </c>
    </row>
    <row r="90" spans="2:17">
      <c r="B90" s="117"/>
      <c r="C90" s="83"/>
      <c r="D90" s="4">
        <v>3</v>
      </c>
      <c r="E90" s="5" t="s">
        <v>81</v>
      </c>
      <c r="F90" s="79" t="s">
        <v>135</v>
      </c>
      <c r="G90" s="80"/>
      <c r="H90" s="80"/>
      <c r="I90" s="80"/>
      <c r="J90" s="80"/>
      <c r="K90" s="77"/>
      <c r="L90" s="78"/>
      <c r="M90" s="73"/>
      <c r="N90" s="74"/>
      <c r="O90" s="3">
        <v>3.12</v>
      </c>
      <c r="P90" s="3">
        <v>62</v>
      </c>
      <c r="Q90" s="64">
        <f>P90</f>
        <v>62</v>
      </c>
    </row>
    <row r="91" spans="2:17" ht="15" customHeight="1">
      <c r="B91" s="117"/>
      <c r="C91" s="81">
        <v>3</v>
      </c>
      <c r="D91" s="10">
        <v>2</v>
      </c>
      <c r="E91" s="68" t="s">
        <v>136</v>
      </c>
      <c r="F91" s="69"/>
      <c r="G91" s="69"/>
      <c r="H91" s="69"/>
      <c r="I91" s="69"/>
      <c r="J91" s="70"/>
      <c r="K91" s="77"/>
      <c r="L91" s="78"/>
      <c r="M91" s="2">
        <f>ROUND(D91/D81*100,2)</f>
        <v>6.25</v>
      </c>
      <c r="N91" s="6">
        <f>ROUND(M91*SUM(P92:P93)/200,2)</f>
        <v>4.38</v>
      </c>
      <c r="O91" s="43"/>
      <c r="P91" s="44"/>
      <c r="Q91" s="45"/>
    </row>
    <row r="92" spans="2:17">
      <c r="B92" s="117"/>
      <c r="C92" s="82"/>
      <c r="D92" s="4">
        <v>1</v>
      </c>
      <c r="E92" s="5" t="s">
        <v>71</v>
      </c>
      <c r="F92" s="79" t="s">
        <v>137</v>
      </c>
      <c r="G92" s="80"/>
      <c r="H92" s="80"/>
      <c r="I92" s="80"/>
      <c r="J92" s="80"/>
      <c r="K92" s="77"/>
      <c r="L92" s="78"/>
      <c r="M92" s="71"/>
      <c r="N92" s="72"/>
      <c r="O92" s="3">
        <v>3.125</v>
      </c>
      <c r="P92" s="3">
        <v>62</v>
      </c>
      <c r="Q92" s="64">
        <f>P92</f>
        <v>62</v>
      </c>
    </row>
    <row r="93" spans="2:17">
      <c r="B93" s="117"/>
      <c r="C93" s="83"/>
      <c r="D93" s="4">
        <v>2</v>
      </c>
      <c r="E93" s="5" t="s">
        <v>71</v>
      </c>
      <c r="F93" s="79" t="s">
        <v>138</v>
      </c>
      <c r="G93" s="80"/>
      <c r="H93" s="80"/>
      <c r="I93" s="80"/>
      <c r="J93" s="80"/>
      <c r="K93" s="77"/>
      <c r="L93" s="78"/>
      <c r="M93" s="73"/>
      <c r="N93" s="74"/>
      <c r="O93" s="3">
        <v>3.125</v>
      </c>
      <c r="P93" s="3">
        <v>78</v>
      </c>
      <c r="Q93" s="64">
        <f>P93</f>
        <v>78</v>
      </c>
    </row>
    <row r="94" spans="2:17" ht="15" customHeight="1">
      <c r="B94" s="117"/>
      <c r="C94" s="81">
        <v>4</v>
      </c>
      <c r="D94" s="10">
        <v>2</v>
      </c>
      <c r="E94" s="68" t="s">
        <v>139</v>
      </c>
      <c r="F94" s="69"/>
      <c r="G94" s="69"/>
      <c r="H94" s="69"/>
      <c r="I94" s="69"/>
      <c r="J94" s="70"/>
      <c r="K94" s="77"/>
      <c r="L94" s="78"/>
      <c r="M94" s="2">
        <f>ROUND(D94/D81*100,2)</f>
        <v>6.25</v>
      </c>
      <c r="N94" s="6">
        <f>ROUND(M94*SUM(P95:P96)/200,2)</f>
        <v>2.5</v>
      </c>
      <c r="O94" s="43"/>
      <c r="P94" s="44"/>
      <c r="Q94" s="45"/>
    </row>
    <row r="95" spans="2:17">
      <c r="B95" s="117"/>
      <c r="C95" s="82"/>
      <c r="D95" s="4">
        <v>1</v>
      </c>
      <c r="E95" s="5" t="s">
        <v>71</v>
      </c>
      <c r="F95" s="79" t="s">
        <v>140</v>
      </c>
      <c r="G95" s="80"/>
      <c r="H95" s="80"/>
      <c r="I95" s="80"/>
      <c r="J95" s="80"/>
      <c r="K95" s="77"/>
      <c r="L95" s="78"/>
      <c r="M95" s="71"/>
      <c r="N95" s="72"/>
      <c r="O95" s="3">
        <v>3.125</v>
      </c>
      <c r="P95" s="3">
        <v>50</v>
      </c>
      <c r="Q95" s="64">
        <f>P95</f>
        <v>50</v>
      </c>
    </row>
    <row r="96" spans="2:17">
      <c r="B96" s="117"/>
      <c r="C96" s="83"/>
      <c r="D96" s="4">
        <v>2</v>
      </c>
      <c r="E96" s="5" t="s">
        <v>71</v>
      </c>
      <c r="F96" s="79" t="s">
        <v>141</v>
      </c>
      <c r="G96" s="80"/>
      <c r="H96" s="80"/>
      <c r="I96" s="80"/>
      <c r="J96" s="80"/>
      <c r="K96" s="77"/>
      <c r="L96" s="78"/>
      <c r="M96" s="73"/>
      <c r="N96" s="74"/>
      <c r="O96" s="3">
        <v>3.125</v>
      </c>
      <c r="P96" s="3">
        <v>30</v>
      </c>
      <c r="Q96" s="64">
        <f>P96</f>
        <v>30</v>
      </c>
    </row>
    <row r="97" spans="2:17" ht="15" customHeight="1">
      <c r="B97" s="117"/>
      <c r="C97" s="81">
        <v>5</v>
      </c>
      <c r="D97" s="10">
        <v>1</v>
      </c>
      <c r="E97" s="68" t="s">
        <v>142</v>
      </c>
      <c r="F97" s="69"/>
      <c r="G97" s="69"/>
      <c r="H97" s="69"/>
      <c r="I97" s="69"/>
      <c r="J97" s="70"/>
      <c r="K97" s="77"/>
      <c r="L97" s="78"/>
      <c r="M97" s="2">
        <f>ROUND(D97/D81*100,2)</f>
        <v>3.13</v>
      </c>
      <c r="N97" s="6">
        <f>ROUND(M97*SUM(P98)/100,2)</f>
        <v>0.31</v>
      </c>
      <c r="O97" s="43"/>
      <c r="P97" s="44"/>
      <c r="Q97" s="45"/>
    </row>
    <row r="98" spans="2:17">
      <c r="B98" s="117"/>
      <c r="C98" s="83"/>
      <c r="D98" s="4">
        <v>1</v>
      </c>
      <c r="E98" s="5" t="s">
        <v>71</v>
      </c>
      <c r="F98" s="79" t="s">
        <v>143</v>
      </c>
      <c r="G98" s="80"/>
      <c r="H98" s="80"/>
      <c r="I98" s="80"/>
      <c r="J98" s="80"/>
      <c r="K98" s="77"/>
      <c r="L98" s="78"/>
      <c r="M98" s="75"/>
      <c r="N98" s="76"/>
      <c r="O98" s="3">
        <v>3.13</v>
      </c>
      <c r="P98" s="3">
        <v>10</v>
      </c>
      <c r="Q98" s="64">
        <f>P98</f>
        <v>10</v>
      </c>
    </row>
    <row r="99" spans="2:17" ht="15" customHeight="1">
      <c r="B99" s="117"/>
      <c r="C99" s="81">
        <v>6</v>
      </c>
      <c r="D99" s="10">
        <v>2</v>
      </c>
      <c r="E99" s="68" t="s">
        <v>144</v>
      </c>
      <c r="F99" s="69"/>
      <c r="G99" s="69"/>
      <c r="H99" s="69"/>
      <c r="I99" s="69"/>
      <c r="J99" s="70"/>
      <c r="K99" s="77"/>
      <c r="L99" s="78"/>
      <c r="M99" s="2">
        <f>ROUND(D99/D81*100,2)</f>
        <v>6.25</v>
      </c>
      <c r="N99" s="6">
        <f>ROUND(M99*SUM(Q100:Q101)/200,2)</f>
        <v>2.66</v>
      </c>
      <c r="O99" s="43"/>
      <c r="P99" s="44"/>
      <c r="Q99" s="45"/>
    </row>
    <row r="100" spans="2:17">
      <c r="B100" s="117"/>
      <c r="C100" s="82"/>
      <c r="D100" s="4">
        <v>1</v>
      </c>
      <c r="E100" s="5" t="s">
        <v>71</v>
      </c>
      <c r="F100" s="79" t="s">
        <v>145</v>
      </c>
      <c r="G100" s="80"/>
      <c r="H100" s="80"/>
      <c r="I100" s="80"/>
      <c r="J100" s="80"/>
      <c r="K100" s="77"/>
      <c r="L100" s="78"/>
      <c r="M100" s="71"/>
      <c r="N100" s="72"/>
      <c r="O100" s="3">
        <v>3.125</v>
      </c>
      <c r="P100" s="3">
        <v>50</v>
      </c>
      <c r="Q100" s="64">
        <f>P100</f>
        <v>50</v>
      </c>
    </row>
    <row r="101" spans="2:17">
      <c r="B101" s="117"/>
      <c r="C101" s="83"/>
      <c r="D101" s="4">
        <v>2</v>
      </c>
      <c r="E101" s="5" t="s">
        <v>71</v>
      </c>
      <c r="F101" s="79" t="s">
        <v>146</v>
      </c>
      <c r="G101" s="80"/>
      <c r="H101" s="80"/>
      <c r="I101" s="80"/>
      <c r="J101" s="80"/>
      <c r="K101" s="77"/>
      <c r="L101" s="78"/>
      <c r="M101" s="73"/>
      <c r="N101" s="74"/>
      <c r="O101" s="3">
        <v>3.125</v>
      </c>
      <c r="P101" s="3">
        <v>35</v>
      </c>
      <c r="Q101" s="64">
        <f>P101</f>
        <v>35</v>
      </c>
    </row>
    <row r="102" spans="2:17" ht="15" customHeight="1">
      <c r="B102" s="117"/>
      <c r="C102" s="81">
        <v>7</v>
      </c>
      <c r="D102" s="10">
        <v>4</v>
      </c>
      <c r="E102" s="68" t="s">
        <v>147</v>
      </c>
      <c r="F102" s="69"/>
      <c r="G102" s="69"/>
      <c r="H102" s="69"/>
      <c r="I102" s="69"/>
      <c r="J102" s="70"/>
      <c r="K102" s="77"/>
      <c r="L102" s="78"/>
      <c r="M102" s="2">
        <f>ROUND(D102/D81*100,2)</f>
        <v>12.5</v>
      </c>
      <c r="N102" s="6">
        <f>ROUND(M102*SUM(P103:P106)/400,2)</f>
        <v>4.6900000000000004</v>
      </c>
      <c r="O102" s="43"/>
      <c r="P102" s="44"/>
      <c r="Q102" s="45"/>
    </row>
    <row r="103" spans="2:17">
      <c r="B103" s="117"/>
      <c r="C103" s="82"/>
      <c r="D103" s="4">
        <v>1</v>
      </c>
      <c r="E103" s="5" t="s">
        <v>71</v>
      </c>
      <c r="F103" s="79" t="s">
        <v>148</v>
      </c>
      <c r="G103" s="80"/>
      <c r="H103" s="80"/>
      <c r="I103" s="80"/>
      <c r="J103" s="80"/>
      <c r="K103" s="77"/>
      <c r="L103" s="78"/>
      <c r="M103" s="71"/>
      <c r="N103" s="72"/>
      <c r="O103" s="3">
        <v>3.125</v>
      </c>
      <c r="P103" s="3">
        <v>35</v>
      </c>
      <c r="Q103" s="64">
        <f>P103</f>
        <v>35</v>
      </c>
    </row>
    <row r="104" spans="2:17">
      <c r="B104" s="117"/>
      <c r="C104" s="82"/>
      <c r="D104" s="4">
        <v>2</v>
      </c>
      <c r="E104" s="5" t="s">
        <v>71</v>
      </c>
      <c r="F104" s="79" t="s">
        <v>149</v>
      </c>
      <c r="G104" s="80"/>
      <c r="H104" s="80"/>
      <c r="I104" s="80"/>
      <c r="J104" s="80"/>
      <c r="K104" s="77"/>
      <c r="L104" s="78"/>
      <c r="M104" s="77"/>
      <c r="N104" s="78"/>
      <c r="O104" s="3">
        <v>3.125</v>
      </c>
      <c r="P104" s="3">
        <v>30</v>
      </c>
      <c r="Q104" s="64">
        <f>P104</f>
        <v>30</v>
      </c>
    </row>
    <row r="105" spans="2:17">
      <c r="B105" s="117"/>
      <c r="C105" s="82"/>
      <c r="D105" s="4">
        <v>3</v>
      </c>
      <c r="E105" s="5" t="s">
        <v>71</v>
      </c>
      <c r="F105" s="79" t="s">
        <v>150</v>
      </c>
      <c r="G105" s="80"/>
      <c r="H105" s="80"/>
      <c r="I105" s="80"/>
      <c r="J105" s="80"/>
      <c r="K105" s="77"/>
      <c r="L105" s="78"/>
      <c r="M105" s="77"/>
      <c r="N105" s="78"/>
      <c r="O105" s="3">
        <v>3.125</v>
      </c>
      <c r="P105" s="3">
        <v>35</v>
      </c>
      <c r="Q105" s="64">
        <f>P105</f>
        <v>35</v>
      </c>
    </row>
    <row r="106" spans="2:17">
      <c r="B106" s="117"/>
      <c r="C106" s="83"/>
      <c r="D106" s="4">
        <v>4</v>
      </c>
      <c r="E106" s="5" t="s">
        <v>71</v>
      </c>
      <c r="F106" s="79" t="s">
        <v>151</v>
      </c>
      <c r="G106" s="80"/>
      <c r="H106" s="80"/>
      <c r="I106" s="80"/>
      <c r="J106" s="80"/>
      <c r="K106" s="77"/>
      <c r="L106" s="78"/>
      <c r="M106" s="73"/>
      <c r="N106" s="74"/>
      <c r="O106" s="3">
        <v>3.125</v>
      </c>
      <c r="P106" s="3">
        <v>50</v>
      </c>
      <c r="Q106" s="64">
        <f>P106</f>
        <v>50</v>
      </c>
    </row>
    <row r="107" spans="2:17" ht="15" customHeight="1">
      <c r="B107" s="117"/>
      <c r="C107" s="81">
        <v>8</v>
      </c>
      <c r="D107" s="10">
        <v>5</v>
      </c>
      <c r="E107" s="68" t="s">
        <v>152</v>
      </c>
      <c r="F107" s="69"/>
      <c r="G107" s="69"/>
      <c r="H107" s="69"/>
      <c r="I107" s="69"/>
      <c r="J107" s="70"/>
      <c r="K107" s="77"/>
      <c r="L107" s="78"/>
      <c r="M107" s="2">
        <f>ROUND(D107/D81*100,2)</f>
        <v>15.63</v>
      </c>
      <c r="N107" s="6">
        <f>ROUND(M107*SUM(P108:P112)/500,2)</f>
        <v>7.66</v>
      </c>
      <c r="O107" s="43"/>
      <c r="P107" s="44"/>
      <c r="Q107" s="45"/>
    </row>
    <row r="108" spans="2:17">
      <c r="B108" s="117"/>
      <c r="C108" s="82"/>
      <c r="D108" s="4">
        <v>1</v>
      </c>
      <c r="E108" s="5" t="s">
        <v>71</v>
      </c>
      <c r="F108" s="79" t="s">
        <v>153</v>
      </c>
      <c r="G108" s="80"/>
      <c r="H108" s="80"/>
      <c r="I108" s="80"/>
      <c r="J108" s="80"/>
      <c r="K108" s="77"/>
      <c r="L108" s="78"/>
      <c r="M108" s="71"/>
      <c r="N108" s="72"/>
      <c r="O108" s="3">
        <v>3.1259999999999999</v>
      </c>
      <c r="P108" s="3">
        <v>70</v>
      </c>
      <c r="Q108" s="64">
        <f>P108</f>
        <v>70</v>
      </c>
    </row>
    <row r="109" spans="2:17">
      <c r="B109" s="117"/>
      <c r="C109" s="82"/>
      <c r="D109" s="4">
        <v>2</v>
      </c>
      <c r="E109" s="5" t="s">
        <v>81</v>
      </c>
      <c r="F109" s="79" t="s">
        <v>154</v>
      </c>
      <c r="G109" s="80"/>
      <c r="H109" s="80"/>
      <c r="I109" s="80"/>
      <c r="J109" s="80"/>
      <c r="K109" s="77"/>
      <c r="L109" s="78"/>
      <c r="M109" s="77"/>
      <c r="N109" s="78"/>
      <c r="O109" s="3">
        <v>3.1259999999999999</v>
      </c>
      <c r="P109" s="3">
        <v>50</v>
      </c>
      <c r="Q109" s="64">
        <f>P109</f>
        <v>50</v>
      </c>
    </row>
    <row r="110" spans="2:17">
      <c r="B110" s="117"/>
      <c r="C110" s="82"/>
      <c r="D110" s="4">
        <v>3</v>
      </c>
      <c r="E110" s="5" t="s">
        <v>81</v>
      </c>
      <c r="F110" s="79" t="s">
        <v>155</v>
      </c>
      <c r="G110" s="80"/>
      <c r="H110" s="80"/>
      <c r="I110" s="80"/>
      <c r="J110" s="80"/>
      <c r="K110" s="77"/>
      <c r="L110" s="78"/>
      <c r="M110" s="77"/>
      <c r="N110" s="78"/>
      <c r="O110" s="3">
        <v>3.1259999999999999</v>
      </c>
      <c r="P110" s="3">
        <v>25</v>
      </c>
      <c r="Q110" s="64">
        <f>P110</f>
        <v>25</v>
      </c>
    </row>
    <row r="111" spans="2:17">
      <c r="B111" s="117"/>
      <c r="C111" s="82"/>
      <c r="D111" s="4">
        <v>4</v>
      </c>
      <c r="E111" s="5" t="s">
        <v>81</v>
      </c>
      <c r="F111" s="79" t="s">
        <v>156</v>
      </c>
      <c r="G111" s="80"/>
      <c r="H111" s="80"/>
      <c r="I111" s="80"/>
      <c r="J111" s="80"/>
      <c r="K111" s="77"/>
      <c r="L111" s="78"/>
      <c r="M111" s="77"/>
      <c r="N111" s="78"/>
      <c r="O111" s="3">
        <v>3.1259999999999999</v>
      </c>
      <c r="P111" s="3">
        <v>50</v>
      </c>
      <c r="Q111" s="64">
        <f>P111</f>
        <v>50</v>
      </c>
    </row>
    <row r="112" spans="2:17">
      <c r="B112" s="117"/>
      <c r="C112" s="83"/>
      <c r="D112" s="4">
        <v>5</v>
      </c>
      <c r="E112" s="5" t="s">
        <v>81</v>
      </c>
      <c r="F112" s="79" t="s">
        <v>157</v>
      </c>
      <c r="G112" s="80"/>
      <c r="H112" s="80"/>
      <c r="I112" s="80"/>
      <c r="J112" s="80"/>
      <c r="K112" s="77"/>
      <c r="L112" s="78"/>
      <c r="M112" s="73"/>
      <c r="N112" s="74"/>
      <c r="O112" s="3">
        <v>3.1259999999999999</v>
      </c>
      <c r="P112" s="3">
        <v>50</v>
      </c>
      <c r="Q112" s="64">
        <f>P112</f>
        <v>50</v>
      </c>
    </row>
    <row r="113" spans="2:17" ht="15" customHeight="1">
      <c r="B113" s="117"/>
      <c r="C113" s="81">
        <v>9</v>
      </c>
      <c r="D113" s="10">
        <v>3</v>
      </c>
      <c r="E113" s="84" t="s">
        <v>158</v>
      </c>
      <c r="F113" s="85"/>
      <c r="G113" s="85"/>
      <c r="H113" s="85"/>
      <c r="I113" s="85"/>
      <c r="J113" s="86"/>
      <c r="K113" s="77"/>
      <c r="L113" s="78"/>
      <c r="M113" s="30">
        <f>ROUND(D113/D81*100,2)</f>
        <v>9.3800000000000008</v>
      </c>
      <c r="N113" s="31">
        <f>ROUND(M113*SUM(P114:P116)/300,2)</f>
        <v>4.6900000000000004</v>
      </c>
      <c r="O113" s="43"/>
      <c r="P113" s="44"/>
      <c r="Q113" s="45"/>
    </row>
    <row r="114" spans="2:17">
      <c r="B114" s="117"/>
      <c r="C114" s="82"/>
      <c r="D114" s="11">
        <v>1</v>
      </c>
      <c r="E114" s="13" t="s">
        <v>81</v>
      </c>
      <c r="F114" s="87" t="s">
        <v>159</v>
      </c>
      <c r="G114" s="87"/>
      <c r="H114" s="87"/>
      <c r="I114" s="87"/>
      <c r="J114" s="88"/>
      <c r="K114" s="77"/>
      <c r="L114" s="119"/>
      <c r="M114" s="23"/>
      <c r="N114" s="24"/>
      <c r="O114" s="3">
        <v>3.1259999999999999</v>
      </c>
      <c r="P114" s="3">
        <v>35</v>
      </c>
      <c r="Q114" s="64">
        <f>P114</f>
        <v>35</v>
      </c>
    </row>
    <row r="115" spans="2:17">
      <c r="B115" s="117"/>
      <c r="C115" s="82"/>
      <c r="D115" s="11">
        <v>2</v>
      </c>
      <c r="E115" s="13" t="s">
        <v>81</v>
      </c>
      <c r="F115" s="87" t="s">
        <v>160</v>
      </c>
      <c r="G115" s="87"/>
      <c r="H115" s="87"/>
      <c r="I115" s="87"/>
      <c r="J115" s="88"/>
      <c r="K115" s="77"/>
      <c r="L115" s="119"/>
      <c r="M115" s="25"/>
      <c r="N115" s="26"/>
      <c r="O115" s="3">
        <v>3.1259999999999999</v>
      </c>
      <c r="P115" s="3">
        <v>35</v>
      </c>
      <c r="Q115" s="64">
        <f>P115</f>
        <v>35</v>
      </c>
    </row>
    <row r="116" spans="2:17">
      <c r="B116" s="117"/>
      <c r="C116" s="83"/>
      <c r="D116" s="11">
        <v>3</v>
      </c>
      <c r="E116" s="13" t="s">
        <v>81</v>
      </c>
      <c r="F116" s="87" t="s">
        <v>161</v>
      </c>
      <c r="G116" s="87"/>
      <c r="H116" s="87"/>
      <c r="I116" s="87"/>
      <c r="J116" s="88"/>
      <c r="K116" s="77"/>
      <c r="L116" s="119"/>
      <c r="M116" s="27"/>
      <c r="N116" s="28"/>
      <c r="O116" s="3">
        <v>3.1259999999999999</v>
      </c>
      <c r="P116" s="3">
        <v>80</v>
      </c>
      <c r="Q116" s="64">
        <f>P116</f>
        <v>80</v>
      </c>
    </row>
    <row r="117" spans="2:17" ht="15" customHeight="1">
      <c r="B117" s="117"/>
      <c r="C117" s="81">
        <v>10</v>
      </c>
      <c r="D117" s="10">
        <v>6</v>
      </c>
      <c r="E117" s="68" t="s">
        <v>162</v>
      </c>
      <c r="F117" s="69"/>
      <c r="G117" s="69"/>
      <c r="H117" s="69"/>
      <c r="I117" s="69"/>
      <c r="J117" s="70"/>
      <c r="K117" s="77"/>
      <c r="L117" s="78"/>
      <c r="M117" s="21">
        <f>ROUND(D117/D81*100,2)</f>
        <v>18.75</v>
      </c>
      <c r="N117" s="22">
        <f>ROUND(M117*SUM(P118:P123)/600,2)</f>
        <v>11.47</v>
      </c>
      <c r="O117" s="43"/>
      <c r="P117" s="44"/>
      <c r="Q117" s="45"/>
    </row>
    <row r="118" spans="2:17">
      <c r="B118" s="117"/>
      <c r="C118" s="82"/>
      <c r="D118" s="4">
        <v>1</v>
      </c>
      <c r="E118" s="5" t="s">
        <v>71</v>
      </c>
      <c r="F118" s="79" t="s">
        <v>163</v>
      </c>
      <c r="G118" s="80"/>
      <c r="H118" s="80"/>
      <c r="I118" s="80"/>
      <c r="J118" s="80"/>
      <c r="K118" s="77"/>
      <c r="L118" s="78"/>
      <c r="M118" s="71"/>
      <c r="N118" s="72"/>
      <c r="O118" s="3">
        <v>3.1259999999999999</v>
      </c>
      <c r="P118" s="3">
        <v>35</v>
      </c>
      <c r="Q118" s="64">
        <f t="shared" ref="Q118:Q123" si="3">P118</f>
        <v>35</v>
      </c>
    </row>
    <row r="119" spans="2:17">
      <c r="B119" s="117"/>
      <c r="C119" s="82"/>
      <c r="D119" s="4">
        <v>2</v>
      </c>
      <c r="E119" s="5" t="s">
        <v>71</v>
      </c>
      <c r="F119" s="79" t="s">
        <v>164</v>
      </c>
      <c r="G119" s="80"/>
      <c r="H119" s="80"/>
      <c r="I119" s="80"/>
      <c r="J119" s="80"/>
      <c r="K119" s="77"/>
      <c r="L119" s="78"/>
      <c r="M119" s="77"/>
      <c r="N119" s="78"/>
      <c r="O119" s="3">
        <v>3.1259999999999999</v>
      </c>
      <c r="P119" s="3">
        <v>76.599999999999994</v>
      </c>
      <c r="Q119" s="64">
        <f t="shared" si="3"/>
        <v>76.599999999999994</v>
      </c>
    </row>
    <row r="120" spans="2:17">
      <c r="B120" s="117"/>
      <c r="C120" s="82"/>
      <c r="D120" s="4">
        <v>3</v>
      </c>
      <c r="E120" s="5" t="s">
        <v>71</v>
      </c>
      <c r="F120" s="79" t="s">
        <v>165</v>
      </c>
      <c r="G120" s="80"/>
      <c r="H120" s="80"/>
      <c r="I120" s="80"/>
      <c r="J120" s="80"/>
      <c r="K120" s="77"/>
      <c r="L120" s="78"/>
      <c r="M120" s="77"/>
      <c r="N120" s="78"/>
      <c r="O120" s="3">
        <v>3.1259999999999999</v>
      </c>
      <c r="P120" s="3">
        <v>50</v>
      </c>
      <c r="Q120" s="64">
        <f t="shared" si="3"/>
        <v>50</v>
      </c>
    </row>
    <row r="121" spans="2:17">
      <c r="B121" s="117"/>
      <c r="C121" s="82"/>
      <c r="D121" s="4">
        <v>4</v>
      </c>
      <c r="E121" s="5" t="s">
        <v>71</v>
      </c>
      <c r="F121" s="79" t="s">
        <v>166</v>
      </c>
      <c r="G121" s="80"/>
      <c r="H121" s="80"/>
      <c r="I121" s="80"/>
      <c r="J121" s="80"/>
      <c r="K121" s="77"/>
      <c r="L121" s="78"/>
      <c r="M121" s="77"/>
      <c r="N121" s="78"/>
      <c r="O121" s="3">
        <v>3.1259999999999999</v>
      </c>
      <c r="P121" s="3">
        <v>60</v>
      </c>
      <c r="Q121" s="64">
        <f t="shared" si="3"/>
        <v>60</v>
      </c>
    </row>
    <row r="122" spans="2:17">
      <c r="B122" s="117"/>
      <c r="C122" s="82"/>
      <c r="D122" s="4">
        <v>5</v>
      </c>
      <c r="E122" s="5" t="s">
        <v>71</v>
      </c>
      <c r="F122" s="79" t="s">
        <v>167</v>
      </c>
      <c r="G122" s="80"/>
      <c r="H122" s="80"/>
      <c r="I122" s="80"/>
      <c r="J122" s="80"/>
      <c r="K122" s="77"/>
      <c r="L122" s="78"/>
      <c r="M122" s="77"/>
      <c r="N122" s="78"/>
      <c r="O122" s="3">
        <v>3.1259999999999999</v>
      </c>
      <c r="P122" s="3">
        <v>75.5</v>
      </c>
      <c r="Q122" s="64">
        <f t="shared" si="3"/>
        <v>75.5</v>
      </c>
    </row>
    <row r="123" spans="2:17">
      <c r="B123" s="118"/>
      <c r="C123" s="83"/>
      <c r="D123" s="4">
        <v>6</v>
      </c>
      <c r="E123" s="5" t="s">
        <v>81</v>
      </c>
      <c r="F123" s="79" t="s">
        <v>168</v>
      </c>
      <c r="G123" s="80"/>
      <c r="H123" s="80"/>
      <c r="I123" s="80"/>
      <c r="J123" s="80"/>
      <c r="K123" s="73"/>
      <c r="L123" s="74"/>
      <c r="M123" s="73"/>
      <c r="N123" s="74"/>
      <c r="O123" s="3">
        <v>3.1259999999999999</v>
      </c>
      <c r="P123" s="3">
        <v>70</v>
      </c>
      <c r="Q123" s="64">
        <f t="shared" si="3"/>
        <v>70</v>
      </c>
    </row>
    <row r="124" spans="2:17" ht="21" customHeight="1">
      <c r="B124" s="32" t="s">
        <v>61</v>
      </c>
      <c r="C124" s="54" t="s">
        <v>62</v>
      </c>
      <c r="D124" s="54" t="s">
        <v>33</v>
      </c>
      <c r="E124" s="52" t="s">
        <v>64</v>
      </c>
      <c r="F124" s="105" t="s">
        <v>65</v>
      </c>
      <c r="G124" s="106"/>
      <c r="H124" s="106"/>
      <c r="I124" s="106"/>
      <c r="J124" s="107"/>
      <c r="K124" s="52" t="s">
        <v>39</v>
      </c>
      <c r="L124" s="52" t="s">
        <v>66</v>
      </c>
      <c r="M124" s="52" t="s">
        <v>43</v>
      </c>
      <c r="N124" s="52" t="s">
        <v>67</v>
      </c>
      <c r="O124" s="52" t="s">
        <v>47</v>
      </c>
      <c r="P124" s="52" t="s">
        <v>68</v>
      </c>
      <c r="Q124" s="53" t="s">
        <v>55</v>
      </c>
    </row>
    <row r="125" spans="2:17">
      <c r="B125" s="116">
        <v>11</v>
      </c>
      <c r="C125" s="8">
        <v>7</v>
      </c>
      <c r="D125" s="1">
        <f>D126+D128+D133+D137+D145+D152+D155</f>
        <v>25</v>
      </c>
      <c r="E125" s="102" t="s">
        <v>169</v>
      </c>
      <c r="F125" s="97"/>
      <c r="G125" s="97"/>
      <c r="H125" s="97"/>
      <c r="I125" s="97"/>
      <c r="J125" s="98"/>
      <c r="K125" s="2">
        <f>ROUND(D125/D217*100, 2)</f>
        <v>18.8</v>
      </c>
      <c r="L125" s="2">
        <f>ROUND(N126+N128+N133+N137+N145+N152+N155,2)</f>
        <v>51.52</v>
      </c>
      <c r="M125" s="75">
        <f>ROUND(M126+M128+M133+M137+M145+M152+M155,1)</f>
        <v>100</v>
      </c>
      <c r="N125" s="76"/>
      <c r="O125" s="46"/>
      <c r="P125" s="51"/>
      <c r="Q125" s="47"/>
    </row>
    <row r="126" spans="2:17" ht="15" customHeight="1">
      <c r="B126" s="117"/>
      <c r="C126" s="81">
        <v>1</v>
      </c>
      <c r="D126" s="10">
        <v>1</v>
      </c>
      <c r="E126" s="68" t="s">
        <v>170</v>
      </c>
      <c r="F126" s="69"/>
      <c r="G126" s="69"/>
      <c r="H126" s="69"/>
      <c r="I126" s="69"/>
      <c r="J126" s="70"/>
      <c r="K126" s="71"/>
      <c r="L126" s="72"/>
      <c r="M126" s="2">
        <f>ROUND(D126/D125*100,2)</f>
        <v>4</v>
      </c>
      <c r="N126" s="6">
        <f>ROUND(M126*SUM(P127)/100,2)</f>
        <v>1.4</v>
      </c>
      <c r="O126" s="48"/>
      <c r="P126" s="50"/>
      <c r="Q126" s="49"/>
    </row>
    <row r="127" spans="2:17">
      <c r="B127" s="117"/>
      <c r="C127" s="83"/>
      <c r="D127" s="4">
        <v>1</v>
      </c>
      <c r="E127" s="5" t="s">
        <v>71</v>
      </c>
      <c r="F127" s="79" t="s">
        <v>171</v>
      </c>
      <c r="G127" s="80"/>
      <c r="H127" s="80"/>
      <c r="I127" s="80"/>
      <c r="J127" s="80"/>
      <c r="K127" s="77"/>
      <c r="L127" s="78"/>
      <c r="M127" s="29"/>
      <c r="N127" s="29"/>
      <c r="O127" s="3">
        <v>4</v>
      </c>
      <c r="P127" s="3">
        <v>35</v>
      </c>
      <c r="Q127" s="64">
        <f>P127</f>
        <v>35</v>
      </c>
    </row>
    <row r="128" spans="2:17" ht="15" customHeight="1">
      <c r="B128" s="117"/>
      <c r="C128" s="81">
        <v>2</v>
      </c>
      <c r="D128" s="10">
        <v>4</v>
      </c>
      <c r="E128" s="68" t="s">
        <v>172</v>
      </c>
      <c r="F128" s="69"/>
      <c r="G128" s="69"/>
      <c r="H128" s="69"/>
      <c r="I128" s="69"/>
      <c r="J128" s="70"/>
      <c r="K128" s="77"/>
      <c r="L128" s="78"/>
      <c r="M128" s="2">
        <f>ROUND(D128/D125*100,2)</f>
        <v>16</v>
      </c>
      <c r="N128" s="6">
        <f>ROUND(M128*SUM(P129:P132)/400,2)</f>
        <v>12.4</v>
      </c>
      <c r="O128" s="43"/>
      <c r="P128" s="44"/>
      <c r="Q128" s="45"/>
    </row>
    <row r="129" spans="2:17">
      <c r="B129" s="117"/>
      <c r="C129" s="82"/>
      <c r="D129" s="4">
        <v>1</v>
      </c>
      <c r="E129" s="5" t="s">
        <v>71</v>
      </c>
      <c r="F129" s="79" t="s">
        <v>173</v>
      </c>
      <c r="G129" s="80"/>
      <c r="H129" s="80"/>
      <c r="I129" s="80"/>
      <c r="J129" s="80"/>
      <c r="K129" s="77"/>
      <c r="L129" s="78"/>
      <c r="M129" s="71"/>
      <c r="N129" s="72"/>
      <c r="O129" s="3">
        <v>4</v>
      </c>
      <c r="P129" s="3">
        <v>90</v>
      </c>
      <c r="Q129" s="64">
        <f>P129</f>
        <v>90</v>
      </c>
    </row>
    <row r="130" spans="2:17">
      <c r="B130" s="117"/>
      <c r="C130" s="82"/>
      <c r="D130" s="4">
        <v>2</v>
      </c>
      <c r="E130" s="5" t="s">
        <v>71</v>
      </c>
      <c r="F130" s="79" t="s">
        <v>174</v>
      </c>
      <c r="G130" s="80"/>
      <c r="H130" s="80"/>
      <c r="I130" s="80"/>
      <c r="J130" s="80"/>
      <c r="K130" s="77"/>
      <c r="L130" s="78"/>
      <c r="M130" s="77"/>
      <c r="N130" s="78"/>
      <c r="O130" s="3">
        <v>4</v>
      </c>
      <c r="P130" s="3">
        <v>90</v>
      </c>
      <c r="Q130" s="64">
        <f>P130</f>
        <v>90</v>
      </c>
    </row>
    <row r="131" spans="2:17">
      <c r="B131" s="117"/>
      <c r="C131" s="82"/>
      <c r="D131" s="4">
        <v>3</v>
      </c>
      <c r="E131" s="5" t="s">
        <v>71</v>
      </c>
      <c r="F131" s="79" t="s">
        <v>175</v>
      </c>
      <c r="G131" s="80"/>
      <c r="H131" s="80"/>
      <c r="I131" s="80"/>
      <c r="J131" s="80"/>
      <c r="K131" s="77"/>
      <c r="L131" s="78"/>
      <c r="M131" s="77"/>
      <c r="N131" s="78"/>
      <c r="O131" s="3">
        <v>4</v>
      </c>
      <c r="P131" s="3">
        <v>70</v>
      </c>
      <c r="Q131" s="64">
        <f>P131</f>
        <v>70</v>
      </c>
    </row>
    <row r="132" spans="2:17">
      <c r="B132" s="117"/>
      <c r="C132" s="83"/>
      <c r="D132" s="4">
        <v>4</v>
      </c>
      <c r="E132" s="5" t="s">
        <v>71</v>
      </c>
      <c r="F132" s="79" t="s">
        <v>176</v>
      </c>
      <c r="G132" s="80"/>
      <c r="H132" s="80"/>
      <c r="I132" s="80"/>
      <c r="J132" s="80"/>
      <c r="K132" s="77"/>
      <c r="L132" s="78"/>
      <c r="M132" s="73"/>
      <c r="N132" s="74"/>
      <c r="O132" s="3">
        <v>4</v>
      </c>
      <c r="P132" s="3">
        <v>60</v>
      </c>
      <c r="Q132" s="64">
        <f>P132</f>
        <v>60</v>
      </c>
    </row>
    <row r="133" spans="2:17" ht="15" customHeight="1">
      <c r="B133" s="117"/>
      <c r="C133" s="81">
        <v>3</v>
      </c>
      <c r="D133" s="10">
        <v>3</v>
      </c>
      <c r="E133" s="68" t="s">
        <v>177</v>
      </c>
      <c r="F133" s="69"/>
      <c r="G133" s="69"/>
      <c r="H133" s="69"/>
      <c r="I133" s="69"/>
      <c r="J133" s="70"/>
      <c r="K133" s="77"/>
      <c r="L133" s="78"/>
      <c r="M133" s="2">
        <f>ROUND(D133/D125*100,2)</f>
        <v>12</v>
      </c>
      <c r="N133" s="6">
        <f>ROUND(M133*SUM(P134:P136)/300,2)</f>
        <v>6</v>
      </c>
      <c r="O133" s="43"/>
      <c r="P133" s="44"/>
      <c r="Q133" s="45"/>
    </row>
    <row r="134" spans="2:17">
      <c r="B134" s="117"/>
      <c r="C134" s="82"/>
      <c r="D134" s="4">
        <v>1</v>
      </c>
      <c r="E134" s="5" t="s">
        <v>71</v>
      </c>
      <c r="F134" s="79" t="s">
        <v>178</v>
      </c>
      <c r="G134" s="80"/>
      <c r="H134" s="80"/>
      <c r="I134" s="80"/>
      <c r="J134" s="80"/>
      <c r="K134" s="77"/>
      <c r="L134" s="78"/>
      <c r="M134" s="71"/>
      <c r="N134" s="72"/>
      <c r="O134" s="3">
        <v>4</v>
      </c>
      <c r="P134" s="3">
        <v>70</v>
      </c>
      <c r="Q134" s="64">
        <f>P134</f>
        <v>70</v>
      </c>
    </row>
    <row r="135" spans="2:17">
      <c r="B135" s="117"/>
      <c r="C135" s="82"/>
      <c r="D135" s="4">
        <v>2</v>
      </c>
      <c r="E135" s="5" t="s">
        <v>81</v>
      </c>
      <c r="F135" s="79" t="s">
        <v>179</v>
      </c>
      <c r="G135" s="80"/>
      <c r="H135" s="80"/>
      <c r="I135" s="80"/>
      <c r="J135" s="80"/>
      <c r="K135" s="77"/>
      <c r="L135" s="78"/>
      <c r="M135" s="77"/>
      <c r="N135" s="78"/>
      <c r="O135" s="3">
        <v>4</v>
      </c>
      <c r="P135" s="3">
        <v>30</v>
      </c>
      <c r="Q135" s="64">
        <f>P135</f>
        <v>30</v>
      </c>
    </row>
    <row r="136" spans="2:17">
      <c r="B136" s="117"/>
      <c r="C136" s="83"/>
      <c r="D136" s="4">
        <v>3</v>
      </c>
      <c r="E136" s="5" t="s">
        <v>81</v>
      </c>
      <c r="F136" s="79" t="s">
        <v>180</v>
      </c>
      <c r="G136" s="80"/>
      <c r="H136" s="80"/>
      <c r="I136" s="80"/>
      <c r="J136" s="80"/>
      <c r="K136" s="77"/>
      <c r="L136" s="78"/>
      <c r="M136" s="73"/>
      <c r="N136" s="74"/>
      <c r="O136" s="3">
        <v>4</v>
      </c>
      <c r="P136" s="3">
        <v>50</v>
      </c>
      <c r="Q136" s="64">
        <f>P136</f>
        <v>50</v>
      </c>
    </row>
    <row r="137" spans="2:17" ht="15" customHeight="1">
      <c r="B137" s="117"/>
      <c r="C137" s="81">
        <v>4</v>
      </c>
      <c r="D137" s="10">
        <v>7</v>
      </c>
      <c r="E137" s="68" t="s">
        <v>181</v>
      </c>
      <c r="F137" s="69"/>
      <c r="G137" s="69"/>
      <c r="H137" s="69"/>
      <c r="I137" s="69"/>
      <c r="J137" s="70"/>
      <c r="K137" s="77"/>
      <c r="L137" s="78"/>
      <c r="M137" s="2">
        <f>ROUND(D137/D125*100,2)</f>
        <v>28</v>
      </c>
      <c r="N137" s="6">
        <f>ROUND(M137*SUM(P138:P144)/700,2)</f>
        <v>14</v>
      </c>
      <c r="O137" s="43"/>
      <c r="P137" s="44"/>
      <c r="Q137" s="45"/>
    </row>
    <row r="138" spans="2:17">
      <c r="B138" s="117"/>
      <c r="C138" s="82"/>
      <c r="D138" s="4">
        <v>1</v>
      </c>
      <c r="E138" s="5" t="s">
        <v>71</v>
      </c>
      <c r="F138" s="79" t="s">
        <v>182</v>
      </c>
      <c r="G138" s="80"/>
      <c r="H138" s="80"/>
      <c r="I138" s="80"/>
      <c r="J138" s="80"/>
      <c r="K138" s="77"/>
      <c r="L138" s="78"/>
      <c r="M138" s="71"/>
      <c r="N138" s="72"/>
      <c r="O138" s="3">
        <v>4</v>
      </c>
      <c r="P138" s="3">
        <v>50</v>
      </c>
      <c r="Q138" s="64">
        <f t="shared" ref="Q138:Q144" si="4">P138</f>
        <v>50</v>
      </c>
    </row>
    <row r="139" spans="2:17">
      <c r="B139" s="117"/>
      <c r="C139" s="82"/>
      <c r="D139" s="4">
        <v>2</v>
      </c>
      <c r="E139" s="5" t="s">
        <v>81</v>
      </c>
      <c r="F139" s="79" t="s">
        <v>183</v>
      </c>
      <c r="G139" s="80"/>
      <c r="H139" s="80"/>
      <c r="I139" s="80"/>
      <c r="J139" s="80"/>
      <c r="K139" s="77"/>
      <c r="L139" s="78"/>
      <c r="M139" s="77"/>
      <c r="N139" s="78"/>
      <c r="O139" s="3">
        <v>4</v>
      </c>
      <c r="P139" s="3">
        <v>50</v>
      </c>
      <c r="Q139" s="64">
        <f t="shared" si="4"/>
        <v>50</v>
      </c>
    </row>
    <row r="140" spans="2:17">
      <c r="B140" s="117"/>
      <c r="C140" s="82"/>
      <c r="D140" s="4">
        <v>3</v>
      </c>
      <c r="E140" s="5" t="s">
        <v>81</v>
      </c>
      <c r="F140" s="79" t="s">
        <v>184</v>
      </c>
      <c r="G140" s="80"/>
      <c r="H140" s="80"/>
      <c r="I140" s="80"/>
      <c r="J140" s="80"/>
      <c r="K140" s="77"/>
      <c r="L140" s="78"/>
      <c r="M140" s="77"/>
      <c r="N140" s="78"/>
      <c r="O140" s="3">
        <v>4</v>
      </c>
      <c r="P140" s="3">
        <v>30</v>
      </c>
      <c r="Q140" s="64">
        <f t="shared" si="4"/>
        <v>30</v>
      </c>
    </row>
    <row r="141" spans="2:17">
      <c r="B141" s="117"/>
      <c r="C141" s="82"/>
      <c r="D141" s="4">
        <v>4</v>
      </c>
      <c r="E141" s="5" t="s">
        <v>71</v>
      </c>
      <c r="F141" s="79" t="s">
        <v>185</v>
      </c>
      <c r="G141" s="80"/>
      <c r="H141" s="80"/>
      <c r="I141" s="80"/>
      <c r="J141" s="80"/>
      <c r="K141" s="77"/>
      <c r="L141" s="78"/>
      <c r="M141" s="77"/>
      <c r="N141" s="78"/>
      <c r="O141" s="3">
        <v>4</v>
      </c>
      <c r="P141" s="3">
        <v>50</v>
      </c>
      <c r="Q141" s="64">
        <f t="shared" si="4"/>
        <v>50</v>
      </c>
    </row>
    <row r="142" spans="2:17">
      <c r="B142" s="117"/>
      <c r="C142" s="82"/>
      <c r="D142" s="4">
        <v>5</v>
      </c>
      <c r="E142" s="5" t="s">
        <v>81</v>
      </c>
      <c r="F142" s="79" t="s">
        <v>186</v>
      </c>
      <c r="G142" s="80"/>
      <c r="H142" s="80"/>
      <c r="I142" s="80"/>
      <c r="J142" s="80"/>
      <c r="K142" s="77"/>
      <c r="L142" s="78"/>
      <c r="M142" s="77"/>
      <c r="N142" s="78"/>
      <c r="O142" s="3">
        <v>4</v>
      </c>
      <c r="P142" s="3">
        <v>75</v>
      </c>
      <c r="Q142" s="64">
        <f t="shared" si="4"/>
        <v>75</v>
      </c>
    </row>
    <row r="143" spans="2:17">
      <c r="B143" s="117"/>
      <c r="C143" s="82"/>
      <c r="D143" s="4">
        <v>6</v>
      </c>
      <c r="E143" s="5" t="s">
        <v>71</v>
      </c>
      <c r="F143" s="79" t="s">
        <v>187</v>
      </c>
      <c r="G143" s="80"/>
      <c r="H143" s="80"/>
      <c r="I143" s="80"/>
      <c r="J143" s="80"/>
      <c r="K143" s="77"/>
      <c r="L143" s="78"/>
      <c r="M143" s="77"/>
      <c r="N143" s="78"/>
      <c r="O143" s="3">
        <v>4</v>
      </c>
      <c r="P143" s="3">
        <v>65</v>
      </c>
      <c r="Q143" s="64">
        <f t="shared" si="4"/>
        <v>65</v>
      </c>
    </row>
    <row r="144" spans="2:17">
      <c r="B144" s="117"/>
      <c r="C144" s="83"/>
      <c r="D144" s="4">
        <v>7</v>
      </c>
      <c r="E144" s="5" t="s">
        <v>71</v>
      </c>
      <c r="F144" s="79" t="s">
        <v>188</v>
      </c>
      <c r="G144" s="80"/>
      <c r="H144" s="80"/>
      <c r="I144" s="80"/>
      <c r="J144" s="80"/>
      <c r="K144" s="77"/>
      <c r="L144" s="78"/>
      <c r="M144" s="73"/>
      <c r="N144" s="74"/>
      <c r="O144" s="3">
        <v>4</v>
      </c>
      <c r="P144" s="3">
        <v>30</v>
      </c>
      <c r="Q144" s="64">
        <f t="shared" si="4"/>
        <v>30</v>
      </c>
    </row>
    <row r="145" spans="2:17" ht="15" customHeight="1">
      <c r="B145" s="117"/>
      <c r="C145" s="81">
        <v>5</v>
      </c>
      <c r="D145" s="10">
        <v>6</v>
      </c>
      <c r="E145" s="68" t="s">
        <v>189</v>
      </c>
      <c r="F145" s="69"/>
      <c r="G145" s="69"/>
      <c r="H145" s="69"/>
      <c r="I145" s="69"/>
      <c r="J145" s="70"/>
      <c r="K145" s="77"/>
      <c r="L145" s="78"/>
      <c r="M145" s="2">
        <f>ROUND(D145/D125*100,2)</f>
        <v>24</v>
      </c>
      <c r="N145" s="6">
        <f>ROUND(M145*SUM(P146:P151)/600,2)</f>
        <v>11.12</v>
      </c>
      <c r="O145" s="43"/>
      <c r="P145" s="44"/>
      <c r="Q145" s="45"/>
    </row>
    <row r="146" spans="2:17">
      <c r="B146" s="117"/>
      <c r="C146" s="82"/>
      <c r="D146" s="4">
        <v>1</v>
      </c>
      <c r="E146" s="5" t="s">
        <v>71</v>
      </c>
      <c r="F146" s="79" t="s">
        <v>190</v>
      </c>
      <c r="G146" s="80"/>
      <c r="H146" s="80"/>
      <c r="I146" s="80"/>
      <c r="J146" s="80"/>
      <c r="K146" s="77"/>
      <c r="L146" s="78"/>
      <c r="M146" s="71"/>
      <c r="N146" s="72"/>
      <c r="O146" s="3">
        <v>4</v>
      </c>
      <c r="P146" s="3">
        <v>50</v>
      </c>
      <c r="Q146" s="64">
        <f t="shared" ref="Q146:Q151" si="5">P146</f>
        <v>50</v>
      </c>
    </row>
    <row r="147" spans="2:17">
      <c r="B147" s="117"/>
      <c r="C147" s="82"/>
      <c r="D147" s="4">
        <v>2</v>
      </c>
      <c r="E147" s="5" t="s">
        <v>71</v>
      </c>
      <c r="F147" s="79" t="s">
        <v>191</v>
      </c>
      <c r="G147" s="80"/>
      <c r="H147" s="80"/>
      <c r="I147" s="80"/>
      <c r="J147" s="80"/>
      <c r="K147" s="77"/>
      <c r="L147" s="78"/>
      <c r="M147" s="77"/>
      <c r="N147" s="78"/>
      <c r="O147" s="3">
        <v>4</v>
      </c>
      <c r="P147" s="3">
        <v>50</v>
      </c>
      <c r="Q147" s="64">
        <f t="shared" si="5"/>
        <v>50</v>
      </c>
    </row>
    <row r="148" spans="2:17">
      <c r="B148" s="117"/>
      <c r="C148" s="82"/>
      <c r="D148" s="4">
        <v>3</v>
      </c>
      <c r="E148" s="5" t="s">
        <v>71</v>
      </c>
      <c r="F148" s="79" t="s">
        <v>192</v>
      </c>
      <c r="G148" s="80"/>
      <c r="H148" s="80"/>
      <c r="I148" s="80"/>
      <c r="J148" s="80"/>
      <c r="K148" s="77"/>
      <c r="L148" s="78"/>
      <c r="M148" s="77"/>
      <c r="N148" s="78"/>
      <c r="O148" s="3">
        <v>4</v>
      </c>
      <c r="P148" s="3">
        <v>60</v>
      </c>
      <c r="Q148" s="64">
        <f t="shared" si="5"/>
        <v>60</v>
      </c>
    </row>
    <row r="149" spans="2:17">
      <c r="B149" s="117"/>
      <c r="C149" s="82"/>
      <c r="D149" s="4">
        <v>4</v>
      </c>
      <c r="E149" s="5" t="s">
        <v>81</v>
      </c>
      <c r="F149" s="79" t="s">
        <v>193</v>
      </c>
      <c r="G149" s="80"/>
      <c r="H149" s="80"/>
      <c r="I149" s="80"/>
      <c r="J149" s="80"/>
      <c r="K149" s="77"/>
      <c r="L149" s="78"/>
      <c r="M149" s="77"/>
      <c r="N149" s="78"/>
      <c r="O149" s="3">
        <v>4</v>
      </c>
      <c r="P149" s="3">
        <v>25</v>
      </c>
      <c r="Q149" s="64">
        <f t="shared" si="5"/>
        <v>25</v>
      </c>
    </row>
    <row r="150" spans="2:17">
      <c r="B150" s="117"/>
      <c r="C150" s="82"/>
      <c r="D150" s="4">
        <v>5</v>
      </c>
      <c r="E150" s="5" t="s">
        <v>71</v>
      </c>
      <c r="F150" s="79" t="s">
        <v>194</v>
      </c>
      <c r="G150" s="80"/>
      <c r="H150" s="80"/>
      <c r="I150" s="80"/>
      <c r="J150" s="80"/>
      <c r="K150" s="77"/>
      <c r="L150" s="78"/>
      <c r="M150" s="77"/>
      <c r="N150" s="78"/>
      <c r="O150" s="3">
        <v>4</v>
      </c>
      <c r="P150" s="3">
        <v>25</v>
      </c>
      <c r="Q150" s="64">
        <f t="shared" si="5"/>
        <v>25</v>
      </c>
    </row>
    <row r="151" spans="2:17">
      <c r="B151" s="117"/>
      <c r="C151" s="83"/>
      <c r="D151" s="4">
        <v>6</v>
      </c>
      <c r="E151" s="5" t="s">
        <v>81</v>
      </c>
      <c r="F151" s="79" t="s">
        <v>195</v>
      </c>
      <c r="G151" s="80"/>
      <c r="H151" s="80"/>
      <c r="I151" s="80"/>
      <c r="J151" s="80"/>
      <c r="K151" s="77"/>
      <c r="L151" s="78"/>
      <c r="M151" s="73"/>
      <c r="N151" s="74"/>
      <c r="O151" s="3">
        <v>4</v>
      </c>
      <c r="P151" s="3">
        <v>68</v>
      </c>
      <c r="Q151" s="64">
        <f t="shared" si="5"/>
        <v>68</v>
      </c>
    </row>
    <row r="152" spans="2:17">
      <c r="B152" s="117"/>
      <c r="C152" s="81">
        <v>6</v>
      </c>
      <c r="D152" s="10">
        <v>2</v>
      </c>
      <c r="E152" s="68" t="s">
        <v>196</v>
      </c>
      <c r="F152" s="69"/>
      <c r="G152" s="69"/>
      <c r="H152" s="69"/>
      <c r="I152" s="69"/>
      <c r="J152" s="70"/>
      <c r="K152" s="77"/>
      <c r="L152" s="78"/>
      <c r="M152" s="2">
        <f>ROUND(D152/D125*100,2)</f>
        <v>8</v>
      </c>
      <c r="N152" s="6">
        <f>ROUND(M152*SUM(P153:P154)/200,2)</f>
        <v>4</v>
      </c>
      <c r="O152" s="43"/>
      <c r="P152" s="44"/>
      <c r="Q152" s="45"/>
    </row>
    <row r="153" spans="2:17">
      <c r="B153" s="117"/>
      <c r="C153" s="82"/>
      <c r="D153" s="4">
        <v>1</v>
      </c>
      <c r="E153" s="5" t="s">
        <v>81</v>
      </c>
      <c r="F153" s="79" t="s">
        <v>197</v>
      </c>
      <c r="G153" s="80"/>
      <c r="H153" s="80"/>
      <c r="I153" s="80"/>
      <c r="J153" s="80"/>
      <c r="K153" s="77"/>
      <c r="L153" s="78"/>
      <c r="M153" s="71"/>
      <c r="N153" s="72"/>
      <c r="O153" s="3">
        <v>4</v>
      </c>
      <c r="P153" s="3">
        <v>50</v>
      </c>
      <c r="Q153" s="64">
        <f>P153</f>
        <v>50</v>
      </c>
    </row>
    <row r="154" spans="2:17">
      <c r="B154" s="117"/>
      <c r="C154" s="83"/>
      <c r="D154" s="4">
        <v>2</v>
      </c>
      <c r="E154" s="5" t="s">
        <v>81</v>
      </c>
      <c r="F154" s="79" t="s">
        <v>198</v>
      </c>
      <c r="G154" s="80"/>
      <c r="H154" s="80"/>
      <c r="I154" s="80"/>
      <c r="J154" s="80"/>
      <c r="K154" s="77"/>
      <c r="L154" s="78"/>
      <c r="M154" s="73"/>
      <c r="N154" s="74"/>
      <c r="O154" s="3">
        <v>4</v>
      </c>
      <c r="P154" s="3">
        <v>50</v>
      </c>
      <c r="Q154" s="64">
        <f>P154</f>
        <v>50</v>
      </c>
    </row>
    <row r="155" spans="2:17" ht="15" customHeight="1">
      <c r="B155" s="117"/>
      <c r="C155" s="81">
        <v>7</v>
      </c>
      <c r="D155" s="10">
        <v>2</v>
      </c>
      <c r="E155" s="68" t="s">
        <v>199</v>
      </c>
      <c r="F155" s="69"/>
      <c r="G155" s="69"/>
      <c r="H155" s="69"/>
      <c r="I155" s="69"/>
      <c r="J155" s="70"/>
      <c r="K155" s="77"/>
      <c r="L155" s="78"/>
      <c r="M155" s="2">
        <f>ROUND(D155/D125*100,2)</f>
        <v>8</v>
      </c>
      <c r="N155" s="6">
        <f>ROUND(M155*SUM(P156:P157)/200,2)</f>
        <v>2.6</v>
      </c>
      <c r="O155" s="43"/>
      <c r="P155" s="44"/>
      <c r="Q155" s="45"/>
    </row>
    <row r="156" spans="2:17">
      <c r="B156" s="117"/>
      <c r="C156" s="82"/>
      <c r="D156" s="4">
        <v>1</v>
      </c>
      <c r="E156" s="5" t="s">
        <v>81</v>
      </c>
      <c r="F156" s="79" t="s">
        <v>200</v>
      </c>
      <c r="G156" s="80"/>
      <c r="H156" s="80"/>
      <c r="I156" s="80"/>
      <c r="J156" s="80"/>
      <c r="K156" s="77"/>
      <c r="L156" s="78"/>
      <c r="M156" s="71"/>
      <c r="N156" s="72"/>
      <c r="O156" s="3">
        <v>4</v>
      </c>
      <c r="P156" s="3">
        <v>45</v>
      </c>
      <c r="Q156" s="64">
        <f>P156</f>
        <v>45</v>
      </c>
    </row>
    <row r="157" spans="2:17">
      <c r="B157" s="118"/>
      <c r="C157" s="83"/>
      <c r="D157" s="4">
        <v>2</v>
      </c>
      <c r="E157" s="5" t="s">
        <v>81</v>
      </c>
      <c r="F157" s="79" t="s">
        <v>201</v>
      </c>
      <c r="G157" s="80"/>
      <c r="H157" s="80"/>
      <c r="I157" s="80"/>
      <c r="J157" s="80"/>
      <c r="K157" s="73"/>
      <c r="L157" s="74"/>
      <c r="M157" s="73"/>
      <c r="N157" s="74"/>
      <c r="O157" s="3">
        <v>4</v>
      </c>
      <c r="P157" s="3">
        <v>20</v>
      </c>
      <c r="Q157" s="64">
        <f>P157</f>
        <v>20</v>
      </c>
    </row>
    <row r="158" spans="2:17" ht="21">
      <c r="B158" s="54" t="s">
        <v>61</v>
      </c>
      <c r="C158" s="33" t="s">
        <v>62</v>
      </c>
      <c r="D158" s="54" t="s">
        <v>33</v>
      </c>
      <c r="E158" s="52" t="s">
        <v>64</v>
      </c>
      <c r="F158" s="105" t="s">
        <v>65</v>
      </c>
      <c r="G158" s="106"/>
      <c r="H158" s="106"/>
      <c r="I158" s="106"/>
      <c r="J158" s="107"/>
      <c r="K158" s="52" t="s">
        <v>39</v>
      </c>
      <c r="L158" s="52" t="s">
        <v>66</v>
      </c>
      <c r="M158" s="52" t="s">
        <v>43</v>
      </c>
      <c r="N158" s="52" t="s">
        <v>67</v>
      </c>
      <c r="O158" s="52" t="s">
        <v>47</v>
      </c>
      <c r="P158" s="52" t="s">
        <v>68</v>
      </c>
      <c r="Q158" s="52" t="s">
        <v>55</v>
      </c>
    </row>
    <row r="159" spans="2:17">
      <c r="B159" s="116">
        <v>12</v>
      </c>
      <c r="C159" s="8">
        <v>6</v>
      </c>
      <c r="D159" s="1">
        <v>16</v>
      </c>
      <c r="E159" s="102" t="s">
        <v>202</v>
      </c>
      <c r="F159" s="97"/>
      <c r="G159" s="97"/>
      <c r="H159" s="97"/>
      <c r="I159" s="97"/>
      <c r="J159" s="125"/>
      <c r="K159" s="2">
        <f>ROUND(D159/D217*100, 2)</f>
        <v>12.03</v>
      </c>
      <c r="L159" s="2">
        <f>ROUND(N160+N162+N167+N170+N174+N180,2)</f>
        <v>40.950000000000003</v>
      </c>
      <c r="M159" s="114">
        <f>ROUND(M160+M162+M167+M170+M174+M180,1)</f>
        <v>100</v>
      </c>
      <c r="N159" s="115"/>
      <c r="O159" s="34"/>
      <c r="P159" s="40"/>
      <c r="Q159" s="35"/>
    </row>
    <row r="160" spans="2:17" ht="15" customHeight="1">
      <c r="B160" s="117"/>
      <c r="C160" s="81">
        <v>1</v>
      </c>
      <c r="D160" s="10">
        <v>1</v>
      </c>
      <c r="E160" s="68" t="s">
        <v>203</v>
      </c>
      <c r="F160" s="69"/>
      <c r="G160" s="69"/>
      <c r="H160" s="69"/>
      <c r="I160" s="69"/>
      <c r="J160" s="70"/>
      <c r="K160" s="108"/>
      <c r="L160" s="109"/>
      <c r="M160" s="2">
        <f>ROUND(D160/D159*100,2)</f>
        <v>6.25</v>
      </c>
      <c r="N160" s="3">
        <f>ROUND(M160*SUM(P161)/100,2)</f>
        <v>3.13</v>
      </c>
      <c r="O160" s="36"/>
      <c r="P160" s="41"/>
      <c r="Q160" s="37"/>
    </row>
    <row r="161" spans="2:17">
      <c r="B161" s="117"/>
      <c r="C161" s="83"/>
      <c r="D161" s="4">
        <v>1</v>
      </c>
      <c r="E161" s="5" t="s">
        <v>71</v>
      </c>
      <c r="F161" s="79" t="s">
        <v>204</v>
      </c>
      <c r="G161" s="80"/>
      <c r="H161" s="80"/>
      <c r="I161" s="80"/>
      <c r="J161" s="80"/>
      <c r="K161" s="110"/>
      <c r="L161" s="111"/>
      <c r="M161" s="114"/>
      <c r="N161" s="115"/>
      <c r="O161" s="3">
        <v>6.25</v>
      </c>
      <c r="P161" s="3">
        <v>50</v>
      </c>
      <c r="Q161" s="64">
        <f>P161</f>
        <v>50</v>
      </c>
    </row>
    <row r="162" spans="2:17" ht="15" customHeight="1">
      <c r="B162" s="117"/>
      <c r="C162" s="81">
        <v>2</v>
      </c>
      <c r="D162" s="10">
        <v>4</v>
      </c>
      <c r="E162" s="68" t="s">
        <v>205</v>
      </c>
      <c r="F162" s="69"/>
      <c r="G162" s="69"/>
      <c r="H162" s="69"/>
      <c r="I162" s="69"/>
      <c r="J162" s="70"/>
      <c r="K162" s="110"/>
      <c r="L162" s="111"/>
      <c r="M162" s="2">
        <f>ROUND(D162/D159*100,2)</f>
        <v>25</v>
      </c>
      <c r="N162" s="3">
        <f>ROUND(M162*SUM(P163:P166)/400,2)</f>
        <v>10.31</v>
      </c>
      <c r="O162" s="38"/>
      <c r="P162" s="42"/>
      <c r="Q162" s="39"/>
    </row>
    <row r="163" spans="2:17">
      <c r="B163" s="117"/>
      <c r="C163" s="82"/>
      <c r="D163" s="4">
        <v>1</v>
      </c>
      <c r="E163" s="5" t="s">
        <v>71</v>
      </c>
      <c r="F163" s="79" t="s">
        <v>206</v>
      </c>
      <c r="G163" s="80"/>
      <c r="H163" s="80"/>
      <c r="I163" s="80"/>
      <c r="J163" s="80"/>
      <c r="K163" s="110"/>
      <c r="L163" s="111"/>
      <c r="M163" s="108"/>
      <c r="N163" s="109"/>
      <c r="O163" s="3">
        <v>6.25</v>
      </c>
      <c r="P163" s="3">
        <v>40</v>
      </c>
      <c r="Q163" s="64">
        <f>P163</f>
        <v>40</v>
      </c>
    </row>
    <row r="164" spans="2:17">
      <c r="B164" s="117"/>
      <c r="C164" s="82"/>
      <c r="D164" s="4">
        <v>2</v>
      </c>
      <c r="E164" s="5" t="s">
        <v>81</v>
      </c>
      <c r="F164" s="79" t="s">
        <v>207</v>
      </c>
      <c r="G164" s="80"/>
      <c r="H164" s="80"/>
      <c r="I164" s="80"/>
      <c r="J164" s="80"/>
      <c r="K164" s="110"/>
      <c r="L164" s="111"/>
      <c r="M164" s="110"/>
      <c r="N164" s="111"/>
      <c r="O164" s="3">
        <v>6.25</v>
      </c>
      <c r="P164" s="3">
        <v>45</v>
      </c>
      <c r="Q164" s="64">
        <f>P164</f>
        <v>45</v>
      </c>
    </row>
    <row r="165" spans="2:17">
      <c r="B165" s="117"/>
      <c r="C165" s="82"/>
      <c r="D165" s="4">
        <v>3</v>
      </c>
      <c r="E165" s="5" t="s">
        <v>81</v>
      </c>
      <c r="F165" s="79" t="s">
        <v>208</v>
      </c>
      <c r="G165" s="80"/>
      <c r="H165" s="80"/>
      <c r="I165" s="80"/>
      <c r="J165" s="80"/>
      <c r="K165" s="110"/>
      <c r="L165" s="111"/>
      <c r="M165" s="110"/>
      <c r="N165" s="111"/>
      <c r="O165" s="3">
        <v>6.25</v>
      </c>
      <c r="P165" s="3">
        <v>35</v>
      </c>
      <c r="Q165" s="64">
        <f>P165</f>
        <v>35</v>
      </c>
    </row>
    <row r="166" spans="2:17">
      <c r="B166" s="117"/>
      <c r="C166" s="83"/>
      <c r="D166" s="4">
        <v>4</v>
      </c>
      <c r="E166" s="5" t="s">
        <v>81</v>
      </c>
      <c r="F166" s="79" t="s">
        <v>209</v>
      </c>
      <c r="G166" s="80"/>
      <c r="H166" s="80"/>
      <c r="I166" s="80"/>
      <c r="J166" s="80"/>
      <c r="K166" s="110"/>
      <c r="L166" s="111"/>
      <c r="M166" s="112"/>
      <c r="N166" s="113"/>
      <c r="O166" s="3">
        <v>6.25</v>
      </c>
      <c r="P166" s="3">
        <v>45</v>
      </c>
      <c r="Q166" s="64">
        <f>P166</f>
        <v>45</v>
      </c>
    </row>
    <row r="167" spans="2:17" ht="15" customHeight="1">
      <c r="B167" s="117"/>
      <c r="C167" s="81">
        <v>3</v>
      </c>
      <c r="D167" s="10">
        <v>2</v>
      </c>
      <c r="E167" s="68" t="s">
        <v>210</v>
      </c>
      <c r="F167" s="69"/>
      <c r="G167" s="69"/>
      <c r="H167" s="69"/>
      <c r="I167" s="69"/>
      <c r="J167" s="120"/>
      <c r="K167" s="110"/>
      <c r="L167" s="111"/>
      <c r="M167" s="2">
        <f>ROUND(D167/D159*100,2)</f>
        <v>12.5</v>
      </c>
      <c r="N167" s="3">
        <f>ROUND(M167*SUM(P168:P169)/200,2)</f>
        <v>2.5</v>
      </c>
      <c r="O167" s="38"/>
      <c r="P167" s="42"/>
      <c r="Q167" s="39"/>
    </row>
    <row r="168" spans="2:17">
      <c r="B168" s="117"/>
      <c r="C168" s="82"/>
      <c r="D168" s="4">
        <v>1</v>
      </c>
      <c r="E168" s="5" t="s">
        <v>81</v>
      </c>
      <c r="F168" s="79" t="s">
        <v>211</v>
      </c>
      <c r="G168" s="80"/>
      <c r="H168" s="80"/>
      <c r="I168" s="80"/>
      <c r="J168" s="80"/>
      <c r="K168" s="110"/>
      <c r="L168" s="111"/>
      <c r="M168" s="108"/>
      <c r="N168" s="109"/>
      <c r="O168" s="3">
        <v>6.25</v>
      </c>
      <c r="P168" s="3">
        <v>20</v>
      </c>
      <c r="Q168" s="64">
        <f>P168</f>
        <v>20</v>
      </c>
    </row>
    <row r="169" spans="2:17">
      <c r="B169" s="117"/>
      <c r="C169" s="83"/>
      <c r="D169" s="4">
        <v>2</v>
      </c>
      <c r="E169" s="5" t="s">
        <v>81</v>
      </c>
      <c r="F169" s="79" t="s">
        <v>212</v>
      </c>
      <c r="G169" s="80"/>
      <c r="H169" s="80"/>
      <c r="I169" s="80"/>
      <c r="J169" s="80"/>
      <c r="K169" s="110"/>
      <c r="L169" s="111"/>
      <c r="M169" s="112"/>
      <c r="N169" s="113"/>
      <c r="O169" s="3">
        <v>6.25</v>
      </c>
      <c r="P169" s="3">
        <v>20</v>
      </c>
      <c r="Q169" s="64">
        <f>P169</f>
        <v>20</v>
      </c>
    </row>
    <row r="170" spans="2:17" ht="15" customHeight="1">
      <c r="B170" s="117"/>
      <c r="C170" s="81">
        <v>4</v>
      </c>
      <c r="D170" s="10">
        <v>3</v>
      </c>
      <c r="E170" s="68" t="s">
        <v>213</v>
      </c>
      <c r="F170" s="69"/>
      <c r="G170" s="69"/>
      <c r="H170" s="69"/>
      <c r="I170" s="69"/>
      <c r="J170" s="120"/>
      <c r="K170" s="110"/>
      <c r="L170" s="111"/>
      <c r="M170" s="2">
        <f>ROUND(D170/D159*100,2)</f>
        <v>18.75</v>
      </c>
      <c r="N170" s="3">
        <f>ROUND(M170*SUM(P171:P173)/300,2)</f>
        <v>8.1300000000000008</v>
      </c>
      <c r="O170" s="38"/>
      <c r="P170" s="42"/>
      <c r="Q170" s="39"/>
    </row>
    <row r="171" spans="2:17">
      <c r="B171" s="117"/>
      <c r="C171" s="82"/>
      <c r="D171" s="4">
        <v>1</v>
      </c>
      <c r="E171" s="5" t="s">
        <v>71</v>
      </c>
      <c r="F171" s="79" t="s">
        <v>214</v>
      </c>
      <c r="G171" s="80"/>
      <c r="H171" s="80"/>
      <c r="I171" s="80"/>
      <c r="J171" s="80"/>
      <c r="K171" s="110"/>
      <c r="L171" s="111"/>
      <c r="M171" s="108"/>
      <c r="N171" s="109"/>
      <c r="O171" s="3">
        <v>6.25</v>
      </c>
      <c r="P171" s="3">
        <v>35</v>
      </c>
      <c r="Q171" s="64">
        <f>P171</f>
        <v>35</v>
      </c>
    </row>
    <row r="172" spans="2:17">
      <c r="B172" s="117"/>
      <c r="C172" s="82"/>
      <c r="D172" s="4">
        <v>2</v>
      </c>
      <c r="E172" s="5" t="s">
        <v>81</v>
      </c>
      <c r="F172" s="79" t="s">
        <v>215</v>
      </c>
      <c r="G172" s="80"/>
      <c r="H172" s="80"/>
      <c r="I172" s="80"/>
      <c r="J172" s="80"/>
      <c r="K172" s="110"/>
      <c r="L172" s="111"/>
      <c r="M172" s="110"/>
      <c r="N172" s="111"/>
      <c r="O172" s="3">
        <v>6.25</v>
      </c>
      <c r="P172" s="3">
        <v>35</v>
      </c>
      <c r="Q172" s="64">
        <f>P172</f>
        <v>35</v>
      </c>
    </row>
    <row r="173" spans="2:17">
      <c r="B173" s="117"/>
      <c r="C173" s="83"/>
      <c r="D173" s="4">
        <v>3</v>
      </c>
      <c r="E173" s="5" t="s">
        <v>71</v>
      </c>
      <c r="F173" s="79" t="s">
        <v>216</v>
      </c>
      <c r="G173" s="80"/>
      <c r="H173" s="80"/>
      <c r="I173" s="80"/>
      <c r="J173" s="80"/>
      <c r="K173" s="110"/>
      <c r="L173" s="111"/>
      <c r="M173" s="112"/>
      <c r="N173" s="113"/>
      <c r="O173" s="3">
        <v>6.25</v>
      </c>
      <c r="P173" s="3">
        <v>60</v>
      </c>
      <c r="Q173" s="64">
        <f>P173</f>
        <v>60</v>
      </c>
    </row>
    <row r="174" spans="2:17" ht="15" customHeight="1">
      <c r="B174" s="117"/>
      <c r="C174" s="81">
        <v>5</v>
      </c>
      <c r="D174" s="10">
        <v>5</v>
      </c>
      <c r="E174" s="68" t="s">
        <v>217</v>
      </c>
      <c r="F174" s="69"/>
      <c r="G174" s="69"/>
      <c r="H174" s="69"/>
      <c r="I174" s="69"/>
      <c r="J174" s="120"/>
      <c r="K174" s="110"/>
      <c r="L174" s="111"/>
      <c r="M174" s="2">
        <f>ROUND(D174/D159*100,2)</f>
        <v>31.25</v>
      </c>
      <c r="N174" s="3">
        <f>ROUND(M174*SUM(P175:P179)/500,2)</f>
        <v>13.75</v>
      </c>
      <c r="O174" s="38"/>
      <c r="P174" s="42"/>
      <c r="Q174" s="39"/>
    </row>
    <row r="175" spans="2:17">
      <c r="B175" s="117"/>
      <c r="C175" s="82"/>
      <c r="D175" s="4">
        <v>1</v>
      </c>
      <c r="E175" s="5" t="s">
        <v>71</v>
      </c>
      <c r="F175" s="79" t="s">
        <v>218</v>
      </c>
      <c r="G175" s="80"/>
      <c r="H175" s="80"/>
      <c r="I175" s="80"/>
      <c r="J175" s="80"/>
      <c r="K175" s="110"/>
      <c r="L175" s="111"/>
      <c r="M175" s="108"/>
      <c r="N175" s="109"/>
      <c r="O175" s="3">
        <v>6.25</v>
      </c>
      <c r="P175" s="3">
        <v>35</v>
      </c>
      <c r="Q175" s="64">
        <f>P175</f>
        <v>35</v>
      </c>
    </row>
    <row r="176" spans="2:17">
      <c r="B176" s="117"/>
      <c r="C176" s="82"/>
      <c r="D176" s="4">
        <v>2</v>
      </c>
      <c r="E176" s="5" t="s">
        <v>71</v>
      </c>
      <c r="F176" s="79" t="s">
        <v>219</v>
      </c>
      <c r="G176" s="80"/>
      <c r="H176" s="80"/>
      <c r="I176" s="80"/>
      <c r="J176" s="80"/>
      <c r="K176" s="110"/>
      <c r="L176" s="111"/>
      <c r="M176" s="110"/>
      <c r="N176" s="111"/>
      <c r="O176" s="3">
        <v>6.25</v>
      </c>
      <c r="P176" s="3">
        <v>50</v>
      </c>
      <c r="Q176" s="64">
        <f>P176</f>
        <v>50</v>
      </c>
    </row>
    <row r="177" spans="2:17">
      <c r="B177" s="117"/>
      <c r="C177" s="82"/>
      <c r="D177" s="4">
        <v>3</v>
      </c>
      <c r="E177" s="5" t="s">
        <v>81</v>
      </c>
      <c r="F177" s="79" t="s">
        <v>220</v>
      </c>
      <c r="G177" s="80"/>
      <c r="H177" s="80"/>
      <c r="I177" s="80"/>
      <c r="J177" s="80"/>
      <c r="K177" s="110"/>
      <c r="L177" s="111"/>
      <c r="M177" s="110"/>
      <c r="N177" s="111"/>
      <c r="O177" s="3">
        <v>6.25</v>
      </c>
      <c r="P177" s="3">
        <v>40</v>
      </c>
      <c r="Q177" s="64">
        <f>P177</f>
        <v>40</v>
      </c>
    </row>
    <row r="178" spans="2:17">
      <c r="B178" s="117"/>
      <c r="C178" s="82"/>
      <c r="D178" s="4">
        <v>4</v>
      </c>
      <c r="E178" s="5" t="s">
        <v>71</v>
      </c>
      <c r="F178" s="79" t="s">
        <v>221</v>
      </c>
      <c r="G178" s="80"/>
      <c r="H178" s="80"/>
      <c r="I178" s="80"/>
      <c r="J178" s="80"/>
      <c r="K178" s="110"/>
      <c r="L178" s="111"/>
      <c r="M178" s="110"/>
      <c r="N178" s="111"/>
      <c r="O178" s="3">
        <v>6.25</v>
      </c>
      <c r="P178" s="3">
        <v>50</v>
      </c>
      <c r="Q178" s="64">
        <f>P178</f>
        <v>50</v>
      </c>
    </row>
    <row r="179" spans="2:17">
      <c r="B179" s="117"/>
      <c r="C179" s="83"/>
      <c r="D179" s="4">
        <v>5</v>
      </c>
      <c r="E179" s="5" t="s">
        <v>71</v>
      </c>
      <c r="F179" s="79" t="s">
        <v>222</v>
      </c>
      <c r="G179" s="80"/>
      <c r="H179" s="80"/>
      <c r="I179" s="80"/>
      <c r="J179" s="80"/>
      <c r="K179" s="110"/>
      <c r="L179" s="111"/>
      <c r="M179" s="112"/>
      <c r="N179" s="113"/>
      <c r="O179" s="3">
        <v>6.25</v>
      </c>
      <c r="P179" s="3">
        <v>45</v>
      </c>
      <c r="Q179" s="64">
        <f>P179</f>
        <v>45</v>
      </c>
    </row>
    <row r="180" spans="2:17" ht="15" customHeight="1">
      <c r="B180" s="117"/>
      <c r="C180" s="81">
        <v>6</v>
      </c>
      <c r="D180" s="10">
        <v>1</v>
      </c>
      <c r="E180" s="68" t="s">
        <v>223</v>
      </c>
      <c r="F180" s="69"/>
      <c r="G180" s="69"/>
      <c r="H180" s="69"/>
      <c r="I180" s="69"/>
      <c r="J180" s="120"/>
      <c r="K180" s="110"/>
      <c r="L180" s="111"/>
      <c r="M180" s="2">
        <f>ROUND(D180/D159*100,2)</f>
        <v>6.25</v>
      </c>
      <c r="N180" s="3">
        <f>ROUND(M180*SUM(P181)/100,2)</f>
        <v>3.13</v>
      </c>
      <c r="O180" s="38"/>
      <c r="P180" s="42"/>
      <c r="Q180" s="39"/>
    </row>
    <row r="181" spans="2:17" ht="15" customHeight="1">
      <c r="B181" s="118"/>
      <c r="C181" s="83"/>
      <c r="D181" s="4">
        <v>1</v>
      </c>
      <c r="E181" s="5" t="s">
        <v>71</v>
      </c>
      <c r="F181" s="130" t="s">
        <v>224</v>
      </c>
      <c r="G181" s="87"/>
      <c r="H181" s="87"/>
      <c r="I181" s="87"/>
      <c r="J181" s="88"/>
      <c r="K181" s="112"/>
      <c r="L181" s="113"/>
      <c r="M181" s="114"/>
      <c r="N181" s="115"/>
      <c r="O181" s="3">
        <v>100</v>
      </c>
      <c r="P181" s="3">
        <v>50</v>
      </c>
      <c r="Q181" s="64">
        <f>P181</f>
        <v>50</v>
      </c>
    </row>
    <row r="182" spans="2:17" ht="21">
      <c r="B182" s="54" t="s">
        <v>61</v>
      </c>
      <c r="C182" s="33" t="s">
        <v>62</v>
      </c>
      <c r="D182" s="32" t="s">
        <v>33</v>
      </c>
      <c r="E182" s="52" t="s">
        <v>64</v>
      </c>
      <c r="F182" s="105" t="s">
        <v>65</v>
      </c>
      <c r="G182" s="106"/>
      <c r="H182" s="106"/>
      <c r="I182" s="106"/>
      <c r="J182" s="107"/>
      <c r="K182" s="52" t="s">
        <v>39</v>
      </c>
      <c r="L182" s="52" t="s">
        <v>66</v>
      </c>
      <c r="M182" s="52" t="s">
        <v>43</v>
      </c>
      <c r="N182" s="52" t="s">
        <v>67</v>
      </c>
      <c r="O182" s="52" t="s">
        <v>47</v>
      </c>
      <c r="P182" s="52" t="s">
        <v>68</v>
      </c>
      <c r="Q182" s="53" t="s">
        <v>55</v>
      </c>
    </row>
    <row r="183" spans="2:17">
      <c r="B183" s="116">
        <v>13</v>
      </c>
      <c r="C183" s="8">
        <v>2</v>
      </c>
      <c r="D183" s="1">
        <v>5</v>
      </c>
      <c r="E183" s="121" t="s">
        <v>225</v>
      </c>
      <c r="F183" s="121"/>
      <c r="G183" s="121"/>
      <c r="H183" s="121"/>
      <c r="I183" s="121"/>
      <c r="J183" s="121"/>
      <c r="K183" s="2">
        <f>ROUND(D183/D217*100, 2)</f>
        <v>3.76</v>
      </c>
      <c r="L183" s="2">
        <f>ROUND(N184+N187+N25,2)</f>
        <v>50</v>
      </c>
      <c r="M183" s="114">
        <f>ROUND(M184+M187,1)</f>
        <v>100</v>
      </c>
      <c r="N183" s="115"/>
      <c r="O183" s="34"/>
      <c r="P183" s="40"/>
      <c r="Q183" s="35"/>
    </row>
    <row r="184" spans="2:17" ht="15" customHeight="1">
      <c r="B184" s="117"/>
      <c r="C184" s="81">
        <v>1</v>
      </c>
      <c r="D184" s="10">
        <v>2</v>
      </c>
      <c r="E184" s="68" t="s">
        <v>226</v>
      </c>
      <c r="F184" s="69"/>
      <c r="G184" s="69"/>
      <c r="H184" s="69"/>
      <c r="I184" s="69"/>
      <c r="J184" s="120"/>
      <c r="K184" s="108"/>
      <c r="L184" s="109"/>
      <c r="M184" s="2">
        <f>ROUND(D184/D183*100,2)</f>
        <v>40</v>
      </c>
      <c r="N184" s="3">
        <f>ROUND(M184*SUM(P185:P186)/200,2)</f>
        <v>20</v>
      </c>
      <c r="O184" s="36"/>
      <c r="P184" s="41"/>
      <c r="Q184" s="37"/>
    </row>
    <row r="185" spans="2:17">
      <c r="B185" s="117"/>
      <c r="C185" s="82"/>
      <c r="D185" s="4">
        <v>1</v>
      </c>
      <c r="E185" s="5" t="s">
        <v>71</v>
      </c>
      <c r="F185" s="79" t="s">
        <v>227</v>
      </c>
      <c r="G185" s="80"/>
      <c r="H185" s="80"/>
      <c r="I185" s="80"/>
      <c r="J185" s="80"/>
      <c r="K185" s="110"/>
      <c r="L185" s="111"/>
      <c r="M185" s="108"/>
      <c r="N185" s="109"/>
      <c r="O185" s="3">
        <v>20</v>
      </c>
      <c r="P185" s="3">
        <v>50</v>
      </c>
      <c r="Q185" s="64">
        <f>P185</f>
        <v>50</v>
      </c>
    </row>
    <row r="186" spans="2:17">
      <c r="B186" s="117"/>
      <c r="C186" s="83"/>
      <c r="D186" s="4">
        <v>2</v>
      </c>
      <c r="E186" s="5" t="s">
        <v>81</v>
      </c>
      <c r="F186" s="79" t="s">
        <v>228</v>
      </c>
      <c r="G186" s="80"/>
      <c r="H186" s="80"/>
      <c r="I186" s="80"/>
      <c r="J186" s="80"/>
      <c r="K186" s="110"/>
      <c r="L186" s="111"/>
      <c r="M186" s="112"/>
      <c r="N186" s="113"/>
      <c r="O186" s="3">
        <v>20</v>
      </c>
      <c r="P186" s="3">
        <v>50</v>
      </c>
      <c r="Q186" s="64">
        <f>P186</f>
        <v>50</v>
      </c>
    </row>
    <row r="187" spans="2:17" ht="15" customHeight="1">
      <c r="B187" s="117"/>
      <c r="C187" s="81">
        <v>2</v>
      </c>
      <c r="D187" s="10">
        <v>3</v>
      </c>
      <c r="E187" s="68" t="s">
        <v>229</v>
      </c>
      <c r="F187" s="69"/>
      <c r="G187" s="69"/>
      <c r="H187" s="69"/>
      <c r="I187" s="69"/>
      <c r="J187" s="120"/>
      <c r="K187" s="110"/>
      <c r="L187" s="111"/>
      <c r="M187" s="2">
        <f>ROUND(D187/D183*100,2)</f>
        <v>60</v>
      </c>
      <c r="N187" s="3">
        <f>ROUND(M187*SUM(P188:P190)/300,2)</f>
        <v>30</v>
      </c>
      <c r="O187" s="38"/>
      <c r="P187" s="42"/>
      <c r="Q187" s="39"/>
    </row>
    <row r="188" spans="2:17">
      <c r="B188" s="117"/>
      <c r="C188" s="82"/>
      <c r="D188" s="4">
        <v>1</v>
      </c>
      <c r="E188" s="5" t="s">
        <v>71</v>
      </c>
      <c r="F188" s="79" t="s">
        <v>230</v>
      </c>
      <c r="G188" s="80"/>
      <c r="H188" s="80"/>
      <c r="I188" s="80"/>
      <c r="J188" s="80"/>
      <c r="K188" s="110"/>
      <c r="L188" s="111"/>
      <c r="M188" s="108"/>
      <c r="N188" s="109"/>
      <c r="O188" s="3">
        <v>20</v>
      </c>
      <c r="P188" s="3">
        <v>60</v>
      </c>
      <c r="Q188" s="64">
        <f>P188</f>
        <v>60</v>
      </c>
    </row>
    <row r="189" spans="2:17">
      <c r="B189" s="117"/>
      <c r="C189" s="82"/>
      <c r="D189" s="4">
        <v>2</v>
      </c>
      <c r="E189" s="5" t="s">
        <v>81</v>
      </c>
      <c r="F189" s="79" t="s">
        <v>231</v>
      </c>
      <c r="G189" s="80"/>
      <c r="H189" s="80"/>
      <c r="I189" s="80"/>
      <c r="J189" s="80"/>
      <c r="K189" s="110"/>
      <c r="L189" s="111"/>
      <c r="M189" s="110"/>
      <c r="N189" s="111"/>
      <c r="O189" s="3">
        <v>20</v>
      </c>
      <c r="P189" s="3">
        <v>50</v>
      </c>
      <c r="Q189" s="64">
        <f>P189</f>
        <v>50</v>
      </c>
    </row>
    <row r="190" spans="2:17">
      <c r="B190" s="118"/>
      <c r="C190" s="83"/>
      <c r="D190" s="4">
        <v>3</v>
      </c>
      <c r="E190" s="5" t="s">
        <v>71</v>
      </c>
      <c r="F190" s="79" t="s">
        <v>232</v>
      </c>
      <c r="G190" s="80"/>
      <c r="H190" s="80"/>
      <c r="I190" s="80"/>
      <c r="J190" s="80"/>
      <c r="K190" s="112"/>
      <c r="L190" s="113"/>
      <c r="M190" s="112"/>
      <c r="N190" s="113"/>
      <c r="O190" s="3">
        <v>20</v>
      </c>
      <c r="P190" s="3">
        <v>40</v>
      </c>
      <c r="Q190" s="64">
        <f>P190</f>
        <v>40</v>
      </c>
    </row>
    <row r="191" spans="2:17">
      <c r="B191" s="94">
        <v>14</v>
      </c>
      <c r="C191" s="8">
        <v>1</v>
      </c>
      <c r="D191" s="1">
        <v>5</v>
      </c>
      <c r="E191" s="102" t="s">
        <v>233</v>
      </c>
      <c r="F191" s="97"/>
      <c r="G191" s="97"/>
      <c r="H191" s="97"/>
      <c r="I191" s="97"/>
      <c r="J191" s="125"/>
      <c r="K191" s="2">
        <f>ROUND(D191/D217*100, 2)</f>
        <v>3.76</v>
      </c>
      <c r="L191" s="2">
        <f>ROUND(N192,2)</f>
        <v>50.82</v>
      </c>
      <c r="M191" s="114">
        <f>ROUND(M192,1)</f>
        <v>100</v>
      </c>
      <c r="N191" s="115"/>
      <c r="O191" s="34"/>
      <c r="P191" s="40"/>
      <c r="Q191" s="35"/>
    </row>
    <row r="192" spans="2:17" ht="15" customHeight="1">
      <c r="B192" s="95"/>
      <c r="C192" s="81">
        <v>1</v>
      </c>
      <c r="D192" s="10">
        <v>5</v>
      </c>
      <c r="E192" s="68" t="s">
        <v>234</v>
      </c>
      <c r="F192" s="69"/>
      <c r="G192" s="69"/>
      <c r="H192" s="69"/>
      <c r="I192" s="69"/>
      <c r="J192" s="120"/>
      <c r="K192" s="108"/>
      <c r="L192" s="109"/>
      <c r="M192" s="2">
        <v>100</v>
      </c>
      <c r="N192" s="6">
        <f>ROUND(M192*SUM(P193:P197)/500,2)</f>
        <v>50.82</v>
      </c>
      <c r="O192" s="36"/>
      <c r="P192" s="41"/>
      <c r="Q192" s="37"/>
    </row>
    <row r="193" spans="2:17" ht="26.25" customHeight="1">
      <c r="B193" s="95"/>
      <c r="C193" s="82"/>
      <c r="D193" s="4">
        <v>1</v>
      </c>
      <c r="E193" s="5" t="s">
        <v>71</v>
      </c>
      <c r="F193" s="79" t="s">
        <v>235</v>
      </c>
      <c r="G193" s="80"/>
      <c r="H193" s="80"/>
      <c r="I193" s="80"/>
      <c r="J193" s="80"/>
      <c r="K193" s="110"/>
      <c r="L193" s="111"/>
      <c r="M193" s="108"/>
      <c r="N193" s="109"/>
      <c r="O193" s="3">
        <v>20</v>
      </c>
      <c r="P193" s="3">
        <v>26.5</v>
      </c>
      <c r="Q193" s="64">
        <f>P193</f>
        <v>26.5</v>
      </c>
    </row>
    <row r="194" spans="2:17" ht="15" customHeight="1">
      <c r="B194" s="95"/>
      <c r="C194" s="82"/>
      <c r="D194" s="4">
        <v>2</v>
      </c>
      <c r="E194" s="5" t="s">
        <v>71</v>
      </c>
      <c r="F194" s="130" t="s">
        <v>236</v>
      </c>
      <c r="G194" s="87"/>
      <c r="H194" s="87"/>
      <c r="I194" s="87"/>
      <c r="J194" s="88"/>
      <c r="K194" s="110"/>
      <c r="L194" s="111"/>
      <c r="M194" s="110"/>
      <c r="N194" s="111"/>
      <c r="O194" s="3">
        <v>20</v>
      </c>
      <c r="P194" s="3">
        <v>72</v>
      </c>
      <c r="Q194" s="64">
        <f>P194</f>
        <v>72</v>
      </c>
    </row>
    <row r="195" spans="2:17" ht="24.75" customHeight="1">
      <c r="B195" s="95"/>
      <c r="C195" s="82"/>
      <c r="D195" s="4">
        <v>3</v>
      </c>
      <c r="E195" s="5" t="s">
        <v>71</v>
      </c>
      <c r="F195" s="79" t="s">
        <v>237</v>
      </c>
      <c r="G195" s="80"/>
      <c r="H195" s="80"/>
      <c r="I195" s="80"/>
      <c r="J195" s="80"/>
      <c r="K195" s="110"/>
      <c r="L195" s="111"/>
      <c r="M195" s="110"/>
      <c r="N195" s="111"/>
      <c r="O195" s="3">
        <v>20</v>
      </c>
      <c r="P195" s="3">
        <v>65</v>
      </c>
      <c r="Q195" s="64">
        <f>P195</f>
        <v>65</v>
      </c>
    </row>
    <row r="196" spans="2:17">
      <c r="B196" s="95"/>
      <c r="C196" s="82"/>
      <c r="D196" s="4">
        <v>4</v>
      </c>
      <c r="E196" s="5" t="s">
        <v>71</v>
      </c>
      <c r="F196" s="79" t="s">
        <v>238</v>
      </c>
      <c r="G196" s="80"/>
      <c r="H196" s="80"/>
      <c r="I196" s="80"/>
      <c r="J196" s="80"/>
      <c r="K196" s="110"/>
      <c r="L196" s="111"/>
      <c r="M196" s="110"/>
      <c r="N196" s="111"/>
      <c r="O196" s="3">
        <v>20</v>
      </c>
      <c r="P196" s="3">
        <v>40.6</v>
      </c>
      <c r="Q196" s="64">
        <f>P196</f>
        <v>40.6</v>
      </c>
    </row>
    <row r="197" spans="2:17" ht="15" customHeight="1">
      <c r="B197" s="96"/>
      <c r="C197" s="83"/>
      <c r="D197" s="4">
        <v>5</v>
      </c>
      <c r="E197" s="5" t="s">
        <v>71</v>
      </c>
      <c r="F197" s="79" t="s">
        <v>239</v>
      </c>
      <c r="G197" s="80"/>
      <c r="H197" s="80"/>
      <c r="I197" s="80"/>
      <c r="J197" s="80"/>
      <c r="K197" s="112"/>
      <c r="L197" s="113"/>
      <c r="M197" s="112"/>
      <c r="N197" s="113"/>
      <c r="O197" s="3">
        <v>20</v>
      </c>
      <c r="P197" s="3">
        <v>50</v>
      </c>
      <c r="Q197" s="64">
        <f>P197</f>
        <v>50</v>
      </c>
    </row>
    <row r="198" spans="2:17" ht="21">
      <c r="B198" s="54" t="s">
        <v>61</v>
      </c>
      <c r="C198" s="33" t="s">
        <v>62</v>
      </c>
      <c r="D198" s="32" t="s">
        <v>33</v>
      </c>
      <c r="E198" s="52" t="s">
        <v>64</v>
      </c>
      <c r="F198" s="105" t="s">
        <v>65</v>
      </c>
      <c r="G198" s="106"/>
      <c r="H198" s="106"/>
      <c r="I198" s="106"/>
      <c r="J198" s="107"/>
      <c r="K198" s="52" t="s">
        <v>39</v>
      </c>
      <c r="L198" s="52" t="s">
        <v>66</v>
      </c>
      <c r="M198" s="52" t="s">
        <v>43</v>
      </c>
      <c r="N198" s="52" t="s">
        <v>67</v>
      </c>
      <c r="O198" s="52" t="s">
        <v>47</v>
      </c>
      <c r="P198" s="52" t="s">
        <v>68</v>
      </c>
      <c r="Q198" s="53" t="s">
        <v>55</v>
      </c>
    </row>
    <row r="199" spans="2:17">
      <c r="B199" s="122">
        <v>15</v>
      </c>
      <c r="C199" s="8">
        <v>3</v>
      </c>
      <c r="D199" s="1">
        <v>10</v>
      </c>
      <c r="E199" s="102" t="s">
        <v>240</v>
      </c>
      <c r="F199" s="97"/>
      <c r="G199" s="97"/>
      <c r="H199" s="97"/>
      <c r="I199" s="97"/>
      <c r="J199" s="97"/>
      <c r="K199" s="7">
        <f>ROUND(D199/D217*100, 2)</f>
        <v>7.52</v>
      </c>
      <c r="L199" s="2">
        <f>ROUND(N51+N55+N59,2)</f>
        <v>66.66</v>
      </c>
      <c r="M199" s="114">
        <f>ROUND(M210+M207+M200,1)</f>
        <v>100</v>
      </c>
      <c r="N199" s="115"/>
      <c r="O199" s="34"/>
      <c r="P199" s="40"/>
      <c r="Q199" s="35"/>
    </row>
    <row r="200" spans="2:17" ht="15" customHeight="1">
      <c r="B200" s="123"/>
      <c r="C200" s="81">
        <v>1</v>
      </c>
      <c r="D200" s="10">
        <v>6</v>
      </c>
      <c r="E200" s="68" t="s">
        <v>241</v>
      </c>
      <c r="F200" s="69"/>
      <c r="G200" s="69"/>
      <c r="H200" s="69"/>
      <c r="I200" s="69"/>
      <c r="J200" s="69"/>
      <c r="K200" s="108"/>
      <c r="L200" s="109"/>
      <c r="M200" s="2">
        <f>ROUND(D200/D199*100,2)</f>
        <v>60</v>
      </c>
      <c r="N200" s="3">
        <f>ROUND(M200*SUM(P201:P206)/600,2)</f>
        <v>29.02</v>
      </c>
      <c r="O200" s="36"/>
      <c r="P200" s="41"/>
      <c r="Q200" s="37"/>
    </row>
    <row r="201" spans="2:17">
      <c r="B201" s="123"/>
      <c r="C201" s="82"/>
      <c r="D201" s="4">
        <v>1</v>
      </c>
      <c r="E201" s="5" t="s">
        <v>71</v>
      </c>
      <c r="F201" s="79" t="s">
        <v>242</v>
      </c>
      <c r="G201" s="80"/>
      <c r="H201" s="80"/>
      <c r="I201" s="80"/>
      <c r="J201" s="80"/>
      <c r="K201" s="110"/>
      <c r="L201" s="111"/>
      <c r="M201" s="108"/>
      <c r="N201" s="109"/>
      <c r="O201" s="3">
        <v>10</v>
      </c>
      <c r="P201" s="3">
        <v>35.200000000000003</v>
      </c>
      <c r="Q201" s="64">
        <f t="shared" ref="Q201:Q206" si="6">P201</f>
        <v>35.200000000000003</v>
      </c>
    </row>
    <row r="202" spans="2:17">
      <c r="B202" s="123"/>
      <c r="C202" s="82"/>
      <c r="D202" s="4">
        <v>2</v>
      </c>
      <c r="E202" s="5" t="s">
        <v>71</v>
      </c>
      <c r="F202" s="79" t="s">
        <v>243</v>
      </c>
      <c r="G202" s="80"/>
      <c r="H202" s="80"/>
      <c r="I202" s="80"/>
      <c r="J202" s="80"/>
      <c r="K202" s="110"/>
      <c r="L202" s="111"/>
      <c r="M202" s="110"/>
      <c r="N202" s="111"/>
      <c r="O202" s="3">
        <v>10</v>
      </c>
      <c r="P202" s="3">
        <v>50</v>
      </c>
      <c r="Q202" s="64">
        <f t="shared" si="6"/>
        <v>50</v>
      </c>
    </row>
    <row r="203" spans="2:17">
      <c r="B203" s="123"/>
      <c r="C203" s="82"/>
      <c r="D203" s="4">
        <v>3</v>
      </c>
      <c r="E203" s="5" t="s">
        <v>71</v>
      </c>
      <c r="F203" s="79" t="s">
        <v>244</v>
      </c>
      <c r="G203" s="80"/>
      <c r="H203" s="80"/>
      <c r="I203" s="80"/>
      <c r="J203" s="80"/>
      <c r="K203" s="110"/>
      <c r="L203" s="111"/>
      <c r="M203" s="110"/>
      <c r="N203" s="111"/>
      <c r="O203" s="3">
        <v>10</v>
      </c>
      <c r="P203" s="3">
        <v>50</v>
      </c>
      <c r="Q203" s="64">
        <f t="shared" si="6"/>
        <v>50</v>
      </c>
    </row>
    <row r="204" spans="2:17">
      <c r="B204" s="123"/>
      <c r="C204" s="82"/>
      <c r="D204" s="4">
        <v>4</v>
      </c>
      <c r="E204" s="5" t="s">
        <v>71</v>
      </c>
      <c r="F204" s="79" t="s">
        <v>245</v>
      </c>
      <c r="G204" s="80"/>
      <c r="H204" s="80"/>
      <c r="I204" s="80"/>
      <c r="J204" s="80"/>
      <c r="K204" s="110"/>
      <c r="L204" s="111"/>
      <c r="M204" s="110"/>
      <c r="N204" s="111"/>
      <c r="O204" s="3">
        <v>10</v>
      </c>
      <c r="P204" s="3">
        <v>80</v>
      </c>
      <c r="Q204" s="64">
        <f t="shared" si="6"/>
        <v>80</v>
      </c>
    </row>
    <row r="205" spans="2:17">
      <c r="B205" s="123"/>
      <c r="C205" s="82"/>
      <c r="D205" s="4">
        <v>5</v>
      </c>
      <c r="E205" s="5" t="s">
        <v>71</v>
      </c>
      <c r="F205" s="79" t="s">
        <v>246</v>
      </c>
      <c r="G205" s="80"/>
      <c r="H205" s="80"/>
      <c r="I205" s="80"/>
      <c r="J205" s="80"/>
      <c r="K205" s="110"/>
      <c r="L205" s="111"/>
      <c r="M205" s="110"/>
      <c r="N205" s="111"/>
      <c r="O205" s="3">
        <v>10</v>
      </c>
      <c r="P205" s="3">
        <v>45</v>
      </c>
      <c r="Q205" s="64">
        <f t="shared" si="6"/>
        <v>45</v>
      </c>
    </row>
    <row r="206" spans="2:17">
      <c r="B206" s="123"/>
      <c r="C206" s="83"/>
      <c r="D206" s="4">
        <v>6</v>
      </c>
      <c r="E206" s="5" t="s">
        <v>71</v>
      </c>
      <c r="F206" s="79" t="s">
        <v>247</v>
      </c>
      <c r="G206" s="80"/>
      <c r="H206" s="80"/>
      <c r="I206" s="80"/>
      <c r="J206" s="80"/>
      <c r="K206" s="110"/>
      <c r="L206" s="111"/>
      <c r="M206" s="112"/>
      <c r="N206" s="113"/>
      <c r="O206" s="3">
        <v>10</v>
      </c>
      <c r="P206" s="3">
        <v>30</v>
      </c>
      <c r="Q206" s="64">
        <f t="shared" si="6"/>
        <v>30</v>
      </c>
    </row>
    <row r="207" spans="2:17" ht="15" customHeight="1">
      <c r="B207" s="123"/>
      <c r="C207" s="81">
        <v>2</v>
      </c>
      <c r="D207" s="10">
        <v>2</v>
      </c>
      <c r="E207" s="68" t="s">
        <v>248</v>
      </c>
      <c r="F207" s="69"/>
      <c r="G207" s="69"/>
      <c r="H207" s="69"/>
      <c r="I207" s="69"/>
      <c r="J207" s="69"/>
      <c r="K207" s="110"/>
      <c r="L207" s="111"/>
      <c r="M207" s="2">
        <f>ROUND(D207/D199*100,2)</f>
        <v>20</v>
      </c>
      <c r="N207" s="6">
        <f>ROUND(M207*SUM(P208:P209)/200,2)</f>
        <v>8.5500000000000007</v>
      </c>
      <c r="O207" s="38"/>
      <c r="P207" s="42"/>
      <c r="Q207" s="39"/>
    </row>
    <row r="208" spans="2:17">
      <c r="B208" s="123"/>
      <c r="C208" s="82"/>
      <c r="D208" s="4">
        <v>1</v>
      </c>
      <c r="E208" s="5" t="s">
        <v>71</v>
      </c>
      <c r="F208" s="79" t="s">
        <v>249</v>
      </c>
      <c r="G208" s="80"/>
      <c r="H208" s="80"/>
      <c r="I208" s="80"/>
      <c r="J208" s="80"/>
      <c r="K208" s="110"/>
      <c r="L208" s="111"/>
      <c r="M208" s="108"/>
      <c r="N208" s="109"/>
      <c r="O208" s="3">
        <v>10</v>
      </c>
      <c r="P208" s="3">
        <v>50</v>
      </c>
      <c r="Q208" s="64">
        <f>P208</f>
        <v>50</v>
      </c>
    </row>
    <row r="209" spans="2:17">
      <c r="B209" s="123"/>
      <c r="C209" s="83"/>
      <c r="D209" s="4">
        <v>2</v>
      </c>
      <c r="E209" s="5" t="s">
        <v>71</v>
      </c>
      <c r="F209" s="79" t="s">
        <v>254</v>
      </c>
      <c r="G209" s="80"/>
      <c r="H209" s="80"/>
      <c r="I209" s="80"/>
      <c r="J209" s="80"/>
      <c r="K209" s="110"/>
      <c r="L209" s="111"/>
      <c r="M209" s="112"/>
      <c r="N209" s="113"/>
      <c r="O209" s="3">
        <v>10</v>
      </c>
      <c r="P209" s="3">
        <v>35.5</v>
      </c>
      <c r="Q209" s="64">
        <f>P209</f>
        <v>35.5</v>
      </c>
    </row>
    <row r="210" spans="2:17" ht="15" customHeight="1">
      <c r="B210" s="123"/>
      <c r="C210" s="81">
        <v>3</v>
      </c>
      <c r="D210" s="10">
        <v>2</v>
      </c>
      <c r="E210" s="68" t="s">
        <v>250</v>
      </c>
      <c r="F210" s="69"/>
      <c r="G210" s="69"/>
      <c r="H210" s="69"/>
      <c r="I210" s="69"/>
      <c r="J210" s="69"/>
      <c r="K210" s="110"/>
      <c r="L210" s="111"/>
      <c r="M210" s="2">
        <f>ROUND(D210/D199*100,2)</f>
        <v>20</v>
      </c>
      <c r="N210" s="6">
        <f>ROUND(M210*SUM(P211:P212)/200,2)</f>
        <v>6</v>
      </c>
      <c r="O210" s="38"/>
      <c r="P210" s="42"/>
      <c r="Q210" s="39"/>
    </row>
    <row r="211" spans="2:17">
      <c r="B211" s="123"/>
      <c r="C211" s="82"/>
      <c r="D211" s="4">
        <v>1</v>
      </c>
      <c r="E211" s="5" t="s">
        <v>71</v>
      </c>
      <c r="F211" s="79" t="s">
        <v>251</v>
      </c>
      <c r="G211" s="80"/>
      <c r="H211" s="80"/>
      <c r="I211" s="80"/>
      <c r="J211" s="80"/>
      <c r="K211" s="110"/>
      <c r="L211" s="111"/>
      <c r="M211" s="108"/>
      <c r="N211" s="109"/>
      <c r="O211" s="3">
        <v>10</v>
      </c>
      <c r="P211" s="3">
        <v>30</v>
      </c>
      <c r="Q211" s="64">
        <f>P211</f>
        <v>30</v>
      </c>
    </row>
    <row r="212" spans="2:17">
      <c r="B212" s="124"/>
      <c r="C212" s="83"/>
      <c r="D212" s="4">
        <v>2</v>
      </c>
      <c r="E212" s="5" t="s">
        <v>71</v>
      </c>
      <c r="F212" s="79" t="s">
        <v>252</v>
      </c>
      <c r="G212" s="80"/>
      <c r="H212" s="80"/>
      <c r="I212" s="80"/>
      <c r="J212" s="80"/>
      <c r="K212" s="112"/>
      <c r="L212" s="113"/>
      <c r="M212" s="112"/>
      <c r="N212" s="113"/>
      <c r="O212" s="3">
        <v>10</v>
      </c>
      <c r="P212" s="3">
        <v>30</v>
      </c>
      <c r="Q212" s="64">
        <f>P212</f>
        <v>30</v>
      </c>
    </row>
    <row r="213" spans="2:17">
      <c r="B213" s="65"/>
      <c r="C213" s="65"/>
      <c r="D213" s="66"/>
      <c r="E213" s="67"/>
      <c r="F213" s="67"/>
      <c r="G213" s="67"/>
      <c r="H213" s="67"/>
      <c r="I213" s="67"/>
      <c r="J213" s="67"/>
      <c r="K213" s="67"/>
      <c r="L213" s="67"/>
      <c r="M213" s="67"/>
      <c r="N213" s="67"/>
      <c r="O213" s="67"/>
      <c r="P213" s="67"/>
      <c r="Q213" s="67"/>
    </row>
    <row r="214" spans="2:17">
      <c r="B214" s="9"/>
      <c r="C214" s="9"/>
      <c r="D214" s="14"/>
    </row>
    <row r="215" spans="2:17">
      <c r="B215" s="9" t="s">
        <v>61</v>
      </c>
      <c r="C215" s="9"/>
      <c r="D215" s="14">
        <v>11</v>
      </c>
    </row>
    <row r="216" spans="2:17">
      <c r="B216" t="s">
        <v>253</v>
      </c>
      <c r="C216" s="9"/>
      <c r="D216" s="15">
        <f>$C199+$C191+$C183+$C159+$C125+$C81+$C64+$C50+$C42+$C27+$C23</f>
        <v>39</v>
      </c>
    </row>
    <row r="217" spans="2:17">
      <c r="B217" s="9" t="s">
        <v>33</v>
      </c>
      <c r="C217" s="9"/>
      <c r="D217" s="15">
        <f>$D23+$D27+$D42+$D50+$D64+$D81+$D125+$D159+$D183+$D191+$D199</f>
        <v>133</v>
      </c>
    </row>
    <row r="218" spans="2:17">
      <c r="B218" s="9"/>
    </row>
    <row r="219" spans="2:17">
      <c r="B219" s="9"/>
    </row>
    <row r="220" spans="2:17">
      <c r="B220" s="9"/>
      <c r="C220" s="9"/>
    </row>
    <row r="221" spans="2:17">
      <c r="B221" s="9"/>
      <c r="C221" s="9"/>
    </row>
    <row r="222" spans="2:17">
      <c r="B222" s="9"/>
      <c r="C222" s="9"/>
    </row>
    <row r="223" spans="2:17">
      <c r="B223" s="9"/>
      <c r="C223" s="9"/>
    </row>
    <row r="224" spans="2:17">
      <c r="B224" s="9"/>
      <c r="C224" s="9"/>
    </row>
    <row r="225" spans="2:3">
      <c r="B225" s="9"/>
      <c r="C225" s="9"/>
    </row>
    <row r="226" spans="2:3">
      <c r="B226" s="9"/>
      <c r="C226" s="9"/>
    </row>
    <row r="227" spans="2:3">
      <c r="B227" s="9"/>
      <c r="C227" s="9"/>
    </row>
    <row r="228" spans="2:3">
      <c r="B228" s="9"/>
      <c r="C228" s="9"/>
    </row>
    <row r="229" spans="2:3">
      <c r="B229" s="9"/>
      <c r="C229" s="9"/>
    </row>
    <row r="230" spans="2:3">
      <c r="B230" s="9"/>
      <c r="C230" s="9"/>
    </row>
    <row r="231" spans="2:3">
      <c r="B231" s="9"/>
      <c r="C231" s="9"/>
    </row>
    <row r="232" spans="2:3">
      <c r="B232" s="9"/>
      <c r="C232" s="9"/>
    </row>
    <row r="233" spans="2:3">
      <c r="B233" s="9"/>
      <c r="C233" s="9"/>
    </row>
    <row r="234" spans="2:3">
      <c r="B234" s="9"/>
      <c r="C234" s="9"/>
    </row>
    <row r="235" spans="2:3">
      <c r="B235" s="9"/>
      <c r="C235" s="9"/>
    </row>
    <row r="236" spans="2:3">
      <c r="B236" s="9"/>
      <c r="C236" s="9"/>
    </row>
    <row r="237" spans="2:3">
      <c r="B237" s="9"/>
      <c r="C237" s="9"/>
    </row>
    <row r="238" spans="2:3">
      <c r="B238" s="9"/>
      <c r="C238" s="9"/>
    </row>
    <row r="239" spans="2:3">
      <c r="B239" s="9"/>
      <c r="C239" s="9"/>
    </row>
  </sheetData>
  <mergeCells count="308">
    <mergeCell ref="C207:C209"/>
    <mergeCell ref="C200:C206"/>
    <mergeCell ref="K200:L212"/>
    <mergeCell ref="F201:J201"/>
    <mergeCell ref="M201:N206"/>
    <mergeCell ref="F202:J202"/>
    <mergeCell ref="C210:C212"/>
    <mergeCell ref="F211:J211"/>
    <mergeCell ref="E210:J210"/>
    <mergeCell ref="E207:J207"/>
    <mergeCell ref="E200:J200"/>
    <mergeCell ref="F206:J206"/>
    <mergeCell ref="F203:J203"/>
    <mergeCell ref="F204:J204"/>
    <mergeCell ref="B2:Q2"/>
    <mergeCell ref="K11:Q11"/>
    <mergeCell ref="B18:Q18"/>
    <mergeCell ref="F63:J63"/>
    <mergeCell ref="F124:J124"/>
    <mergeCell ref="F41:J41"/>
    <mergeCell ref="C192:C197"/>
    <mergeCell ref="F189:J189"/>
    <mergeCell ref="F190:J190"/>
    <mergeCell ref="M193:N197"/>
    <mergeCell ref="F195:J195"/>
    <mergeCell ref="F196:J196"/>
    <mergeCell ref="F197:J197"/>
    <mergeCell ref="F194:J194"/>
    <mergeCell ref="E192:J192"/>
    <mergeCell ref="B159:B181"/>
    <mergeCell ref="E159:J159"/>
    <mergeCell ref="M159:N159"/>
    <mergeCell ref="C167:C169"/>
    <mergeCell ref="F172:J172"/>
    <mergeCell ref="C180:C181"/>
    <mergeCell ref="E174:J174"/>
    <mergeCell ref="E180:J180"/>
    <mergeCell ref="F181:J181"/>
    <mergeCell ref="M199:N199"/>
    <mergeCell ref="K192:L197"/>
    <mergeCell ref="F193:J193"/>
    <mergeCell ref="B183:B190"/>
    <mergeCell ref="E183:J183"/>
    <mergeCell ref="M183:N183"/>
    <mergeCell ref="C184:C186"/>
    <mergeCell ref="K184:L190"/>
    <mergeCell ref="F185:J185"/>
    <mergeCell ref="E187:J187"/>
    <mergeCell ref="E184:J184"/>
    <mergeCell ref="F198:J198"/>
    <mergeCell ref="B199:B212"/>
    <mergeCell ref="E199:J199"/>
    <mergeCell ref="F205:J205"/>
    <mergeCell ref="M211:N212"/>
    <mergeCell ref="F212:J212"/>
    <mergeCell ref="F208:J208"/>
    <mergeCell ref="M208:N209"/>
    <mergeCell ref="F209:J209"/>
    <mergeCell ref="B191:B197"/>
    <mergeCell ref="E191:J191"/>
    <mergeCell ref="M191:N191"/>
    <mergeCell ref="M185:N186"/>
    <mergeCell ref="F186:J186"/>
    <mergeCell ref="C187:C190"/>
    <mergeCell ref="F188:J188"/>
    <mergeCell ref="M188:N190"/>
    <mergeCell ref="C174:C179"/>
    <mergeCell ref="C160:C161"/>
    <mergeCell ref="K160:L181"/>
    <mergeCell ref="F182:J182"/>
    <mergeCell ref="M181:N181"/>
    <mergeCell ref="M171:N173"/>
    <mergeCell ref="F177:J177"/>
    <mergeCell ref="C170:C173"/>
    <mergeCell ref="F179:J179"/>
    <mergeCell ref="F178:J178"/>
    <mergeCell ref="F164:J164"/>
    <mergeCell ref="F165:J165"/>
    <mergeCell ref="F166:J166"/>
    <mergeCell ref="M161:N161"/>
    <mergeCell ref="F168:J168"/>
    <mergeCell ref="M168:N169"/>
    <mergeCell ref="F169:J169"/>
    <mergeCell ref="F173:J173"/>
    <mergeCell ref="F175:J175"/>
    <mergeCell ref="M175:N179"/>
    <mergeCell ref="F176:J176"/>
    <mergeCell ref="E167:J167"/>
    <mergeCell ref="E170:J170"/>
    <mergeCell ref="F171:J171"/>
    <mergeCell ref="F163:J163"/>
    <mergeCell ref="M163:N166"/>
    <mergeCell ref="C162:C166"/>
    <mergeCell ref="C137:C144"/>
    <mergeCell ref="F138:J138"/>
    <mergeCell ref="F158:J158"/>
    <mergeCell ref="F156:J156"/>
    <mergeCell ref="M156:N157"/>
    <mergeCell ref="F157:J157"/>
    <mergeCell ref="F161:J161"/>
    <mergeCell ref="E160:J160"/>
    <mergeCell ref="E162:J162"/>
    <mergeCell ref="C155:C157"/>
    <mergeCell ref="M118:N123"/>
    <mergeCell ref="F120:J120"/>
    <mergeCell ref="F121:J121"/>
    <mergeCell ref="F122:J122"/>
    <mergeCell ref="F146:J146"/>
    <mergeCell ref="C152:C154"/>
    <mergeCell ref="B125:B157"/>
    <mergeCell ref="E125:J125"/>
    <mergeCell ref="E126:J126"/>
    <mergeCell ref="E128:J128"/>
    <mergeCell ref="E133:J133"/>
    <mergeCell ref="F130:J130"/>
    <mergeCell ref="F131:J131"/>
    <mergeCell ref="F132:J132"/>
    <mergeCell ref="M146:N151"/>
    <mergeCell ref="F147:J147"/>
    <mergeCell ref="F148:J148"/>
    <mergeCell ref="F150:J150"/>
    <mergeCell ref="F151:J151"/>
    <mergeCell ref="M129:N132"/>
    <mergeCell ref="F140:J140"/>
    <mergeCell ref="F141:J141"/>
    <mergeCell ref="F142:J142"/>
    <mergeCell ref="F149:J149"/>
    <mergeCell ref="M125:N125"/>
    <mergeCell ref="C126:C127"/>
    <mergeCell ref="K126:L157"/>
    <mergeCell ref="F127:J127"/>
    <mergeCell ref="C133:C136"/>
    <mergeCell ref="F134:J134"/>
    <mergeCell ref="M134:N136"/>
    <mergeCell ref="F135:J135"/>
    <mergeCell ref="M153:N154"/>
    <mergeCell ref="F136:J136"/>
    <mergeCell ref="C128:C132"/>
    <mergeCell ref="F129:J129"/>
    <mergeCell ref="F139:J139"/>
    <mergeCell ref="E137:J137"/>
    <mergeCell ref="F153:J153"/>
    <mergeCell ref="F154:J154"/>
    <mergeCell ref="M138:N144"/>
    <mergeCell ref="F143:J143"/>
    <mergeCell ref="F144:J144"/>
    <mergeCell ref="C145:C151"/>
    <mergeCell ref="E155:J155"/>
    <mergeCell ref="E145:J145"/>
    <mergeCell ref="F80:J80"/>
    <mergeCell ref="B81:B123"/>
    <mergeCell ref="E81:J81"/>
    <mergeCell ref="M81:N81"/>
    <mergeCell ref="C82:C86"/>
    <mergeCell ref="C87:C90"/>
    <mergeCell ref="F88:J88"/>
    <mergeCell ref="M88:N90"/>
    <mergeCell ref="F89:J89"/>
    <mergeCell ref="F90:J90"/>
    <mergeCell ref="F96:J96"/>
    <mergeCell ref="K82:L123"/>
    <mergeCell ref="F83:J83"/>
    <mergeCell ref="M83:N86"/>
    <mergeCell ref="F84:J84"/>
    <mergeCell ref="F85:J85"/>
    <mergeCell ref="F86:J86"/>
    <mergeCell ref="F123:J123"/>
    <mergeCell ref="E102:J102"/>
    <mergeCell ref="E107:J107"/>
    <mergeCell ref="F100:J100"/>
    <mergeCell ref="M100:N101"/>
    <mergeCell ref="F101:J101"/>
    <mergeCell ref="C91:C93"/>
    <mergeCell ref="M73:N79"/>
    <mergeCell ref="F74:J74"/>
    <mergeCell ref="F75:J75"/>
    <mergeCell ref="F76:J76"/>
    <mergeCell ref="F77:J77"/>
    <mergeCell ref="E72:J72"/>
    <mergeCell ref="M64:N64"/>
    <mergeCell ref="K65:L79"/>
    <mergeCell ref="F66:J66"/>
    <mergeCell ref="F78:J78"/>
    <mergeCell ref="F79:J79"/>
    <mergeCell ref="E65:J65"/>
    <mergeCell ref="M66:N71"/>
    <mergeCell ref="F67:J67"/>
    <mergeCell ref="F68:J68"/>
    <mergeCell ref="F69:J69"/>
    <mergeCell ref="M52:N54"/>
    <mergeCell ref="F53:J53"/>
    <mergeCell ref="F54:J54"/>
    <mergeCell ref="E50:J50"/>
    <mergeCell ref="M50:N50"/>
    <mergeCell ref="F56:J56"/>
    <mergeCell ref="M56:N58"/>
    <mergeCell ref="F57:J57"/>
    <mergeCell ref="F58:J58"/>
    <mergeCell ref="K51:L62"/>
    <mergeCell ref="F60:J60"/>
    <mergeCell ref="M60:N62"/>
    <mergeCell ref="F61:J61"/>
    <mergeCell ref="F62:J62"/>
    <mergeCell ref="K43:L49"/>
    <mergeCell ref="F44:J44"/>
    <mergeCell ref="C37:C40"/>
    <mergeCell ref="F38:J38"/>
    <mergeCell ref="M38:N40"/>
    <mergeCell ref="F39:J39"/>
    <mergeCell ref="E37:J37"/>
    <mergeCell ref="E43:J43"/>
    <mergeCell ref="E47:J47"/>
    <mergeCell ref="F40:J40"/>
    <mergeCell ref="M44:N46"/>
    <mergeCell ref="F45:J45"/>
    <mergeCell ref="F46:J46"/>
    <mergeCell ref="M42:N42"/>
    <mergeCell ref="E42:J42"/>
    <mergeCell ref="C47:C49"/>
    <mergeCell ref="F48:J48"/>
    <mergeCell ref="M48:N49"/>
    <mergeCell ref="F49:J49"/>
    <mergeCell ref="K21:Q21"/>
    <mergeCell ref="F22:J22"/>
    <mergeCell ref="C28:C36"/>
    <mergeCell ref="K28:L40"/>
    <mergeCell ref="F29:J29"/>
    <mergeCell ref="M25:N26"/>
    <mergeCell ref="F26:J26"/>
    <mergeCell ref="M23:N23"/>
    <mergeCell ref="C24:C26"/>
    <mergeCell ref="K24:L26"/>
    <mergeCell ref="F25:J25"/>
    <mergeCell ref="M29:N36"/>
    <mergeCell ref="F30:J30"/>
    <mergeCell ref="F31:J31"/>
    <mergeCell ref="F32:J32"/>
    <mergeCell ref="F35:J35"/>
    <mergeCell ref="F36:J36"/>
    <mergeCell ref="F33:J33"/>
    <mergeCell ref="F34:J34"/>
    <mergeCell ref="E28:J28"/>
    <mergeCell ref="E27:J27"/>
    <mergeCell ref="M27:N27"/>
    <mergeCell ref="E24:J24"/>
    <mergeCell ref="C51:C54"/>
    <mergeCell ref="C55:C58"/>
    <mergeCell ref="B50:B62"/>
    <mergeCell ref="E51:J51"/>
    <mergeCell ref="E55:J55"/>
    <mergeCell ref="F52:J52"/>
    <mergeCell ref="E59:J59"/>
    <mergeCell ref="C72:C79"/>
    <mergeCell ref="B64:B79"/>
    <mergeCell ref="E64:J64"/>
    <mergeCell ref="C65:C71"/>
    <mergeCell ref="F73:J73"/>
    <mergeCell ref="C59:C62"/>
    <mergeCell ref="F70:J70"/>
    <mergeCell ref="F71:J71"/>
    <mergeCell ref="B21:B22"/>
    <mergeCell ref="C21:C22"/>
    <mergeCell ref="D21:D22"/>
    <mergeCell ref="E21:J21"/>
    <mergeCell ref="B23:B26"/>
    <mergeCell ref="E23:J23"/>
    <mergeCell ref="B27:B40"/>
    <mergeCell ref="C43:C46"/>
    <mergeCell ref="B42:B49"/>
    <mergeCell ref="C94:C96"/>
    <mergeCell ref="F95:J95"/>
    <mergeCell ref="C97:C98"/>
    <mergeCell ref="F98:J98"/>
    <mergeCell ref="C102:C106"/>
    <mergeCell ref="F103:J103"/>
    <mergeCell ref="F104:J104"/>
    <mergeCell ref="F105:J105"/>
    <mergeCell ref="F106:J106"/>
    <mergeCell ref="C99:C101"/>
    <mergeCell ref="C107:C112"/>
    <mergeCell ref="F108:J108"/>
    <mergeCell ref="F109:J109"/>
    <mergeCell ref="C113:C116"/>
    <mergeCell ref="E152:J152"/>
    <mergeCell ref="C117:C123"/>
    <mergeCell ref="F118:J118"/>
    <mergeCell ref="F119:J119"/>
    <mergeCell ref="E113:J113"/>
    <mergeCell ref="F114:J114"/>
    <mergeCell ref="F115:J115"/>
    <mergeCell ref="F116:J116"/>
    <mergeCell ref="E117:J117"/>
    <mergeCell ref="E82:J82"/>
    <mergeCell ref="E87:J87"/>
    <mergeCell ref="M92:N93"/>
    <mergeCell ref="M95:N96"/>
    <mergeCell ref="M98:N98"/>
    <mergeCell ref="M103:N106"/>
    <mergeCell ref="M108:N112"/>
    <mergeCell ref="F110:J110"/>
    <mergeCell ref="F111:J111"/>
    <mergeCell ref="F112:J112"/>
    <mergeCell ref="E94:J94"/>
    <mergeCell ref="E97:J97"/>
    <mergeCell ref="E99:J99"/>
    <mergeCell ref="F92:J92"/>
    <mergeCell ref="F93:J93"/>
    <mergeCell ref="E91:J91"/>
  </mergeCells>
  <phoneticPr fontId="0" type="noConversion"/>
  <conditionalFormatting sqref="Q185:Q186 Q188:Q190 Q181 Q201:Q206 Q208:Q209 Q211:Q212 Q161 Q163:Q166 Q168:Q169 Q171:Q173 Q175:Q179 Q118:Q123 Q83:Q86 Q88:Q90 Q92:Q93 Q95:Q96 Q98 Q100:Q101 Q73:Q79 Q66:Q71 Q44:Q46 Q48:Q49 Q52:Q54 Q56:Q58 Q60:Q62 Q25:Q26 Q103:Q106 Q108:Q112 Q114:Q116 Q193:Q197 Q156:Q157 Q153:Q154 Q146:Q151 Q138:Q144 Q134:Q136 Q129:Q132 Q127 Q29:Q36 Q38:Q40">
    <cfRule type="cellIs" dxfId="33" priority="784" operator="between">
      <formula>0</formula>
      <formula>29</formula>
    </cfRule>
    <cfRule type="cellIs" dxfId="32" priority="785" operator="between">
      <formula>30</formula>
      <formula>69</formula>
    </cfRule>
    <cfRule type="cellIs" dxfId="31" priority="786" operator="between">
      <formula>70</formula>
      <formula>100</formula>
    </cfRule>
  </conditionalFormatting>
  <conditionalFormatting sqref="Q185:Q186 Q188:Q190 Q181 Q201:Q206 Q208:Q209 Q211:Q212 Q161 Q163:Q166 Q168:Q169 Q171:Q173 Q175:Q179 Q118:Q123 Q83:Q86 Q88:Q90 Q92:Q93 Q95:Q96 Q98 Q100:Q101 Q73:Q79 Q66:Q71 Q44:Q46 Q48:Q49 Q52:Q54 Q56:Q58 Q60:Q62 Q25:Q26 Q103:Q106 Q108:Q112 Q114:Q116 Q193:Q197 Q156:Q157 Q153:Q154 Q146:Q151 Q138:Q144 Q134:Q136 Q129:Q132 Q127 Q29:Q36 Q38:Q40">
    <cfRule type="cellIs" dxfId="30" priority="746" operator="lessThan">
      <formula>0</formula>
    </cfRule>
    <cfRule type="cellIs" dxfId="29" priority="747" operator="greaterThan">
      <formula>100</formula>
    </cfRule>
  </conditionalFormatting>
  <conditionalFormatting sqref="P25">
    <cfRule type="containsBlanks" dxfId="28" priority="742">
      <formula>LEN(TRIM(P25))=0</formula>
    </cfRule>
  </conditionalFormatting>
  <conditionalFormatting sqref="P185:P186 P188:P190 P181 P201:P206 P208:P209 P211:P212 P161 P175:P179 P138:P144 P146:P151 P153:P154 P156:P157 P83:P86 P88:P90 P92:P93 P66:P71 P44:P46 P48:P49 P52:P54 P56:P58 P60:P62 P26 P193:P197 P163:P166 P168:P169 P171:P173 P134:P136 P73:P79 P29:P36 P38:P40">
    <cfRule type="containsBlanks" dxfId="27" priority="740">
      <formula>LEN(TRIM(P26))=0</formula>
    </cfRule>
    <cfRule type="containsBlanks" dxfId="26" priority="741">
      <formula>LEN(TRIM(P26))=0</formula>
    </cfRule>
  </conditionalFormatting>
  <conditionalFormatting sqref="P132">
    <cfRule type="containsBlanks" dxfId="25" priority="25">
      <formula>LEN(TRIM(P132))=0</formula>
    </cfRule>
    <cfRule type="containsBlanks" dxfId="24" priority="26">
      <formula>LEN(TRIM(P132))=0</formula>
    </cfRule>
  </conditionalFormatting>
  <conditionalFormatting sqref="P130">
    <cfRule type="containsBlanks" dxfId="23" priority="23">
      <formula>LEN(TRIM(P130))=0</formula>
    </cfRule>
    <cfRule type="containsBlanks" dxfId="22" priority="24">
      <formula>LEN(TRIM(P130))=0</formula>
    </cfRule>
  </conditionalFormatting>
  <conditionalFormatting sqref="P131">
    <cfRule type="containsBlanks" dxfId="21" priority="21">
      <formula>LEN(TRIM(P131))=0</formula>
    </cfRule>
    <cfRule type="containsBlanks" dxfId="20" priority="22">
      <formula>LEN(TRIM(P131))=0</formula>
    </cfRule>
  </conditionalFormatting>
  <conditionalFormatting sqref="P129">
    <cfRule type="containsBlanks" dxfId="19" priority="19">
      <formula>LEN(TRIM(P129))=0</formula>
    </cfRule>
    <cfRule type="containsBlanks" dxfId="18" priority="20">
      <formula>LEN(TRIM(P129))=0</formula>
    </cfRule>
  </conditionalFormatting>
  <conditionalFormatting sqref="P127">
    <cfRule type="containsBlanks" dxfId="17" priority="17">
      <formula>LEN(TRIM(P127))=0</formula>
    </cfRule>
    <cfRule type="containsBlanks" dxfId="16" priority="18">
      <formula>LEN(TRIM(P127))=0</formula>
    </cfRule>
  </conditionalFormatting>
  <conditionalFormatting sqref="P123">
    <cfRule type="containsBlanks" dxfId="15" priority="15">
      <formula>LEN(TRIM(P123))=0</formula>
    </cfRule>
    <cfRule type="containsBlanks" dxfId="14" priority="16">
      <formula>LEN(TRIM(P123))=0</formula>
    </cfRule>
  </conditionalFormatting>
  <conditionalFormatting sqref="P95:P96">
    <cfRule type="containsBlanks" dxfId="13" priority="13">
      <formula>LEN(TRIM(P95))=0</formula>
    </cfRule>
    <cfRule type="containsBlanks" dxfId="12" priority="14">
      <formula>LEN(TRIM(P95))=0</formula>
    </cfRule>
  </conditionalFormatting>
  <conditionalFormatting sqref="P100:P101">
    <cfRule type="containsBlanks" dxfId="11" priority="11">
      <formula>LEN(TRIM(P100))=0</formula>
    </cfRule>
    <cfRule type="containsBlanks" dxfId="10" priority="12">
      <formula>LEN(TRIM(P100))=0</formula>
    </cfRule>
  </conditionalFormatting>
  <conditionalFormatting sqref="P103:P106">
    <cfRule type="containsBlanks" dxfId="9" priority="9">
      <formula>LEN(TRIM(P103))=0</formula>
    </cfRule>
    <cfRule type="containsBlanks" dxfId="8" priority="10">
      <formula>LEN(TRIM(P103))=0</formula>
    </cfRule>
  </conditionalFormatting>
  <conditionalFormatting sqref="P98">
    <cfRule type="containsBlanks" dxfId="7" priority="7">
      <formula>LEN(TRIM(P98))=0</formula>
    </cfRule>
    <cfRule type="containsBlanks" dxfId="6" priority="8">
      <formula>LEN(TRIM(P98))=0</formula>
    </cfRule>
  </conditionalFormatting>
  <conditionalFormatting sqref="P108:P112">
    <cfRule type="containsBlanks" dxfId="5" priority="5">
      <formula>LEN(TRIM(P108))=0</formula>
    </cfRule>
    <cfRule type="containsBlanks" dxfId="4" priority="6">
      <formula>LEN(TRIM(P108))=0</formula>
    </cfRule>
  </conditionalFormatting>
  <conditionalFormatting sqref="P114:P116">
    <cfRule type="containsBlanks" dxfId="3" priority="3">
      <formula>LEN(TRIM(P114))=0</formula>
    </cfRule>
    <cfRule type="containsBlanks" dxfId="2" priority="4">
      <formula>LEN(TRIM(P114))=0</formula>
    </cfRule>
  </conditionalFormatting>
  <conditionalFormatting sqref="P118:P122">
    <cfRule type="containsBlanks" dxfId="1" priority="1">
      <formula>LEN(TRIM(P118))=0</formula>
    </cfRule>
    <cfRule type="containsBlanks" dxfId="0" priority="2">
      <formula>LEN(TRIM(P118))=0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FECCFC9109C48448E2E545F02983E88" ma:contentTypeVersion="6" ma:contentTypeDescription="Crear nuevo documento." ma:contentTypeScope="" ma:versionID="ef048c8bddd18a9f353ff3cdd12dd9c3">
  <xsd:schema xmlns:xsd="http://www.w3.org/2001/XMLSchema" xmlns:xs="http://www.w3.org/2001/XMLSchema" xmlns:p="http://schemas.microsoft.com/office/2006/metadata/properties" xmlns:ns2="1a924631-c9cd-431c-9774-f420d280935b" xmlns:ns3="0265f647-e01e-4260-85f5-17f8b0376178" targetNamespace="http://schemas.microsoft.com/office/2006/metadata/properties" ma:root="true" ma:fieldsID="44b5d538ae6826665ff869a58367f63b" ns2:_="" ns3:_="">
    <xsd:import namespace="1a924631-c9cd-431c-9774-f420d280935b"/>
    <xsd:import namespace="0265f647-e01e-4260-85f5-17f8b037617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924631-c9cd-431c-9774-f420d28093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265f647-e01e-4260-85f5-17f8b0376178"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A4C16DA-DB57-4500-A26D-99A71BD864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924631-c9cd-431c-9774-f420d280935b"/>
    <ds:schemaRef ds:uri="0265f647-e01e-4260-85f5-17f8b03761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E333C63-005E-4BD1-AAE3-625AE82796A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Contextualizacion</vt:lpstr>
      <vt:lpstr>ISO 27002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Yeny Paola</dc:creator>
  <cp:keywords/>
  <dc:description/>
  <cp:lastModifiedBy>Usuario</cp:lastModifiedBy>
  <cp:revision/>
  <dcterms:created xsi:type="dcterms:W3CDTF">2009-12-17T03:48:48Z</dcterms:created>
  <dcterms:modified xsi:type="dcterms:W3CDTF">2022-09-19T03:47:08Z</dcterms:modified>
  <cp:category/>
  <cp:contentStatus/>
</cp:coreProperties>
</file>