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AS" sheetId="1" r:id="rId4"/>
    <sheet state="visible" name="Selección de materiales" sheetId="2" r:id="rId5"/>
  </sheets>
  <definedNames/>
  <calcPr/>
</workbook>
</file>

<file path=xl/sharedStrings.xml><?xml version="1.0" encoding="utf-8"?>
<sst xmlns="http://schemas.openxmlformats.org/spreadsheetml/2006/main" count="274" uniqueCount="152">
  <si>
    <t>Materiales.</t>
  </si>
  <si>
    <t>Cantidad</t>
  </si>
  <si>
    <t>Volumen</t>
  </si>
  <si>
    <t>Unidades</t>
  </si>
  <si>
    <t>Peso</t>
  </si>
  <si>
    <t>Cámara</t>
  </si>
  <si>
    <t>-</t>
  </si>
  <si>
    <t>0.2</t>
  </si>
  <si>
    <t>Kg</t>
  </si>
  <si>
    <t>VERIFICACIÓN:</t>
  </si>
  <si>
    <t xml:space="preserve">Para evitar inelasticidad del material </t>
  </si>
  <si>
    <t>Tanque</t>
  </si>
  <si>
    <t>L</t>
  </si>
  <si>
    <t>Valor</t>
  </si>
  <si>
    <t>Lidar</t>
  </si>
  <si>
    <t>Faplicada</t>
  </si>
  <si>
    <t>N</t>
  </si>
  <si>
    <t xml:space="preserve">Longitud </t>
  </si>
  <si>
    <t>mm</t>
  </si>
  <si>
    <t>Botón</t>
  </si>
  <si>
    <t>Res_tracción máxima</t>
  </si>
  <si>
    <t>MPa</t>
  </si>
  <si>
    <t>Área</t>
  </si>
  <si>
    <t>mm^2</t>
  </si>
  <si>
    <t>Led</t>
  </si>
  <si>
    <t>Propiedades del material</t>
  </si>
  <si>
    <t>I</t>
  </si>
  <si>
    <t>mm^4</t>
  </si>
  <si>
    <t>Perfil A</t>
  </si>
  <si>
    <t>m3</t>
  </si>
  <si>
    <t>E (Módulo de elasticidad)</t>
  </si>
  <si>
    <t>GPa</t>
  </si>
  <si>
    <t>Radio de giro</t>
  </si>
  <si>
    <t>Perfil B</t>
  </si>
  <si>
    <t>Limite elastico</t>
  </si>
  <si>
    <t>Grado de esbeltez</t>
  </si>
  <si>
    <t>Base acrílica</t>
  </si>
  <si>
    <t>(área)</t>
  </si>
  <si>
    <t>Perfiles largos C</t>
  </si>
  <si>
    <t>Fs</t>
  </si>
  <si>
    <t xml:space="preserve">Perfiles cortos D </t>
  </si>
  <si>
    <t>σ admisible</t>
  </si>
  <si>
    <t>Batería</t>
  </si>
  <si>
    <t>Circuitería</t>
  </si>
  <si>
    <t>Electrobomba</t>
  </si>
  <si>
    <t>Otros</t>
  </si>
  <si>
    <t>TOTAL</t>
  </si>
  <si>
    <t>&lt;</t>
  </si>
  <si>
    <t>SE CUMPLE!</t>
  </si>
  <si>
    <t>Fuerza Total</t>
  </si>
  <si>
    <t>4F</t>
  </si>
  <si>
    <t>2.Segunda parte</t>
  </si>
  <si>
    <t>Fuerza que soportará una pata</t>
  </si>
  <si>
    <t>F</t>
  </si>
  <si>
    <t>Angulo</t>
  </si>
  <si>
    <t>cos(74)</t>
  </si>
  <si>
    <t>Fx</t>
  </si>
  <si>
    <t>sen(74)</t>
  </si>
  <si>
    <t>Fy</t>
  </si>
  <si>
    <t>Tipo</t>
  </si>
  <si>
    <t>Dureza</t>
  </si>
  <si>
    <t>Resistencia a la corrosión</t>
  </si>
  <si>
    <t>Magnéticos</t>
  </si>
  <si>
    <t>Endurecibles por tratamiento térmico</t>
  </si>
  <si>
    <t xml:space="preserve">Soldabilidad </t>
  </si>
  <si>
    <t>Características</t>
  </si>
  <si>
    <t>Fabricante</t>
  </si>
  <si>
    <t>Central do Brasil U954</t>
  </si>
  <si>
    <t>Importado</t>
  </si>
  <si>
    <t>Martensíticos</t>
  </si>
  <si>
    <t>Alta</t>
  </si>
  <si>
    <t xml:space="preserve">Baja </t>
  </si>
  <si>
    <t>Si</t>
  </si>
  <si>
    <t xml:space="preserve">Si </t>
  </si>
  <si>
    <t>Pobre</t>
  </si>
  <si>
    <t>Modelo</t>
  </si>
  <si>
    <t>Rojo Motor Estrella &amp; Stop interruptor de botón</t>
  </si>
  <si>
    <t>Pulsador Liviano rojo (XB7-EA2)</t>
  </si>
  <si>
    <t>Pulsador Negro</t>
  </si>
  <si>
    <t>Ferríticos</t>
  </si>
  <si>
    <t>Medio baja</t>
  </si>
  <si>
    <t>Regular</t>
  </si>
  <si>
    <t>No</t>
  </si>
  <si>
    <t>Limitada</t>
  </si>
  <si>
    <t>Requisitos</t>
  </si>
  <si>
    <t>Pulsador Liviano Rojo</t>
  </si>
  <si>
    <t>Austeníticos</t>
  </si>
  <si>
    <t>Excelente</t>
  </si>
  <si>
    <t>Corriente de alimentación</t>
  </si>
  <si>
    <t>0.5 mA a 10mA</t>
  </si>
  <si>
    <t>0.8 mA</t>
  </si>
  <si>
    <t>1 mA</t>
  </si>
  <si>
    <t>3.5mA</t>
  </si>
  <si>
    <t>Modelo XB7 - EA2</t>
  </si>
  <si>
    <t>Uso</t>
  </si>
  <si>
    <t>No definido</t>
  </si>
  <si>
    <t>Boton</t>
  </si>
  <si>
    <t>Pulsador</t>
  </si>
  <si>
    <t>Diámetro</t>
  </si>
  <si>
    <t>menor o igual a 5 cm</t>
  </si>
  <si>
    <t>3.5 cm</t>
  </si>
  <si>
    <t>2 cm</t>
  </si>
  <si>
    <t>voltaje</t>
  </si>
  <si>
    <t>Precio máximo (S/.)</t>
  </si>
  <si>
    <t>menor a 20</t>
  </si>
  <si>
    <t>Pulsador Minimal Negro</t>
  </si>
  <si>
    <t>Estructura</t>
  </si>
  <si>
    <t>Alternativas</t>
  </si>
  <si>
    <t>Resistencia a la deformación</t>
  </si>
  <si>
    <t>Facilidad de implementación</t>
  </si>
  <si>
    <t>Soldabilidad</t>
  </si>
  <si>
    <t>Costo</t>
  </si>
  <si>
    <t xml:space="preserve">Acero </t>
  </si>
  <si>
    <t>Media</t>
  </si>
  <si>
    <t>Medio alto</t>
  </si>
  <si>
    <t>Acero al carbono</t>
  </si>
  <si>
    <t>Acero inoxidable</t>
  </si>
  <si>
    <t>Media alta</t>
  </si>
  <si>
    <t>Alto</t>
  </si>
  <si>
    <t>Aluminio</t>
  </si>
  <si>
    <t>Medio alta</t>
  </si>
  <si>
    <t>Bajo</t>
  </si>
  <si>
    <t>ESP-01 ESP8266 WIFI-SERIAL</t>
  </si>
  <si>
    <t>ESP-WROOM-32-ESP32 WIFI</t>
  </si>
  <si>
    <t>ESP-12E ESP8266 WIFI</t>
  </si>
  <si>
    <t>WEMOS D1 MINI ESP8266 WIFI</t>
  </si>
  <si>
    <t>Aleaciones de magnesio</t>
  </si>
  <si>
    <t xml:space="preserve">Media </t>
  </si>
  <si>
    <t>Medio bajo</t>
  </si>
  <si>
    <t>Consumo de potencia</t>
  </si>
  <si>
    <t>&lt;1mW</t>
  </si>
  <si>
    <t>0.8mW</t>
  </si>
  <si>
    <t>0.7mW</t>
  </si>
  <si>
    <t>0.75mW</t>
  </si>
  <si>
    <t>Voltaje de alimentación (máx)</t>
  </si>
  <si>
    <t>10 VDC</t>
  </si>
  <si>
    <t>3.3 VDC</t>
  </si>
  <si>
    <t>5 VDC</t>
  </si>
  <si>
    <t>Eje</t>
  </si>
  <si>
    <t>menor a 30</t>
  </si>
  <si>
    <t>Resistencia a fatiga</t>
  </si>
  <si>
    <t>Acero de bajo carbono</t>
  </si>
  <si>
    <t>Acero de medio carbono</t>
  </si>
  <si>
    <t>Carcasa</t>
  </si>
  <si>
    <t>Resistencia a impactos</t>
  </si>
  <si>
    <t>Maleabilidad</t>
  </si>
  <si>
    <t>Laminas de acrílico</t>
  </si>
  <si>
    <t>Medio</t>
  </si>
  <si>
    <t xml:space="preserve">Medio </t>
  </si>
  <si>
    <t>Policarbonato (PC)</t>
  </si>
  <si>
    <t>Cloruro de polivinilo (PVC)</t>
  </si>
  <si>
    <t>Vidrio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</si>
</sst>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0"/>
    <numFmt numFmtId="165" formatCode="0.000"/>
    <numFmt numFmtId="166" formatCode="0.0"/>
    <numFmt numFmtId="167" formatCode="d.m"/>
  </numFmts>
  <fonts count="14">
    <font>
      <sz val="10.0"/>
      <color rgb="FF000000"/>
      <name val="Arial"/>
    </font>
    <font>
      <color theme="1"/>
      <name val="Arial"/>
    </font>
    <font/>
    <font>
      <sz val="12.0"/>
      <color rgb="FF202124"/>
      <name val="Arial"/>
    </font>
    <font>
      <b/>
      <sz val="10.0"/>
      <color theme="1"/>
      <name val="Arial"/>
    </font>
    <font>
      <sz val="10.0"/>
      <color theme="1"/>
      <name val="Arial"/>
    </font>
    <font>
      <b/>
      <color rgb="FF333333"/>
      <name val="Arial"/>
    </font>
    <font>
      <sz val="10.0"/>
      <color rgb="FF333333"/>
      <name val="Arial"/>
    </font>
    <font>
      <color rgb="FF333333"/>
      <name val="Lato"/>
    </font>
    <font>
      <color rgb="FF585858"/>
      <name val="Lato"/>
    </font>
    <font>
      <sz val="24.0"/>
      <color rgb="FF444444"/>
      <name val="&quot;Share Tech&quot;"/>
    </font>
    <font>
      <b/>
      <sz val="10.0"/>
      <name val="Arial"/>
    </font>
    <font>
      <sz val="10.0"/>
      <name val="Arial"/>
    </font>
    <font>
      <sz val="10.0"/>
      <color rgb="FF202124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1" fillId="0" fontId="1" numFmtId="1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readingOrder="0" shrinkToFit="0" wrapText="1"/>
    </xf>
    <xf borderId="1" fillId="0" fontId="1" numFmtId="1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0" fontId="1" numFmtId="166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shrinkToFit="0" wrapText="1"/>
    </xf>
    <xf borderId="1" fillId="0" fontId="1" numFmtId="165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5" fontId="3" numFmtId="165" xfId="0" applyAlignment="1" applyFill="1" applyFont="1" applyNumberFormat="1">
      <alignment horizontal="left" readingOrder="0"/>
    </xf>
    <xf borderId="0" fillId="0" fontId="1" numFmtId="165" xfId="0" applyAlignment="1" applyFont="1" applyNumberFormat="1">
      <alignment horizontal="center" readingOrder="0"/>
    </xf>
    <xf borderId="0" fillId="5" fontId="3" numFmtId="0" xfId="0" applyAlignment="1" applyFont="1">
      <alignment horizontal="left" readingOrder="0"/>
    </xf>
    <xf borderId="0" fillId="0" fontId="1" numFmtId="165" xfId="0" applyFont="1" applyNumberFormat="1"/>
    <xf borderId="0" fillId="0" fontId="1" numFmtId="165" xfId="0" applyAlignment="1" applyFont="1" applyNumberFormat="1">
      <alignment readingOrder="0"/>
    </xf>
    <xf borderId="0" fillId="0" fontId="1" numFmtId="1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/>
    </xf>
    <xf borderId="1" fillId="6" fontId="1" numFmtId="0" xfId="0" applyAlignment="1" applyBorder="1" applyFill="1" applyFont="1">
      <alignment horizontal="center" readingOrder="0" shrinkToFit="0" wrapText="1"/>
    </xf>
    <xf borderId="1" fillId="6" fontId="1" numFmtId="0" xfId="0" applyAlignment="1" applyBorder="1" applyFont="1">
      <alignment horizontal="center" readingOrder="0" vertical="center"/>
    </xf>
    <xf borderId="1" fillId="6" fontId="1" numFmtId="165" xfId="0" applyAlignment="1" applyBorder="1" applyFont="1" applyNumberFormat="1">
      <alignment horizontal="center" vertical="center"/>
    </xf>
    <xf borderId="0" fillId="0" fontId="1" numFmtId="2" xfId="0" applyFont="1" applyNumberFormat="1"/>
    <xf borderId="5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horizontal="center" readingOrder="0" shrinkToFit="0" wrapText="1"/>
    </xf>
    <xf borderId="1" fillId="5" fontId="0" numFmtId="0" xfId="0" applyAlignment="1" applyBorder="1" applyFont="1">
      <alignment horizontal="center" readingOrder="0" shrinkToFit="0" wrapText="1"/>
    </xf>
    <xf borderId="0" fillId="5" fontId="6" numFmtId="0" xfId="0" applyAlignment="1" applyFont="1">
      <alignment horizontal="left" readingOrder="0"/>
    </xf>
    <xf borderId="6" fillId="0" fontId="2" numFmtId="0" xfId="0" applyBorder="1" applyFont="1"/>
    <xf borderId="5" fillId="0" fontId="4" numFmtId="0" xfId="0" applyAlignment="1" applyBorder="1" applyFont="1">
      <alignment horizontal="center" shrinkToFit="0" wrapText="1"/>
    </xf>
    <xf borderId="7" fillId="5" fontId="7" numFmtId="0" xfId="0" applyAlignment="1" applyBorder="1" applyFont="1">
      <alignment horizontal="center" readingOrder="0" shrinkToFit="0" wrapText="1"/>
    </xf>
    <xf borderId="5" fillId="0" fontId="5" numFmtId="0" xfId="0" applyAlignment="1" applyBorder="1" applyFont="1">
      <alignment horizontal="center" readingOrder="0" shrinkToFit="0" wrapText="1"/>
    </xf>
    <xf borderId="5" fillId="5" fontId="0" numFmtId="0" xfId="0" applyAlignment="1" applyBorder="1" applyFont="1">
      <alignment horizontal="center" readingOrder="0" shrinkToFit="0" wrapText="1"/>
    </xf>
    <xf borderId="8" fillId="0" fontId="2" numFmtId="0" xfId="0" applyBorder="1" applyFont="1"/>
    <xf borderId="1" fillId="0" fontId="4" numFmtId="0" xfId="0" applyAlignment="1" applyBorder="1" applyFont="1">
      <alignment horizontal="center" readingOrder="0" shrinkToFit="0" wrapText="1"/>
    </xf>
    <xf borderId="1" fillId="5" fontId="7" numFmtId="0" xfId="0" applyAlignment="1" applyBorder="1" applyFont="1">
      <alignment horizontal="center" readingOrder="0" shrinkToFit="0" wrapText="1"/>
    </xf>
    <xf borderId="0" fillId="5" fontId="8" numFmtId="0" xfId="0" applyAlignment="1" applyFont="1">
      <alignment readingOrder="0"/>
    </xf>
    <xf borderId="1" fillId="4" fontId="1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shrinkToFit="0" wrapText="1"/>
    </xf>
    <xf borderId="0" fillId="5" fontId="9" numFmtId="0" xfId="0" applyAlignment="1" applyFont="1">
      <alignment readingOrder="0"/>
    </xf>
    <xf borderId="1" fillId="0" fontId="5" numFmtId="167" xfId="0" applyAlignment="1" applyBorder="1" applyFont="1" applyNumberForma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1" fillId="3" fontId="1" numFmtId="0" xfId="0" applyAlignment="1" applyBorder="1" applyFont="1">
      <alignment horizontal="center" readingOrder="0" vertical="center"/>
    </xf>
    <xf borderId="5" fillId="5" fontId="7" numFmtId="0" xfId="0" applyAlignment="1" applyBorder="1" applyFont="1">
      <alignment horizontal="center" readingOrder="0" shrinkToFit="0" wrapText="1"/>
    </xf>
    <xf borderId="5" fillId="0" fontId="1" numFmtId="0" xfId="0" applyAlignment="1" applyBorder="1" applyFont="1">
      <alignment horizontal="center" readingOrder="0" shrinkToFit="0" wrapText="1"/>
    </xf>
    <xf borderId="0" fillId="5" fontId="10" numFmtId="0" xfId="0" applyAlignment="1" applyFont="1">
      <alignment readingOrder="0"/>
    </xf>
    <xf borderId="1" fillId="0" fontId="11" numFmtId="0" xfId="0" applyAlignment="1" applyBorder="1" applyFont="1">
      <alignment horizontal="center" readingOrder="0" shrinkToFit="0" wrapText="1"/>
    </xf>
    <xf borderId="1" fillId="0" fontId="1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7" fontId="1" numFmtId="0" xfId="0" applyAlignment="1" applyBorder="1" applyFill="1" applyFont="1">
      <alignment horizontal="center" readingOrder="0" shrinkToFit="0" vertical="center" wrapText="1"/>
    </xf>
    <xf borderId="1" fillId="7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1" fillId="8" fontId="1" numFmtId="0" xfId="0" applyAlignment="1" applyBorder="1" applyFill="1" applyFont="1">
      <alignment horizontal="center" readingOrder="0" shrinkToFit="0" vertical="center" wrapText="1"/>
    </xf>
    <xf borderId="1" fillId="8" fontId="1" numFmtId="0" xfId="0" applyAlignment="1" applyBorder="1" applyFont="1">
      <alignment horizontal="center" readingOrder="0" vertical="center"/>
    </xf>
    <xf borderId="1" fillId="5" fontId="13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Col="1"/>
  <cols>
    <col min="2" max="4" width="14.43" outlineLevel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</row>
    <row r="2">
      <c r="A2" s="2" t="s">
        <v>5</v>
      </c>
      <c r="B2" s="3">
        <v>1.0</v>
      </c>
      <c r="C2" s="4" t="s">
        <v>6</v>
      </c>
      <c r="D2" s="3" t="s">
        <v>6</v>
      </c>
      <c r="E2" s="3" t="s">
        <v>7</v>
      </c>
      <c r="F2" s="3" t="s">
        <v>8</v>
      </c>
      <c r="H2" s="5" t="s">
        <v>9</v>
      </c>
      <c r="I2" s="6" t="s">
        <v>10</v>
      </c>
    </row>
    <row r="3">
      <c r="A3" s="2" t="s">
        <v>11</v>
      </c>
      <c r="B3" s="3">
        <v>1.0</v>
      </c>
      <c r="C3" s="7">
        <v>40.0</v>
      </c>
      <c r="D3" s="3" t="s">
        <v>12</v>
      </c>
      <c r="E3" s="3">
        <v>40.0</v>
      </c>
      <c r="F3" s="3" t="s">
        <v>8</v>
      </c>
      <c r="I3" s="6" t="s">
        <v>13</v>
      </c>
      <c r="J3" s="6" t="s">
        <v>3</v>
      </c>
      <c r="L3" s="3" t="s">
        <v>13</v>
      </c>
      <c r="M3" s="3" t="s">
        <v>3</v>
      </c>
    </row>
    <row r="4">
      <c r="A4" s="2" t="s">
        <v>14</v>
      </c>
      <c r="B4" s="3">
        <v>1.0</v>
      </c>
      <c r="C4" s="4" t="s">
        <v>6</v>
      </c>
      <c r="D4" s="3" t="s">
        <v>6</v>
      </c>
      <c r="E4" s="3" t="s">
        <v>7</v>
      </c>
      <c r="F4" s="3" t="s">
        <v>8</v>
      </c>
      <c r="H4" s="8" t="s">
        <v>15</v>
      </c>
      <c r="I4" s="9">
        <f>C21</f>
        <v>190.344804</v>
      </c>
      <c r="J4" s="8" t="s">
        <v>16</v>
      </c>
      <c r="K4" s="10" t="s">
        <v>17</v>
      </c>
      <c r="L4" s="3">
        <v>510.0</v>
      </c>
      <c r="M4" s="3" t="s">
        <v>18</v>
      </c>
    </row>
    <row r="5">
      <c r="A5" s="2" t="s">
        <v>19</v>
      </c>
      <c r="B5" s="3">
        <v>2.0</v>
      </c>
      <c r="C5" s="4" t="s">
        <v>6</v>
      </c>
      <c r="D5" s="3" t="s">
        <v>6</v>
      </c>
      <c r="E5" s="11">
        <f>0.08*B5</f>
        <v>0.16</v>
      </c>
      <c r="F5" s="3" t="s">
        <v>8</v>
      </c>
      <c r="H5" s="12" t="s">
        <v>20</v>
      </c>
      <c r="I5" s="8">
        <v>290.0</v>
      </c>
      <c r="J5" s="8" t="s">
        <v>21</v>
      </c>
      <c r="K5" s="3" t="s">
        <v>22</v>
      </c>
      <c r="L5" s="13">
        <f>(132*132)-(129*129)</f>
        <v>783</v>
      </c>
      <c r="M5" s="3" t="s">
        <v>23</v>
      </c>
    </row>
    <row r="6">
      <c r="A6" s="2" t="s">
        <v>24</v>
      </c>
      <c r="B6" s="3">
        <v>2.0</v>
      </c>
      <c r="C6" s="4" t="s">
        <v>6</v>
      </c>
      <c r="D6" s="3" t="s">
        <v>6</v>
      </c>
      <c r="E6" s="11">
        <f>0.002*B6</f>
        <v>0.004</v>
      </c>
      <c r="F6" s="3" t="s">
        <v>8</v>
      </c>
      <c r="H6" s="14" t="s">
        <v>25</v>
      </c>
      <c r="I6" s="15"/>
      <c r="J6" s="16"/>
      <c r="K6" s="3" t="s">
        <v>26</v>
      </c>
      <c r="L6" s="17">
        <f>((132^4)-(129^4))/12</f>
        <v>2222741.25</v>
      </c>
      <c r="M6" s="3" t="s">
        <v>27</v>
      </c>
    </row>
    <row r="7">
      <c r="A7" s="2" t="s">
        <v>28</v>
      </c>
      <c r="B7" s="3">
        <v>2.0</v>
      </c>
      <c r="C7" s="4">
        <f>((0.03*0.03*0.9)-(0.027*0.027*0.9))*B7</f>
        <v>0.0003078</v>
      </c>
      <c r="D7" s="3" t="s">
        <v>29</v>
      </c>
      <c r="E7" s="18">
        <f>(2700*C7)</f>
        <v>0.83106</v>
      </c>
      <c r="F7" s="3" t="s">
        <v>8</v>
      </c>
      <c r="H7" s="19" t="s">
        <v>30</v>
      </c>
      <c r="I7" s="20">
        <v>70.0</v>
      </c>
      <c r="J7" s="20" t="s">
        <v>31</v>
      </c>
      <c r="K7" s="3" t="s">
        <v>32</v>
      </c>
      <c r="L7" s="18">
        <f>SQRT(L6/L5)</f>
        <v>53.27992117</v>
      </c>
      <c r="M7" s="3" t="s">
        <v>18</v>
      </c>
      <c r="N7" s="21"/>
    </row>
    <row r="8">
      <c r="A8" s="2" t="s">
        <v>33</v>
      </c>
      <c r="B8" s="3">
        <v>2.0</v>
      </c>
      <c r="C8" s="4">
        <f>((0.05*0.05*0.28)-(0.047*0.047*0.28))*B8</f>
        <v>0.00016296</v>
      </c>
      <c r="D8" s="3" t="s">
        <v>29</v>
      </c>
      <c r="E8" s="18">
        <f>2700*C8</f>
        <v>0.439992</v>
      </c>
      <c r="F8" s="3" t="s">
        <v>8</v>
      </c>
      <c r="H8" s="20" t="s">
        <v>34</v>
      </c>
      <c r="I8" s="20">
        <v>250.0</v>
      </c>
      <c r="J8" s="20" t="s">
        <v>21</v>
      </c>
      <c r="K8" s="10" t="s">
        <v>35</v>
      </c>
      <c r="L8" s="18">
        <f>L4/L7</f>
        <v>9.572086234</v>
      </c>
      <c r="M8" s="11"/>
    </row>
    <row r="9">
      <c r="A9" s="2" t="s">
        <v>36</v>
      </c>
      <c r="B9" s="3">
        <v>1.0</v>
      </c>
      <c r="C9" s="4">
        <f>(1.005*1.005)+(0.605*0.605)+4*(0.4*1.005)</f>
        <v>2.98405</v>
      </c>
      <c r="D9" s="3" t="s">
        <v>37</v>
      </c>
      <c r="E9" s="22">
        <f>(8.26/(1.2*1.8))*C9</f>
        <v>11.41122824</v>
      </c>
      <c r="F9" s="3" t="s">
        <v>8</v>
      </c>
      <c r="I9" s="23"/>
      <c r="J9" s="23"/>
      <c r="L9" s="23"/>
      <c r="M9" s="23"/>
    </row>
    <row r="10">
      <c r="A10" s="2" t="s">
        <v>38</v>
      </c>
      <c r="B10" s="3">
        <v>8.0</v>
      </c>
      <c r="C10" s="4">
        <f>((0.05*0.07*0.9)-(0.047*0.067*0.9))*B10</f>
        <v>0.0025272</v>
      </c>
      <c r="D10" s="3" t="s">
        <v>29</v>
      </c>
      <c r="E10" s="22">
        <f>2700*C10</f>
        <v>6.82344</v>
      </c>
      <c r="F10" s="3" t="s">
        <v>8</v>
      </c>
      <c r="H10" s="6" t="s">
        <v>39</v>
      </c>
      <c r="I10" s="8">
        <v>10.0</v>
      </c>
      <c r="J10" s="23"/>
      <c r="L10" s="23"/>
      <c r="M10" s="23"/>
    </row>
    <row r="11">
      <c r="A11" s="2" t="s">
        <v>40</v>
      </c>
      <c r="B11" s="3">
        <v>4.0</v>
      </c>
      <c r="C11" s="4">
        <f>((0.05*0.05*0.3)-(0.047*0.047*0.3))*B11</f>
        <v>0.0003492</v>
      </c>
      <c r="D11" s="3" t="s">
        <v>29</v>
      </c>
      <c r="E11" s="18">
        <f>C11*2700</f>
        <v>0.94284</v>
      </c>
      <c r="F11" s="3" t="s">
        <v>8</v>
      </c>
      <c r="H11" s="24" t="s">
        <v>41</v>
      </c>
      <c r="I11" s="25">
        <f>I8/I10</f>
        <v>25</v>
      </c>
      <c r="J11" s="26"/>
      <c r="L11" s="23"/>
      <c r="M11" s="23"/>
    </row>
    <row r="12">
      <c r="A12" s="2" t="s">
        <v>42</v>
      </c>
      <c r="B12" s="3">
        <v>1.0</v>
      </c>
      <c r="C12" s="4" t="s">
        <v>6</v>
      </c>
      <c r="D12" s="3" t="s">
        <v>6</v>
      </c>
      <c r="E12" s="3">
        <v>5.0</v>
      </c>
      <c r="F12" s="3" t="s">
        <v>8</v>
      </c>
      <c r="H12" s="27"/>
      <c r="I12" s="8"/>
      <c r="J12" s="23"/>
      <c r="L12" s="23"/>
      <c r="M12" s="23"/>
    </row>
    <row r="13">
      <c r="A13" s="2" t="s">
        <v>43</v>
      </c>
      <c r="B13" s="3">
        <v>1.0</v>
      </c>
      <c r="C13" s="4" t="s">
        <v>6</v>
      </c>
      <c r="D13" s="3" t="s">
        <v>6</v>
      </c>
      <c r="E13" s="3">
        <v>2.0</v>
      </c>
      <c r="F13" s="3" t="s">
        <v>8</v>
      </c>
      <c r="H13" s="27"/>
      <c r="I13" s="8"/>
      <c r="J13" s="23"/>
      <c r="L13" s="23"/>
      <c r="M13" s="23"/>
    </row>
    <row r="14">
      <c r="A14" s="2" t="s">
        <v>44</v>
      </c>
      <c r="B14" s="3">
        <v>1.0</v>
      </c>
      <c r="C14" s="4" t="s">
        <v>6</v>
      </c>
      <c r="D14" s="3" t="s">
        <v>6</v>
      </c>
      <c r="E14" s="3">
        <v>5.0</v>
      </c>
      <c r="F14" s="3" t="s">
        <v>8</v>
      </c>
      <c r="H14" s="27"/>
      <c r="I14" s="8"/>
      <c r="J14" s="23"/>
      <c r="L14" s="23"/>
      <c r="M14" s="23"/>
    </row>
    <row r="15">
      <c r="A15" s="2" t="s">
        <v>45</v>
      </c>
      <c r="B15" s="3">
        <v>1.0</v>
      </c>
      <c r="C15" s="4" t="s">
        <v>6</v>
      </c>
      <c r="D15" s="3" t="s">
        <v>6</v>
      </c>
      <c r="E15" s="7">
        <v>5.0</v>
      </c>
      <c r="F15" s="3" t="s">
        <v>8</v>
      </c>
      <c r="H15" s="28"/>
      <c r="I15" s="8"/>
      <c r="J15" s="8"/>
      <c r="L15" s="8"/>
      <c r="M15" s="23"/>
    </row>
    <row r="16">
      <c r="A16" s="23"/>
      <c r="B16" s="23"/>
      <c r="C16" s="23"/>
      <c r="D16" s="3" t="s">
        <v>46</v>
      </c>
      <c r="E16" s="18">
        <f>SUM(E2:E15)</f>
        <v>77.61256024</v>
      </c>
      <c r="F16" s="3" t="s">
        <v>8</v>
      </c>
      <c r="H16" s="28"/>
      <c r="I16" s="8"/>
      <c r="J16" s="8"/>
      <c r="L16" s="8"/>
      <c r="M16" s="23"/>
    </row>
    <row r="17">
      <c r="A17" s="23"/>
      <c r="B17" s="23"/>
      <c r="C17" s="23"/>
      <c r="D17" s="23"/>
      <c r="E17" s="23"/>
      <c r="F17" s="23"/>
      <c r="H17" s="27">
        <f>I4</f>
        <v>190.344804</v>
      </c>
      <c r="I17" s="8" t="s">
        <v>47</v>
      </c>
      <c r="J17" s="29">
        <f>I11*L5</f>
        <v>19575</v>
      </c>
      <c r="K17" s="6" t="s">
        <v>16</v>
      </c>
      <c r="L17" s="6" t="s">
        <v>48</v>
      </c>
      <c r="M17" s="23"/>
    </row>
    <row r="18">
      <c r="A18" s="23"/>
      <c r="B18" s="23"/>
      <c r="C18" s="23"/>
      <c r="D18" s="23"/>
      <c r="E18" s="23"/>
      <c r="F18" s="23"/>
      <c r="L18" s="30"/>
      <c r="M18" s="23"/>
    </row>
    <row r="19">
      <c r="B19" s="11"/>
      <c r="C19" s="3" t="s">
        <v>13</v>
      </c>
      <c r="D19" s="3" t="s">
        <v>3</v>
      </c>
    </row>
    <row r="20">
      <c r="A20" s="3" t="s">
        <v>49</v>
      </c>
      <c r="B20" s="3" t="s">
        <v>50</v>
      </c>
      <c r="C20" s="18">
        <f>E16*9.81</f>
        <v>761.379216</v>
      </c>
      <c r="D20" s="3" t="s">
        <v>16</v>
      </c>
      <c r="H20" s="6" t="s">
        <v>51</v>
      </c>
    </row>
    <row r="21">
      <c r="A21" s="31" t="s">
        <v>52</v>
      </c>
      <c r="B21" s="32" t="s">
        <v>53</v>
      </c>
      <c r="C21" s="33">
        <f>C20/4</f>
        <v>190.344804</v>
      </c>
      <c r="D21" s="32" t="s">
        <v>16</v>
      </c>
      <c r="H21" s="27">
        <f>I4</f>
        <v>190.344804</v>
      </c>
      <c r="I21" s="6" t="s">
        <v>47</v>
      </c>
      <c r="J21" s="34">
        <f>(PI()*PI()*I7*(10^3)*L6)/(L4^2)</f>
        <v>5903999.914</v>
      </c>
      <c r="K21" s="6" t="s">
        <v>16</v>
      </c>
      <c r="L21" s="6" t="s">
        <v>48</v>
      </c>
    </row>
    <row r="22">
      <c r="A22" s="6"/>
      <c r="B22" s="6"/>
    </row>
    <row r="23">
      <c r="A23" s="3" t="s">
        <v>54</v>
      </c>
      <c r="B23" s="3">
        <v>74.0</v>
      </c>
      <c r="C23" s="3" t="s">
        <v>55</v>
      </c>
      <c r="D23" s="18">
        <f>0.2756373558</f>
        <v>0.2756373558</v>
      </c>
      <c r="E23" s="3" t="s">
        <v>56</v>
      </c>
      <c r="F23" s="18">
        <f>D23*C21</f>
        <v>52.46613846</v>
      </c>
    </row>
    <row r="24">
      <c r="C24" s="3" t="s">
        <v>57</v>
      </c>
      <c r="D24" s="18">
        <f>0.9612616959</f>
        <v>0.9612616959</v>
      </c>
      <c r="E24" s="3" t="s">
        <v>58</v>
      </c>
      <c r="F24" s="18">
        <f>C21*D24</f>
        <v>182.9711691</v>
      </c>
    </row>
  </sheetData>
  <mergeCells count="2">
    <mergeCell ref="I2:J2"/>
    <mergeCell ref="H6:J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6.57"/>
    <col customWidth="1" min="13" max="13" width="15.86"/>
  </cols>
  <sheetData>
    <row r="2">
      <c r="B2" s="20" t="s">
        <v>59</v>
      </c>
      <c r="C2" s="20" t="s">
        <v>60</v>
      </c>
      <c r="D2" s="19" t="s">
        <v>61</v>
      </c>
      <c r="E2" s="20" t="s">
        <v>62</v>
      </c>
      <c r="F2" s="19" t="s">
        <v>63</v>
      </c>
      <c r="G2" s="20" t="s">
        <v>64</v>
      </c>
      <c r="I2" s="35" t="s">
        <v>65</v>
      </c>
      <c r="J2" s="36" t="s">
        <v>66</v>
      </c>
      <c r="K2" s="37" t="s">
        <v>67</v>
      </c>
      <c r="L2" s="38" t="s">
        <v>6</v>
      </c>
      <c r="M2" s="37" t="s">
        <v>68</v>
      </c>
      <c r="O2" s="39"/>
    </row>
    <row r="3">
      <c r="B3" s="3" t="s">
        <v>69</v>
      </c>
      <c r="C3" s="3" t="s">
        <v>70</v>
      </c>
      <c r="D3" s="3" t="s">
        <v>71</v>
      </c>
      <c r="E3" s="3" t="s">
        <v>72</v>
      </c>
      <c r="F3" s="3" t="s">
        <v>73</v>
      </c>
      <c r="G3" s="3" t="s">
        <v>74</v>
      </c>
      <c r="I3" s="40"/>
      <c r="J3" s="41" t="s">
        <v>75</v>
      </c>
      <c r="K3" s="42" t="s">
        <v>76</v>
      </c>
      <c r="L3" s="43" t="s">
        <v>77</v>
      </c>
      <c r="M3" s="44" t="s">
        <v>78</v>
      </c>
    </row>
    <row r="4" ht="36.0" customHeight="1">
      <c r="B4" s="3" t="s">
        <v>79</v>
      </c>
      <c r="C4" s="3" t="s">
        <v>80</v>
      </c>
      <c r="D4" s="3" t="s">
        <v>81</v>
      </c>
      <c r="E4" s="3" t="s">
        <v>72</v>
      </c>
      <c r="F4" s="3" t="s">
        <v>82</v>
      </c>
      <c r="G4" s="3" t="s">
        <v>83</v>
      </c>
      <c r="I4" s="45"/>
      <c r="J4" s="46" t="s">
        <v>84</v>
      </c>
      <c r="K4" s="47"/>
      <c r="L4" s="37"/>
      <c r="M4" s="38"/>
      <c r="O4" s="48" t="s">
        <v>85</v>
      </c>
    </row>
    <row r="5">
      <c r="B5" s="49" t="s">
        <v>86</v>
      </c>
      <c r="C5" s="49" t="s">
        <v>70</v>
      </c>
      <c r="D5" s="49" t="s">
        <v>87</v>
      </c>
      <c r="E5" s="49" t="s">
        <v>82</v>
      </c>
      <c r="F5" s="49" t="s">
        <v>82</v>
      </c>
      <c r="G5" s="49" t="s">
        <v>87</v>
      </c>
      <c r="I5" s="50" t="s">
        <v>88</v>
      </c>
      <c r="J5" s="37" t="s">
        <v>89</v>
      </c>
      <c r="K5" s="37" t="s">
        <v>90</v>
      </c>
      <c r="L5" s="37" t="s">
        <v>91</v>
      </c>
      <c r="M5" s="37" t="s">
        <v>92</v>
      </c>
      <c r="O5" s="51" t="s">
        <v>93</v>
      </c>
    </row>
    <row r="6">
      <c r="I6" s="37" t="s">
        <v>94</v>
      </c>
      <c r="J6" s="37" t="s">
        <v>95</v>
      </c>
      <c r="K6" s="37" t="s">
        <v>96</v>
      </c>
      <c r="L6" s="37" t="s">
        <v>97</v>
      </c>
      <c r="M6" s="37" t="s">
        <v>97</v>
      </c>
      <c r="O6" s="6"/>
    </row>
    <row r="7">
      <c r="I7" s="37" t="s">
        <v>98</v>
      </c>
      <c r="J7" s="37" t="s">
        <v>99</v>
      </c>
      <c r="K7" s="37" t="s">
        <v>100</v>
      </c>
      <c r="L7" s="37" t="s">
        <v>101</v>
      </c>
      <c r="M7" s="37" t="s">
        <v>6</v>
      </c>
      <c r="O7" s="6" t="s">
        <v>102</v>
      </c>
    </row>
    <row r="8">
      <c r="I8" s="37" t="s">
        <v>103</v>
      </c>
      <c r="J8" s="37" t="s">
        <v>104</v>
      </c>
      <c r="K8" s="37">
        <v>18.0</v>
      </c>
      <c r="L8" s="52">
        <v>44446.0</v>
      </c>
      <c r="M8" s="52">
        <v>44455.0</v>
      </c>
      <c r="O8" s="48" t="s">
        <v>105</v>
      </c>
    </row>
    <row r="9">
      <c r="B9" s="6" t="s">
        <v>106</v>
      </c>
      <c r="I9" s="53"/>
      <c r="J9" s="53"/>
      <c r="K9" s="53"/>
      <c r="L9" s="53"/>
      <c r="M9" s="53"/>
    </row>
    <row r="10">
      <c r="B10" s="20" t="s">
        <v>107</v>
      </c>
      <c r="C10" s="19" t="s">
        <v>61</v>
      </c>
      <c r="D10" s="19" t="s">
        <v>108</v>
      </c>
      <c r="E10" s="19" t="s">
        <v>109</v>
      </c>
      <c r="F10" s="20" t="s">
        <v>110</v>
      </c>
      <c r="G10" s="20" t="s">
        <v>111</v>
      </c>
      <c r="H10" s="23"/>
      <c r="I10" s="53"/>
      <c r="J10" s="53"/>
      <c r="K10" s="53"/>
      <c r="L10" s="53"/>
      <c r="M10" s="53"/>
    </row>
    <row r="11">
      <c r="B11" s="20" t="s">
        <v>112</v>
      </c>
      <c r="C11" s="20" t="s">
        <v>70</v>
      </c>
      <c r="D11" s="20" t="s">
        <v>70</v>
      </c>
      <c r="E11" s="20" t="s">
        <v>113</v>
      </c>
      <c r="F11" s="20" t="s">
        <v>70</v>
      </c>
      <c r="G11" s="20" t="s">
        <v>114</v>
      </c>
      <c r="H11" s="23"/>
    </row>
    <row r="12">
      <c r="B12" s="19" t="s">
        <v>115</v>
      </c>
      <c r="C12" s="20" t="s">
        <v>70</v>
      </c>
      <c r="D12" s="20" t="s">
        <v>70</v>
      </c>
      <c r="E12" s="20" t="s">
        <v>113</v>
      </c>
      <c r="F12" s="20" t="s">
        <v>70</v>
      </c>
      <c r="G12" s="20" t="s">
        <v>114</v>
      </c>
      <c r="H12" s="23"/>
    </row>
    <row r="13">
      <c r="B13" s="19" t="s">
        <v>116</v>
      </c>
      <c r="C13" s="20" t="s">
        <v>87</v>
      </c>
      <c r="D13" s="20" t="s">
        <v>87</v>
      </c>
      <c r="E13" s="20" t="s">
        <v>117</v>
      </c>
      <c r="F13" s="20" t="s">
        <v>70</v>
      </c>
      <c r="G13" s="20" t="s">
        <v>118</v>
      </c>
      <c r="H13" s="23"/>
    </row>
    <row r="14">
      <c r="B14" s="54" t="s">
        <v>119</v>
      </c>
      <c r="C14" s="54" t="s">
        <v>120</v>
      </c>
      <c r="D14" s="54" t="s">
        <v>120</v>
      </c>
      <c r="E14" s="54" t="s">
        <v>70</v>
      </c>
      <c r="F14" s="54" t="s">
        <v>70</v>
      </c>
      <c r="G14" s="54" t="s">
        <v>121</v>
      </c>
      <c r="H14" s="23"/>
      <c r="M14" s="35" t="s">
        <v>65</v>
      </c>
      <c r="N14" s="41" t="s">
        <v>75</v>
      </c>
      <c r="O14" s="55" t="s">
        <v>122</v>
      </c>
      <c r="P14" s="43" t="s">
        <v>123</v>
      </c>
      <c r="Q14" s="44" t="s">
        <v>124</v>
      </c>
      <c r="R14" s="56" t="s">
        <v>125</v>
      </c>
    </row>
    <row r="15">
      <c r="B15" s="19" t="s">
        <v>126</v>
      </c>
      <c r="C15" s="20" t="s">
        <v>80</v>
      </c>
      <c r="D15" s="20" t="s">
        <v>127</v>
      </c>
      <c r="E15" s="20" t="s">
        <v>113</v>
      </c>
      <c r="F15" s="20" t="s">
        <v>120</v>
      </c>
      <c r="G15" s="20" t="s">
        <v>128</v>
      </c>
      <c r="H15" s="23"/>
      <c r="M15" s="40"/>
      <c r="N15" s="40"/>
      <c r="O15" s="45"/>
      <c r="P15" s="40"/>
      <c r="Q15" s="40"/>
      <c r="R15" s="45"/>
      <c r="S15" s="57"/>
      <c r="T15" s="57"/>
    </row>
    <row r="16">
      <c r="B16" s="23"/>
      <c r="C16" s="23"/>
      <c r="D16" s="23"/>
      <c r="E16" s="23"/>
      <c r="F16" s="23"/>
      <c r="G16" s="23"/>
      <c r="H16" s="23"/>
      <c r="M16" s="45"/>
      <c r="N16" s="58" t="s">
        <v>84</v>
      </c>
      <c r="O16" s="47"/>
      <c r="P16" s="59"/>
      <c r="Q16" s="38"/>
      <c r="R16" s="60"/>
    </row>
    <row r="17">
      <c r="B17" s="23"/>
      <c r="C17" s="23"/>
      <c r="D17" s="23"/>
      <c r="E17" s="23"/>
      <c r="F17" s="23"/>
      <c r="G17" s="23"/>
      <c r="H17" s="23"/>
      <c r="M17" s="59" t="s">
        <v>129</v>
      </c>
      <c r="N17" s="59" t="s">
        <v>130</v>
      </c>
      <c r="O17" s="59" t="s">
        <v>131</v>
      </c>
      <c r="P17" s="59" t="s">
        <v>132</v>
      </c>
      <c r="Q17" s="59" t="s">
        <v>6</v>
      </c>
      <c r="R17" s="59" t="s">
        <v>133</v>
      </c>
    </row>
    <row r="18">
      <c r="B18" s="23"/>
      <c r="C18" s="23"/>
      <c r="D18" s="23"/>
      <c r="E18" s="23"/>
      <c r="F18" s="23"/>
      <c r="G18" s="23"/>
      <c r="H18" s="23"/>
      <c r="M18" s="61" t="s">
        <v>134</v>
      </c>
      <c r="N18" s="62" t="s">
        <v>135</v>
      </c>
      <c r="O18" s="62" t="s">
        <v>136</v>
      </c>
      <c r="P18" s="62" t="s">
        <v>136</v>
      </c>
      <c r="Q18" s="62" t="s">
        <v>136</v>
      </c>
      <c r="R18" s="63" t="s">
        <v>137</v>
      </c>
    </row>
    <row r="19">
      <c r="B19" s="8" t="s">
        <v>138</v>
      </c>
      <c r="C19" s="23"/>
      <c r="D19" s="23"/>
      <c r="E19" s="23"/>
      <c r="F19" s="23"/>
      <c r="G19" s="23"/>
      <c r="H19" s="23"/>
      <c r="M19" s="59" t="s">
        <v>103</v>
      </c>
      <c r="N19" s="62" t="s">
        <v>139</v>
      </c>
      <c r="O19" s="62">
        <v>20.0</v>
      </c>
      <c r="P19" s="62">
        <v>40.0</v>
      </c>
      <c r="Q19" s="62">
        <v>18.0</v>
      </c>
      <c r="R19" s="63">
        <v>25.0</v>
      </c>
    </row>
    <row r="20">
      <c r="B20" s="20" t="s">
        <v>107</v>
      </c>
      <c r="C20" s="19" t="s">
        <v>61</v>
      </c>
      <c r="D20" s="19" t="s">
        <v>108</v>
      </c>
      <c r="E20" s="19" t="s">
        <v>140</v>
      </c>
      <c r="F20" s="19" t="s">
        <v>109</v>
      </c>
      <c r="G20" s="20" t="s">
        <v>110</v>
      </c>
      <c r="H20" s="20" t="s">
        <v>111</v>
      </c>
    </row>
    <row r="21">
      <c r="B21" s="19" t="s">
        <v>141</v>
      </c>
      <c r="C21" s="20" t="s">
        <v>70</v>
      </c>
      <c r="D21" s="20" t="s">
        <v>70</v>
      </c>
      <c r="E21" s="20" t="s">
        <v>113</v>
      </c>
      <c r="F21" s="20" t="s">
        <v>113</v>
      </c>
      <c r="G21" s="20" t="s">
        <v>70</v>
      </c>
      <c r="H21" s="20" t="s">
        <v>121</v>
      </c>
    </row>
    <row r="22">
      <c r="B22" s="19" t="s">
        <v>142</v>
      </c>
      <c r="C22" s="20" t="s">
        <v>70</v>
      </c>
      <c r="D22" s="20" t="s">
        <v>70</v>
      </c>
      <c r="E22" s="20" t="s">
        <v>113</v>
      </c>
      <c r="F22" s="20" t="s">
        <v>113</v>
      </c>
      <c r="G22" s="20" t="s">
        <v>70</v>
      </c>
      <c r="H22" s="20" t="s">
        <v>121</v>
      </c>
    </row>
    <row r="23">
      <c r="B23" s="64" t="s">
        <v>116</v>
      </c>
      <c r="C23" s="65" t="s">
        <v>87</v>
      </c>
      <c r="D23" s="65" t="s">
        <v>87</v>
      </c>
      <c r="E23" s="65" t="s">
        <v>70</v>
      </c>
      <c r="F23" s="65" t="s">
        <v>113</v>
      </c>
      <c r="G23" s="65" t="s">
        <v>70</v>
      </c>
      <c r="H23" s="65" t="s">
        <v>118</v>
      </c>
    </row>
    <row r="24">
      <c r="B24" s="66"/>
      <c r="C24" s="66"/>
      <c r="D24" s="66"/>
      <c r="E24" s="66"/>
      <c r="F24" s="66"/>
      <c r="G24" s="66"/>
      <c r="H24" s="23"/>
    </row>
    <row r="25">
      <c r="B25" s="67"/>
      <c r="C25" s="66"/>
      <c r="D25" s="66"/>
      <c r="E25" s="66"/>
      <c r="F25" s="66"/>
      <c r="G25" s="66"/>
      <c r="H25" s="23"/>
    </row>
    <row r="26">
      <c r="B26" s="23"/>
      <c r="C26" s="23"/>
      <c r="D26" s="23"/>
      <c r="E26" s="23"/>
      <c r="F26" s="23"/>
      <c r="G26" s="23"/>
      <c r="H26" s="23"/>
    </row>
    <row r="27">
      <c r="B27" s="23"/>
      <c r="C27" s="23"/>
      <c r="D27" s="23"/>
      <c r="E27" s="23"/>
      <c r="F27" s="23"/>
      <c r="G27" s="23"/>
      <c r="H27" s="23"/>
    </row>
    <row r="28">
      <c r="B28" s="8" t="s">
        <v>143</v>
      </c>
      <c r="C28" s="23"/>
      <c r="D28" s="23"/>
      <c r="E28" s="23"/>
      <c r="F28" s="23"/>
      <c r="G28" s="23"/>
      <c r="H28" s="23"/>
    </row>
    <row r="29">
      <c r="B29" s="23"/>
      <c r="C29" s="23"/>
      <c r="D29" s="23"/>
      <c r="E29" s="23"/>
      <c r="F29" s="23"/>
      <c r="G29" s="23"/>
      <c r="H29" s="23"/>
    </row>
    <row r="30">
      <c r="B30" s="20" t="s">
        <v>107</v>
      </c>
      <c r="C30" s="19" t="s">
        <v>144</v>
      </c>
      <c r="D30" s="19" t="s">
        <v>145</v>
      </c>
      <c r="E30" s="19" t="s">
        <v>4</v>
      </c>
      <c r="F30" s="20" t="s">
        <v>111</v>
      </c>
      <c r="G30" s="66"/>
      <c r="H30" s="23"/>
    </row>
    <row r="31">
      <c r="B31" s="68" t="s">
        <v>146</v>
      </c>
      <c r="C31" s="69" t="s">
        <v>70</v>
      </c>
      <c r="D31" s="69" t="s">
        <v>87</v>
      </c>
      <c r="E31" s="69" t="s">
        <v>147</v>
      </c>
      <c r="F31" s="69" t="s">
        <v>148</v>
      </c>
      <c r="G31" s="66"/>
      <c r="H31" s="23"/>
    </row>
    <row r="32">
      <c r="B32" s="19" t="s">
        <v>149</v>
      </c>
      <c r="C32" s="20" t="s">
        <v>70</v>
      </c>
      <c r="D32" s="20" t="s">
        <v>70</v>
      </c>
      <c r="E32" s="20" t="s">
        <v>147</v>
      </c>
      <c r="F32" s="20" t="s">
        <v>121</v>
      </c>
      <c r="G32" s="66"/>
      <c r="H32" s="23"/>
    </row>
    <row r="33">
      <c r="B33" s="70" t="s">
        <v>150</v>
      </c>
      <c r="C33" s="20" t="s">
        <v>120</v>
      </c>
      <c r="D33" s="20" t="s">
        <v>118</v>
      </c>
      <c r="E33" s="20" t="s">
        <v>114</v>
      </c>
      <c r="F33" s="20" t="s">
        <v>121</v>
      </c>
      <c r="G33" s="66"/>
      <c r="H33" s="23"/>
    </row>
    <row r="34">
      <c r="B34" s="20" t="s">
        <v>151</v>
      </c>
      <c r="C34" s="20" t="s">
        <v>121</v>
      </c>
      <c r="D34" s="20" t="s">
        <v>121</v>
      </c>
      <c r="E34" s="20" t="s">
        <v>70</v>
      </c>
      <c r="F34" s="20" t="s">
        <v>118</v>
      </c>
      <c r="G34" s="66"/>
      <c r="H34" s="23"/>
    </row>
    <row r="35">
      <c r="B35" s="67"/>
      <c r="C35" s="66"/>
      <c r="D35" s="66"/>
      <c r="E35" s="66"/>
      <c r="F35" s="66"/>
      <c r="G35" s="66"/>
      <c r="H35" s="23"/>
    </row>
    <row r="36">
      <c r="B36" s="23"/>
      <c r="C36" s="23"/>
      <c r="D36" s="23"/>
      <c r="E36" s="23"/>
      <c r="F36" s="23"/>
      <c r="G36" s="23"/>
      <c r="H36" s="23"/>
    </row>
    <row r="37">
      <c r="B37" s="23"/>
      <c r="C37" s="23"/>
      <c r="D37" s="23"/>
      <c r="E37" s="23"/>
      <c r="F37" s="23"/>
      <c r="G37" s="23"/>
      <c r="H37" s="23"/>
    </row>
    <row r="38">
      <c r="B38" s="23"/>
      <c r="C38" s="23"/>
      <c r="D38" s="23"/>
      <c r="E38" s="23"/>
      <c r="F38" s="23"/>
      <c r="G38" s="23"/>
      <c r="H38" s="23"/>
    </row>
  </sheetData>
  <mergeCells count="7">
    <mergeCell ref="I2:I4"/>
    <mergeCell ref="M14:M16"/>
    <mergeCell ref="N14:N15"/>
    <mergeCell ref="O14:O15"/>
    <mergeCell ref="P14:P15"/>
    <mergeCell ref="Q14:Q15"/>
    <mergeCell ref="R14:R15"/>
  </mergeCells>
  <drawing r:id="rId1"/>
</worksheet>
</file>