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F597E4-6AB4-4EF8-A4EB-35B46BFE2733}" xr6:coauthVersionLast="47" xr6:coauthVersionMax="47" xr10:uidLastSave="{00000000-0000-0000-0000-000000000000}"/>
  <bookViews>
    <workbookView xWindow="-108" yWindow="-108" windowWidth="23256" windowHeight="12456" xr2:uid="{BEF38E42-A98D-4CFF-9568-0DFF65E1E12E}"/>
  </bookViews>
  <sheets>
    <sheet name="CONSULTAR" sheetId="1" r:id="rId1"/>
    <sheet name="DATOS" sheetId="2" r:id="rId2"/>
    <sheet name="HORARI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/>
  <c r="J2" i="2"/>
  <c r="G13" i="1"/>
  <c r="F10" i="1"/>
  <c r="F13" i="1"/>
  <c r="E13" i="1"/>
  <c r="D13" i="1"/>
  <c r="C13" i="1"/>
  <c r="B10" i="1"/>
  <c r="F9" i="1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K2" i="2" l="1" a="1"/>
  <c r="K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<sst xmlns="http://schemas.openxmlformats.org/spreadsheetml/2006/main" count="311" uniqueCount="103">
  <si>
    <t>LUNES</t>
  </si>
  <si>
    <t>MARTES</t>
  </si>
  <si>
    <t>MIERCOLES</t>
  </si>
  <si>
    <t>JUEVES</t>
  </si>
  <si>
    <t>VIERNES</t>
  </si>
  <si>
    <t>SABADO</t>
  </si>
  <si>
    <t>ALVARO ANDRES CHAMBO GONZALEZ</t>
  </si>
  <si>
    <t>PERIODO</t>
  </si>
  <si>
    <t>2025-A</t>
  </si>
  <si>
    <t>CÓDIGO</t>
  </si>
  <si>
    <t>CH01</t>
  </si>
  <si>
    <t>CH02</t>
  </si>
  <si>
    <t>CH03</t>
  </si>
  <si>
    <t>CH04</t>
  </si>
  <si>
    <t>CH05</t>
  </si>
  <si>
    <t>CH06</t>
  </si>
  <si>
    <t>CH07</t>
  </si>
  <si>
    <t>CH08</t>
  </si>
  <si>
    <t>CH09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</si>
  <si>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</si>
  <si>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</si>
  <si>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</si>
  <si>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</si>
  <si>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</si>
  <si>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</si>
  <si>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</si>
  <si>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</si>
  <si>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</si>
  <si>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</si>
  <si>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</si>
  <si>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</si>
  <si>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</si>
  <si>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</si>
  <si>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</si>
  <si>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</si>
  <si>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</si>
  <si>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</si>
  <si>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</si>
  <si>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</si>
  <si>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</si>
  <si>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Estudiante:</t>
  </si>
  <si>
    <t>CORPORACIÓN UNIVERSITARIO DEL HUILA - CORHUILA</t>
  </si>
  <si>
    <t>Periodo:</t>
  </si>
  <si>
    <t>Código:</t>
  </si>
  <si>
    <t>HORARIO DE ESTUDIANTES</t>
  </si>
  <si>
    <t>BASE DE DATOS I -G1</t>
  </si>
  <si>
    <t>ANDRES FELIPE AGUILAR AVENDAÑO</t>
  </si>
  <si>
    <t>ANDRES FELIPE CARDENAS BERMEO</t>
  </si>
  <si>
    <t>ANGEL JOSEPH BEST AMAYA</t>
  </si>
  <si>
    <t>CAROL LICETH CRUZ ROA</t>
  </si>
  <si>
    <t>CESAR DAVID QUINTERO RAMIREZ</t>
  </si>
  <si>
    <t>DANAY MARIANA PEREIRA OSPINA</t>
  </si>
  <si>
    <t>DANIEL STEVEN FONTALVO MATIZ</t>
  </si>
  <si>
    <t>DIEGO FERNANDO CHAVES MEDINA</t>
  </si>
  <si>
    <t>JERONIMO ARTUNDUAGA DIAZ</t>
  </si>
  <si>
    <t>JESUS DAVID BERNAL GONZALEZ</t>
  </si>
  <si>
    <t>JHON ESINSON MARIN TAPIAS</t>
  </si>
  <si>
    <t>JOSE HENRY OLAYA CASANOVA</t>
  </si>
  <si>
    <t>JUAN ANDRES CADAVID BARRERA</t>
  </si>
  <si>
    <t>JUAN CAMILO CRUZ PARDO</t>
  </si>
  <si>
    <t>JUAN CAMILO PENAGOS MOLINDA</t>
  </si>
  <si>
    <t>JUAN DIEGO COLLAZOS BENAVIDES</t>
  </si>
  <si>
    <t>JUAN JOSE TORREJANO ROJAS</t>
  </si>
  <si>
    <t>JUAN SEBASTIAN OSORIO FIERRO</t>
  </si>
  <si>
    <t>KARINA CANTILLO PLAZA</t>
  </si>
  <si>
    <t>LEONARDO FABIO PEREZ BERMUDEZ</t>
  </si>
  <si>
    <t>LILLY SIGNEY PUENTES RINCON</t>
  </si>
  <si>
    <t>LIZETH LORENA CAICEDO MORA</t>
  </si>
  <si>
    <t>MARCOANTONIO HOYOS LEDESMA</t>
  </si>
  <si>
    <t>NICOLAS QUINTERO GARCIA</t>
  </si>
  <si>
    <t>OSCAR ALEXANDER CUTIVA RAMIREZ</t>
  </si>
  <si>
    <t>OSCAR FAVIAN LEON TRIANA</t>
  </si>
  <si>
    <t>SANTIGO BERNAL GOMEZ</t>
  </si>
  <si>
    <t>SEBANTIAN BERMUDEZ GUTIERREZ</t>
  </si>
  <si>
    <t>SEBASTIAN PUENTES GONZALEZ</t>
  </si>
  <si>
    <t>BASE DE DATOS I
PROGRAMACIÓN III</t>
  </si>
  <si>
    <t>FUNDAMENTOS DE ELECTRÓNICA
BASE DE DATOS I</t>
  </si>
  <si>
    <t>METODOS NUMERICOS
MATEMÁTICAS ESPECIALES
FUNDAMENTOS DE ELECTRÓNICA</t>
  </si>
  <si>
    <t>PROGRAMACIÓN III
ANALISIS DE SISTEMAS</t>
  </si>
  <si>
    <t>ANALISIS DE SISTEMAS</t>
  </si>
  <si>
    <t>PROGRAMACIÓN MOVIL</t>
  </si>
  <si>
    <t>BASE DE DATOS I
ELECTRONICA</t>
  </si>
  <si>
    <t>ITEM</t>
  </si>
  <si>
    <t>EJEMPLOS</t>
  </si>
  <si>
    <t>HORARIO 1</t>
  </si>
  <si>
    <t>HORARIO 2</t>
  </si>
  <si>
    <t>HORARIO 3</t>
  </si>
  <si>
    <t>ESTRUCTURA DE DATOS
BASE DE DATOS I</t>
  </si>
  <si>
    <t>BASE DE DATOS I
FISICA II</t>
  </si>
  <si>
    <t>PROGRAMACIÓN II
CALCULO MULTIVARIADO
ESTRUCTURA DE DATOS</t>
  </si>
  <si>
    <t>FISICA II
CALCULO MULTIVARIADO</t>
  </si>
  <si>
    <t>PROGRAMACIÓN II</t>
  </si>
  <si>
    <t>N/A</t>
  </si>
  <si>
    <t>PROGRAMACIÓN MOVIL
BASE DE DATOS I</t>
  </si>
  <si>
    <t>ELECTRONICA
DISEÑO DE SISTEMAS</t>
  </si>
  <si>
    <t>DISEÑO DE SISTEMAS</t>
  </si>
  <si>
    <t>FUNDAMENTOS DE ECONOMÍA
PROBABILIDAD Y ESTADISTICA</t>
  </si>
  <si>
    <t>AUX</t>
  </si>
  <si>
    <t>FILTRAR</t>
  </si>
  <si>
    <t>NOMBRE</t>
  </si>
  <si>
    <t>Fecha de consulta:</t>
  </si>
  <si>
    <t>FISICA III
CALCULO MULTIVARIADO</t>
  </si>
  <si>
    <t>PROGRAMACIÓN III
CALCULO MULTIVARIADO
ESTRUCTURA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</si>
</sst>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5" tint="0.59999389629810485"/>
        <bgColor theme="4" tint="0.79998168889431442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13">
    <dxf>
      <font>
        <color theme="0"/>
      </font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595284-3654-49FE-8528-4A567DD80FC5}" name="Estudiantes" displayName="Estudiantes" ref="A1:J31" totalsRowShown="0" headerRowDxfId="12" dataDxfId="11">
  <autoFilter ref="A1:J31" xr:uid="{6A595284-3654-49FE-8528-4A567DD80FC5}"/>
  <tableColumns count="10">
    <tableColumn id="1" xr3:uid="{E3BE2208-9FDB-432D-917E-D355C4AD90B9}" name="NOMBRE" dataDxfId="10"/>
    <tableColumn id="3" xr3:uid="{0EEDA194-8AE6-4EA8-A6D8-AC2D1E3CD099}" name="CÓDIGO" dataDxfId="9"/>
    <tableColumn id="4" xr3:uid="{ADC46807-808E-4E58-BC20-CB1DE16C06B3}" name="PERIODO" dataDxfId="8"/>
    <tableColumn id="5" xr3:uid="{4E79D29A-7FB8-4754-8684-CB37381B6846}" name="LUNES" dataDxfId="7"/>
    <tableColumn id="6" xr3:uid="{A6CE1B3C-9B00-48DA-A2D4-8E0B37EAFFDE}" name="MARTES" dataDxfId="6"/>
    <tableColumn id="7" xr3:uid="{CB296108-7562-4236-B677-36A04F5AAD28}" name="MIERCOLES" dataDxfId="5"/>
    <tableColumn id="10" xr3:uid="{F43F3E39-1C03-4214-B3B0-99DA2EB007F3}" name="JUEVES" dataDxfId="4"/>
    <tableColumn id="8" xr3:uid="{F1A46E68-7F5F-4BE8-81F4-C910EB6BA551}" name="VIERNES" dataDxfId="3"/>
    <tableColumn id="9" xr3:uid="{CAFC3D6C-CBE6-4E39-9C32-5076D38F097A}" name="SABADO" dataDxfId="2"/>
    <tableColumn id="11" xr3:uid="{33EDAD0C-B5C2-4E72-8DB4-5667F43168BA}" name="AUX" dataDxfId="1">
      <calculatedColumnFormula>ISNUMBER(SEARCH(CONSULTAR!$B$9,Estudiantes[[#This Row],[NOMBRE]],1))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34B7-0B63-4B88-810A-57E7B5A7BA4F}">
  <dimension ref="A1:G21"/>
  <sheetViews>
    <sheetView tabSelected="1" workbookViewId="0">
      <selection activeCell="C21" sqref="C21"/>
    </sheetView>
  </sheetViews>
  <sheetFormatPr baseColWidth="10" defaultRowHeight="14.4" x14ac:dyDescent="0.3"/>
  <cols>
    <col min="2" max="2" width="15.77734375" customWidth="1"/>
    <col min="3" max="3" width="26.33203125" bestFit="1" customWidth="1"/>
    <col min="4" max="4" width="18.21875" bestFit="1" customWidth="1"/>
    <col min="5" max="5" width="20.6640625" bestFit="1" customWidth="1"/>
    <col min="6" max="6" width="18.21875" bestFit="1" customWidth="1"/>
    <col min="7" max="7" width="20.6640625" bestFit="1" customWidth="1"/>
  </cols>
  <sheetData>
    <row r="1" spans="1:7" ht="14.4" customHeight="1" x14ac:dyDescent="0.3">
      <c r="A1" s="27"/>
      <c r="B1" s="27"/>
      <c r="C1" s="28" t="s">
        <v>41</v>
      </c>
      <c r="D1" s="28"/>
      <c r="E1" s="28"/>
      <c r="F1" s="28"/>
      <c r="G1" s="28"/>
    </row>
    <row r="2" spans="1:7" ht="14.4" customHeight="1" x14ac:dyDescent="0.3">
      <c r="A2" s="27"/>
      <c r="B2" s="27"/>
      <c r="C2" s="28"/>
      <c r="D2" s="28"/>
      <c r="E2" s="28"/>
      <c r="F2" s="28"/>
      <c r="G2" s="28"/>
    </row>
    <row r="3" spans="1:7" ht="14.4" customHeight="1" x14ac:dyDescent="0.3">
      <c r="A3" s="27"/>
      <c r="B3" s="27"/>
      <c r="C3" s="28"/>
      <c r="D3" s="28"/>
      <c r="E3" s="28"/>
      <c r="F3" s="28"/>
      <c r="G3" s="28"/>
    </row>
    <row r="4" spans="1:7" ht="14.4" customHeight="1" x14ac:dyDescent="0.3">
      <c r="A4" s="27"/>
      <c r="B4" s="27"/>
      <c r="C4" s="28" t="s">
        <v>44</v>
      </c>
      <c r="D4" s="28"/>
      <c r="E4" s="28"/>
      <c r="F4" s="28"/>
      <c r="G4" s="28"/>
    </row>
    <row r="5" spans="1:7" ht="14.4" customHeight="1" x14ac:dyDescent="0.3">
      <c r="A5" s="27"/>
      <c r="B5" s="27"/>
      <c r="C5" s="28"/>
      <c r="D5" s="28"/>
      <c r="E5" s="28"/>
      <c r="F5" s="28"/>
      <c r="G5" s="28"/>
    </row>
    <row r="6" spans="1:7" ht="14.4" customHeight="1" x14ac:dyDescent="0.3">
      <c r="A6" s="27"/>
      <c r="B6" s="27"/>
      <c r="C6" s="28" t="s">
        <v>45</v>
      </c>
      <c r="D6" s="28"/>
      <c r="E6" s="28"/>
      <c r="F6" s="28"/>
      <c r="G6" s="28"/>
    </row>
    <row r="7" spans="1:7" ht="14.4" customHeight="1" x14ac:dyDescent="0.3">
      <c r="A7" s="27"/>
      <c r="B7" s="27"/>
      <c r="C7" s="28"/>
      <c r="D7" s="28"/>
      <c r="E7" s="28"/>
      <c r="F7" s="28"/>
      <c r="G7" s="28"/>
    </row>
    <row r="9" spans="1:7" x14ac:dyDescent="0.3">
      <c r="A9" s="1" t="s">
        <v>40</v>
      </c>
      <c r="B9" s="24"/>
      <c r="C9" s="24"/>
      <c r="E9" s="1" t="s">
        <v>100</v>
      </c>
      <c r="F9" s="25">
        <f ca="1">TODAY()</f>
        <v>45699</v>
      </c>
      <c r="G9" s="25"/>
    </row>
    <row r="10" spans="1:7" x14ac:dyDescent="0.3">
      <c r="A10" s="1" t="s">
        <v>42</v>
      </c>
      <c r="B10" t="str">
        <f xml:space="preserve"> IFERROR(VLOOKUP(B9,Estudiantes[[NOMBRE]:[SABADO]],3,0),"")</f>
        <v/>
      </c>
      <c r="E10" s="4" t="s">
        <v>43</v>
      </c>
      <c r="F10" s="26" t="str">
        <f>IFERROR(VLOOKUP($B$9,Estudiantes[[NOMBRE]:[SABADO]],2,0),"")</f>
        <v/>
      </c>
      <c r="G10" s="26"/>
    </row>
    <row r="12" spans="1:7" x14ac:dyDescent="0.3">
      <c r="A12" s="22" t="s">
        <v>82</v>
      </c>
      <c r="B12" s="23" t="s">
        <v>0</v>
      </c>
      <c r="C12" s="23" t="s">
        <v>1</v>
      </c>
      <c r="D12" s="23" t="s">
        <v>2</v>
      </c>
      <c r="E12" s="23" t="s">
        <v>3</v>
      </c>
      <c r="F12" s="23" t="s">
        <v>4</v>
      </c>
      <c r="G12" s="23" t="s">
        <v>5</v>
      </c>
    </row>
    <row r="13" spans="1:7" ht="40.049999999999997" customHeight="1" x14ac:dyDescent="0.3">
      <c r="A13" s="5">
        <v>1</v>
      </c>
      <c r="B13" s="6" t="str">
        <f>IFERROR(VLOOKUP($B$9,Estudiantes[[NOMBRE]:[SABADO]],4,0),"")</f>
        <v/>
      </c>
      <c r="C13" s="6" t="str">
        <f>IFERROR(VLOOKUP($B$9,Estudiantes[[NOMBRE]:[SABADO]],5,0),"")</f>
        <v/>
      </c>
      <c r="D13" s="6" t="str">
        <f>IFERROR(VLOOKUP($B$9,Estudiantes[[NOMBRE]:[SABADO]],6,0),"")</f>
        <v/>
      </c>
      <c r="E13" s="6" t="str">
        <f>IFERROR(VLOOKUP($B$9,Estudiantes[[NOMBRE]:[SABADO]],7,0),"")</f>
        <v/>
      </c>
      <c r="F13" s="6" t="str">
        <f>IFERROR(VLOOKUP($B$9,Estudiantes[[NOMBRE]:[SABADO]],8,0),"")</f>
        <v/>
      </c>
      <c r="G13" s="6" t="str">
        <f>IFERROR(VLOOKUP($B$9,Estudiantes[[NOMBRE]:[SABADO]],9,0),"")</f>
        <v/>
      </c>
    </row>
    <row r="21" spans="3:3" x14ac:dyDescent="0.3">
      <c r="C21" s="29"/>
    </row>
  </sheetData>
  <mergeCells count="7">
    <mergeCell ref="B9:C9"/>
    <mergeCell ref="F9:G9"/>
    <mergeCell ref="F10:G10"/>
    <mergeCell ref="A1:B7"/>
    <mergeCell ref="C1:G3"/>
    <mergeCell ref="C4:G5"/>
    <mergeCell ref="C6:G7"/>
  </mergeCells>
  <conditionalFormatting sqref="G13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E8B20549-7701-49C1-89C4-F486EDC4E3A8}">
          <x14:formula1>
            <xm:f>_xlfn.ANCHORARRAY(DATOS!$K$2)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C87C-13DA-4685-AE0A-EDEE1FFB6237}">
  <dimension ref="A1:K31"/>
  <sheetViews>
    <sheetView topLeftCell="A23" workbookViewId="0">
      <selection activeCell="K3" sqref="K3"/>
    </sheetView>
  </sheetViews>
  <sheetFormatPr baseColWidth="10" defaultRowHeight="14.4" outlineLevelCol="1" x14ac:dyDescent="0.3"/>
  <cols>
    <col min="1" max="1" width="32.21875" style="3" bestFit="1" customWidth="1"/>
    <col min="2" max="2" width="12.44140625" style="3" bestFit="1" customWidth="1"/>
    <col min="3" max="3" width="13.109375" style="3" bestFit="1" customWidth="1"/>
    <col min="4" max="4" width="16.77734375" style="3" customWidth="1"/>
    <col min="5" max="5" width="28.6640625" style="3" customWidth="1"/>
    <col min="6" max="6" width="18.88671875" style="3" customWidth="1"/>
    <col min="7" max="7" width="28.6640625" style="3" customWidth="1"/>
    <col min="8" max="9" width="21.77734375" style="3" customWidth="1"/>
    <col min="10" max="10" width="11.5546875" style="3" customWidth="1" outlineLevel="1"/>
    <col min="11" max="11" width="32.21875" style="3" customWidth="1" outlineLevel="1"/>
    <col min="12" max="16384" width="11.5546875" style="3"/>
  </cols>
  <sheetData>
    <row r="1" spans="1:11" x14ac:dyDescent="0.3">
      <c r="A1" s="2" t="s">
        <v>99</v>
      </c>
      <c r="B1" s="2" t="s">
        <v>9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97</v>
      </c>
      <c r="K1" s="2" t="s">
        <v>98</v>
      </c>
    </row>
    <row r="2" spans="1:11" ht="43.2" x14ac:dyDescent="0.3">
      <c r="A2" s="3" t="s">
        <v>6</v>
      </c>
      <c r="B2" s="3" t="s">
        <v>10</v>
      </c>
      <c r="C2" s="3" t="s">
        <v>8</v>
      </c>
      <c r="D2" s="7" t="s">
        <v>88</v>
      </c>
      <c r="E2" s="7" t="s">
        <v>89</v>
      </c>
      <c r="F2" s="7" t="s">
        <v>90</v>
      </c>
      <c r="G2" s="7" t="s">
        <v>87</v>
      </c>
      <c r="H2" s="7" t="s">
        <v>91</v>
      </c>
      <c r="J2" s="3" t="b">
        <f>ISNUMBER(SEARCH(CONSULTAR!$B$9,Estudiantes[[#This Row],[NOMBRE]],1))</f>
        <v>1</v>
      </c>
      <c r="K2" s="3" t="str" cm="1">
        <f t="array" ref="K2:K31">_xlfn._xlws.FILTER(Estudiantes[NOMBRE],Estudiantes[AUX])</f>
        <v>ALVARO ANDRES CHAMBO GONZALEZ</v>
      </c>
    </row>
    <row r="3" spans="1:11" ht="28.8" x14ac:dyDescent="0.3">
      <c r="A3" s="3" t="s">
        <v>46</v>
      </c>
      <c r="B3" s="3" t="s">
        <v>11</v>
      </c>
      <c r="C3" s="3" t="s">
        <v>8</v>
      </c>
      <c r="D3" s="7" t="s">
        <v>81</v>
      </c>
      <c r="E3" s="7" t="s">
        <v>96</v>
      </c>
      <c r="F3" s="7" t="s">
        <v>94</v>
      </c>
      <c r="G3" s="7" t="s">
        <v>93</v>
      </c>
      <c r="H3" s="3" t="s">
        <v>95</v>
      </c>
      <c r="I3" s="3" t="s">
        <v>80</v>
      </c>
      <c r="J3" s="3" t="b">
        <f>ISNUMBER(SEARCH(CONSULTAR!$B$9,Estudiantes[[#This Row],[NOMBRE]],1))</f>
        <v>1</v>
      </c>
      <c r="K3" s="3" t="str">
        <v>ANDRES FELIPE AGUILAR AVENDAÑO</v>
      </c>
    </row>
    <row r="4" spans="1:11" ht="28.8" x14ac:dyDescent="0.3">
      <c r="A4" s="3" t="s">
        <v>47</v>
      </c>
      <c r="B4" s="3" t="s">
        <v>12</v>
      </c>
      <c r="C4" s="3" t="s">
        <v>8</v>
      </c>
      <c r="D4" s="7" t="s">
        <v>81</v>
      </c>
      <c r="E4" s="7" t="s">
        <v>96</v>
      </c>
      <c r="F4" s="7" t="s">
        <v>94</v>
      </c>
      <c r="G4" s="7" t="s">
        <v>93</v>
      </c>
      <c r="H4" s="3" t="s">
        <v>95</v>
      </c>
      <c r="I4" s="3" t="s">
        <v>80</v>
      </c>
      <c r="J4" s="3" t="b">
        <f>ISNUMBER(SEARCH(CONSULTAR!$B$9,Estudiantes[[#This Row],[NOMBRE]],1))</f>
        <v>1</v>
      </c>
      <c r="K4" s="3" t="str">
        <v>ANDRES FELIPE CARDENAS BERMEO</v>
      </c>
    </row>
    <row r="5" spans="1:11" ht="43.2" x14ac:dyDescent="0.3">
      <c r="A5" s="3" t="s">
        <v>48</v>
      </c>
      <c r="B5" s="3" t="s">
        <v>13</v>
      </c>
      <c r="C5" s="3" t="s">
        <v>8</v>
      </c>
      <c r="D5" s="7" t="s">
        <v>88</v>
      </c>
      <c r="E5" s="7" t="s">
        <v>89</v>
      </c>
      <c r="F5" s="7" t="s">
        <v>90</v>
      </c>
      <c r="G5" s="7" t="s">
        <v>87</v>
      </c>
      <c r="H5" s="7" t="s">
        <v>91</v>
      </c>
      <c r="J5" s="3" t="b">
        <f>ISNUMBER(SEARCH(CONSULTAR!$B$9,Estudiantes[[#This Row],[NOMBRE]],1))</f>
        <v>1</v>
      </c>
      <c r="K5" s="3" t="str">
        <v>ANGEL JOSEPH BEST AMAYA</v>
      </c>
    </row>
    <row r="6" spans="1:11" ht="43.2" x14ac:dyDescent="0.3">
      <c r="A6" s="3" t="s">
        <v>49</v>
      </c>
      <c r="B6" s="3" t="s">
        <v>14</v>
      </c>
      <c r="C6" s="3" t="s">
        <v>8</v>
      </c>
      <c r="D6" s="7" t="s">
        <v>75</v>
      </c>
      <c r="E6" s="7" t="s">
        <v>77</v>
      </c>
      <c r="F6" s="7" t="s">
        <v>78</v>
      </c>
      <c r="G6" s="7" t="s">
        <v>76</v>
      </c>
      <c r="H6" s="7" t="s">
        <v>79</v>
      </c>
      <c r="J6" s="3" t="b">
        <f>ISNUMBER(SEARCH(CONSULTAR!$B$9,Estudiantes[[#This Row],[NOMBRE]],1))</f>
        <v>1</v>
      </c>
      <c r="K6" s="3" t="str">
        <v>CAROL LICETH CRUZ ROA</v>
      </c>
    </row>
    <row r="7" spans="1:11" ht="28.8" x14ac:dyDescent="0.3">
      <c r="A7" s="3" t="s">
        <v>50</v>
      </c>
      <c r="B7" s="3" t="s">
        <v>15</v>
      </c>
      <c r="C7" s="3" t="s">
        <v>8</v>
      </c>
      <c r="D7" s="7" t="s">
        <v>81</v>
      </c>
      <c r="E7" s="7" t="s">
        <v>96</v>
      </c>
      <c r="F7" s="7" t="s">
        <v>94</v>
      </c>
      <c r="G7" s="7" t="s">
        <v>93</v>
      </c>
      <c r="H7" s="3" t="s">
        <v>95</v>
      </c>
      <c r="I7" s="3" t="s">
        <v>80</v>
      </c>
      <c r="J7" s="3" t="b">
        <f>ISNUMBER(SEARCH(CONSULTAR!$B$9,Estudiantes[[#This Row],[NOMBRE]],1))</f>
        <v>1</v>
      </c>
      <c r="K7" s="3" t="str">
        <v>CESAR DAVID QUINTERO RAMIREZ</v>
      </c>
    </row>
    <row r="8" spans="1:11" ht="43.2" x14ac:dyDescent="0.3">
      <c r="A8" s="3" t="s">
        <v>51</v>
      </c>
      <c r="B8" s="3" t="s">
        <v>16</v>
      </c>
      <c r="C8" s="3" t="s">
        <v>8</v>
      </c>
      <c r="D8" s="7" t="s">
        <v>75</v>
      </c>
      <c r="E8" s="7" t="s">
        <v>77</v>
      </c>
      <c r="F8" s="7" t="s">
        <v>78</v>
      </c>
      <c r="G8" s="7" t="s">
        <v>76</v>
      </c>
      <c r="H8" s="7" t="s">
        <v>79</v>
      </c>
      <c r="J8" s="3" t="b">
        <f>ISNUMBER(SEARCH(CONSULTAR!$B$9,Estudiantes[[#This Row],[NOMBRE]],1))</f>
        <v>1</v>
      </c>
      <c r="K8" s="3" t="str">
        <v>DANAY MARIANA PEREIRA OSPINA</v>
      </c>
    </row>
    <row r="9" spans="1:11" ht="43.2" x14ac:dyDescent="0.3">
      <c r="A9" s="3" t="s">
        <v>52</v>
      </c>
      <c r="B9" s="3" t="s">
        <v>17</v>
      </c>
      <c r="C9" s="3" t="s">
        <v>8</v>
      </c>
      <c r="D9" s="7" t="s">
        <v>75</v>
      </c>
      <c r="E9" s="7" t="s">
        <v>77</v>
      </c>
      <c r="F9" s="7" t="s">
        <v>78</v>
      </c>
      <c r="G9" s="7" t="s">
        <v>76</v>
      </c>
      <c r="H9" s="7" t="s">
        <v>79</v>
      </c>
      <c r="J9" s="3" t="b">
        <f>ISNUMBER(SEARCH(CONSULTAR!$B$9,Estudiantes[[#This Row],[NOMBRE]],1))</f>
        <v>1</v>
      </c>
      <c r="K9" s="3" t="str">
        <v>DANIEL STEVEN FONTALVO MATIZ</v>
      </c>
    </row>
    <row r="10" spans="1:11" ht="28.8" x14ac:dyDescent="0.3">
      <c r="A10" s="3" t="s">
        <v>53</v>
      </c>
      <c r="B10" s="3" t="s">
        <v>18</v>
      </c>
      <c r="C10" s="3" t="s">
        <v>8</v>
      </c>
      <c r="D10" s="7" t="s">
        <v>81</v>
      </c>
      <c r="E10" s="7" t="s">
        <v>96</v>
      </c>
      <c r="F10" s="7" t="s">
        <v>94</v>
      </c>
      <c r="G10" s="7" t="s">
        <v>93</v>
      </c>
      <c r="H10" s="3" t="s">
        <v>95</v>
      </c>
      <c r="I10" s="3" t="s">
        <v>80</v>
      </c>
      <c r="J10" s="3" t="b">
        <f>ISNUMBER(SEARCH(CONSULTAR!$B$9,Estudiantes[[#This Row],[NOMBRE]],1))</f>
        <v>1</v>
      </c>
      <c r="K10" s="3" t="str">
        <v>DIEGO FERNANDO CHAVES MEDINA</v>
      </c>
    </row>
    <row r="11" spans="1:11" ht="28.8" x14ac:dyDescent="0.3">
      <c r="A11" s="3" t="s">
        <v>54</v>
      </c>
      <c r="B11" s="3" t="s">
        <v>19</v>
      </c>
      <c r="C11" s="3" t="s">
        <v>8</v>
      </c>
      <c r="D11" s="7" t="s">
        <v>81</v>
      </c>
      <c r="E11" s="7" t="s">
        <v>96</v>
      </c>
      <c r="F11" s="7" t="s">
        <v>94</v>
      </c>
      <c r="G11" s="7" t="s">
        <v>93</v>
      </c>
      <c r="H11" s="3" t="s">
        <v>95</v>
      </c>
      <c r="I11" s="3" t="s">
        <v>80</v>
      </c>
      <c r="J11" s="3" t="b">
        <f>ISNUMBER(SEARCH(CONSULTAR!$B$9,Estudiantes[[#This Row],[NOMBRE]],1))</f>
        <v>1</v>
      </c>
      <c r="K11" s="3" t="str">
        <v>JERONIMO ARTUNDUAGA DIAZ</v>
      </c>
    </row>
    <row r="12" spans="1:11" ht="43.2" x14ac:dyDescent="0.3">
      <c r="A12" s="3" t="s">
        <v>55</v>
      </c>
      <c r="B12" s="3" t="s">
        <v>20</v>
      </c>
      <c r="C12" s="3" t="s">
        <v>8</v>
      </c>
      <c r="D12" s="7" t="s">
        <v>75</v>
      </c>
      <c r="E12" s="7" t="s">
        <v>77</v>
      </c>
      <c r="F12" s="7" t="s">
        <v>78</v>
      </c>
      <c r="G12" s="7" t="s">
        <v>76</v>
      </c>
      <c r="H12" s="7" t="s">
        <v>79</v>
      </c>
      <c r="J12" s="3" t="b">
        <f>ISNUMBER(SEARCH(CONSULTAR!$B$9,Estudiantes[[#This Row],[NOMBRE]],1))</f>
        <v>1</v>
      </c>
      <c r="K12" s="3" t="str">
        <v>JESUS DAVID BERNAL GONZALEZ</v>
      </c>
    </row>
    <row r="13" spans="1:11" ht="43.2" x14ac:dyDescent="0.3">
      <c r="A13" s="3" t="s">
        <v>56</v>
      </c>
      <c r="B13" s="3" t="s">
        <v>21</v>
      </c>
      <c r="C13" s="3" t="s">
        <v>8</v>
      </c>
      <c r="D13" s="7" t="s">
        <v>75</v>
      </c>
      <c r="E13" s="7" t="s">
        <v>77</v>
      </c>
      <c r="F13" s="7" t="s">
        <v>78</v>
      </c>
      <c r="G13" s="7" t="s">
        <v>76</v>
      </c>
      <c r="H13" s="7" t="s">
        <v>79</v>
      </c>
      <c r="J13" s="3" t="b">
        <f>ISNUMBER(SEARCH(CONSULTAR!$B$9,Estudiantes[[#This Row],[NOMBRE]],1))</f>
        <v>1</v>
      </c>
      <c r="K13" s="3" t="str">
        <v>JHON ESINSON MARIN TAPIAS</v>
      </c>
    </row>
    <row r="14" spans="1:11" ht="43.2" x14ac:dyDescent="0.3">
      <c r="A14" s="3" t="s">
        <v>57</v>
      </c>
      <c r="B14" s="3" t="s">
        <v>22</v>
      </c>
      <c r="C14" s="3" t="s">
        <v>8</v>
      </c>
      <c r="D14" s="7" t="s">
        <v>88</v>
      </c>
      <c r="E14" s="7" t="s">
        <v>89</v>
      </c>
      <c r="F14" s="7" t="s">
        <v>90</v>
      </c>
      <c r="G14" s="7" t="s">
        <v>87</v>
      </c>
      <c r="H14" s="7" t="s">
        <v>91</v>
      </c>
      <c r="J14" s="3" t="b">
        <f>ISNUMBER(SEARCH(CONSULTAR!$B$9,Estudiantes[[#This Row],[NOMBRE]],1))</f>
        <v>1</v>
      </c>
      <c r="K14" s="3" t="str">
        <v>JOSE HENRY OLAYA CASANOVA</v>
      </c>
    </row>
    <row r="15" spans="1:11" ht="43.2" x14ac:dyDescent="0.3">
      <c r="A15" s="3" t="s">
        <v>58</v>
      </c>
      <c r="B15" s="3" t="s">
        <v>23</v>
      </c>
      <c r="C15" s="3" t="s">
        <v>8</v>
      </c>
      <c r="D15" s="7" t="s">
        <v>88</v>
      </c>
      <c r="E15" s="7" t="s">
        <v>89</v>
      </c>
      <c r="F15" s="7" t="s">
        <v>90</v>
      </c>
      <c r="G15" s="7" t="s">
        <v>87</v>
      </c>
      <c r="H15" s="7" t="s">
        <v>91</v>
      </c>
      <c r="J15" s="3" t="b">
        <f>ISNUMBER(SEARCH(CONSULTAR!$B$9,Estudiantes[[#This Row],[NOMBRE]],1))</f>
        <v>1</v>
      </c>
      <c r="K15" s="3" t="str">
        <v>JUAN ANDRES CADAVID BARRERA</v>
      </c>
    </row>
    <row r="16" spans="1:11" ht="43.2" x14ac:dyDescent="0.3">
      <c r="A16" s="3" t="s">
        <v>59</v>
      </c>
      <c r="B16" s="3" t="s">
        <v>24</v>
      </c>
      <c r="C16" s="3" t="s">
        <v>8</v>
      </c>
      <c r="D16" s="7" t="s">
        <v>75</v>
      </c>
      <c r="E16" s="7" t="s">
        <v>77</v>
      </c>
      <c r="F16" s="7" t="s">
        <v>78</v>
      </c>
      <c r="G16" s="7" t="s">
        <v>76</v>
      </c>
      <c r="H16" s="7" t="s">
        <v>79</v>
      </c>
      <c r="J16" s="3" t="b">
        <f>ISNUMBER(SEARCH(CONSULTAR!$B$9,Estudiantes[[#This Row],[NOMBRE]],1))</f>
        <v>1</v>
      </c>
      <c r="K16" s="3" t="str">
        <v>JUAN CAMILO CRUZ PARDO</v>
      </c>
    </row>
    <row r="17" spans="1:11" ht="43.2" x14ac:dyDescent="0.3">
      <c r="A17" s="3" t="s">
        <v>60</v>
      </c>
      <c r="B17" s="3" t="s">
        <v>25</v>
      </c>
      <c r="C17" s="3" t="s">
        <v>8</v>
      </c>
      <c r="D17" s="7" t="s">
        <v>88</v>
      </c>
      <c r="E17" s="7" t="s">
        <v>89</v>
      </c>
      <c r="F17" s="7" t="s">
        <v>90</v>
      </c>
      <c r="G17" s="7" t="s">
        <v>87</v>
      </c>
      <c r="H17" s="7" t="s">
        <v>91</v>
      </c>
      <c r="J17" s="3" t="b">
        <f>ISNUMBER(SEARCH(CONSULTAR!$B$9,Estudiantes[[#This Row],[NOMBRE]],1))</f>
        <v>1</v>
      </c>
      <c r="K17" s="3" t="str">
        <v>JUAN CAMILO PENAGOS MOLINDA</v>
      </c>
    </row>
    <row r="18" spans="1:11" ht="28.8" x14ac:dyDescent="0.3">
      <c r="A18" s="3" t="s">
        <v>61</v>
      </c>
      <c r="B18" s="3" t="s">
        <v>26</v>
      </c>
      <c r="C18" s="3" t="s">
        <v>8</v>
      </c>
      <c r="D18" s="7" t="s">
        <v>81</v>
      </c>
      <c r="E18" s="7" t="s">
        <v>96</v>
      </c>
      <c r="F18" s="7" t="s">
        <v>94</v>
      </c>
      <c r="G18" s="7" t="s">
        <v>93</v>
      </c>
      <c r="H18" s="3" t="s">
        <v>95</v>
      </c>
      <c r="I18" s="3" t="s">
        <v>80</v>
      </c>
      <c r="J18" s="3" t="b">
        <f>ISNUMBER(SEARCH(CONSULTAR!$B$9,Estudiantes[[#This Row],[NOMBRE]],1))</f>
        <v>1</v>
      </c>
      <c r="K18" s="3" t="str">
        <v>JUAN DIEGO COLLAZOS BENAVIDES</v>
      </c>
    </row>
    <row r="19" spans="1:11" ht="43.2" x14ac:dyDescent="0.3">
      <c r="A19" s="3" t="s">
        <v>62</v>
      </c>
      <c r="B19" s="3" t="s">
        <v>27</v>
      </c>
      <c r="C19" s="3" t="s">
        <v>8</v>
      </c>
      <c r="D19" s="7" t="s">
        <v>75</v>
      </c>
      <c r="E19" s="7" t="s">
        <v>77</v>
      </c>
      <c r="F19" s="7" t="s">
        <v>78</v>
      </c>
      <c r="G19" s="7" t="s">
        <v>76</v>
      </c>
      <c r="H19" s="7" t="s">
        <v>79</v>
      </c>
      <c r="J19" s="3" t="b">
        <f>ISNUMBER(SEARCH(CONSULTAR!$B$9,Estudiantes[[#This Row],[NOMBRE]],1))</f>
        <v>1</v>
      </c>
      <c r="K19" s="3" t="str">
        <v>JUAN JOSE TORREJANO ROJAS</v>
      </c>
    </row>
    <row r="20" spans="1:11" ht="43.2" x14ac:dyDescent="0.3">
      <c r="A20" s="3" t="s">
        <v>63</v>
      </c>
      <c r="B20" s="3" t="s">
        <v>28</v>
      </c>
      <c r="C20" s="3" t="s">
        <v>8</v>
      </c>
      <c r="D20" s="7" t="s">
        <v>75</v>
      </c>
      <c r="E20" s="7" t="s">
        <v>77</v>
      </c>
      <c r="F20" s="7" t="s">
        <v>78</v>
      </c>
      <c r="G20" s="7" t="s">
        <v>76</v>
      </c>
      <c r="H20" s="7" t="s">
        <v>79</v>
      </c>
      <c r="J20" s="3" t="b">
        <f>ISNUMBER(SEARCH(CONSULTAR!$B$9,Estudiantes[[#This Row],[NOMBRE]],1))</f>
        <v>1</v>
      </c>
      <c r="K20" s="3" t="str">
        <v>JUAN SEBASTIAN OSORIO FIERRO</v>
      </c>
    </row>
    <row r="21" spans="1:11" ht="43.2" x14ac:dyDescent="0.3">
      <c r="A21" s="3" t="s">
        <v>64</v>
      </c>
      <c r="B21" s="3" t="s">
        <v>29</v>
      </c>
      <c r="C21" s="3" t="s">
        <v>8</v>
      </c>
      <c r="D21" s="7" t="s">
        <v>75</v>
      </c>
      <c r="E21" s="7" t="s">
        <v>77</v>
      </c>
      <c r="F21" s="7" t="s">
        <v>78</v>
      </c>
      <c r="G21" s="7" t="s">
        <v>76</v>
      </c>
      <c r="H21" s="7" t="s">
        <v>79</v>
      </c>
      <c r="J21" s="3" t="b">
        <f>ISNUMBER(SEARCH(CONSULTAR!$B$9,Estudiantes[[#This Row],[NOMBRE]],1))</f>
        <v>1</v>
      </c>
      <c r="K21" s="3" t="str">
        <v>KARINA CANTILLO PLAZA</v>
      </c>
    </row>
    <row r="22" spans="1:11" ht="43.2" x14ac:dyDescent="0.3">
      <c r="A22" s="3" t="s">
        <v>65</v>
      </c>
      <c r="B22" s="3" t="s">
        <v>30</v>
      </c>
      <c r="C22" s="3" t="s">
        <v>8</v>
      </c>
      <c r="D22" s="7" t="s">
        <v>75</v>
      </c>
      <c r="E22" s="7" t="s">
        <v>77</v>
      </c>
      <c r="F22" s="7" t="s">
        <v>78</v>
      </c>
      <c r="G22" s="7" t="s">
        <v>76</v>
      </c>
      <c r="H22" s="7" t="s">
        <v>79</v>
      </c>
      <c r="J22" s="3" t="b">
        <f>ISNUMBER(SEARCH(CONSULTAR!$B$9,Estudiantes[[#This Row],[NOMBRE]],1))</f>
        <v>1</v>
      </c>
      <c r="K22" s="3" t="str">
        <v>LEONARDO FABIO PEREZ BERMUDEZ</v>
      </c>
    </row>
    <row r="23" spans="1:11" ht="43.2" x14ac:dyDescent="0.3">
      <c r="A23" s="3" t="s">
        <v>66</v>
      </c>
      <c r="B23" s="3" t="s">
        <v>31</v>
      </c>
      <c r="C23" s="3" t="s">
        <v>8</v>
      </c>
      <c r="D23" s="7" t="s">
        <v>88</v>
      </c>
      <c r="E23" s="7" t="s">
        <v>89</v>
      </c>
      <c r="F23" s="7" t="s">
        <v>90</v>
      </c>
      <c r="G23" s="7" t="s">
        <v>87</v>
      </c>
      <c r="H23" s="7" t="s">
        <v>91</v>
      </c>
      <c r="J23" s="3" t="b">
        <f>ISNUMBER(SEARCH(CONSULTAR!$B$9,Estudiantes[[#This Row],[NOMBRE]],1))</f>
        <v>1</v>
      </c>
      <c r="K23" s="3" t="str">
        <v>LILLY SIGNEY PUENTES RINCON</v>
      </c>
    </row>
    <row r="24" spans="1:11" ht="43.2" x14ac:dyDescent="0.3">
      <c r="A24" s="3" t="s">
        <v>67</v>
      </c>
      <c r="B24" s="3" t="s">
        <v>32</v>
      </c>
      <c r="C24" s="3" t="s">
        <v>8</v>
      </c>
      <c r="D24" s="7" t="s">
        <v>88</v>
      </c>
      <c r="E24" s="7" t="s">
        <v>89</v>
      </c>
      <c r="F24" s="7" t="s">
        <v>90</v>
      </c>
      <c r="G24" s="7" t="s">
        <v>87</v>
      </c>
      <c r="H24" s="7" t="s">
        <v>91</v>
      </c>
      <c r="J24" s="3" t="b">
        <f>ISNUMBER(SEARCH(CONSULTAR!$B$9,Estudiantes[[#This Row],[NOMBRE]],1))</f>
        <v>1</v>
      </c>
      <c r="K24" s="3" t="str">
        <v>LIZETH LORENA CAICEDO MORA</v>
      </c>
    </row>
    <row r="25" spans="1:11" ht="28.8" x14ac:dyDescent="0.3">
      <c r="A25" s="3" t="s">
        <v>68</v>
      </c>
      <c r="B25" s="3" t="s">
        <v>33</v>
      </c>
      <c r="C25" s="3" t="s">
        <v>8</v>
      </c>
      <c r="D25" s="7" t="s">
        <v>81</v>
      </c>
      <c r="E25" s="7" t="s">
        <v>96</v>
      </c>
      <c r="F25" s="7" t="s">
        <v>94</v>
      </c>
      <c r="G25" s="7" t="s">
        <v>93</v>
      </c>
      <c r="H25" s="3" t="s">
        <v>95</v>
      </c>
      <c r="I25" s="3" t="s">
        <v>80</v>
      </c>
      <c r="J25" s="3" t="b">
        <f>ISNUMBER(SEARCH(CONSULTAR!$B$9,Estudiantes[[#This Row],[NOMBRE]],1))</f>
        <v>1</v>
      </c>
      <c r="K25" s="3" t="str">
        <v>MARCOANTONIO HOYOS LEDESMA</v>
      </c>
    </row>
    <row r="26" spans="1:11" ht="43.2" x14ac:dyDescent="0.3">
      <c r="A26" s="3" t="s">
        <v>69</v>
      </c>
      <c r="B26" s="3" t="s">
        <v>34</v>
      </c>
      <c r="C26" s="3" t="s">
        <v>8</v>
      </c>
      <c r="D26" s="7" t="s">
        <v>75</v>
      </c>
      <c r="E26" s="7" t="s">
        <v>77</v>
      </c>
      <c r="F26" s="7" t="s">
        <v>78</v>
      </c>
      <c r="G26" s="7" t="s">
        <v>76</v>
      </c>
      <c r="H26" s="7" t="s">
        <v>79</v>
      </c>
      <c r="J26" s="3" t="b">
        <f>ISNUMBER(SEARCH(CONSULTAR!$B$9,Estudiantes[[#This Row],[NOMBRE]],1))</f>
        <v>1</v>
      </c>
      <c r="K26" s="3" t="str">
        <v>NICOLAS QUINTERO GARCIA</v>
      </c>
    </row>
    <row r="27" spans="1:11" ht="28.8" x14ac:dyDescent="0.3">
      <c r="A27" s="3" t="s">
        <v>70</v>
      </c>
      <c r="B27" s="3" t="s">
        <v>35</v>
      </c>
      <c r="C27" s="3" t="s">
        <v>8</v>
      </c>
      <c r="D27" s="7" t="s">
        <v>81</v>
      </c>
      <c r="E27" s="7" t="s">
        <v>96</v>
      </c>
      <c r="F27" s="7" t="s">
        <v>94</v>
      </c>
      <c r="G27" s="7" t="s">
        <v>93</v>
      </c>
      <c r="H27" s="3" t="s">
        <v>95</v>
      </c>
      <c r="I27" s="3" t="s">
        <v>80</v>
      </c>
      <c r="J27" s="3" t="b">
        <f>ISNUMBER(SEARCH(CONSULTAR!$B$9,Estudiantes[[#This Row],[NOMBRE]],1))</f>
        <v>1</v>
      </c>
      <c r="K27" s="3" t="str">
        <v>OSCAR ALEXANDER CUTIVA RAMIREZ</v>
      </c>
    </row>
    <row r="28" spans="1:11" ht="28.8" x14ac:dyDescent="0.3">
      <c r="A28" s="3" t="s">
        <v>71</v>
      </c>
      <c r="B28" s="3" t="s">
        <v>36</v>
      </c>
      <c r="C28" s="3" t="s">
        <v>8</v>
      </c>
      <c r="D28" s="7" t="s">
        <v>81</v>
      </c>
      <c r="E28" s="7" t="s">
        <v>96</v>
      </c>
      <c r="F28" s="7" t="s">
        <v>94</v>
      </c>
      <c r="G28" s="7" t="s">
        <v>93</v>
      </c>
      <c r="H28" s="3" t="s">
        <v>95</v>
      </c>
      <c r="I28" s="3" t="s">
        <v>80</v>
      </c>
      <c r="J28" s="3" t="b">
        <f>ISNUMBER(SEARCH(CONSULTAR!$B$9,Estudiantes[[#This Row],[NOMBRE]],1))</f>
        <v>1</v>
      </c>
      <c r="K28" s="3" t="str">
        <v>OSCAR FAVIAN LEON TRIANA</v>
      </c>
    </row>
    <row r="29" spans="1:11" ht="28.8" x14ac:dyDescent="0.3">
      <c r="A29" s="3" t="s">
        <v>72</v>
      </c>
      <c r="B29" s="3" t="s">
        <v>37</v>
      </c>
      <c r="C29" s="3" t="s">
        <v>8</v>
      </c>
      <c r="D29" s="7" t="s">
        <v>81</v>
      </c>
      <c r="E29" s="7" t="s">
        <v>96</v>
      </c>
      <c r="F29" s="7" t="s">
        <v>94</v>
      </c>
      <c r="G29" s="7" t="s">
        <v>93</v>
      </c>
      <c r="H29" s="3" t="s">
        <v>95</v>
      </c>
      <c r="I29" s="3" t="s">
        <v>80</v>
      </c>
      <c r="J29" s="3" t="b">
        <f>ISNUMBER(SEARCH(CONSULTAR!$B$9,Estudiantes[[#This Row],[NOMBRE]],1))</f>
        <v>1</v>
      </c>
      <c r="K29" s="3" t="str">
        <v>SANTIGO BERNAL GOMEZ</v>
      </c>
    </row>
    <row r="30" spans="1:11" ht="28.8" x14ac:dyDescent="0.3">
      <c r="A30" s="3" t="s">
        <v>73</v>
      </c>
      <c r="B30" s="3" t="s">
        <v>38</v>
      </c>
      <c r="C30" s="3" t="s">
        <v>8</v>
      </c>
      <c r="D30" s="7" t="s">
        <v>81</v>
      </c>
      <c r="E30" s="7" t="s">
        <v>96</v>
      </c>
      <c r="F30" s="7" t="s">
        <v>94</v>
      </c>
      <c r="G30" s="7" t="s">
        <v>93</v>
      </c>
      <c r="H30" s="3" t="s">
        <v>95</v>
      </c>
      <c r="I30" s="3" t="s">
        <v>80</v>
      </c>
      <c r="J30" s="3" t="b">
        <f>ISNUMBER(SEARCH(CONSULTAR!$B$9,Estudiantes[[#This Row],[NOMBRE]],1))</f>
        <v>1</v>
      </c>
      <c r="K30" s="3" t="str">
        <v>SEBANTIAN BERMUDEZ GUTIERREZ</v>
      </c>
    </row>
    <row r="31" spans="1:11" ht="28.8" x14ac:dyDescent="0.3">
      <c r="A31" s="3" t="s">
        <v>74</v>
      </c>
      <c r="B31" s="3" t="s">
        <v>39</v>
      </c>
      <c r="C31" s="3" t="s">
        <v>8</v>
      </c>
      <c r="D31" s="7" t="s">
        <v>81</v>
      </c>
      <c r="E31" s="7" t="s">
        <v>96</v>
      </c>
      <c r="F31" s="7" t="s">
        <v>94</v>
      </c>
      <c r="G31" s="7" t="s">
        <v>93</v>
      </c>
      <c r="H31" s="3" t="s">
        <v>95</v>
      </c>
      <c r="I31" s="3" t="s">
        <v>80</v>
      </c>
      <c r="J31" s="3" t="b">
        <f>ISNUMBER(SEARCH(CONSULTAR!$B$9,Estudiantes[[#This Row],[NOMBRE]],1))</f>
        <v>1</v>
      </c>
      <c r="K31" s="3" t="str">
        <v>SEBASTIAN PUENTES GONZALEZ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044A-7BA0-4748-BF7A-C64E18402371}">
  <dimension ref="A1:I4"/>
  <sheetViews>
    <sheetView workbookViewId="0">
      <selection activeCell="D4" sqref="D4"/>
    </sheetView>
  </sheetViews>
  <sheetFormatPr baseColWidth="10" defaultRowHeight="14.4" x14ac:dyDescent="0.3"/>
  <cols>
    <col min="4" max="4" width="16.77734375" bestFit="1" customWidth="1"/>
    <col min="5" max="5" width="28.6640625" bestFit="1" customWidth="1"/>
    <col min="6" max="6" width="21.5546875" customWidth="1"/>
    <col min="7" max="7" width="29" customWidth="1"/>
    <col min="8" max="8" width="19.21875" bestFit="1" customWidth="1"/>
    <col min="9" max="9" width="20.6640625" bestFit="1" customWidth="1"/>
  </cols>
  <sheetData>
    <row r="1" spans="1:9" x14ac:dyDescent="0.3">
      <c r="A1" s="11" t="s">
        <v>83</v>
      </c>
      <c r="B1" s="11" t="s">
        <v>9</v>
      </c>
      <c r="C1" s="11" t="s">
        <v>7</v>
      </c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2" t="s">
        <v>5</v>
      </c>
    </row>
    <row r="2" spans="1:9" ht="85.05" customHeight="1" x14ac:dyDescent="0.3">
      <c r="A2" s="13" t="s">
        <v>84</v>
      </c>
      <c r="B2" s="8" t="s">
        <v>92</v>
      </c>
      <c r="C2" s="8" t="s">
        <v>8</v>
      </c>
      <c r="D2" s="9" t="s">
        <v>75</v>
      </c>
      <c r="E2" s="9" t="s">
        <v>77</v>
      </c>
      <c r="F2" s="9" t="s">
        <v>78</v>
      </c>
      <c r="G2" s="9" t="s">
        <v>76</v>
      </c>
      <c r="H2" s="9" t="s">
        <v>79</v>
      </c>
      <c r="I2" s="10"/>
    </row>
    <row r="3" spans="1:9" ht="85.05" customHeight="1" x14ac:dyDescent="0.3">
      <c r="A3" s="14" t="s">
        <v>85</v>
      </c>
      <c r="B3" s="15" t="s">
        <v>92</v>
      </c>
      <c r="C3" s="15" t="s">
        <v>8</v>
      </c>
      <c r="D3" s="16" t="s">
        <v>88</v>
      </c>
      <c r="E3" s="16" t="s">
        <v>102</v>
      </c>
      <c r="F3" s="16" t="s">
        <v>101</v>
      </c>
      <c r="G3" s="16" t="s">
        <v>87</v>
      </c>
      <c r="H3" s="16" t="s">
        <v>91</v>
      </c>
      <c r="I3" s="17"/>
    </row>
    <row r="4" spans="1:9" ht="85.05" customHeight="1" x14ac:dyDescent="0.3">
      <c r="A4" s="18" t="s">
        <v>86</v>
      </c>
      <c r="B4" s="19" t="s">
        <v>92</v>
      </c>
      <c r="C4" s="19" t="s">
        <v>8</v>
      </c>
      <c r="D4" s="20" t="s">
        <v>81</v>
      </c>
      <c r="E4" s="20" t="s">
        <v>96</v>
      </c>
      <c r="F4" s="20" t="s">
        <v>94</v>
      </c>
      <c r="G4" s="20" t="s">
        <v>93</v>
      </c>
      <c r="H4" s="20" t="s">
        <v>95</v>
      </c>
      <c r="I4" s="21" t="s">
        <v>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CONSULTAR</vt:lpstr>
      <vt:lpstr>DATOS</vt:lpstr>
      <vt:lpstr>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Cruz Pardo</dc:creator>
  <cp:lastModifiedBy>juan sebastian osorio fierro</cp:lastModifiedBy>
  <dcterms:created xsi:type="dcterms:W3CDTF">2025-02-10T01:11:49Z</dcterms:created>
  <dcterms:modified xsi:type="dcterms:W3CDTF">2025-02-11T19:03:52Z</dcterms:modified>
</cp:coreProperties>
</file>