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072dddfb4f897a/Desktop/Poli 2021-2022/Computational Finance/Polimi Hedge Fund/Fund_221021_Busani_Castellano_DeBettin_Marcosignori/"/>
    </mc:Choice>
  </mc:AlternateContent>
  <xr:revisionPtr revIDLastSave="583" documentId="8_{D49DBDC9-3B6F-4107-8BB2-AC1DFD78034B}" xr6:coauthVersionLast="47" xr6:coauthVersionMax="47" xr10:uidLastSave="{329B69CA-8FEC-4177-ACDA-E83527D1B0C6}"/>
  <bookViews>
    <workbookView xWindow="10995" yWindow="-16320" windowWidth="29040" windowHeight="15840" xr2:uid="{00000000-000D-0000-FFFF-FFFF00000000}"/>
  </bookViews>
  <sheets>
    <sheet name="Assets Returns" sheetId="1" r:id="rId1"/>
    <sheet name="Valorisation" sheetId="2" r:id="rId2"/>
    <sheet name="Fund Performance" sheetId="3" r:id="rId3"/>
    <sheet name="Rebalancing" sheetId="4" r:id="rId4"/>
    <sheet name="Fund History" sheetId="5" r:id="rId5"/>
    <sheet name="Pric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4" i="3" l="1"/>
  <c r="V13" i="3"/>
  <c r="V12" i="3"/>
  <c r="D11" i="5" a="1"/>
  <c r="D11" i="5" s="1"/>
  <c r="D10" i="5" a="1"/>
  <c r="D10" i="5" s="1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E11" i="5"/>
  <c r="R6" i="4"/>
  <c r="R7" i="4"/>
  <c r="O16" i="4"/>
  <c r="O6" i="4"/>
  <c r="O19" i="4"/>
  <c r="O7" i="4"/>
  <c r="O8" i="4"/>
  <c r="O9" i="4"/>
  <c r="O10" i="4"/>
  <c r="O11" i="4"/>
  <c r="O12" i="4"/>
  <c r="O13" i="4"/>
  <c r="O14" i="4"/>
  <c r="O15" i="4"/>
  <c r="O17" i="4"/>
  <c r="O18" i="4"/>
  <c r="N18" i="4"/>
  <c r="F19" i="4"/>
  <c r="G19" i="4" s="1"/>
  <c r="H19" i="4" s="1"/>
  <c r="F18" i="4"/>
  <c r="F17" i="4"/>
  <c r="G17" i="4" s="1"/>
  <c r="H17" i="4" s="1"/>
  <c r="F16" i="4"/>
  <c r="G16" i="4" s="1"/>
  <c r="H16" i="4" s="1"/>
  <c r="F15" i="4"/>
  <c r="G15" i="4" s="1"/>
  <c r="H15" i="4" s="1"/>
  <c r="F14" i="4"/>
  <c r="G14" i="4" s="1"/>
  <c r="H14" i="4" s="1"/>
  <c r="F13" i="4"/>
  <c r="F12" i="4"/>
  <c r="G12" i="4" s="1"/>
  <c r="H12" i="4" s="1"/>
  <c r="F11" i="4"/>
  <c r="F10" i="4"/>
  <c r="G10" i="4" s="1"/>
  <c r="H10" i="4" s="1"/>
  <c r="F9" i="4"/>
  <c r="G9" i="4" s="1"/>
  <c r="H9" i="4" s="1"/>
  <c r="F8" i="4"/>
  <c r="G8" i="4" s="1"/>
  <c r="H8" i="4" s="1"/>
  <c r="F7" i="4"/>
  <c r="G7" i="4" s="1"/>
  <c r="H7" i="4" s="1"/>
  <c r="F6" i="4"/>
  <c r="F9" i="5"/>
  <c r="G18" i="4"/>
  <c r="H18" i="4" s="1"/>
  <c r="I18" i="4" s="1"/>
  <c r="G13" i="4"/>
  <c r="H13" i="4" s="1"/>
  <c r="I13" i="4" s="1"/>
  <c r="G11" i="4"/>
  <c r="H11" i="4" s="1"/>
  <c r="I11" i="4" s="1"/>
  <c r="R10" i="4"/>
  <c r="G6" i="4"/>
  <c r="H6" i="4" s="1"/>
  <c r="I6" i="4" s="1"/>
  <c r="D27" i="4"/>
  <c r="F27" i="4"/>
  <c r="G27" i="4" s="1"/>
  <c r="I27" i="4" s="1"/>
  <c r="R27" i="4"/>
  <c r="D28" i="4"/>
  <c r="F28" i="4"/>
  <c r="G28" i="4" s="1"/>
  <c r="I28" i="4" s="1"/>
  <c r="M28" i="4" s="1"/>
  <c r="N28" i="4" s="1"/>
  <c r="O28" i="4" s="1"/>
  <c r="D29" i="4"/>
  <c r="F29" i="4"/>
  <c r="G29" i="4" s="1"/>
  <c r="I29" i="4" s="1"/>
  <c r="M29" i="4" s="1"/>
  <c r="N29" i="4" s="1"/>
  <c r="O29" i="4" s="1"/>
  <c r="D30" i="4"/>
  <c r="F30" i="4"/>
  <c r="G30" i="4"/>
  <c r="I30" i="4" s="1"/>
  <c r="D31" i="4"/>
  <c r="F31" i="4"/>
  <c r="G31" i="4" s="1"/>
  <c r="I31" i="4" s="1"/>
  <c r="M31" i="4" s="1"/>
  <c r="N31" i="4" s="1"/>
  <c r="O31" i="4" s="1"/>
  <c r="R31" i="4"/>
  <c r="D32" i="4"/>
  <c r="F32" i="4"/>
  <c r="G32" i="4" s="1"/>
  <c r="I32" i="4" s="1"/>
  <c r="D33" i="4"/>
  <c r="F33" i="4"/>
  <c r="G33" i="4" s="1"/>
  <c r="I33" i="4" s="1"/>
  <c r="D34" i="4"/>
  <c r="F34" i="4"/>
  <c r="G34" i="4" s="1"/>
  <c r="I34" i="4" s="1"/>
  <c r="D35" i="4"/>
  <c r="F35" i="4"/>
  <c r="G35" i="4"/>
  <c r="I35" i="4" s="1"/>
  <c r="M35" i="4" s="1"/>
  <c r="N35" i="4" s="1"/>
  <c r="O35" i="4" s="1"/>
  <c r="D36" i="4"/>
  <c r="F36" i="4"/>
  <c r="G36" i="4" s="1"/>
  <c r="I36" i="4" s="1"/>
  <c r="M36" i="4" s="1"/>
  <c r="N36" i="4" s="1"/>
  <c r="O36" i="4" s="1"/>
  <c r="D37" i="4"/>
  <c r="F37" i="4"/>
  <c r="G37" i="4"/>
  <c r="I37" i="4" s="1"/>
  <c r="D38" i="4"/>
  <c r="F38" i="4"/>
  <c r="G38" i="4" s="1"/>
  <c r="I38" i="4" s="1"/>
  <c r="M38" i="4" s="1"/>
  <c r="N38" i="4" s="1"/>
  <c r="O38" i="4" s="1"/>
  <c r="F8" i="5"/>
  <c r="I19" i="4" l="1"/>
  <c r="M19" i="4"/>
  <c r="N19" i="4" s="1"/>
  <c r="M18" i="4"/>
  <c r="I17" i="4"/>
  <c r="M17" i="4"/>
  <c r="N17" i="4" s="1"/>
  <c r="I16" i="4"/>
  <c r="M16" i="4"/>
  <c r="N16" i="4" s="1"/>
  <c r="I15" i="4"/>
  <c r="M15" i="4"/>
  <c r="N15" i="4" s="1"/>
  <c r="I14" i="4"/>
  <c r="M14" i="4"/>
  <c r="N14" i="4" s="1"/>
  <c r="M13" i="4"/>
  <c r="N13" i="4" s="1"/>
  <c r="I12" i="4"/>
  <c r="M12" i="4"/>
  <c r="N12" i="4" s="1"/>
  <c r="M11" i="4"/>
  <c r="N11" i="4" s="1"/>
  <c r="I10" i="4"/>
  <c r="M10" i="4"/>
  <c r="N10" i="4" s="1"/>
  <c r="I9" i="4"/>
  <c r="M9" i="4"/>
  <c r="N9" i="4" s="1"/>
  <c r="I8" i="4"/>
  <c r="M8" i="4"/>
  <c r="N8" i="4" s="1"/>
  <c r="I7" i="4"/>
  <c r="M7" i="4"/>
  <c r="N7" i="4" s="1"/>
  <c r="M6" i="4"/>
  <c r="N6" i="4" s="1"/>
  <c r="M33" i="4"/>
  <c r="N33" i="4" s="1"/>
  <c r="O33" i="4" s="1"/>
  <c r="M27" i="4"/>
  <c r="N27" i="4" s="1"/>
  <c r="O27" i="4" s="1"/>
  <c r="M34" i="4"/>
  <c r="N34" i="4" s="1"/>
  <c r="O34" i="4" s="1"/>
  <c r="M32" i="4"/>
  <c r="N32" i="4" s="1"/>
  <c r="O32" i="4" s="1"/>
  <c r="M37" i="4"/>
  <c r="N37" i="4" s="1"/>
  <c r="O37" i="4" s="1"/>
  <c r="M30" i="4"/>
  <c r="N30" i="4" s="1"/>
  <c r="O30" i="4" s="1"/>
  <c r="I20" i="4" l="1"/>
  <c r="AJ7" i="1"/>
  <c r="AK7" i="1"/>
  <c r="AJ8" i="1"/>
  <c r="AK8" i="1"/>
  <c r="AJ9" i="1"/>
  <c r="AK9" i="1"/>
  <c r="AJ10" i="1"/>
  <c r="AK10" i="1"/>
  <c r="AJ11" i="1"/>
  <c r="AK11" i="1"/>
  <c r="AJ12" i="1"/>
  <c r="AK12" i="1"/>
  <c r="AJ13" i="1"/>
  <c r="AK13" i="1"/>
  <c r="AJ14" i="1"/>
  <c r="AK14" i="1"/>
  <c r="AJ15" i="1"/>
  <c r="AK15" i="1"/>
  <c r="AJ16" i="1"/>
  <c r="AK16" i="1"/>
  <c r="AJ17" i="1"/>
  <c r="AK17" i="1"/>
  <c r="AJ18" i="1"/>
  <c r="AK18" i="1"/>
  <c r="AJ19" i="1"/>
  <c r="AN19" i="1" s="1"/>
  <c r="AK19" i="1"/>
  <c r="AJ20" i="1"/>
  <c r="AK20" i="1"/>
  <c r="AJ21" i="1"/>
  <c r="AN21" i="1" s="1"/>
  <c r="AK21" i="1"/>
  <c r="AJ22" i="1"/>
  <c r="AK22" i="1"/>
  <c r="AJ23" i="1"/>
  <c r="AN23" i="1" s="1"/>
  <c r="AK23" i="1"/>
  <c r="AJ24" i="1"/>
  <c r="AK24" i="1"/>
  <c r="AJ25" i="1"/>
  <c r="AN25" i="1" s="1"/>
  <c r="AK25" i="1"/>
  <c r="AJ26" i="1"/>
  <c r="AK26" i="1"/>
  <c r="AJ27" i="1"/>
  <c r="AN27" i="1" s="1"/>
  <c r="AK27" i="1"/>
  <c r="AK6" i="1"/>
  <c r="N27" i="3" s="1"/>
  <c r="AJ6" i="1"/>
  <c r="N6" i="3" s="1"/>
  <c r="C27" i="1"/>
  <c r="D27" i="1"/>
  <c r="D5" i="2" s="1"/>
  <c r="E27" i="1"/>
  <c r="D6" i="2" s="1"/>
  <c r="F27" i="1"/>
  <c r="D7" i="2" s="1"/>
  <c r="G27" i="1"/>
  <c r="D8" i="2" s="1"/>
  <c r="H27" i="1"/>
  <c r="D9" i="2" s="1"/>
  <c r="I27" i="1"/>
  <c r="D10" i="2" s="1"/>
  <c r="J27" i="1"/>
  <c r="D11" i="2" s="1"/>
  <c r="K27" i="1"/>
  <c r="D12" i="2" s="1"/>
  <c r="L27" i="1"/>
  <c r="D13" i="2" s="1"/>
  <c r="M27" i="1"/>
  <c r="N27" i="1"/>
  <c r="D15" i="2" s="1"/>
  <c r="O27" i="1"/>
  <c r="D16" i="2" s="1"/>
  <c r="P27" i="1"/>
  <c r="D17" i="2" s="1"/>
  <c r="J12" i="2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J10" i="3" s="1" a="1"/>
  <c r="J10" i="3" s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J12" i="3" s="1" a="1"/>
  <c r="J12" i="3" s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J14" i="3" s="1" a="1"/>
  <c r="J14" i="3" s="1"/>
  <c r="C26" i="1"/>
  <c r="D26" i="1"/>
  <c r="E26" i="1"/>
  <c r="F26" i="1"/>
  <c r="G26" i="1"/>
  <c r="H26" i="1"/>
  <c r="I26" i="1"/>
  <c r="Z27" i="1" s="1"/>
  <c r="J26" i="1"/>
  <c r="AA27" i="1" s="1"/>
  <c r="K26" i="1"/>
  <c r="L26" i="1"/>
  <c r="M26" i="1"/>
  <c r="N26" i="1"/>
  <c r="O26" i="1"/>
  <c r="P26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18" i="1"/>
  <c r="C1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J31" i="2"/>
  <c r="P17" i="1"/>
  <c r="O17" i="1"/>
  <c r="D35" i="2" s="1"/>
  <c r="F35" i="2" s="1"/>
  <c r="N17" i="1"/>
  <c r="D34" i="2" s="1"/>
  <c r="F34" i="2" s="1"/>
  <c r="M17" i="1"/>
  <c r="L17" i="1"/>
  <c r="K17" i="1"/>
  <c r="J17" i="1"/>
  <c r="D30" i="2" s="1"/>
  <c r="F30" i="2" s="1"/>
  <c r="I17" i="1"/>
  <c r="H17" i="1"/>
  <c r="D28" i="2" s="1"/>
  <c r="F28" i="2" s="1"/>
  <c r="G17" i="1"/>
  <c r="D27" i="2" s="1"/>
  <c r="F27" i="2" s="1"/>
  <c r="F17" i="1"/>
  <c r="D26" i="2" s="1"/>
  <c r="F26" i="2" s="1"/>
  <c r="E17" i="1"/>
  <c r="D25" i="2" s="1"/>
  <c r="F25" i="2" s="1"/>
  <c r="D17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J7" i="3" l="1" a="1"/>
  <c r="J7" i="3" s="1"/>
  <c r="J13" i="3" a="1"/>
  <c r="J13" i="3" s="1"/>
  <c r="J11" i="3" a="1"/>
  <c r="J11" i="3" s="1"/>
  <c r="I9" i="3" a="1"/>
  <c r="I9" i="3" s="1"/>
  <c r="J15" i="3" a="1"/>
  <c r="J15" i="3" s="1"/>
  <c r="J9" i="3" a="1"/>
  <c r="J9" i="3" s="1"/>
  <c r="J6" i="3" a="1"/>
  <c r="J6" i="3" s="1"/>
  <c r="AO27" i="1"/>
  <c r="AO25" i="1"/>
  <c r="AO23" i="1"/>
  <c r="AO21" i="1"/>
  <c r="AO19" i="1"/>
  <c r="I7" i="3" a="1"/>
  <c r="I7" i="3" s="1"/>
  <c r="J8" i="3" a="1"/>
  <c r="J8" i="3" s="1"/>
  <c r="G7" i="3" a="1"/>
  <c r="G7" i="3" s="1"/>
  <c r="I8" i="3" a="1"/>
  <c r="I8" i="3" s="1"/>
  <c r="H8" i="3" a="1"/>
  <c r="H8" i="3" s="1"/>
  <c r="G15" i="3" a="1"/>
  <c r="G15" i="3" s="1"/>
  <c r="I14" i="3" a="1"/>
  <c r="I14" i="3" s="1"/>
  <c r="H14" i="3" a="1"/>
  <c r="H14" i="3" s="1"/>
  <c r="G13" i="3" a="1"/>
  <c r="G13" i="3" s="1"/>
  <c r="I12" i="3" a="1"/>
  <c r="I12" i="3" s="1"/>
  <c r="G11" i="3" a="1"/>
  <c r="G11" i="3" s="1"/>
  <c r="I10" i="3" a="1"/>
  <c r="I10" i="3" s="1"/>
  <c r="H10" i="3" a="1"/>
  <c r="H10" i="3" s="1"/>
  <c r="G18" i="3" a="1"/>
  <c r="G18" i="3" s="1"/>
  <c r="AN26" i="1"/>
  <c r="AN24" i="1"/>
  <c r="AN22" i="1"/>
  <c r="AN20" i="1"/>
  <c r="N7" i="3"/>
  <c r="R15" i="3" s="1" a="1"/>
  <c r="R15" i="3" s="1"/>
  <c r="I6" i="3" a="1"/>
  <c r="I6" i="3" s="1"/>
  <c r="H6" i="3" a="1"/>
  <c r="H6" i="3" s="1"/>
  <c r="H7" i="3" a="1"/>
  <c r="H7" i="3" s="1"/>
  <c r="G8" i="3" a="1"/>
  <c r="G8" i="3" s="1"/>
  <c r="I15" i="3" a="1"/>
  <c r="I15" i="3" s="1"/>
  <c r="G14" i="3" a="1"/>
  <c r="G14" i="3" s="1"/>
  <c r="I13" i="3" a="1"/>
  <c r="I13" i="3" s="1"/>
  <c r="H13" i="3" a="1"/>
  <c r="H13" i="3" s="1"/>
  <c r="G12" i="3" a="1"/>
  <c r="G12" i="3" s="1"/>
  <c r="I11" i="3" a="1"/>
  <c r="I11" i="3" s="1"/>
  <c r="H11" i="3" a="1"/>
  <c r="H11" i="3" s="1"/>
  <c r="G10" i="3" a="1"/>
  <c r="G10" i="3" s="1"/>
  <c r="H9" i="3" a="1"/>
  <c r="H9" i="3" s="1"/>
  <c r="I16" i="3" a="1"/>
  <c r="I16" i="3" s="1"/>
  <c r="H18" i="3" a="1"/>
  <c r="H18" i="3" s="1"/>
  <c r="J16" i="3" a="1"/>
  <c r="J16" i="3" s="1"/>
  <c r="AC26" i="1"/>
  <c r="U26" i="1"/>
  <c r="AA25" i="1"/>
  <c r="AG24" i="1"/>
  <c r="Y24" i="1"/>
  <c r="AE23" i="1"/>
  <c r="H12" i="3" a="1"/>
  <c r="H12" i="3" s="1"/>
  <c r="W23" i="1"/>
  <c r="AC22" i="1"/>
  <c r="U22" i="1"/>
  <c r="AA21" i="1"/>
  <c r="G9" i="3" a="1"/>
  <c r="G9" i="3" s="1"/>
  <c r="AO24" i="1"/>
  <c r="AO20" i="1"/>
  <c r="R10" i="3" a="1"/>
  <c r="R10" i="3" s="1"/>
  <c r="R8" i="3" a="1"/>
  <c r="R8" i="3" s="1"/>
  <c r="R11" i="3" a="1"/>
  <c r="R11" i="3" s="1"/>
  <c r="I18" i="3" a="1"/>
  <c r="I18" i="3" s="1"/>
  <c r="AO26" i="1"/>
  <c r="F16" i="2"/>
  <c r="G16" i="3" a="1"/>
  <c r="G16" i="3" s="1"/>
  <c r="J18" i="3"/>
  <c r="G6" i="3" a="1"/>
  <c r="G6" i="3" s="1"/>
  <c r="AO22" i="1"/>
  <c r="D4" i="2"/>
  <c r="F4" i="2" s="1"/>
  <c r="D14" i="2"/>
  <c r="H16" i="3" a="1"/>
  <c r="H16" i="3" s="1"/>
  <c r="H15" i="3" a="1"/>
  <c r="H15" i="3" s="1"/>
  <c r="AE27" i="1"/>
  <c r="W27" i="1"/>
  <c r="F9" i="2"/>
  <c r="F17" i="2"/>
  <c r="J7" i="2" s="1"/>
  <c r="F8" i="2"/>
  <c r="AD27" i="1"/>
  <c r="V27" i="1"/>
  <c r="U24" i="1"/>
  <c r="AA23" i="1"/>
  <c r="AG22" i="1"/>
  <c r="Y22" i="1"/>
  <c r="AE21" i="1"/>
  <c r="W21" i="1"/>
  <c r="AC27" i="1"/>
  <c r="U27" i="1"/>
  <c r="AB27" i="1"/>
  <c r="T27" i="1"/>
  <c r="AG27" i="1"/>
  <c r="Y27" i="1"/>
  <c r="AF27" i="1"/>
  <c r="X27" i="1"/>
  <c r="AD25" i="1"/>
  <c r="V25" i="1"/>
  <c r="AB24" i="1"/>
  <c r="T24" i="1"/>
  <c r="Z23" i="1"/>
  <c r="AF22" i="1"/>
  <c r="X22" i="1"/>
  <c r="AD21" i="1"/>
  <c r="V21" i="1"/>
  <c r="F10" i="2"/>
  <c r="AA26" i="1"/>
  <c r="AG25" i="1"/>
  <c r="Y25" i="1"/>
  <c r="AE24" i="1"/>
  <c r="W24" i="1"/>
  <c r="AC23" i="1"/>
  <c r="U23" i="1"/>
  <c r="AA22" i="1"/>
  <c r="AG21" i="1"/>
  <c r="Y21" i="1"/>
  <c r="AE25" i="1"/>
  <c r="W25" i="1"/>
  <c r="AC24" i="1"/>
  <c r="AE26" i="1"/>
  <c r="W26" i="1"/>
  <c r="AC25" i="1"/>
  <c r="U25" i="1"/>
  <c r="AA24" i="1"/>
  <c r="AG23" i="1"/>
  <c r="Y23" i="1"/>
  <c r="AE22" i="1"/>
  <c r="W22" i="1"/>
  <c r="AC21" i="1"/>
  <c r="U21" i="1"/>
  <c r="AB26" i="1"/>
  <c r="T26" i="1"/>
  <c r="Z25" i="1"/>
  <c r="AF24" i="1"/>
  <c r="T22" i="1"/>
  <c r="AB20" i="1"/>
  <c r="T20" i="1"/>
  <c r="AO18" i="1"/>
  <c r="AD26" i="1"/>
  <c r="V26" i="1"/>
  <c r="AB25" i="1"/>
  <c r="T25" i="1"/>
  <c r="Z24" i="1"/>
  <c r="AF23" i="1"/>
  <c r="X23" i="1"/>
  <c r="AD22" i="1"/>
  <c r="V22" i="1"/>
  <c r="AB21" i="1"/>
  <c r="T21" i="1"/>
  <c r="AN18" i="1"/>
  <c r="Z19" i="1"/>
  <c r="AF26" i="1"/>
  <c r="AD19" i="1"/>
  <c r="V19" i="1"/>
  <c r="X24" i="1"/>
  <c r="AD23" i="1"/>
  <c r="V23" i="1"/>
  <c r="AB22" i="1"/>
  <c r="Z21" i="1"/>
  <c r="AF20" i="1"/>
  <c r="X20" i="1"/>
  <c r="AA19" i="1"/>
  <c r="AC20" i="1"/>
  <c r="U20" i="1"/>
  <c r="AF18" i="1"/>
  <c r="X18" i="1"/>
  <c r="AC19" i="1"/>
  <c r="U19" i="1"/>
  <c r="AE20" i="1"/>
  <c r="W20" i="1"/>
  <c r="Y26" i="1"/>
  <c r="F11" i="2"/>
  <c r="AB19" i="1"/>
  <c r="T19" i="1"/>
  <c r="Z26" i="1"/>
  <c r="AF25" i="1"/>
  <c r="X25" i="1"/>
  <c r="AD24" i="1"/>
  <c r="V24" i="1"/>
  <c r="AB23" i="1"/>
  <c r="T23" i="1"/>
  <c r="Z22" i="1"/>
  <c r="AF21" i="1"/>
  <c r="X21" i="1"/>
  <c r="AD20" i="1"/>
  <c r="V20" i="1"/>
  <c r="X26" i="1"/>
  <c r="F12" i="2"/>
  <c r="F5" i="2"/>
  <c r="F13" i="2"/>
  <c r="F6" i="2"/>
  <c r="F14" i="2"/>
  <c r="AG19" i="1"/>
  <c r="Y19" i="1"/>
  <c r="AA20" i="1"/>
  <c r="F7" i="2"/>
  <c r="F15" i="2"/>
  <c r="AF19" i="1"/>
  <c r="X19" i="1"/>
  <c r="Z20" i="1"/>
  <c r="AE19" i="1"/>
  <c r="W19" i="1"/>
  <c r="AG20" i="1"/>
  <c r="Y20" i="1"/>
  <c r="AG26" i="1"/>
  <c r="AC18" i="1"/>
  <c r="AA18" i="1"/>
  <c r="T18" i="1"/>
  <c r="AE18" i="1"/>
  <c r="W18" i="1"/>
  <c r="AD18" i="1"/>
  <c r="V18" i="1"/>
  <c r="U18" i="1"/>
  <c r="AB18" i="1"/>
  <c r="Z18" i="1"/>
  <c r="AG18" i="1"/>
  <c r="Y18" i="1"/>
  <c r="T17" i="1"/>
  <c r="I36" i="3" a="1"/>
  <c r="I36" i="3" s="1"/>
  <c r="AA12" i="1"/>
  <c r="AD11" i="1"/>
  <c r="V13" i="1"/>
  <c r="I32" i="3" a="1"/>
  <c r="I32" i="3" s="1"/>
  <c r="AD14" i="1"/>
  <c r="W9" i="1"/>
  <c r="AE10" i="1"/>
  <c r="W11" i="1"/>
  <c r="AE11" i="1"/>
  <c r="W12" i="1"/>
  <c r="AE12" i="1"/>
  <c r="W13" i="1"/>
  <c r="AE13" i="1"/>
  <c r="W14" i="1"/>
  <c r="AE14" i="1"/>
  <c r="W15" i="1"/>
  <c r="AE15" i="1"/>
  <c r="W16" i="1"/>
  <c r="AE16" i="1"/>
  <c r="V10" i="1"/>
  <c r="AD12" i="1"/>
  <c r="AD15" i="1"/>
  <c r="AE7" i="1"/>
  <c r="AE8" i="1"/>
  <c r="W10" i="1"/>
  <c r="X7" i="1"/>
  <c r="AF7" i="1"/>
  <c r="X8" i="1"/>
  <c r="AF8" i="1"/>
  <c r="X9" i="1"/>
  <c r="AF9" i="1"/>
  <c r="X10" i="1"/>
  <c r="AF10" i="1"/>
  <c r="X11" i="1"/>
  <c r="AF11" i="1"/>
  <c r="X12" i="1"/>
  <c r="AF12" i="1"/>
  <c r="X13" i="1"/>
  <c r="AF13" i="1"/>
  <c r="X14" i="1"/>
  <c r="AF14" i="1"/>
  <c r="X15" i="1"/>
  <c r="AF15" i="1"/>
  <c r="X16" i="1"/>
  <c r="AF16" i="1"/>
  <c r="V9" i="1"/>
  <c r="V16" i="1"/>
  <c r="AD16" i="1"/>
  <c r="W7" i="1"/>
  <c r="W8" i="1"/>
  <c r="AE9" i="1"/>
  <c r="Y7" i="1"/>
  <c r="J26" i="3"/>
  <c r="Y8" i="1"/>
  <c r="J27" i="3"/>
  <c r="Y9" i="1"/>
  <c r="J28" i="3"/>
  <c r="Y10" i="1"/>
  <c r="J29" i="3"/>
  <c r="Y11" i="1"/>
  <c r="J30" i="3"/>
  <c r="Y12" i="1"/>
  <c r="J31" i="3"/>
  <c r="Y13" i="1"/>
  <c r="AG13" i="1"/>
  <c r="Y14" i="1"/>
  <c r="J33" i="3"/>
  <c r="Y15" i="1"/>
  <c r="J34" i="3"/>
  <c r="Y16" i="1"/>
  <c r="J35" i="3"/>
  <c r="J38" i="3"/>
  <c r="AD8" i="1"/>
  <c r="H26" i="3" a="1"/>
  <c r="H26" i="3" s="1"/>
  <c r="H27" i="3" a="1"/>
  <c r="H27" i="3" s="1"/>
  <c r="H28" i="3" a="1"/>
  <c r="H28" i="3" s="1"/>
  <c r="AN9" i="1"/>
  <c r="H29" i="3" a="1"/>
  <c r="H29" i="3" s="1"/>
  <c r="AN10" i="1"/>
  <c r="Z11" i="1"/>
  <c r="H31" i="3" a="1"/>
  <c r="H31" i="3" s="1"/>
  <c r="H32" i="3" a="1"/>
  <c r="H32" i="3" s="1"/>
  <c r="H33" i="3" a="1"/>
  <c r="H33" i="3" s="1"/>
  <c r="AN14" i="1"/>
  <c r="Z15" i="1"/>
  <c r="H35" i="3" a="1"/>
  <c r="H35" i="3" s="1"/>
  <c r="H36" i="3" a="1"/>
  <c r="H36" i="3" s="1"/>
  <c r="V7" i="1"/>
  <c r="V11" i="1"/>
  <c r="AO12" i="1"/>
  <c r="AA13" i="1"/>
  <c r="AO13" i="1"/>
  <c r="AA14" i="1"/>
  <c r="AO14" i="1"/>
  <c r="AA15" i="1"/>
  <c r="AO15" i="1"/>
  <c r="AA16" i="1"/>
  <c r="AO16" i="1"/>
  <c r="AO17" i="1"/>
  <c r="V8" i="1"/>
  <c r="AD10" i="1"/>
  <c r="V14" i="1"/>
  <c r="AA7" i="1"/>
  <c r="AA8" i="1"/>
  <c r="AA9" i="1"/>
  <c r="AA10" i="1"/>
  <c r="AA11" i="1"/>
  <c r="T7" i="1"/>
  <c r="AB7" i="1"/>
  <c r="T8" i="1"/>
  <c r="AB8" i="1"/>
  <c r="T9" i="1"/>
  <c r="AB9" i="1"/>
  <c r="AB10" i="1"/>
  <c r="G30" i="3" a="1"/>
  <c r="G30" i="3" s="1"/>
  <c r="AB11" i="1"/>
  <c r="G31" i="3" a="1"/>
  <c r="G31" i="3" s="1"/>
  <c r="AB12" i="1"/>
  <c r="T13" i="1"/>
  <c r="AB13" i="1"/>
  <c r="AB14" i="1"/>
  <c r="G34" i="3" a="1"/>
  <c r="G34" i="3" s="1"/>
  <c r="AB15" i="1"/>
  <c r="G35" i="3" a="1"/>
  <c r="G35" i="3" s="1"/>
  <c r="AB16" i="1"/>
  <c r="AB17" i="1"/>
  <c r="AD7" i="1"/>
  <c r="AD9" i="1"/>
  <c r="V12" i="1"/>
  <c r="V15" i="1"/>
  <c r="AO7" i="1"/>
  <c r="AO8" i="1"/>
  <c r="AO9" i="1"/>
  <c r="AO10" i="1"/>
  <c r="AO11" i="1"/>
  <c r="U7" i="1"/>
  <c r="AC7" i="1"/>
  <c r="U8" i="1"/>
  <c r="AC8" i="1"/>
  <c r="U9" i="1"/>
  <c r="AC9" i="1"/>
  <c r="U10" i="1"/>
  <c r="AC10" i="1"/>
  <c r="U11" i="1"/>
  <c r="AC11" i="1"/>
  <c r="U12" i="1"/>
  <c r="AC12" i="1"/>
  <c r="U13" i="1"/>
  <c r="AC13" i="1"/>
  <c r="U14" i="1"/>
  <c r="AC14" i="1"/>
  <c r="U15" i="1"/>
  <c r="AC15" i="1"/>
  <c r="U16" i="1"/>
  <c r="AC16" i="1"/>
  <c r="AC17" i="1"/>
  <c r="W17" i="1"/>
  <c r="AE17" i="1"/>
  <c r="D33" i="2"/>
  <c r="F33" i="2" s="1"/>
  <c r="J32" i="3"/>
  <c r="J36" i="3"/>
  <c r="X17" i="1"/>
  <c r="AF17" i="1"/>
  <c r="D31" i="2"/>
  <c r="F31" i="2" s="1"/>
  <c r="D36" i="2"/>
  <c r="F36" i="2" s="1"/>
  <c r="G29" i="3" a="1"/>
  <c r="G29" i="3" s="1"/>
  <c r="H30" i="3" a="1"/>
  <c r="H30" i="3" s="1"/>
  <c r="I31" i="3" a="1"/>
  <c r="I31" i="3" s="1"/>
  <c r="G33" i="3" a="1"/>
  <c r="G33" i="3" s="1"/>
  <c r="H34" i="3" a="1"/>
  <c r="H34" i="3" s="1"/>
  <c r="I35" i="3" a="1"/>
  <c r="I35" i="3" s="1"/>
  <c r="F39" i="4"/>
  <c r="F40" i="4"/>
  <c r="D8" i="5" a="1"/>
  <c r="D8" i="5" s="1"/>
  <c r="G8" i="5" s="1"/>
  <c r="AG7" i="1"/>
  <c r="AG8" i="1"/>
  <c r="AG9" i="1"/>
  <c r="AG10" i="1"/>
  <c r="AG11" i="1"/>
  <c r="AG12" i="1"/>
  <c r="AG14" i="1"/>
  <c r="AG15" i="1"/>
  <c r="AG16" i="1"/>
  <c r="Y17" i="1"/>
  <c r="AG17" i="1"/>
  <c r="D24" i="2"/>
  <c r="F24" i="2" s="1"/>
  <c r="G26" i="3" a="1"/>
  <c r="G26" i="3" s="1"/>
  <c r="G27" i="3" a="1"/>
  <c r="G27" i="3" s="1"/>
  <c r="G28" i="3" a="1"/>
  <c r="G28" i="3" s="1"/>
  <c r="G38" i="3" a="1"/>
  <c r="G38" i="3" s="1"/>
  <c r="Z7" i="1"/>
  <c r="Z8" i="1"/>
  <c r="AN8" i="1"/>
  <c r="Z9" i="1"/>
  <c r="Z10" i="1"/>
  <c r="AN11" i="1"/>
  <c r="Z12" i="1"/>
  <c r="AN12" i="1"/>
  <c r="Z13" i="1"/>
  <c r="AN13" i="1"/>
  <c r="Z14" i="1"/>
  <c r="AN15" i="1"/>
  <c r="Z16" i="1"/>
  <c r="AN16" i="1"/>
  <c r="Z17" i="1"/>
  <c r="AN17" i="1"/>
  <c r="D29" i="2"/>
  <c r="F29" i="2" s="1"/>
  <c r="I30" i="3" a="1"/>
  <c r="I30" i="3" s="1"/>
  <c r="G32" i="3" a="1"/>
  <c r="G32" i="3" s="1"/>
  <c r="I34" i="3" a="1"/>
  <c r="I34" i="3" s="1"/>
  <c r="G36" i="3" a="1"/>
  <c r="G36" i="3" s="1"/>
  <c r="AA17" i="1"/>
  <c r="H38" i="3" a="1"/>
  <c r="H38" i="3" s="1"/>
  <c r="D7" i="5" a="1"/>
  <c r="D7" i="5" s="1"/>
  <c r="T10" i="1"/>
  <c r="T11" i="1"/>
  <c r="T12" i="1"/>
  <c r="T14" i="1"/>
  <c r="T15" i="1"/>
  <c r="T16" i="1"/>
  <c r="D23" i="2"/>
  <c r="F23" i="2" s="1"/>
  <c r="D32" i="2"/>
  <c r="F32" i="2" s="1"/>
  <c r="I29" i="3" a="1"/>
  <c r="I29" i="3" s="1"/>
  <c r="I33" i="3" a="1"/>
  <c r="I33" i="3" s="1"/>
  <c r="U17" i="1"/>
  <c r="I26" i="3" a="1"/>
  <c r="I26" i="3" s="1"/>
  <c r="I27" i="3" a="1"/>
  <c r="I27" i="3" s="1"/>
  <c r="I28" i="3" a="1"/>
  <c r="I28" i="3" s="1"/>
  <c r="I38" i="3" a="1"/>
  <c r="I38" i="3" s="1"/>
  <c r="AD13" i="1"/>
  <c r="V17" i="1"/>
  <c r="AD17" i="1"/>
  <c r="R7" i="3" l="1" a="1"/>
  <c r="R7" i="3" s="1"/>
  <c r="R14" i="3" a="1"/>
  <c r="R14" i="3" s="1"/>
  <c r="R16" i="3" a="1"/>
  <c r="R16" i="3" s="1"/>
  <c r="R13" i="3" a="1"/>
  <c r="R13" i="3" s="1"/>
  <c r="R12" i="3" a="1"/>
  <c r="R12" i="3" s="1"/>
  <c r="R6" i="3" a="1"/>
  <c r="R6" i="3" s="1"/>
  <c r="R9" i="3" a="1"/>
  <c r="R9" i="3" s="1"/>
  <c r="J6" i="2"/>
  <c r="J5" i="2"/>
  <c r="J4" i="2"/>
  <c r="J23" i="2"/>
  <c r="J25" i="2"/>
  <c r="E7" i="5"/>
  <c r="F7" i="5" s="1"/>
  <c r="F37" i="2" s="1"/>
  <c r="J24" i="2"/>
  <c r="J26" i="2"/>
  <c r="J27" i="2" l="1"/>
  <c r="H40" i="3" a="1"/>
  <c r="H40" i="3" s="1"/>
  <c r="G7" i="5"/>
  <c r="J28" i="2" l="1"/>
  <c r="F26" i="3" a="1"/>
  <c r="F26" i="3" s="1"/>
  <c r="Q26" i="3" s="1"/>
  <c r="G40" i="4"/>
  <c r="I40" i="4" s="1"/>
  <c r="G35" i="2"/>
  <c r="G25" i="2"/>
  <c r="G28" i="2"/>
  <c r="G29" i="2"/>
  <c r="G33" i="2"/>
  <c r="G36" i="2"/>
  <c r="G32" i="2"/>
  <c r="F34" i="3" a="1"/>
  <c r="F34" i="3" s="1"/>
  <c r="Q34" i="3" s="1"/>
  <c r="F33" i="3" a="1"/>
  <c r="F33" i="3" s="1"/>
  <c r="Q33" i="3" s="1"/>
  <c r="F38" i="3" a="1"/>
  <c r="F38" i="3" s="1"/>
  <c r="F36" i="3" a="1"/>
  <c r="F36" i="3" s="1"/>
  <c r="Q36" i="3" s="1"/>
  <c r="F31" i="3" a="1"/>
  <c r="F31" i="3" s="1"/>
  <c r="Q31" i="3" s="1"/>
  <c r="F29" i="3" a="1"/>
  <c r="F29" i="3" s="1"/>
  <c r="Q29" i="3" s="1"/>
  <c r="F27" i="3" a="1"/>
  <c r="F27" i="3" s="1"/>
  <c r="Q27" i="3" s="1"/>
  <c r="F32" i="3" a="1"/>
  <c r="F32" i="3" s="1"/>
  <c r="Q32" i="3" s="1"/>
  <c r="F35" i="3" a="1"/>
  <c r="F35" i="3" s="1"/>
  <c r="Q35" i="3" s="1"/>
  <c r="F30" i="3" a="1"/>
  <c r="F30" i="3" s="1"/>
  <c r="Q30" i="3" s="1"/>
  <c r="F28" i="3" a="1"/>
  <c r="F28" i="3" s="1"/>
  <c r="Q28" i="3" s="1"/>
  <c r="G37" i="2"/>
  <c r="G30" i="2" l="1"/>
  <c r="C33" i="3" s="1"/>
  <c r="G24" i="2"/>
  <c r="C27" i="3" s="1"/>
  <c r="G27" i="2"/>
  <c r="C30" i="3" s="1"/>
  <c r="G23" i="2"/>
  <c r="G34" i="2"/>
  <c r="C37" i="3" s="1"/>
  <c r="G39" i="4"/>
  <c r="I39" i="4" s="1"/>
  <c r="G31" i="2"/>
  <c r="G26" i="2"/>
  <c r="C26" i="3"/>
  <c r="C36" i="3"/>
  <c r="C38" i="3"/>
  <c r="D39" i="4"/>
  <c r="C35" i="3"/>
  <c r="C31" i="3"/>
  <c r="K27" i="2"/>
  <c r="D41" i="4"/>
  <c r="C29" i="3"/>
  <c r="C32" i="3"/>
  <c r="D40" i="4"/>
  <c r="M40" i="4" s="1"/>
  <c r="N40" i="4" s="1"/>
  <c r="O40" i="4" s="1"/>
  <c r="C39" i="3"/>
  <c r="K26" i="2"/>
  <c r="C28" i="3"/>
  <c r="M39" i="4" l="1"/>
  <c r="N39" i="4" s="1"/>
  <c r="O39" i="4" s="1"/>
  <c r="K24" i="2"/>
  <c r="I41" i="4"/>
  <c r="D9" i="5" a="1"/>
  <c r="D9" i="5" s="1"/>
  <c r="C34" i="3"/>
  <c r="K23" i="2"/>
  <c r="K25" i="2"/>
  <c r="K28" i="2" s="1"/>
  <c r="O42" i="4" l="1"/>
  <c r="R28" i="4" s="1"/>
  <c r="E9" i="5" l="1"/>
  <c r="N26" i="3" l="1"/>
  <c r="R34" i="3" s="1" a="1"/>
  <c r="R34" i="3" s="1"/>
  <c r="S34" i="3" s="1"/>
  <c r="AN7" i="1"/>
  <c r="R30" i="3" l="1" a="1"/>
  <c r="R30" i="3" s="1"/>
  <c r="S30" i="3" s="1"/>
  <c r="R35" i="3" a="1"/>
  <c r="R35" i="3" s="1"/>
  <c r="S35" i="3" s="1"/>
  <c r="H19" i="3" a="1"/>
  <c r="H19" i="3" s="1"/>
  <c r="R32" i="3" a="1"/>
  <c r="R32" i="3" s="1"/>
  <c r="S32" i="3" s="1"/>
  <c r="R27" i="3" a="1"/>
  <c r="R27" i="3" s="1"/>
  <c r="S27" i="3" s="1"/>
  <c r="R31" i="3" a="1"/>
  <c r="R31" i="3" s="1"/>
  <c r="S31" i="3" s="1"/>
  <c r="H39" i="3" a="1"/>
  <c r="H39" i="3" s="1"/>
  <c r="R26" i="3" a="1"/>
  <c r="R26" i="3" s="1"/>
  <c r="S26" i="3" s="1"/>
  <c r="R29" i="3" a="1"/>
  <c r="R29" i="3" s="1"/>
  <c r="S29" i="3" s="1"/>
  <c r="R36" i="3" a="1"/>
  <c r="R36" i="3" s="1"/>
  <c r="S36" i="3" s="1"/>
  <c r="R28" i="3" a="1"/>
  <c r="R28" i="3" s="1"/>
  <c r="S28" i="3" s="1"/>
  <c r="R33" i="3" a="1"/>
  <c r="R33" i="3" s="1"/>
  <c r="S33" i="3" s="1"/>
  <c r="V26" i="3" l="1"/>
  <c r="V27" i="3"/>
  <c r="V28" i="3" l="1"/>
  <c r="F6" i="3" a="1"/>
  <c r="F6" i="3" s="1"/>
  <c r="Q6" i="3" s="1"/>
  <c r="S6" i="3" s="1"/>
  <c r="G9" i="5"/>
  <c r="F13" i="3" a="1"/>
  <c r="F13" i="3" s="1"/>
  <c r="Q13" i="3" s="1"/>
  <c r="S13" i="3" s="1"/>
  <c r="F8" i="3" a="1"/>
  <c r="F8" i="3" s="1"/>
  <c r="Q8" i="3" s="1"/>
  <c r="S8" i="3" s="1"/>
  <c r="F9" i="3" a="1"/>
  <c r="F9" i="3" s="1"/>
  <c r="Q9" i="3" s="1"/>
  <c r="S9" i="3" s="1"/>
  <c r="F18" i="3" a="1"/>
  <c r="F18" i="3" s="1"/>
  <c r="F12" i="3" a="1"/>
  <c r="F12" i="3" s="1"/>
  <c r="Q12" i="3" s="1"/>
  <c r="S12" i="3" s="1"/>
  <c r="F11" i="3" a="1"/>
  <c r="F11" i="3" s="1"/>
  <c r="Q11" i="3" s="1"/>
  <c r="S11" i="3" s="1"/>
  <c r="F14" i="3" a="1"/>
  <c r="F14" i="3" s="1"/>
  <c r="Q14" i="3" s="1"/>
  <c r="S14" i="3" s="1"/>
  <c r="F18" i="2"/>
  <c r="J8" i="2"/>
  <c r="F10" i="5" s="1"/>
  <c r="G10" i="5" s="1"/>
  <c r="G11" i="5" s="1"/>
  <c r="F11" i="5" s="1"/>
  <c r="G18" i="2" l="1"/>
  <c r="K8" i="2" s="1"/>
  <c r="F15" i="3" a="1"/>
  <c r="F15" i="3" s="1"/>
  <c r="Q15" i="3" s="1"/>
  <c r="S15" i="3" s="1"/>
  <c r="F10" i="3" a="1"/>
  <c r="F10" i="3" s="1"/>
  <c r="Q10" i="3" s="1"/>
  <c r="S10" i="3" s="1"/>
  <c r="J9" i="2"/>
  <c r="H20" i="3" a="1"/>
  <c r="H20" i="3" s="1"/>
  <c r="F7" i="3" a="1"/>
  <c r="F7" i="3" s="1"/>
  <c r="Q7" i="3" s="1"/>
  <c r="S7" i="3" s="1"/>
  <c r="V7" i="3" s="1"/>
  <c r="F16" i="3" a="1"/>
  <c r="F16" i="3" s="1"/>
  <c r="Q16" i="3" s="1"/>
  <c r="S16" i="3" s="1"/>
  <c r="G12" i="2" l="1"/>
  <c r="G5" i="2"/>
  <c r="G9" i="2"/>
  <c r="G14" i="2"/>
  <c r="G16" i="2"/>
  <c r="C18" i="3" s="1"/>
  <c r="G15" i="2"/>
  <c r="G6" i="2"/>
  <c r="G8" i="2"/>
  <c r="G17" i="2"/>
  <c r="G10" i="2"/>
  <c r="G7" i="2"/>
  <c r="G4" i="2"/>
  <c r="G11" i="2"/>
  <c r="G13" i="2"/>
  <c r="V6" i="3"/>
  <c r="V8" i="3" s="1"/>
  <c r="C10" i="3" l="1"/>
  <c r="C8" i="3"/>
  <c r="C15" i="3"/>
  <c r="C17" i="3"/>
  <c r="C7" i="3"/>
  <c r="C6" i="3"/>
  <c r="K4" i="2"/>
  <c r="K9" i="2" s="1"/>
  <c r="C16" i="3"/>
  <c r="K6" i="2"/>
  <c r="C9" i="3"/>
  <c r="C11" i="3"/>
  <c r="K5" i="2"/>
  <c r="C12" i="3"/>
  <c r="C13" i="3"/>
  <c r="C19" i="3"/>
  <c r="K7" i="2"/>
  <c r="C14" i="3"/>
  <c r="O21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</author>
  </authors>
  <commentList>
    <comment ref="B4" authorId="0" shapeId="0" xr:uid="{86054581-712B-4175-BDF2-65DA92032A66}">
      <text>
        <r>
          <rPr>
            <sz val="11"/>
            <color theme="1"/>
            <rFont val="Calibri"/>
            <family val="2"/>
            <scheme val="minor"/>
          </rPr>
          <t>Quoted in Euro</t>
        </r>
      </text>
    </comment>
    <comment ref="B14" authorId="0" shapeId="0" xr:uid="{1D394DA9-7439-4142-B2D7-1EE5EB273DCA}">
      <text>
        <r>
          <rPr>
            <sz val="11"/>
            <color theme="1"/>
            <rFont val="Calibri"/>
            <family val="2"/>
            <scheme val="minor"/>
          </rPr>
          <t>Quoted in Euro</t>
        </r>
      </text>
    </comment>
    <comment ref="B17" authorId="0" shapeId="0" xr:uid="{C53CD7E9-FFDB-4407-85DD-7DDB595AB583}">
      <text>
        <r>
          <rPr>
            <sz val="11"/>
            <color theme="1"/>
            <rFont val="Calibri"/>
            <family val="2"/>
            <scheme val="minor"/>
          </rPr>
          <t>Quoted in Euro</t>
        </r>
      </text>
    </comment>
    <comment ref="B23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Quoted in Euro</t>
        </r>
      </text>
    </comment>
    <comment ref="B33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Quoted in Euro</t>
        </r>
      </text>
    </comment>
    <comment ref="B36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Quoted in Euro</t>
        </r>
      </text>
    </comment>
    <comment ref="E36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 xml:space="preserve">This value is correct: in the previous report there is a wrong ETH-EUR price that mislead the computations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</author>
    <author>andre</author>
  </authors>
  <commentList>
    <comment ref="N21" authorId="0" shapeId="0" xr:uid="{2C8B84BD-1771-4001-AF62-9A0AFCACD511}">
      <text>
        <r>
          <rPr>
            <sz val="11"/>
            <color theme="1"/>
            <rFont val="Calibri"/>
            <family val="2"/>
            <scheme val="minor"/>
          </rPr>
          <t xml:space="preserve">To be subtracted from liquidity
</t>
        </r>
      </text>
    </comment>
    <comment ref="O26" authorId="1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Doubled for the USD quoted assets to take into account the preliminary EUR -&gt; USD passage</t>
        </r>
      </text>
    </comment>
    <comment ref="N42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 xml:space="preserve">To be subtracted from liquidity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<sst xmlns="http://schemas.openxmlformats.org/spreadsheetml/2006/main" count="456" uniqueCount="106">
  <si>
    <t>Assets and Benchmark Prices &amp; Returns: Overview</t>
  </si>
  <si>
    <t>Prices</t>
  </si>
  <si>
    <t>Benchmark Prices</t>
  </si>
  <si>
    <t>Date</t>
  </si>
  <si>
    <t>0P00002C7V.F</t>
  </si>
  <si>
    <t>FIDSX</t>
  </si>
  <si>
    <t>FSCHX</t>
  </si>
  <si>
    <t>FSELX</t>
  </si>
  <si>
    <t>FSPHX</t>
  </si>
  <si>
    <t>GERUX</t>
  </si>
  <si>
    <t>AGG</t>
  </si>
  <si>
    <t>BOND</t>
  </si>
  <si>
    <t>HYG</t>
  </si>
  <si>
    <t>NWXIX</t>
  </si>
  <si>
    <t>0P00000TYK.F</t>
  </si>
  <si>
    <t>PDBC</t>
  </si>
  <si>
    <t>PCRAX</t>
  </si>
  <si>
    <t>ETH-EUR</t>
  </si>
  <si>
    <t>MSCI</t>
  </si>
  <si>
    <t>MIGAX</t>
  </si>
  <si>
    <t>Returns</t>
  </si>
  <si>
    <t>Benchmark Returns</t>
  </si>
  <si>
    <t>Product - Full Name</t>
  </si>
  <si>
    <t>Identifier</t>
  </si>
  <si>
    <t>Price EUR at 7/10/2021</t>
  </si>
  <si>
    <t>Asset Value (EUR) at 7/10/2021</t>
  </si>
  <si>
    <t>Weight</t>
  </si>
  <si>
    <t>Portfolio Category</t>
  </si>
  <si>
    <t>Value</t>
  </si>
  <si>
    <t xml:space="preserve">DWS Smart Industrial Technologies LD </t>
  </si>
  <si>
    <t>Equity Funds</t>
  </si>
  <si>
    <t xml:space="preserve">Fidelity Select Financial Services Portfolio </t>
  </si>
  <si>
    <t>Bond Funds</t>
  </si>
  <si>
    <t xml:space="preserve">Fidelity Select Chemicals Portfolio </t>
  </si>
  <si>
    <t>Commodities Funds</t>
  </si>
  <si>
    <t xml:space="preserve">Fidelity Select Semiconductors Portfolio </t>
  </si>
  <si>
    <t>Crypto</t>
  </si>
  <si>
    <t xml:space="preserve">Fidelity Select Health Care Portfolio </t>
  </si>
  <si>
    <t>Liquidity</t>
  </si>
  <si>
    <t xml:space="preserve">Goldman Sachs Emerging Markets Equity Insights Fund Class R6 </t>
  </si>
  <si>
    <t>Total Value at 7/10/2021</t>
  </si>
  <si>
    <t xml:space="preserve">iShares Core U.S. Aggregate Bond ETF </t>
  </si>
  <si>
    <t xml:space="preserve">PIMCO Active Bond Exchange-Traded Fund </t>
  </si>
  <si>
    <t>Parameter</t>
  </si>
  <si>
    <t xml:space="preserve">iShares iBoxx $ High Yield Corporate Bond ETF </t>
  </si>
  <si>
    <t>Fx Rate at 7/10/2021</t>
  </si>
  <si>
    <t xml:space="preserve">Nationwide Amundi Global High Yield Fund Class A </t>
  </si>
  <si>
    <t>Fees</t>
  </si>
  <si>
    <t>0.003</t>
  </si>
  <si>
    <t xml:space="preserve">Eurizon Azioni Energia E Materie Prime </t>
  </si>
  <si>
    <t xml:space="preserve">Invesco Optimum Yield Diversified Commodity Strategy No K-1 ETF </t>
  </si>
  <si>
    <t xml:space="preserve">PIMCO CommodityRealReturn Strategy Fund Class A </t>
  </si>
  <si>
    <t xml:space="preserve">Ethereum EUR </t>
  </si>
  <si>
    <t>EUR</t>
  </si>
  <si>
    <t>-</t>
  </si>
  <si>
    <t>Portfolio Weights</t>
  </si>
  <si>
    <t>Daily Returns</t>
  </si>
  <si>
    <t>Benchmark Weights</t>
  </si>
  <si>
    <t xml:space="preserve">Daily Returns vs Benchmark </t>
  </si>
  <si>
    <t>Excess Return Analysis</t>
  </si>
  <si>
    <t>Entire Fund</t>
  </si>
  <si>
    <t>Quantity</t>
  </si>
  <si>
    <t>Fund</t>
  </si>
  <si>
    <t>Benchmark</t>
  </si>
  <si>
    <t>Excess Returns</t>
  </si>
  <si>
    <t>Mean Value</t>
  </si>
  <si>
    <t>Standard Deviation</t>
  </si>
  <si>
    <t>Information Ratio</t>
  </si>
  <si>
    <t>Total return:</t>
  </si>
  <si>
    <t>Total return benchmark:</t>
  </si>
  <si>
    <t>Total return over the whole 5m investment:</t>
  </si>
  <si>
    <t>Rebalancing Overview</t>
  </si>
  <si>
    <t>Transaction Costs</t>
  </si>
  <si>
    <t>Old Weight</t>
  </si>
  <si>
    <t>New Weight</t>
  </si>
  <si>
    <t>New Quantity</t>
  </si>
  <si>
    <t>Real Quantities</t>
  </si>
  <si>
    <t>Effectively Implemented Weight</t>
  </si>
  <si>
    <t>Weights Absolute Difference</t>
  </si>
  <si>
    <t>Money Transfered</t>
  </si>
  <si>
    <t>Adjusted Transaction Costs</t>
  </si>
  <si>
    <t>Considered Portfolio</t>
  </si>
  <si>
    <t>Old</t>
  </si>
  <si>
    <t>New</t>
  </si>
  <si>
    <t>Fx Rate 07/10</t>
  </si>
  <si>
    <t>Total Transaction Cost:</t>
  </si>
  <si>
    <t>Initial Capital:</t>
  </si>
  <si>
    <t>Fees:</t>
  </si>
  <si>
    <t>When</t>
  </si>
  <si>
    <t>Total Value</t>
  </si>
  <si>
    <t>Before Rebalancing</t>
  </si>
  <si>
    <t>After Rebalancing</t>
  </si>
  <si>
    <t>USDEUR=X</t>
  </si>
  <si>
    <t xml:space="preserve">Asset Quantity </t>
  </si>
  <si>
    <t>Portfolio Valorisation 07/10</t>
  </si>
  <si>
    <t>Portfolio Valorisation 21/10</t>
  </si>
  <si>
    <t>Price EUR at 21/10/2021</t>
  </si>
  <si>
    <t>Fx Rate at 21/10/2021</t>
  </si>
  <si>
    <t>Asset Value (EUR) at 21/10/2021</t>
  </si>
  <si>
    <t>Total Value at 21/10/2021</t>
  </si>
  <si>
    <t>Fund and Benchmark Performance from 23/09 to 07/10</t>
  </si>
  <si>
    <t>Fund and Benchmark Performance from 07/10 to 21/10</t>
  </si>
  <si>
    <t>Portfolio Rebalancing 21/10</t>
  </si>
  <si>
    <t>Portfolio Rebalancing 07/10</t>
  </si>
  <si>
    <t>Quantities Absolute Difference</t>
  </si>
  <si>
    <t>All-Time Excess Return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</si>
</sst>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.00\ &quot;€&quot;_-;\-* #,##0.00\ &quot;€&quot;_-;_-* &quot;-&quot;??\ &quot;€&quot;_-;_-@_-"/>
    <numFmt numFmtId="165" formatCode="_-* #,##0.00\ [$€-410]_-;\-* #,##0.00\ [$€-410]_-;_-* &quot;-&quot;??\ [$€-410]_-;_-@_-"/>
    <numFmt numFmtId="166" formatCode="0.0000"/>
    <numFmt numFmtId="167" formatCode="yyyy\-mm\-dd\ h:mm:ss"/>
    <numFmt numFmtId="168" formatCode="0.000%"/>
    <numFmt numFmtId="169" formatCode="#,##0\ [$€-1]"/>
    <numFmt numFmtId="170" formatCode="#,##0.00\ &quot;€&quot;"/>
    <numFmt numFmtId="171" formatCode="#,##0\ &quot;€&quot;"/>
    <numFmt numFmtId="172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/>
  </cellStyleXfs>
  <cellXfs count="206">
    <xf numFmtId="0" fontId="0" fillId="0" borderId="0" xfId="0"/>
    <xf numFmtId="49" fontId="0" fillId="0" borderId="4" xfId="0" applyNumberFormat="1" applyBorder="1" applyAlignment="1">
      <alignment horizontal="left"/>
    </xf>
    <xf numFmtId="0" fontId="0" fillId="0" borderId="5" xfId="0" applyBorder="1"/>
    <xf numFmtId="165" fontId="0" fillId="0" borderId="7" xfId="0" applyNumberFormat="1" applyBorder="1"/>
    <xf numFmtId="0" fontId="0" fillId="0" borderId="8" xfId="0" applyBorder="1"/>
    <xf numFmtId="165" fontId="0" fillId="0" borderId="13" xfId="0" applyNumberFormat="1" applyBorder="1"/>
    <xf numFmtId="165" fontId="0" fillId="0" borderId="16" xfId="0" applyNumberFormat="1" applyBorder="1"/>
    <xf numFmtId="2" fontId="0" fillId="0" borderId="0" xfId="0" applyNumberFormat="1"/>
    <xf numFmtId="0" fontId="1" fillId="2" borderId="4" xfId="1" applyBorder="1"/>
    <xf numFmtId="0" fontId="1" fillId="2" borderId="0" xfId="1"/>
    <xf numFmtId="0" fontId="0" fillId="0" borderId="4" xfId="0" applyBorder="1"/>
    <xf numFmtId="0" fontId="1" fillId="2" borderId="6" xfId="1" applyBorder="1"/>
    <xf numFmtId="0" fontId="1" fillId="2" borderId="7" xfId="1" applyBorder="1"/>
    <xf numFmtId="0" fontId="1" fillId="2" borderId="8" xfId="1" applyBorder="1"/>
    <xf numFmtId="0" fontId="1" fillId="2" borderId="9" xfId="1" applyBorder="1"/>
    <xf numFmtId="0" fontId="1" fillId="2" borderId="10" xfId="1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49" fontId="1" fillId="2" borderId="4" xfId="1" applyNumberForma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2" fillId="3" borderId="18" xfId="0" applyFont="1" applyFill="1" applyBorder="1"/>
    <xf numFmtId="0" fontId="2" fillId="3" borderId="19" xfId="0" applyFont="1" applyFill="1" applyBorder="1"/>
    <xf numFmtId="0" fontId="1" fillId="2" borderId="4" xfId="1" applyBorder="1" applyAlignment="1">
      <alignment horizontal="left"/>
    </xf>
    <xf numFmtId="2" fontId="1" fillId="2" borderId="5" xfId="1" applyNumberFormat="1" applyBorder="1" applyAlignment="1">
      <alignment horizontal="right"/>
    </xf>
    <xf numFmtId="2" fontId="0" fillId="0" borderId="8" xfId="0" applyNumberFormat="1" applyBorder="1" applyAlignment="1">
      <alignment horizontal="right"/>
    </xf>
    <xf numFmtId="165" fontId="1" fillId="2" borderId="0" xfId="1" applyNumberFormat="1"/>
    <xf numFmtId="49" fontId="2" fillId="3" borderId="18" xfId="0" applyNumberFormat="1" applyFont="1" applyFill="1" applyBorder="1"/>
    <xf numFmtId="0" fontId="2" fillId="3" borderId="20" xfId="0" applyFont="1" applyFill="1" applyBorder="1" applyAlignment="1">
      <alignment horizontal="left"/>
    </xf>
    <xf numFmtId="0" fontId="2" fillId="3" borderId="19" xfId="0" applyFont="1" applyFill="1" applyBorder="1" applyAlignment="1">
      <alignment horizontal="left"/>
    </xf>
    <xf numFmtId="14" fontId="0" fillId="0" borderId="4" xfId="0" applyNumberFormat="1" applyBorder="1"/>
    <xf numFmtId="0" fontId="2" fillId="3" borderId="20" xfId="0" applyFont="1" applyFill="1" applyBorder="1"/>
    <xf numFmtId="0" fontId="0" fillId="0" borderId="6" xfId="0" applyBorder="1"/>
    <xf numFmtId="14" fontId="1" fillId="2" borderId="4" xfId="1" applyNumberFormat="1" applyBorder="1"/>
    <xf numFmtId="0" fontId="3" fillId="0" borderId="0" xfId="0" applyFont="1"/>
    <xf numFmtId="165" fontId="1" fillId="2" borderId="5" xfId="1" applyNumberFormat="1" applyBorder="1"/>
    <xf numFmtId="165" fontId="0" fillId="0" borderId="8" xfId="0" applyNumberFormat="1" applyBorder="1"/>
    <xf numFmtId="166" fontId="1" fillId="2" borderId="0" xfId="1" applyNumberFormat="1"/>
    <xf numFmtId="166" fontId="1" fillId="2" borderId="5" xfId="1" applyNumberFormat="1" applyBorder="1"/>
    <xf numFmtId="166" fontId="0" fillId="0" borderId="5" xfId="0" applyNumberFormat="1" applyBorder="1"/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165" fontId="0" fillId="0" borderId="5" xfId="0" applyNumberFormat="1" applyBorder="1"/>
    <xf numFmtId="14" fontId="0" fillId="5" borderId="4" xfId="0" applyNumberFormat="1" applyFill="1" applyBorder="1"/>
    <xf numFmtId="165" fontId="0" fillId="5" borderId="0" xfId="0" applyNumberFormat="1" applyFill="1"/>
    <xf numFmtId="165" fontId="0" fillId="5" borderId="5" xfId="0" applyNumberFormat="1" applyFill="1" applyBorder="1"/>
    <xf numFmtId="0" fontId="0" fillId="5" borderId="0" xfId="0" applyFill="1"/>
    <xf numFmtId="0" fontId="0" fillId="5" borderId="5" xfId="0" applyFill="1" applyBorder="1"/>
    <xf numFmtId="14" fontId="0" fillId="5" borderId="6" xfId="0" applyNumberFormat="1" applyFill="1" applyBorder="1"/>
    <xf numFmtId="0" fontId="0" fillId="5" borderId="7" xfId="0" applyFill="1" applyBorder="1"/>
    <xf numFmtId="14" fontId="1" fillId="5" borderId="4" xfId="1" applyNumberFormat="1" applyFill="1" applyBorder="1"/>
    <xf numFmtId="0" fontId="2" fillId="0" borderId="4" xfId="0" applyFont="1" applyBorder="1"/>
    <xf numFmtId="2" fontId="1" fillId="2" borderId="0" xfId="1" applyNumberFormat="1"/>
    <xf numFmtId="2" fontId="0" fillId="0" borderId="7" xfId="0" applyNumberFormat="1" applyBorder="1"/>
    <xf numFmtId="166" fontId="1" fillId="5" borderId="7" xfId="1" applyNumberFormat="1" applyFill="1" applyBorder="1"/>
    <xf numFmtId="166" fontId="0" fillId="5" borderId="8" xfId="0" applyNumberFormat="1" applyFill="1" applyBorder="1"/>
    <xf numFmtId="166" fontId="1" fillId="4" borderId="0" xfId="1" applyNumberFormat="1" applyFill="1"/>
    <xf numFmtId="165" fontId="0" fillId="0" borderId="0" xfId="0" applyNumberFormat="1"/>
    <xf numFmtId="0" fontId="0" fillId="5" borderId="4" xfId="0" applyFill="1" applyBorder="1"/>
    <xf numFmtId="0" fontId="0" fillId="5" borderId="6" xfId="0" applyFill="1" applyBorder="1"/>
    <xf numFmtId="165" fontId="0" fillId="5" borderId="7" xfId="0" applyNumberFormat="1" applyFill="1" applyBorder="1"/>
    <xf numFmtId="0" fontId="0" fillId="5" borderId="9" xfId="0" applyFill="1" applyBorder="1"/>
    <xf numFmtId="0" fontId="0" fillId="5" borderId="10" xfId="0" applyFill="1" applyBorder="1"/>
    <xf numFmtId="165" fontId="0" fillId="5" borderId="10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5" fontId="0" fillId="5" borderId="13" xfId="0" applyNumberFormat="1" applyFill="1" applyBorder="1"/>
    <xf numFmtId="0" fontId="0" fillId="5" borderId="21" xfId="0" applyFill="1" applyBorder="1"/>
    <xf numFmtId="0" fontId="0" fillId="5" borderId="22" xfId="0" applyFill="1" applyBorder="1"/>
    <xf numFmtId="165" fontId="0" fillId="5" borderId="22" xfId="0" applyNumberFormat="1" applyFill="1" applyBorder="1"/>
    <xf numFmtId="0" fontId="2" fillId="5" borderId="1" xfId="0" applyFont="1" applyFill="1" applyBorder="1"/>
    <xf numFmtId="0" fontId="2" fillId="5" borderId="6" xfId="0" applyFont="1" applyFill="1" applyBorder="1"/>
    <xf numFmtId="165" fontId="0" fillId="5" borderId="11" xfId="0" applyNumberFormat="1" applyFill="1" applyBorder="1"/>
    <xf numFmtId="165" fontId="0" fillId="0" borderId="14" xfId="0" applyNumberFormat="1" applyBorder="1"/>
    <xf numFmtId="165" fontId="0" fillId="0" borderId="17" xfId="0" applyNumberFormat="1" applyBorder="1"/>
    <xf numFmtId="165" fontId="0" fillId="5" borderId="8" xfId="0" applyNumberFormat="1" applyFill="1" applyBorder="1"/>
    <xf numFmtId="166" fontId="0" fillId="5" borderId="0" xfId="0" applyNumberFormat="1" applyFill="1"/>
    <xf numFmtId="166" fontId="0" fillId="5" borderId="5" xfId="0" applyNumberFormat="1" applyFill="1" applyBorder="1"/>
    <xf numFmtId="166" fontId="0" fillId="0" borderId="0" xfId="0" applyNumberFormat="1"/>
    <xf numFmtId="166" fontId="0" fillId="5" borderId="7" xfId="0" applyNumberFormat="1" applyFill="1" applyBorder="1"/>
    <xf numFmtId="10" fontId="1" fillId="2" borderId="5" xfId="1" applyNumberFormat="1" applyBorder="1"/>
    <xf numFmtId="10" fontId="0" fillId="0" borderId="5" xfId="0" applyNumberFormat="1" applyBorder="1"/>
    <xf numFmtId="10" fontId="0" fillId="0" borderId="8" xfId="0" applyNumberFormat="1" applyBorder="1"/>
    <xf numFmtId="166" fontId="0" fillId="4" borderId="0" xfId="0" applyNumberFormat="1" applyFill="1"/>
    <xf numFmtId="166" fontId="0" fillId="5" borderId="2" xfId="0" applyNumberFormat="1" applyFill="1" applyBorder="1"/>
    <xf numFmtId="166" fontId="0" fillId="5" borderId="3" xfId="0" applyNumberFormat="1" applyFill="1" applyBorder="1"/>
    <xf numFmtId="10" fontId="0" fillId="5" borderId="5" xfId="0" applyNumberFormat="1" applyFill="1" applyBorder="1"/>
    <xf numFmtId="10" fontId="0" fillId="0" borderId="14" xfId="0" applyNumberFormat="1" applyBorder="1"/>
    <xf numFmtId="10" fontId="0" fillId="5" borderId="11" xfId="0" applyNumberFormat="1" applyFill="1" applyBorder="1"/>
    <xf numFmtId="10" fontId="0" fillId="5" borderId="14" xfId="0" applyNumberFormat="1" applyFill="1" applyBorder="1"/>
    <xf numFmtId="10" fontId="0" fillId="5" borderId="23" xfId="0" applyNumberFormat="1" applyFill="1" applyBorder="1"/>
    <xf numFmtId="0" fontId="0" fillId="0" borderId="8" xfId="0" applyBorder="1" applyAlignment="1">
      <alignment horizontal="right"/>
    </xf>
    <xf numFmtId="10" fontId="0" fillId="0" borderId="8" xfId="0" applyNumberFormat="1" applyBorder="1" applyAlignment="1">
      <alignment horizontal="right"/>
    </xf>
    <xf numFmtId="10" fontId="0" fillId="0" borderId="0" xfId="0" applyNumberFormat="1"/>
    <xf numFmtId="10" fontId="0" fillId="5" borderId="10" xfId="0" applyNumberFormat="1" applyFill="1" applyBorder="1"/>
    <xf numFmtId="10" fontId="0" fillId="5" borderId="0" xfId="0" applyNumberFormat="1" applyFill="1"/>
    <xf numFmtId="10" fontId="0" fillId="0" borderId="13" xfId="0" applyNumberFormat="1" applyBorder="1"/>
    <xf numFmtId="10" fontId="0" fillId="0" borderId="16" xfId="0" applyNumberFormat="1" applyBorder="1"/>
    <xf numFmtId="10" fontId="0" fillId="5" borderId="7" xfId="0" applyNumberFormat="1" applyFill="1" applyBorder="1"/>
    <xf numFmtId="2" fontId="0" fillId="5" borderId="10" xfId="0" applyNumberFormat="1" applyFill="1" applyBorder="1"/>
    <xf numFmtId="2" fontId="0" fillId="5" borderId="0" xfId="0" applyNumberFormat="1" applyFill="1"/>
    <xf numFmtId="2" fontId="0" fillId="0" borderId="13" xfId="0" applyNumberFormat="1" applyBorder="1"/>
    <xf numFmtId="2" fontId="0" fillId="0" borderId="16" xfId="0" applyNumberFormat="1" applyBorder="1"/>
    <xf numFmtId="10" fontId="0" fillId="0" borderId="17" xfId="0" applyNumberFormat="1" applyBorder="1"/>
    <xf numFmtId="10" fontId="0" fillId="5" borderId="8" xfId="0" applyNumberFormat="1" applyFill="1" applyBorder="1"/>
    <xf numFmtId="0" fontId="2" fillId="0" borderId="0" xfId="0" applyFont="1"/>
    <xf numFmtId="0" fontId="0" fillId="0" borderId="0" xfId="0" applyAlignment="1">
      <alignment horizontal="center"/>
    </xf>
    <xf numFmtId="0" fontId="0" fillId="5" borderId="13" xfId="0" applyFill="1" applyBorder="1" applyAlignment="1">
      <alignment horizontal="center"/>
    </xf>
    <xf numFmtId="168" fontId="0" fillId="5" borderId="11" xfId="0" applyNumberFormat="1" applyFill="1" applyBorder="1"/>
    <xf numFmtId="168" fontId="1" fillId="2" borderId="5" xfId="1" applyNumberFormat="1" applyBorder="1"/>
    <xf numFmtId="168" fontId="0" fillId="0" borderId="0" xfId="0" applyNumberFormat="1"/>
    <xf numFmtId="168" fontId="0" fillId="5" borderId="10" xfId="0" applyNumberFormat="1" applyFill="1" applyBorder="1"/>
    <xf numFmtId="167" fontId="0" fillId="0" borderId="0" xfId="0" applyNumberFormat="1"/>
    <xf numFmtId="165" fontId="0" fillId="0" borderId="0" xfId="0" applyNumberFormat="1" applyBorder="1"/>
    <xf numFmtId="166" fontId="0" fillId="5" borderId="0" xfId="0" applyNumberFormat="1" applyFill="1" applyBorder="1"/>
    <xf numFmtId="0" fontId="0" fillId="0" borderId="0" xfId="0" applyFill="1" applyBorder="1"/>
    <xf numFmtId="165" fontId="0" fillId="0" borderId="0" xfId="0" applyNumberFormat="1" applyFill="1" applyBorder="1"/>
    <xf numFmtId="10" fontId="0" fillId="0" borderId="0" xfId="0" applyNumberFormat="1" applyFill="1" applyBorder="1"/>
    <xf numFmtId="14" fontId="1" fillId="5" borderId="6" xfId="1" applyNumberFormat="1" applyFill="1" applyBorder="1"/>
    <xf numFmtId="166" fontId="0" fillId="0" borderId="0" xfId="0" applyNumberFormat="1" applyBorder="1"/>
    <xf numFmtId="169" fontId="0" fillId="5" borderId="13" xfId="0" applyNumberFormat="1" applyFill="1" applyBorder="1" applyAlignment="1">
      <alignment horizontal="center"/>
    </xf>
    <xf numFmtId="14" fontId="0" fillId="5" borderId="1" xfId="0" applyNumberFormat="1" applyFill="1" applyBorder="1"/>
    <xf numFmtId="165" fontId="0" fillId="5" borderId="2" xfId="0" applyNumberFormat="1" applyFill="1" applyBorder="1"/>
    <xf numFmtId="165" fontId="0" fillId="5" borderId="3" xfId="0" applyNumberFormat="1" applyFill="1" applyBorder="1"/>
    <xf numFmtId="165" fontId="0" fillId="5" borderId="0" xfId="0" applyNumberFormat="1" applyFill="1" applyBorder="1"/>
    <xf numFmtId="166" fontId="1" fillId="2" borderId="0" xfId="1" applyNumberFormat="1" applyBorder="1"/>
    <xf numFmtId="14" fontId="1" fillId="2" borderId="1" xfId="1" applyNumberFormat="1" applyBorder="1"/>
    <xf numFmtId="166" fontId="1" fillId="2" borderId="2" xfId="1" applyNumberFormat="1" applyBorder="1"/>
    <xf numFmtId="166" fontId="1" fillId="2" borderId="3" xfId="1" applyNumberFormat="1" applyBorder="1"/>
    <xf numFmtId="14" fontId="0" fillId="0" borderId="4" xfId="0" applyNumberFormat="1" applyFill="1" applyBorder="1"/>
    <xf numFmtId="165" fontId="0" fillId="0" borderId="5" xfId="0" applyNumberFormat="1" applyFill="1" applyBorder="1"/>
    <xf numFmtId="0" fontId="0" fillId="0" borderId="0" xfId="0" applyFill="1"/>
    <xf numFmtId="166" fontId="0" fillId="0" borderId="0" xfId="0" applyNumberFormat="1" applyFill="1" applyBorder="1"/>
    <xf numFmtId="166" fontId="0" fillId="0" borderId="5" xfId="0" applyNumberFormat="1" applyFill="1" applyBorder="1"/>
    <xf numFmtId="14" fontId="0" fillId="0" borderId="9" xfId="0" applyNumberFormat="1" applyFill="1" applyBorder="1"/>
    <xf numFmtId="165" fontId="0" fillId="0" borderId="10" xfId="0" applyNumberFormat="1" applyFill="1" applyBorder="1"/>
    <xf numFmtId="165" fontId="0" fillId="0" borderId="11" xfId="0" applyNumberFormat="1" applyFill="1" applyBorder="1"/>
    <xf numFmtId="14" fontId="0" fillId="5" borderId="12" xfId="0" applyNumberFormat="1" applyFill="1" applyBorder="1"/>
    <xf numFmtId="166" fontId="0" fillId="5" borderId="13" xfId="0" applyNumberFormat="1" applyFill="1" applyBorder="1"/>
    <xf numFmtId="166" fontId="0" fillId="5" borderId="14" xfId="0" applyNumberFormat="1" applyFill="1" applyBorder="1"/>
    <xf numFmtId="14" fontId="0" fillId="0" borderId="12" xfId="0" applyNumberFormat="1" applyBorder="1"/>
    <xf numFmtId="0" fontId="0" fillId="5" borderId="0" xfId="0" applyFill="1" applyBorder="1"/>
    <xf numFmtId="0" fontId="0" fillId="0" borderId="0" xfId="0" applyBorder="1"/>
    <xf numFmtId="0" fontId="0" fillId="5" borderId="8" xfId="0" applyFill="1" applyBorder="1"/>
    <xf numFmtId="168" fontId="1" fillId="4" borderId="5" xfId="1" applyNumberFormat="1" applyFill="1" applyBorder="1"/>
    <xf numFmtId="168" fontId="1" fillId="4" borderId="8" xfId="1" applyNumberFormat="1" applyFill="1" applyBorder="1"/>
    <xf numFmtId="14" fontId="1" fillId="4" borderId="4" xfId="1" applyNumberFormat="1" applyFill="1" applyBorder="1"/>
    <xf numFmtId="2" fontId="1" fillId="2" borderId="0" xfId="1" applyNumberFormat="1" applyBorder="1"/>
    <xf numFmtId="0" fontId="0" fillId="4" borderId="8" xfId="0" applyFill="1" applyBorder="1"/>
    <xf numFmtId="166" fontId="1" fillId="4" borderId="0" xfId="1" applyNumberFormat="1" applyFill="1" applyBorder="1"/>
    <xf numFmtId="166" fontId="1" fillId="2" borderId="7" xfId="1" applyNumberFormat="1" applyBorder="1"/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0" fontId="0" fillId="5" borderId="8" xfId="0" applyNumberForma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9" fontId="0" fillId="0" borderId="0" xfId="0" applyNumberFormat="1" applyBorder="1" applyAlignment="1">
      <alignment horizontal="center"/>
    </xf>
    <xf numFmtId="169" fontId="0" fillId="0" borderId="5" xfId="0" applyNumberFormat="1" applyBorder="1" applyAlignment="1">
      <alignment horizontal="center"/>
    </xf>
    <xf numFmtId="16" fontId="0" fillId="5" borderId="6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70" fontId="0" fillId="4" borderId="19" xfId="0" applyNumberForma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169" fontId="0" fillId="5" borderId="16" xfId="0" applyNumberFormat="1" applyFill="1" applyBorder="1" applyAlignment="1">
      <alignment horizontal="center"/>
    </xf>
    <xf numFmtId="16" fontId="0" fillId="5" borderId="15" xfId="0" applyNumberFormat="1" applyFill="1" applyBorder="1" applyAlignment="1">
      <alignment horizontal="center"/>
    </xf>
    <xf numFmtId="169" fontId="0" fillId="5" borderId="17" xfId="0" applyNumberFormat="1" applyFill="1" applyBorder="1" applyAlignment="1">
      <alignment horizontal="center"/>
    </xf>
    <xf numFmtId="16" fontId="0" fillId="5" borderId="12" xfId="0" applyNumberFormat="1" applyFill="1" applyBorder="1" applyAlignment="1">
      <alignment horizontal="center"/>
    </xf>
    <xf numFmtId="169" fontId="0" fillId="5" borderId="14" xfId="0" applyNumberFormat="1" applyFill="1" applyBorder="1" applyAlignment="1">
      <alignment horizontal="center"/>
    </xf>
    <xf numFmtId="171" fontId="0" fillId="0" borderId="0" xfId="0" applyNumberFormat="1" applyBorder="1" applyAlignment="1">
      <alignment horizontal="center"/>
    </xf>
    <xf numFmtId="171" fontId="0" fillId="0" borderId="5" xfId="0" applyNumberFormat="1" applyBorder="1" applyAlignment="1">
      <alignment horizontal="center"/>
    </xf>
    <xf numFmtId="16" fontId="0" fillId="4" borderId="4" xfId="0" applyNumberFormat="1" applyFill="1" applyBorder="1" applyAlignment="1">
      <alignment horizontal="center"/>
    </xf>
    <xf numFmtId="165" fontId="0" fillId="4" borderId="0" xfId="0" applyNumberFormat="1" applyFill="1" applyBorder="1"/>
    <xf numFmtId="165" fontId="0" fillId="4" borderId="5" xfId="0" applyNumberFormat="1" applyFill="1" applyBorder="1"/>
    <xf numFmtId="165" fontId="0" fillId="4" borderId="13" xfId="0" applyNumberFormat="1" applyFill="1" applyBorder="1"/>
    <xf numFmtId="165" fontId="0" fillId="4" borderId="14" xfId="0" applyNumberFormat="1" applyFill="1" applyBorder="1"/>
    <xf numFmtId="14" fontId="0" fillId="4" borderId="4" xfId="0" applyNumberFormat="1" applyFill="1" applyBorder="1"/>
    <xf numFmtId="14" fontId="0" fillId="4" borderId="6" xfId="0" applyNumberFormat="1" applyFill="1" applyBorder="1"/>
    <xf numFmtId="165" fontId="0" fillId="4" borderId="7" xfId="0" applyNumberFormat="1" applyFill="1" applyBorder="1"/>
    <xf numFmtId="165" fontId="0" fillId="4" borderId="8" xfId="0" applyNumberFormat="1" applyFill="1" applyBorder="1"/>
    <xf numFmtId="1" fontId="0" fillId="5" borderId="0" xfId="0" applyNumberFormat="1" applyFill="1"/>
    <xf numFmtId="1" fontId="0" fillId="4" borderId="0" xfId="0" applyNumberFormat="1" applyFill="1"/>
    <xf numFmtId="1" fontId="0" fillId="4" borderId="13" xfId="0" applyNumberFormat="1" applyFill="1" applyBorder="1"/>
    <xf numFmtId="1" fontId="0" fillId="5" borderId="13" xfId="0" applyNumberFormat="1" applyFill="1" applyBorder="1"/>
    <xf numFmtId="170" fontId="0" fillId="5" borderId="0" xfId="0" applyNumberFormat="1" applyFill="1"/>
    <xf numFmtId="170" fontId="0" fillId="4" borderId="0" xfId="0" applyNumberFormat="1" applyFill="1"/>
    <xf numFmtId="170" fontId="0" fillId="4" borderId="13" xfId="0" applyNumberFormat="1" applyFill="1" applyBorder="1"/>
    <xf numFmtId="170" fontId="0" fillId="5" borderId="13" xfId="0" applyNumberFormat="1" applyFill="1" applyBorder="1"/>
    <xf numFmtId="170" fontId="0" fillId="5" borderId="7" xfId="0" applyNumberFormat="1" applyFill="1" applyBorder="1"/>
    <xf numFmtId="164" fontId="0" fillId="0" borderId="0" xfId="0" applyNumberFormat="1"/>
    <xf numFmtId="164" fontId="0" fillId="5" borderId="5" xfId="0" applyNumberFormat="1" applyFill="1" applyBorder="1"/>
    <xf numFmtId="164" fontId="0" fillId="4" borderId="5" xfId="0" applyNumberFormat="1" applyFill="1" applyBorder="1"/>
    <xf numFmtId="164" fontId="0" fillId="4" borderId="14" xfId="0" applyNumberFormat="1" applyFill="1" applyBorder="1"/>
    <xf numFmtId="164" fontId="0" fillId="5" borderId="14" xfId="0" applyNumberFormat="1" applyFill="1" applyBorder="1"/>
    <xf numFmtId="172" fontId="0" fillId="0" borderId="8" xfId="0" applyNumberFormat="1" applyBorder="1" applyAlignment="1">
      <alignment horizontal="right"/>
    </xf>
    <xf numFmtId="171" fontId="0" fillId="5" borderId="7" xfId="0" applyNumberFormat="1" applyFill="1" applyBorder="1" applyAlignment="1">
      <alignment horizontal="center"/>
    </xf>
    <xf numFmtId="171" fontId="0" fillId="5" borderId="8" xfId="0" applyNumberFormat="1" applyFill="1" applyBorder="1" applyAlignment="1">
      <alignment horizontal="center"/>
    </xf>
    <xf numFmtId="0" fontId="2" fillId="3" borderId="0" xfId="0" applyFont="1" applyFill="1"/>
    <xf numFmtId="0" fontId="0" fillId="0" borderId="4" xfId="0" applyFill="1" applyBorder="1"/>
    <xf numFmtId="14" fontId="0" fillId="5" borderId="0" xfId="0" applyNumberFormat="1" applyFill="1" applyBorder="1"/>
    <xf numFmtId="14" fontId="0" fillId="0" borderId="0" xfId="0" applyNumberFormat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P37"/>
  <sheetViews>
    <sheetView tabSelected="1" zoomScale="80" zoomScaleNormal="80" workbookViewId="0">
      <selection activeCell="C27" sqref="C27"/>
    </sheetView>
  </sheetViews>
  <sheetFormatPr defaultRowHeight="14.75" x14ac:dyDescent="0.75"/>
  <cols>
    <col min="2" max="2" width="14.76953125" style="42" customWidth="1"/>
    <col min="3" max="16" width="12.453125" style="42" bestFit="1" customWidth="1"/>
    <col min="17" max="18" width="8.90625" style="42" customWidth="1"/>
    <col min="19" max="19" width="10.953125" style="42" bestFit="1" customWidth="1"/>
    <col min="20" max="20" width="13" style="42" bestFit="1" customWidth="1"/>
    <col min="21" max="21" width="11.90625" style="42" customWidth="1"/>
    <col min="22" max="22" width="10.953125" style="42" customWidth="1"/>
    <col min="23" max="23" width="9.31640625" style="42" customWidth="1"/>
    <col min="24" max="24" width="7.40625" style="42" bestFit="1" customWidth="1"/>
    <col min="35" max="35" width="17.26953125" bestFit="1" customWidth="1"/>
    <col min="36" max="36" width="9.58984375" bestFit="1" customWidth="1"/>
    <col min="39" max="39" width="17.90625" customWidth="1"/>
  </cols>
  <sheetData>
    <row r="2" spans="2:42" ht="18.5" customHeight="1" x14ac:dyDescent="0.9">
      <c r="B2" s="36" t="s">
        <v>0</v>
      </c>
      <c r="C2" s="36"/>
    </row>
    <row r="3" spans="2:42" x14ac:dyDescent="0.75">
      <c r="AI3" s="42"/>
      <c r="AJ3" s="42"/>
      <c r="AK3" s="42"/>
    </row>
    <row r="4" spans="2:42" ht="15" customHeight="1" thickBot="1" x14ac:dyDescent="0.9">
      <c r="B4" s="109" t="s">
        <v>1</v>
      </c>
      <c r="R4"/>
      <c r="S4" s="109" t="s">
        <v>20</v>
      </c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109" t="s">
        <v>2</v>
      </c>
      <c r="AJ4" s="42"/>
      <c r="AK4" s="42"/>
      <c r="AM4" s="109" t="s">
        <v>21</v>
      </c>
      <c r="AN4" s="42"/>
      <c r="AO4" s="42"/>
      <c r="AP4" s="42"/>
    </row>
    <row r="5" spans="2:42" ht="15.5" thickBot="1" x14ac:dyDescent="0.9">
      <c r="B5" s="43" t="s">
        <v>3</v>
      </c>
      <c r="C5" s="44" t="s">
        <v>4</v>
      </c>
      <c r="D5" s="44" t="s">
        <v>5</v>
      </c>
      <c r="E5" s="44" t="s">
        <v>6</v>
      </c>
      <c r="F5" s="44" t="s">
        <v>7</v>
      </c>
      <c r="G5" s="44" t="s">
        <v>8</v>
      </c>
      <c r="H5" s="44" t="s">
        <v>9</v>
      </c>
      <c r="I5" s="44" t="s">
        <v>10</v>
      </c>
      <c r="J5" s="44" t="s">
        <v>11</v>
      </c>
      <c r="K5" s="44" t="s">
        <v>12</v>
      </c>
      <c r="L5" s="44" t="s">
        <v>13</v>
      </c>
      <c r="M5" s="44" t="s">
        <v>14</v>
      </c>
      <c r="N5" s="44" t="s">
        <v>15</v>
      </c>
      <c r="O5" s="44" t="s">
        <v>16</v>
      </c>
      <c r="P5" s="45" t="s">
        <v>17</v>
      </c>
      <c r="R5"/>
      <c r="S5" s="23" t="s">
        <v>3</v>
      </c>
      <c r="T5" s="33" t="s">
        <v>4</v>
      </c>
      <c r="U5" s="33" t="s">
        <v>5</v>
      </c>
      <c r="V5" s="33" t="s">
        <v>6</v>
      </c>
      <c r="W5" s="33" t="s">
        <v>7</v>
      </c>
      <c r="X5" s="33" t="s">
        <v>8</v>
      </c>
      <c r="Y5" s="33" t="s">
        <v>9</v>
      </c>
      <c r="Z5" s="33" t="s">
        <v>10</v>
      </c>
      <c r="AA5" s="33" t="s">
        <v>11</v>
      </c>
      <c r="AB5" s="33" t="s">
        <v>12</v>
      </c>
      <c r="AC5" s="33" t="s">
        <v>13</v>
      </c>
      <c r="AD5" s="33" t="s">
        <v>14</v>
      </c>
      <c r="AE5" s="33" t="s">
        <v>15</v>
      </c>
      <c r="AF5" s="33" t="s">
        <v>16</v>
      </c>
      <c r="AG5" s="24" t="s">
        <v>17</v>
      </c>
      <c r="AH5" s="42"/>
      <c r="AI5" s="43" t="s">
        <v>3</v>
      </c>
      <c r="AJ5" s="44" t="s">
        <v>18</v>
      </c>
      <c r="AK5" s="45" t="s">
        <v>19</v>
      </c>
      <c r="AM5" s="23" t="s">
        <v>3</v>
      </c>
      <c r="AN5" s="33" t="s">
        <v>18</v>
      </c>
      <c r="AO5" s="24" t="s">
        <v>19</v>
      </c>
    </row>
    <row r="6" spans="2:42" ht="15.5" thickBot="1" x14ac:dyDescent="0.9">
      <c r="B6" s="125">
        <v>44461</v>
      </c>
      <c r="C6" s="126">
        <f>VLOOKUP($B6,Prices!$A$1:$R$448,3,FALSE)</f>
        <v>165.25999450683591</v>
      </c>
      <c r="D6" s="126">
        <f>VLOOKUP($B6,Prices!$A1:$R448,7,FALSE)</f>
        <v>11.011571894720079</v>
      </c>
      <c r="E6" s="126">
        <f>VLOOKUP($B6,Prices!$A1:$R448,8,FALSE)</f>
        <v>13.997616512855529</v>
      </c>
      <c r="F6" s="126">
        <f>VLOOKUP($B6,Prices!$A1:$R448,9,FALSE)</f>
        <v>17.257452053735729</v>
      </c>
      <c r="G6" s="126">
        <f>VLOOKUP($B6,Prices!$A1:$R448,10,FALSE)</f>
        <v>29.133179327745442</v>
      </c>
      <c r="H6" s="126">
        <f>VLOOKUP($B6,Prices!$A1:$R448,11,FALSE)</f>
        <v>10.42976363400078</v>
      </c>
      <c r="I6" s="126">
        <f>VLOOKUP($B6,Prices!$A1:$R448,4,FALSE)</f>
        <v>99.247791757966297</v>
      </c>
      <c r="J6" s="126">
        <f>VLOOKUP($B6,Prices!$A1:$R448,5,FALSE)</f>
        <v>95.388655325610671</v>
      </c>
      <c r="K6" s="126">
        <f>VLOOKUP($B6,Prices!$A1:$R448,12,FALSE)</f>
        <v>75.044087672590649</v>
      </c>
      <c r="L6" s="126">
        <f>VLOOKUP($B6,Prices!$A1:$R448,13,FALSE)</f>
        <v>8.5448767765119555</v>
      </c>
      <c r="M6" s="126">
        <f>VLOOKUP($B6,Prices!$A1:$R448,2,FALSE)</f>
        <v>12.39608955383301</v>
      </c>
      <c r="N6" s="126">
        <f>VLOOKUP($B6,Prices!$A1:$R448,15,FALSE)</f>
        <v>17.454239661941529</v>
      </c>
      <c r="O6" s="126">
        <f>VLOOKUP($B6,Prices!$A1:$R448,14,FALSE)</f>
        <v>5.0822640455589294</v>
      </c>
      <c r="P6" s="127">
        <f>VLOOKUP($B6,Prices!$A1:$R448,6,FALSE)</f>
        <v>2687.821533203125</v>
      </c>
      <c r="R6"/>
      <c r="AH6" s="42"/>
      <c r="AI6" s="125">
        <v>44461</v>
      </c>
      <c r="AJ6" s="126">
        <f>VLOOKUP(AI6,Prices!$A1:$R448,17,FALSE)</f>
        <v>551.99036051951407</v>
      </c>
      <c r="AK6" s="127">
        <f>VLOOKUP(AI6,Prices!$A1:$R448,18,FALSE)</f>
        <v>11.27149551362584</v>
      </c>
    </row>
    <row r="7" spans="2:42" x14ac:dyDescent="0.75">
      <c r="B7" s="32">
        <v>44462</v>
      </c>
      <c r="C7" s="117">
        <f>VLOOKUP($B7,Prices!$A$1:$R$448,3,FALSE)</f>
        <v>166.78999328613281</v>
      </c>
      <c r="D7" s="117">
        <f>VLOOKUP($B7,Prices!$A2:$R449,7,FALSE)</f>
        <v>11.226328646007911</v>
      </c>
      <c r="E7" s="117">
        <f>VLOOKUP($B7,Prices!$A2:$R449,8,FALSE)</f>
        <v>14.216041483989899</v>
      </c>
      <c r="F7" s="117">
        <f>VLOOKUP($B7,Prices!$A2:$R449,9,FALSE)</f>
        <v>17.46980256204586</v>
      </c>
      <c r="G7" s="117">
        <f>VLOOKUP($B7,Prices!$A2:$R449,10,FALSE)</f>
        <v>29.21570979340936</v>
      </c>
      <c r="H7" s="117">
        <f>VLOOKUP($B7,Prices!$A2:$R449,11,FALSE)</f>
        <v>10.4597351732296</v>
      </c>
      <c r="I7" s="117">
        <f>VLOOKUP($B7,Prices!$A2:$R449,4,FALSE)</f>
        <v>98.318769728052303</v>
      </c>
      <c r="J7" s="117">
        <f>VLOOKUP($B7,Prices!$A2:$R449,5,FALSE)</f>
        <v>94.596188139597416</v>
      </c>
      <c r="K7" s="117">
        <f>VLOOKUP($B7,Prices!$A2:$R449,12,FALSE)</f>
        <v>74.742120737332243</v>
      </c>
      <c r="L7" s="117">
        <f>VLOOKUP($B7,Prices!$A2:$R449,13,FALSE)</f>
        <v>8.509181942892269</v>
      </c>
      <c r="M7" s="117">
        <f>VLOOKUP($B7,Prices!$A2:$R449,2,FALSE)</f>
        <v>12.598569869995121</v>
      </c>
      <c r="N7" s="117">
        <f>VLOOKUP($B7,Prices!$A2:$R449,15,FALSE)</f>
        <v>17.62312141906375</v>
      </c>
      <c r="O7" s="117">
        <f>VLOOKUP($B7,Prices!$A2:$R449,14,FALSE)</f>
        <v>5.1106199026107788</v>
      </c>
      <c r="P7" s="46">
        <f>VLOOKUP($B7,Prices!$A2:$R449,6,FALSE)</f>
        <v>2501.30615234375</v>
      </c>
      <c r="R7"/>
      <c r="S7" s="125">
        <v>44462</v>
      </c>
      <c r="T7" s="88">
        <f t="shared" ref="T7:T27" si="0">C7/C6 - 1</f>
        <v>9.2581316117230639E-3</v>
      </c>
      <c r="U7" s="88">
        <f t="shared" ref="U7:U27" si="1">D7/D6 - 1</f>
        <v>1.9502824241723893E-2</v>
      </c>
      <c r="V7" s="88">
        <f t="shared" ref="V7:V27" si="2">E7/E6 - 1</f>
        <v>1.5604440294086253E-2</v>
      </c>
      <c r="W7" s="88">
        <f t="shared" ref="W7:W27" si="3">F7/F6 - 1</f>
        <v>1.230485865751918E-2</v>
      </c>
      <c r="X7" s="88">
        <f t="shared" ref="X7:X27" si="4">G7/G6 - 1</f>
        <v>2.8328684876943733E-3</v>
      </c>
      <c r="Y7" s="88">
        <f t="shared" ref="Y7:Y27" si="5">H7/H6 - 1</f>
        <v>2.8736546944470032E-3</v>
      </c>
      <c r="Z7" s="88">
        <f t="shared" ref="Z7:Z27" si="6">I7/I6 - 1</f>
        <v>-9.360631742614367E-3</v>
      </c>
      <c r="AA7" s="88">
        <f t="shared" ref="AA7:AA27" si="7">J7/J6 - 1</f>
        <v>-8.3077718551347601E-3</v>
      </c>
      <c r="AB7" s="88">
        <f t="shared" ref="AB7:AB27" si="8">K7/K6 - 1</f>
        <v>-4.0238604348933338E-3</v>
      </c>
      <c r="AC7" s="88">
        <f t="shared" ref="AC7:AC27" si="9">L7/L6 - 1</f>
        <v>-4.177337433092565E-3</v>
      </c>
      <c r="AD7" s="88">
        <f t="shared" ref="AD7:AD27" si="10">M7/M6 - 1</f>
        <v>1.6334208887632817E-2</v>
      </c>
      <c r="AE7" s="88">
        <f t="shared" ref="AE7:AE27" si="11">N7/N6 - 1</f>
        <v>9.6756868470451174E-3</v>
      </c>
      <c r="AF7" s="88">
        <f t="shared" ref="AF7:AF27" si="12">O7/O6 - 1</f>
        <v>5.5793750182318025E-3</v>
      </c>
      <c r="AG7" s="89">
        <f t="shared" ref="AG7:AG27" si="13">P7/P6 - 1</f>
        <v>-6.9392769778543029E-2</v>
      </c>
      <c r="AH7" s="42"/>
      <c r="AI7" s="32">
        <v>44462</v>
      </c>
      <c r="AJ7" s="177">
        <f>VLOOKUP(AI7,Prices!$A2:$R449,17,FALSE)</f>
        <v>556.69984054800807</v>
      </c>
      <c r="AK7" s="178">
        <f>VLOOKUP(AI7,Prices!$A2:$R449,18,FALSE)</f>
        <v>11.152981822397241</v>
      </c>
      <c r="AM7" s="130">
        <v>44462</v>
      </c>
      <c r="AN7" s="131">
        <f t="shared" ref="AN7:AN27" si="14">AJ7/AJ6 - 1</f>
        <v>8.5318157079077306E-3</v>
      </c>
      <c r="AO7" s="132">
        <f t="shared" ref="AO7:AO27" si="15">AK7/AK6 - 1</f>
        <v>-1.0514460222721289E-2</v>
      </c>
    </row>
    <row r="8" spans="2:42" x14ac:dyDescent="0.75">
      <c r="B8" s="47">
        <v>44463</v>
      </c>
      <c r="C8" s="128">
        <f>VLOOKUP($B8,Prices!$A$1:$R$448,3,FALSE)</f>
        <v>168.55000305175781</v>
      </c>
      <c r="D8" s="128">
        <f>VLOOKUP($B8,Prices!$A3:$R450,7,FALSE)</f>
        <v>11.26039941286621</v>
      </c>
      <c r="E8" s="128">
        <f>VLOOKUP($B8,Prices!$A3:$R450,8,FALSE)</f>
        <v>14.23307564895231</v>
      </c>
      <c r="F8" s="128">
        <f>VLOOKUP($B8,Prices!$A3:$R450,9,FALSE)</f>
        <v>17.418696817914</v>
      </c>
      <c r="G8" s="128">
        <f>VLOOKUP($B8,Prices!$A3:$R450,10,FALSE)</f>
        <v>28.98573150788252</v>
      </c>
      <c r="H8" s="128">
        <f>VLOOKUP($B8,Prices!$A3:$R450,11,FALSE)</f>
        <v>10.3319700005888</v>
      </c>
      <c r="I8" s="128">
        <f>VLOOKUP($B8,Prices!$A3:$R450,4,FALSE)</f>
        <v>98.14868476875381</v>
      </c>
      <c r="J8" s="128">
        <f>VLOOKUP($B8,Prices!$A3:$R450,5,FALSE)</f>
        <v>94.324213367253378</v>
      </c>
      <c r="K8" s="128">
        <f>VLOOKUP($B8,Prices!$A3:$R450,12,FALSE)</f>
        <v>74.631756894296814</v>
      </c>
      <c r="L8" s="128">
        <f>VLOOKUP($B8,Prices!$A3:$R450,13,FALSE)</f>
        <v>8.5006640480999067</v>
      </c>
      <c r="M8" s="128">
        <f>VLOOKUP($B8,Prices!$A3:$R450,2,FALSE)</f>
        <v>12.681440353393549</v>
      </c>
      <c r="N8" s="128">
        <f>VLOOKUP($B8,Prices!$A3:$R450,15,FALSE)</f>
        <v>17.72533290732747</v>
      </c>
      <c r="O8" s="128">
        <f>VLOOKUP($B8,Prices!$A3:$R450,14,FALSE)</f>
        <v>5.1532085642614334</v>
      </c>
      <c r="P8" s="49">
        <f>VLOOKUP($B8,Prices!$A3:$R450,6,FALSE)</f>
        <v>2496.195068359375</v>
      </c>
      <c r="R8"/>
      <c r="S8" s="32">
        <v>44463</v>
      </c>
      <c r="T8" s="123">
        <f t="shared" si="0"/>
        <v>1.0552250353566883E-2</v>
      </c>
      <c r="U8" s="123">
        <f t="shared" si="1"/>
        <v>3.0348984011272506E-3</v>
      </c>
      <c r="V8" s="123">
        <f t="shared" si="2"/>
        <v>1.1982354568671472E-3</v>
      </c>
      <c r="W8" s="123">
        <f t="shared" si="3"/>
        <v>-2.9253761712734194E-3</v>
      </c>
      <c r="X8" s="123">
        <f t="shared" si="4"/>
        <v>-7.8717336375897506E-3</v>
      </c>
      <c r="Y8" s="123">
        <f t="shared" si="5"/>
        <v>-1.2214952914658794E-2</v>
      </c>
      <c r="Z8" s="123">
        <f t="shared" si="6"/>
        <v>-1.7299337630947154E-3</v>
      </c>
      <c r="AA8" s="123">
        <f t="shared" si="7"/>
        <v>-2.8751134447688731E-3</v>
      </c>
      <c r="AB8" s="123">
        <f t="shared" si="8"/>
        <v>-1.4765950169287612E-3</v>
      </c>
      <c r="AC8" s="123">
        <f t="shared" si="9"/>
        <v>-1.0010239350302097E-3</v>
      </c>
      <c r="AD8" s="123">
        <f t="shared" si="10"/>
        <v>6.5777690843937808E-3</v>
      </c>
      <c r="AE8" s="123">
        <f t="shared" si="11"/>
        <v>5.7998515605273138E-3</v>
      </c>
      <c r="AF8" s="123">
        <f t="shared" si="12"/>
        <v>8.3333651224772876E-3</v>
      </c>
      <c r="AG8" s="41">
        <f t="shared" si="13"/>
        <v>-2.0433660148262422E-3</v>
      </c>
      <c r="AH8" s="42"/>
      <c r="AI8" s="47">
        <v>44463</v>
      </c>
      <c r="AJ8" s="128">
        <f>VLOOKUP(AI8,Prices!$A3:$R450,17,FALSE)</f>
        <v>563.33511000591534</v>
      </c>
      <c r="AK8" s="49">
        <f>VLOOKUP(AI8,Prices!$A3:$R450,18,FALSE)</f>
        <v>11.13596796521375</v>
      </c>
      <c r="AM8" s="32">
        <v>44463</v>
      </c>
      <c r="AN8" s="123">
        <f t="shared" si="14"/>
        <v>1.1918935438126832E-2</v>
      </c>
      <c r="AO8" s="41">
        <f t="shared" si="15"/>
        <v>-1.5254985128123622E-3</v>
      </c>
    </row>
    <row r="9" spans="2:42" x14ac:dyDescent="0.75">
      <c r="B9" s="32">
        <v>44466</v>
      </c>
      <c r="C9" s="117">
        <f>VLOOKUP($B9,Prices!$A$1:$R$448,3,FALSE)</f>
        <v>169.1600036621094</v>
      </c>
      <c r="D9" s="117">
        <f>VLOOKUP($B9,Prices!$A4:$R451,7,FALSE)</f>
        <v>11.49032591231213</v>
      </c>
      <c r="E9" s="117">
        <f>VLOOKUP($B9,Prices!$A4:$R451,8,FALSE)</f>
        <v>14.4825991940628</v>
      </c>
      <c r="F9" s="117">
        <f>VLOOKUP($B9,Prices!$A4:$R451,9,FALSE)</f>
        <v>17.406476926477811</v>
      </c>
      <c r="G9" s="117">
        <f>VLOOKUP($B9,Prices!$A4:$R451,10,FALSE)</f>
        <v>28.896802023460399</v>
      </c>
      <c r="H9" s="117">
        <f>VLOOKUP($B9,Prices!$A4:$R451,11,FALSE)</f>
        <v>10.361811985881619</v>
      </c>
      <c r="I9" s="117">
        <f>VLOOKUP($B9,Prices!$A4:$R451,4,FALSE)</f>
        <v>98.37680813839188</v>
      </c>
      <c r="J9" s="117">
        <f>VLOOKUP($B9,Prices!$A4:$R451,5,FALSE)</f>
        <v>94.597925297230177</v>
      </c>
      <c r="K9" s="117">
        <f>VLOOKUP($B9,Prices!$A4:$R451,12,FALSE)</f>
        <v>74.840905480679339</v>
      </c>
      <c r="L9" s="117">
        <f>VLOOKUP($B9,Prices!$A4:$R451,13,FALSE)</f>
        <v>8.5322508128940626</v>
      </c>
      <c r="M9" s="117">
        <f>VLOOKUP($B9,Prices!$A4:$R451,2,FALSE)</f>
        <v>12.92693042755127</v>
      </c>
      <c r="N9" s="117">
        <f>VLOOKUP($B9,Prices!$A4:$R451,15,FALSE)</f>
        <v>18.039128623699181</v>
      </c>
      <c r="O9" s="117">
        <f>VLOOKUP($B9,Prices!$A4:$R451,14,FALSE)</f>
        <v>5.2663994104484573</v>
      </c>
      <c r="P9" s="46">
        <f>VLOOKUP($B9,Prices!$A4:$R451,6,FALSE)</f>
        <v>2402.2431640625</v>
      </c>
      <c r="R9"/>
      <c r="S9" s="47">
        <v>44466</v>
      </c>
      <c r="T9" s="118">
        <f t="shared" si="0"/>
        <v>3.6191076790681453E-3</v>
      </c>
      <c r="U9" s="118">
        <f t="shared" si="1"/>
        <v>2.0419035863257662E-2</v>
      </c>
      <c r="V9" s="118">
        <f t="shared" si="2"/>
        <v>1.7531245618641611E-2</v>
      </c>
      <c r="W9" s="118">
        <f t="shared" si="3"/>
        <v>-7.0153878696721517E-4</v>
      </c>
      <c r="X9" s="118">
        <f t="shared" si="4"/>
        <v>-3.0680434750434138E-3</v>
      </c>
      <c r="Y9" s="118">
        <f t="shared" si="5"/>
        <v>2.8883151316851929E-3</v>
      </c>
      <c r="Z9" s="118">
        <f t="shared" si="6"/>
        <v>2.3242631337907493E-3</v>
      </c>
      <c r="AA9" s="118">
        <f t="shared" si="7"/>
        <v>2.9018204361916933E-3</v>
      </c>
      <c r="AB9" s="118">
        <f t="shared" si="8"/>
        <v>2.8024073810664074E-3</v>
      </c>
      <c r="AC9" s="118">
        <f t="shared" si="9"/>
        <v>3.7157996852277275E-3</v>
      </c>
      <c r="AD9" s="118">
        <f t="shared" si="10"/>
        <v>1.9358216994020516E-2</v>
      </c>
      <c r="AE9" s="118">
        <f t="shared" si="11"/>
        <v>1.7703234010459257E-2</v>
      </c>
      <c r="AF9" s="118">
        <f t="shared" si="12"/>
        <v>2.1965120327561705E-2</v>
      </c>
      <c r="AG9" s="81">
        <f t="shared" si="13"/>
        <v>-3.7638045795285069E-2</v>
      </c>
      <c r="AH9" s="42"/>
      <c r="AI9" s="32">
        <v>44466</v>
      </c>
      <c r="AJ9" s="177">
        <f>VLOOKUP(AI9,Prices!$A4:$R451,17,FALSE)</f>
        <v>546.02987341079643</v>
      </c>
      <c r="AK9" s="178">
        <f>VLOOKUP(AI9,Prices!$A4:$R451,18,FALSE)</f>
        <v>11.168808045174501</v>
      </c>
      <c r="AM9" s="35">
        <v>44466</v>
      </c>
      <c r="AN9" s="129">
        <f t="shared" si="14"/>
        <v>-3.0719258018441664E-2</v>
      </c>
      <c r="AO9" s="40">
        <f t="shared" si="15"/>
        <v>2.9490099166356032E-3</v>
      </c>
    </row>
    <row r="10" spans="2:42" x14ac:dyDescent="0.75">
      <c r="B10" s="47">
        <v>44467</v>
      </c>
      <c r="C10" s="128">
        <f>VLOOKUP($B10,Prices!$A$1:$R$448,3,FALSE)</f>
        <v>168.5299987792969</v>
      </c>
      <c r="D10" s="128">
        <f>VLOOKUP($B10,Prices!$A5:$R452,7,FALSE)</f>
        <v>11.32091082025909</v>
      </c>
      <c r="E10" s="128">
        <f>VLOOKUP($B10,Prices!$A5:$R452,8,FALSE)</f>
        <v>14.307303680320731</v>
      </c>
      <c r="F10" s="128">
        <f>VLOOKUP($B10,Prices!$A5:$R452,9,FALSE)</f>
        <v>16.72893466037749</v>
      </c>
      <c r="G10" s="128">
        <f>VLOOKUP($B10,Prices!$A5:$R452,10,FALSE)</f>
        <v>28.229544964820889</v>
      </c>
      <c r="H10" s="128">
        <f>VLOOKUP($B10,Prices!$A5:$R452,11,FALSE)</f>
        <v>10.21705783223342</v>
      </c>
      <c r="I10" s="128">
        <f>VLOOKUP($B10,Prices!$A5:$R452,4,FALSE)</f>
        <v>98.054740043939091</v>
      </c>
      <c r="J10" s="128">
        <f>VLOOKUP($B10,Prices!$A5:$R452,5,FALSE)</f>
        <v>94.306880779582571</v>
      </c>
      <c r="K10" s="128">
        <f>VLOOKUP($B10,Prices!$A5:$R452,12,FALSE)</f>
        <v>74.566723844120133</v>
      </c>
      <c r="L10" s="128">
        <f>VLOOKUP($B10,Prices!$A5:$R452,13,FALSE)</f>
        <v>8.5142149962043732</v>
      </c>
      <c r="M10" s="128">
        <f>VLOOKUP($B10,Prices!$A5:$R452,2,FALSE)</f>
        <v>12.924830436706539</v>
      </c>
      <c r="N10" s="128">
        <f>VLOOKUP($B10,Prices!$A5:$R452,15,FALSE)</f>
        <v>17.892687204444879</v>
      </c>
      <c r="O10" s="128">
        <f>VLOOKUP($B10,Prices!$A5:$R452,14,FALSE)</f>
        <v>5.2796691641387952</v>
      </c>
      <c r="P10" s="49">
        <f>VLOOKUP($B10,Prices!$A5:$R452,6,FALSE)</f>
        <v>2459.429443359375</v>
      </c>
      <c r="R10"/>
      <c r="S10" s="32">
        <v>44467</v>
      </c>
      <c r="T10" s="123">
        <f t="shared" si="0"/>
        <v>-3.7243134853017779E-3</v>
      </c>
      <c r="U10" s="123">
        <f t="shared" si="1"/>
        <v>-1.4744150283109714E-2</v>
      </c>
      <c r="V10" s="123">
        <f t="shared" si="2"/>
        <v>-1.2103871093383067E-2</v>
      </c>
      <c r="W10" s="123">
        <f t="shared" si="3"/>
        <v>-3.8924721467885282E-2</v>
      </c>
      <c r="X10" s="123">
        <f t="shared" si="4"/>
        <v>-2.3091034713730085E-2</v>
      </c>
      <c r="Y10" s="123">
        <f t="shared" si="5"/>
        <v>-1.396996527686778E-2</v>
      </c>
      <c r="Z10" s="123">
        <f t="shared" si="6"/>
        <v>-3.2738213461827037E-3</v>
      </c>
      <c r="AA10" s="123">
        <f t="shared" si="7"/>
        <v>-3.0766479997645924E-3</v>
      </c>
      <c r="AB10" s="123">
        <f t="shared" si="8"/>
        <v>-3.6635264471778228E-3</v>
      </c>
      <c r="AC10" s="123">
        <f t="shared" si="9"/>
        <v>-2.113840425604141E-3</v>
      </c>
      <c r="AD10" s="123">
        <f t="shared" si="10"/>
        <v>-1.6245085068722354E-4</v>
      </c>
      <c r="AE10" s="123">
        <f t="shared" si="11"/>
        <v>-8.1179874210726144E-3</v>
      </c>
      <c r="AF10" s="123">
        <f t="shared" si="12"/>
        <v>2.5197013473781116E-3</v>
      </c>
      <c r="AG10" s="41">
        <f t="shared" si="13"/>
        <v>2.3805366647465354E-2</v>
      </c>
      <c r="AH10" s="42"/>
      <c r="AI10" s="47">
        <v>44467</v>
      </c>
      <c r="AJ10" s="128">
        <f>VLOOKUP(AI10,Prices!$A5:$R452,17,FALSE)</f>
        <v>511.53745913223253</v>
      </c>
      <c r="AK10" s="49">
        <f>VLOOKUP(AI10,Prices!$A5:$R452,18,FALSE)</f>
        <v>11.10188381458647</v>
      </c>
      <c r="AM10" s="32">
        <v>44467</v>
      </c>
      <c r="AN10" s="123">
        <f t="shared" si="14"/>
        <v>-6.3169463720191166E-2</v>
      </c>
      <c r="AO10" s="41">
        <f t="shared" si="15"/>
        <v>-5.9920656096283942E-3</v>
      </c>
    </row>
    <row r="11" spans="2:42" x14ac:dyDescent="0.75">
      <c r="B11" s="32">
        <v>44468</v>
      </c>
      <c r="C11" s="117">
        <f>VLOOKUP($B11,Prices!$A$1:$R$448,3,FALSE)</f>
        <v>167.41999816894531</v>
      </c>
      <c r="D11" s="117">
        <f>VLOOKUP($B11,Prices!$A6:$R453,7,FALSE)</f>
        <v>11.42945693551826</v>
      </c>
      <c r="E11" s="117">
        <f>VLOOKUP($B11,Prices!$A6:$R453,8,FALSE)</f>
        <v>14.385945630852691</v>
      </c>
      <c r="F11" s="117">
        <f>VLOOKUP($B11,Prices!$A6:$R453,9,FALSE)</f>
        <v>16.56667802872278</v>
      </c>
      <c r="G11" s="117">
        <f>VLOOKUP($B11,Prices!$A6:$R453,10,FALSE)</f>
        <v>28.444349348545071</v>
      </c>
      <c r="H11" s="117">
        <f>VLOOKUP($B11,Prices!$A6:$R453,11,FALSE)</f>
        <v>10.274443830448149</v>
      </c>
      <c r="I11" s="117">
        <f>VLOOKUP($B11,Prices!$A6:$R453,4,FALSE)</f>
        <v>98.839776353389425</v>
      </c>
      <c r="J11" s="117">
        <f>VLOOKUP($B11,Prices!$A6:$R453,5,FALSE)</f>
        <v>95.133303317779337</v>
      </c>
      <c r="K11" s="117">
        <f>VLOOKUP($B11,Prices!$A6:$R453,12,FALSE)</f>
        <v>75.248808032680699</v>
      </c>
      <c r="L11" s="117">
        <f>VLOOKUP($B11,Prices!$A6:$R453,13,FALSE)</f>
        <v>8.5850218362598412</v>
      </c>
      <c r="M11" s="117">
        <f>VLOOKUP($B11,Prices!$A6:$R453,2,FALSE)</f>
        <v>12.95944976806641</v>
      </c>
      <c r="N11" s="117">
        <f>VLOOKUP($B11,Prices!$A6:$R453,15,FALSE)</f>
        <v>18.049233046953191</v>
      </c>
      <c r="O11" s="117">
        <f>VLOOKUP($B11,Prices!$A6:$R453,14,FALSE)</f>
        <v>5.249275511300084</v>
      </c>
      <c r="P11" s="46">
        <f>VLOOKUP($B11,Prices!$A6:$R453,6,FALSE)</f>
        <v>2593.48974609375</v>
      </c>
      <c r="R11"/>
      <c r="S11" s="47">
        <v>44468</v>
      </c>
      <c r="T11" s="118">
        <f t="shared" si="0"/>
        <v>-6.5863681148258246E-3</v>
      </c>
      <c r="U11" s="118">
        <f t="shared" si="1"/>
        <v>9.5881079696276128E-3</v>
      </c>
      <c r="V11" s="118">
        <f t="shared" si="2"/>
        <v>5.4966297136846975E-3</v>
      </c>
      <c r="W11" s="118">
        <f t="shared" si="3"/>
        <v>-9.6991610612847667E-3</v>
      </c>
      <c r="X11" s="118">
        <f t="shared" si="4"/>
        <v>7.6092046114051293E-3</v>
      </c>
      <c r="Y11" s="118">
        <f t="shared" si="5"/>
        <v>5.61668526859882E-3</v>
      </c>
      <c r="Z11" s="118">
        <f t="shared" si="6"/>
        <v>8.0061026024702553E-3</v>
      </c>
      <c r="AA11" s="118">
        <f t="shared" si="7"/>
        <v>8.7631202661480057E-3</v>
      </c>
      <c r="AB11" s="118">
        <f t="shared" si="8"/>
        <v>9.1472999402044675E-3</v>
      </c>
      <c r="AC11" s="118">
        <f t="shared" si="9"/>
        <v>8.3163086775508432E-3</v>
      </c>
      <c r="AD11" s="118">
        <f t="shared" si="10"/>
        <v>2.6785133878082235E-3</v>
      </c>
      <c r="AE11" s="118">
        <f t="shared" si="11"/>
        <v>8.7491521379428061E-3</v>
      </c>
      <c r="AF11" s="118">
        <f t="shared" si="12"/>
        <v>-5.7567343509238311E-3</v>
      </c>
      <c r="AG11" s="81">
        <f t="shared" si="13"/>
        <v>5.450870042088285E-2</v>
      </c>
      <c r="AH11" s="42"/>
      <c r="AI11" s="32">
        <v>44468</v>
      </c>
      <c r="AJ11" s="177">
        <f>VLOOKUP(AI11,Prices!$A6:$R453,17,FALSE)</f>
        <v>526.39286346598601</v>
      </c>
      <c r="AK11" s="178">
        <f>VLOOKUP(AI11,Prices!$A6:$R453,18,FALSE)</f>
        <v>11.19158009374684</v>
      </c>
      <c r="AM11" s="35">
        <v>44468</v>
      </c>
      <c r="AN11" s="129">
        <f t="shared" si="14"/>
        <v>2.9040696958838597E-2</v>
      </c>
      <c r="AO11" s="40">
        <f t="shared" si="15"/>
        <v>8.0793746951774992E-3</v>
      </c>
    </row>
    <row r="12" spans="2:42" x14ac:dyDescent="0.75">
      <c r="B12" s="47">
        <v>44469</v>
      </c>
      <c r="C12" s="128">
        <f>VLOOKUP($B12,Prices!$A$1:$R$448,3,FALSE)</f>
        <v>167.50999450683591</v>
      </c>
      <c r="D12" s="128">
        <f>VLOOKUP($B12,Prices!$A7:$R454,7,FALSE)</f>
        <v>11.30936719189663</v>
      </c>
      <c r="E12" s="128">
        <f>VLOOKUP($B12,Prices!$A7:$R454,8,FALSE)</f>
        <v>14.19502706250705</v>
      </c>
      <c r="F12" s="128">
        <f>VLOOKUP($B12,Prices!$A7:$R454,9,FALSE)</f>
        <v>16.631422147154812</v>
      </c>
      <c r="G12" s="128">
        <f>VLOOKUP($B12,Prices!$A7:$R454,10,FALSE)</f>
        <v>28.441890214612609</v>
      </c>
      <c r="H12" s="128">
        <f>VLOOKUP($B12,Prices!$A7:$R454,11,FALSE)</f>
        <v>10.35899988248082</v>
      </c>
      <c r="I12" s="128">
        <f>VLOOKUP($B12,Prices!$A7:$R454,4,FALSE)</f>
        <v>99.054159716822596</v>
      </c>
      <c r="J12" s="128">
        <f>VLOOKUP($B12,Prices!$A7:$R454,5,FALSE)</f>
        <v>95.304526568757865</v>
      </c>
      <c r="K12" s="128">
        <f>VLOOKUP($B12,Prices!$A7:$R454,12,FALSE)</f>
        <v>75.339043260418748</v>
      </c>
      <c r="L12" s="128">
        <f>VLOOKUP($B12,Prices!$A7:$R454,13,FALSE)</f>
        <v>8.6051410503948205</v>
      </c>
      <c r="M12" s="128">
        <f>VLOOKUP($B12,Prices!$A7:$R454,2,FALSE)</f>
        <v>12.950010299682621</v>
      </c>
      <c r="N12" s="128">
        <f>VLOOKUP($B12,Prices!$A7:$R454,15,FALSE)</f>
        <v>18.18656745500471</v>
      </c>
      <c r="O12" s="128">
        <f>VLOOKUP($B12,Prices!$A7:$R454,14,FALSE)</f>
        <v>5.3220549552581824</v>
      </c>
      <c r="P12" s="49">
        <f>VLOOKUP($B12,Prices!$A7:$R454,6,FALSE)</f>
        <v>2852.79541015625</v>
      </c>
      <c r="R12"/>
      <c r="S12" s="32">
        <v>44469</v>
      </c>
      <c r="T12" s="123">
        <f t="shared" si="0"/>
        <v>5.3754831486596544E-4</v>
      </c>
      <c r="U12" s="123">
        <f t="shared" si="1"/>
        <v>-1.0507038462032159E-2</v>
      </c>
      <c r="V12" s="123">
        <f t="shared" si="2"/>
        <v>-1.3271186562542558E-2</v>
      </c>
      <c r="W12" s="123">
        <f t="shared" si="3"/>
        <v>3.9080929996817559E-3</v>
      </c>
      <c r="X12" s="123">
        <f t="shared" si="4"/>
        <v>-8.6454216348119672E-5</v>
      </c>
      <c r="Y12" s="123">
        <f t="shared" si="5"/>
        <v>8.229744931019134E-3</v>
      </c>
      <c r="Z12" s="123">
        <f t="shared" si="6"/>
        <v>2.1689988721409481E-3</v>
      </c>
      <c r="AA12" s="123">
        <f t="shared" si="7"/>
        <v>1.7998245094736909E-3</v>
      </c>
      <c r="AB12" s="123">
        <f t="shared" si="8"/>
        <v>1.1991582338268802E-3</v>
      </c>
      <c r="AC12" s="123">
        <f t="shared" si="9"/>
        <v>2.3435250973973254E-3</v>
      </c>
      <c r="AD12" s="123">
        <f t="shared" si="10"/>
        <v>-7.2838496639338057E-4</v>
      </c>
      <c r="AE12" s="123">
        <f t="shared" si="11"/>
        <v>7.6088777675071828E-3</v>
      </c>
      <c r="AF12" s="123">
        <f t="shared" si="12"/>
        <v>1.3864664523975945E-2</v>
      </c>
      <c r="AG12" s="41">
        <f t="shared" si="13"/>
        <v>9.9983300282200815E-2</v>
      </c>
      <c r="AH12" s="42"/>
      <c r="AI12" s="47">
        <v>44469</v>
      </c>
      <c r="AJ12" s="128">
        <f>VLOOKUP(AI12,Prices!$A7:$R454,17,FALSE)</f>
        <v>525.58752185167759</v>
      </c>
      <c r="AK12" s="49">
        <f>VLOOKUP(AI12,Prices!$A7:$R454,18,FALSE)</f>
        <v>11.19192028377813</v>
      </c>
      <c r="AM12" s="32">
        <v>44469</v>
      </c>
      <c r="AN12" s="123">
        <f t="shared" si="14"/>
        <v>-1.5299250240699003E-3</v>
      </c>
      <c r="AO12" s="41">
        <f t="shared" si="15"/>
        <v>3.0396961683720747E-5</v>
      </c>
    </row>
    <row r="13" spans="2:42" x14ac:dyDescent="0.75">
      <c r="B13" s="32">
        <v>44470</v>
      </c>
      <c r="C13" s="117">
        <f>VLOOKUP($B13,Prices!$A$1:$R$448,3,FALSE)</f>
        <v>165.1300048828125</v>
      </c>
      <c r="D13" s="117">
        <f>VLOOKUP($B13,Prices!$A8:$R455,7,FALSE)</f>
        <v>11.533999584877961</v>
      </c>
      <c r="E13" s="117">
        <f>VLOOKUP($B13,Prices!$A8:$R455,8,FALSE)</f>
        <v>14.53197482803307</v>
      </c>
      <c r="F13" s="117">
        <f>VLOOKUP($B13,Prices!$A8:$R455,9,FALSE)</f>
        <v>16.631422147154812</v>
      </c>
      <c r="G13" s="117">
        <f>VLOOKUP($B13,Prices!$A8:$R455,10,FALSE)</f>
        <v>28.502371145450748</v>
      </c>
      <c r="H13" s="117">
        <f>VLOOKUP($B13,Prices!$A8:$R455,11,FALSE)</f>
        <v>10.35899988248082</v>
      </c>
      <c r="I13" s="117">
        <f>VLOOKUP($B13,Prices!$A8:$R455,4,FALSE)</f>
        <v>99.356547892093658</v>
      </c>
      <c r="J13" s="117">
        <f>VLOOKUP($B13,Prices!$A8:$R455,5,FALSE)</f>
        <v>95.632839380396035</v>
      </c>
      <c r="K13" s="117">
        <f>VLOOKUP($B13,Prices!$A8:$R455,12,FALSE)</f>
        <v>75.519619261760454</v>
      </c>
      <c r="L13" s="117">
        <f>VLOOKUP($B13,Prices!$A8:$R455,13,FALSE)</f>
        <v>8.5965011528310811</v>
      </c>
      <c r="M13" s="117">
        <f>VLOOKUP($B13,Prices!$A8:$R455,2,FALSE)</f>
        <v>13.063309669494631</v>
      </c>
      <c r="N13" s="117">
        <f>VLOOKUP($B13,Prices!$A8:$R455,15,FALSE)</f>
        <v>18.471677483040249</v>
      </c>
      <c r="O13" s="117">
        <f>VLOOKUP($B13,Prices!$A8:$R455,14,FALSE)</f>
        <v>5.3393343384126686</v>
      </c>
      <c r="P13" s="46">
        <f>VLOOKUP($B13,Prices!$A8:$R455,6,FALSE)</f>
        <v>2925.40087890625</v>
      </c>
      <c r="R13"/>
      <c r="S13" s="47">
        <v>44470</v>
      </c>
      <c r="T13" s="118">
        <f t="shared" si="0"/>
        <v>-1.4208045502182132E-2</v>
      </c>
      <c r="U13" s="118">
        <f t="shared" si="1"/>
        <v>1.9862507704434984E-2</v>
      </c>
      <c r="V13" s="118">
        <f t="shared" si="2"/>
        <v>2.3737028752554457E-2</v>
      </c>
      <c r="W13" s="118">
        <f t="shared" si="3"/>
        <v>0</v>
      </c>
      <c r="X13" s="118">
        <f t="shared" si="4"/>
        <v>2.126473676038021E-3</v>
      </c>
      <c r="Y13" s="118">
        <f t="shared" si="5"/>
        <v>0</v>
      </c>
      <c r="Z13" s="118">
        <f t="shared" si="6"/>
        <v>3.0527559482158573E-3</v>
      </c>
      <c r="AA13" s="118">
        <f t="shared" si="7"/>
        <v>3.4448816174676988E-3</v>
      </c>
      <c r="AB13" s="118">
        <f t="shared" si="8"/>
        <v>2.3968448964439837E-3</v>
      </c>
      <c r="AC13" s="118">
        <f t="shared" si="9"/>
        <v>-1.004039040515603E-3</v>
      </c>
      <c r="AD13" s="118">
        <f t="shared" si="10"/>
        <v>8.7489791274364404E-3</v>
      </c>
      <c r="AE13" s="118">
        <f t="shared" si="11"/>
        <v>1.567695656373469E-2</v>
      </c>
      <c r="AF13" s="118">
        <f t="shared" si="12"/>
        <v>3.2467502308322072E-3</v>
      </c>
      <c r="AG13" s="81">
        <f t="shared" si="13"/>
        <v>2.5450639920239881E-2</v>
      </c>
      <c r="AH13" s="42"/>
      <c r="AI13" s="32">
        <v>44470</v>
      </c>
      <c r="AJ13" s="177">
        <f>VLOOKUP(AI13,Prices!$A8:$R455,17,FALSE)</f>
        <v>527.62647835260941</v>
      </c>
      <c r="AK13" s="178">
        <f>VLOOKUP(AI13,Prices!$A8:$R455,18,FALSE)</f>
        <v>11.23506621510802</v>
      </c>
      <c r="AM13" s="35">
        <v>44470</v>
      </c>
      <c r="AN13" s="129">
        <f t="shared" si="14"/>
        <v>3.8793852901006787E-3</v>
      </c>
      <c r="AO13" s="40">
        <f t="shared" si="15"/>
        <v>3.8550963763053225E-3</v>
      </c>
    </row>
    <row r="14" spans="2:42" x14ac:dyDescent="0.75">
      <c r="B14" s="47">
        <v>44473</v>
      </c>
      <c r="C14" s="128">
        <f>VLOOKUP($B14,Prices!$A$1:$R$448,3,FALSE)</f>
        <v>166.5899963378906</v>
      </c>
      <c r="D14" s="128">
        <f>VLOOKUP($B14,Prices!$A9:$R456,7,FALSE)</f>
        <v>11.43009591961288</v>
      </c>
      <c r="E14" s="128">
        <f>VLOOKUP($B14,Prices!$A9:$R456,8,FALSE)</f>
        <v>14.382296400049199</v>
      </c>
      <c r="F14" s="128">
        <f>VLOOKUP($B14,Prices!$A9:$R456,9,FALSE)</f>
        <v>16.06926927576637</v>
      </c>
      <c r="G14" s="128">
        <f>VLOOKUP($B14,Prices!$A9:$R456,10,FALSE)</f>
        <v>27.938321577289571</v>
      </c>
      <c r="H14" s="128">
        <f>VLOOKUP($B14,Prices!$A9:$R456,11,FALSE)</f>
        <v>10.13904590273285</v>
      </c>
      <c r="I14" s="128">
        <f>VLOOKUP($B14,Prices!$A9:$R456,4,FALSE)</f>
        <v>98.911643717246989</v>
      </c>
      <c r="J14" s="128">
        <f>VLOOKUP($B14,Prices!$A9:$R456,5,FALSE)</f>
        <v>95.288097457864751</v>
      </c>
      <c r="K14" s="128">
        <f>VLOOKUP($B14,Prices!$A9:$R456,12,FALSE)</f>
        <v>74.966969666843397</v>
      </c>
      <c r="L14" s="128">
        <f>VLOOKUP($B14,Prices!$A9:$R456,13,FALSE)</f>
        <v>8.5639649478054025</v>
      </c>
      <c r="M14" s="128">
        <f>VLOOKUP($B14,Prices!$A9:$R456,2,FALSE)</f>
        <v>13.161930084228519</v>
      </c>
      <c r="N14" s="128">
        <f>VLOOKUP($B14,Prices!$A9:$R456,15,FALSE)</f>
        <v>18.651369309526441</v>
      </c>
      <c r="O14" s="128">
        <f>VLOOKUP($B14,Prices!$A9:$R456,14,FALSE)</f>
        <v>5.3793750703334808</v>
      </c>
      <c r="P14" s="49">
        <f>VLOOKUP($B14,Prices!$A9:$R456,6,FALSE)</f>
        <v>3034.28955078125</v>
      </c>
      <c r="R14"/>
      <c r="S14" s="32">
        <v>44473</v>
      </c>
      <c r="T14" s="123">
        <f t="shared" si="0"/>
        <v>8.8414667952938508E-3</v>
      </c>
      <c r="U14" s="123">
        <f t="shared" si="1"/>
        <v>-9.0084679213364716E-3</v>
      </c>
      <c r="V14" s="123">
        <f t="shared" si="2"/>
        <v>-1.0299937190582753E-2</v>
      </c>
      <c r="W14" s="123">
        <f t="shared" si="3"/>
        <v>-3.3800649542445216E-2</v>
      </c>
      <c r="X14" s="123">
        <f t="shared" si="4"/>
        <v>-1.9789566463883634E-2</v>
      </c>
      <c r="Y14" s="123">
        <f t="shared" si="5"/>
        <v>-2.12331288969273E-2</v>
      </c>
      <c r="Z14" s="123">
        <f t="shared" si="6"/>
        <v>-4.4778545982682161E-3</v>
      </c>
      <c r="AA14" s="123">
        <f t="shared" si="7"/>
        <v>-3.604848760790369E-3</v>
      </c>
      <c r="AB14" s="123">
        <f t="shared" si="8"/>
        <v>-7.3179605554087868E-3</v>
      </c>
      <c r="AC14" s="123">
        <f t="shared" si="9"/>
        <v>-3.7848194803025148E-3</v>
      </c>
      <c r="AD14" s="123">
        <f t="shared" si="10"/>
        <v>7.5494202640076224E-3</v>
      </c>
      <c r="AE14" s="123">
        <f t="shared" si="11"/>
        <v>9.7279646989925084E-3</v>
      </c>
      <c r="AF14" s="123">
        <f t="shared" si="12"/>
        <v>7.4991992227848581E-3</v>
      </c>
      <c r="AG14" s="41">
        <f t="shared" si="13"/>
        <v>3.7221795023084647E-2</v>
      </c>
      <c r="AH14" s="42"/>
      <c r="AI14" s="47">
        <v>44473</v>
      </c>
      <c r="AJ14" s="128">
        <f>VLOOKUP(AI14,Prices!$A9:$R456,17,FALSE)</f>
        <v>505.48910610250459</v>
      </c>
      <c r="AK14" s="49">
        <f>VLOOKUP(AI14,Prices!$A9:$R456,18,FALSE)</f>
        <v>11.18049294918251</v>
      </c>
      <c r="AM14" s="32">
        <v>44473</v>
      </c>
      <c r="AN14" s="123">
        <f t="shared" si="14"/>
        <v>-4.1956522574878363E-2</v>
      </c>
      <c r="AO14" s="41">
        <f t="shared" si="15"/>
        <v>-4.8574049213990778E-3</v>
      </c>
    </row>
    <row r="15" spans="2:42" x14ac:dyDescent="0.75">
      <c r="B15" s="32">
        <v>44474</v>
      </c>
      <c r="C15" s="117">
        <f>VLOOKUP($B15,Prices!$A$1:$R$448,3,FALSE)</f>
        <v>165.08000183105469</v>
      </c>
      <c r="D15" s="117">
        <f>VLOOKUP($B15,Prices!$A10:$R457,7,FALSE)</f>
        <v>11.59874184372711</v>
      </c>
      <c r="E15" s="117">
        <f>VLOOKUP($B15,Prices!$A10:$R457,8,FALSE)</f>
        <v>14.642872415606689</v>
      </c>
      <c r="F15" s="117">
        <f>VLOOKUP($B15,Prices!$A10:$R457,9,FALSE)</f>
        <v>16.410711403750611</v>
      </c>
      <c r="G15" s="117">
        <f>VLOOKUP($B15,Prices!$A10:$R457,10,FALSE)</f>
        <v>28.095690398913579</v>
      </c>
      <c r="H15" s="117">
        <f>VLOOKUP($B15,Prices!$A10:$R457,11,FALSE)</f>
        <v>10.26208367829895</v>
      </c>
      <c r="I15" s="117">
        <f>VLOOKUP($B15,Prices!$A10:$R457,4,FALSE)</f>
        <v>98.869575385833741</v>
      </c>
      <c r="J15" s="117">
        <f>VLOOKUP($B15,Prices!$A10:$R457,5,FALSE)</f>
        <v>95.195919941033935</v>
      </c>
      <c r="K15" s="117">
        <f>VLOOKUP($B15,Prices!$A10:$R457,12,FALSE)</f>
        <v>75.077059547766112</v>
      </c>
      <c r="L15" s="117">
        <f>VLOOKUP($B15,Prices!$A10:$R457,13,FALSE)</f>
        <v>8.5804818415908812</v>
      </c>
      <c r="M15" s="117">
        <f>VLOOKUP($B15,Prices!$A10:$R457,2,FALSE)</f>
        <v>13.27208042144775</v>
      </c>
      <c r="N15" s="117">
        <f>VLOOKUP($B15,Prices!$A10:$R457,15,FALSE)</f>
        <v>18.963296216043091</v>
      </c>
      <c r="O15" s="117">
        <f>VLOOKUP($B15,Prices!$A10:$R457,14,FALSE)</f>
        <v>5.4932331051986694</v>
      </c>
      <c r="P15" s="46">
        <f>VLOOKUP($B15,Prices!$A10:$R457,6,FALSE)</f>
        <v>3098.6865234375</v>
      </c>
      <c r="R15"/>
      <c r="S15" s="47">
        <v>44474</v>
      </c>
      <c r="T15" s="118">
        <f t="shared" si="0"/>
        <v>-9.0641367430804864E-3</v>
      </c>
      <c r="U15" s="118">
        <f t="shared" si="1"/>
        <v>1.4754550206779182E-2</v>
      </c>
      <c r="V15" s="118">
        <f t="shared" si="2"/>
        <v>1.8117830999269335E-2</v>
      </c>
      <c r="W15" s="118">
        <f t="shared" si="3"/>
        <v>2.1248142782644086E-2</v>
      </c>
      <c r="X15" s="118">
        <f t="shared" si="4"/>
        <v>5.6327228244064109E-3</v>
      </c>
      <c r="Y15" s="118">
        <f t="shared" si="5"/>
        <v>1.2135044731668154E-2</v>
      </c>
      <c r="Z15" s="118">
        <f t="shared" si="6"/>
        <v>-4.2531222647057554E-4</v>
      </c>
      <c r="AA15" s="118">
        <f t="shared" si="7"/>
        <v>-9.6735604225461902E-4</v>
      </c>
      <c r="AB15" s="118">
        <f t="shared" si="8"/>
        <v>1.4685118180974843E-3</v>
      </c>
      <c r="AC15" s="118">
        <f t="shared" si="9"/>
        <v>1.9286503256545906E-3</v>
      </c>
      <c r="AD15" s="118">
        <f t="shared" si="10"/>
        <v>8.368859013407226E-3</v>
      </c>
      <c r="AE15" s="118">
        <f t="shared" si="11"/>
        <v>1.6724075393077298E-2</v>
      </c>
      <c r="AF15" s="118">
        <f t="shared" si="12"/>
        <v>2.1165662066045643E-2</v>
      </c>
      <c r="AG15" s="81">
        <f t="shared" si="13"/>
        <v>2.1223080915158343E-2</v>
      </c>
      <c r="AH15" s="42"/>
      <c r="AI15" s="32">
        <v>44474</v>
      </c>
      <c r="AJ15" s="177">
        <f>VLOOKUP(AI15,Prices!$A10:$R457,17,FALSE)</f>
        <v>519.24419935676269</v>
      </c>
      <c r="AK15" s="178">
        <f>VLOOKUP(AI15,Prices!$A10:$R457,18,FALSE)</f>
        <v>11.167561843421939</v>
      </c>
      <c r="AM15" s="35">
        <v>44474</v>
      </c>
      <c r="AN15" s="129">
        <f t="shared" si="14"/>
        <v>2.721145339869846E-2</v>
      </c>
      <c r="AO15" s="40">
        <f t="shared" si="15"/>
        <v>-1.1565774263572193E-3</v>
      </c>
    </row>
    <row r="16" spans="2:42" x14ac:dyDescent="0.75">
      <c r="B16" s="47">
        <v>44475</v>
      </c>
      <c r="C16" s="128">
        <f>VLOOKUP($B16,Prices!$A$1:$R$448,3,FALSE)</f>
        <v>165.30999755859381</v>
      </c>
      <c r="D16" s="128">
        <f>VLOOKUP($B16,Prices!$A11:$R458,7,FALSE)</f>
        <v>11.639630054278371</v>
      </c>
      <c r="E16" s="128">
        <f>VLOOKUP($B16,Prices!$A11:$R458,8,FALSE)</f>
        <v>14.59064480314828</v>
      </c>
      <c r="F16" s="128">
        <f>VLOOKUP($B16,Prices!$A11:$R458,9,FALSE)</f>
        <v>16.589718378645902</v>
      </c>
      <c r="G16" s="128">
        <f>VLOOKUP($B16,Prices!$A11:$R458,10,FALSE)</f>
        <v>28.212039211139651</v>
      </c>
      <c r="H16" s="128">
        <f>VLOOKUP($B16,Prices!$A11:$R458,11,FALSE)</f>
        <v>10.17710438985443</v>
      </c>
      <c r="I16" s="128">
        <f>VLOOKUP($B16,Prices!$A11:$R458,4,FALSE)</f>
        <v>99.261379229516933</v>
      </c>
      <c r="J16" s="128">
        <f>VLOOKUP($B16,Prices!$A11:$R458,5,FALSE)</f>
        <v>95.410351797938347</v>
      </c>
      <c r="K16" s="128">
        <f>VLOOKUP($B16,Prices!$A11:$R458,12,FALSE)</f>
        <v>75.298457267638241</v>
      </c>
      <c r="L16" s="128">
        <f>VLOOKUP($B16,Prices!$A11:$R458,13,FALSE)</f>
        <v>8.5847682277984632</v>
      </c>
      <c r="M16" s="128">
        <f>VLOOKUP($B16,Prices!$A11:$R458,2,FALSE)</f>
        <v>13.17556953430176</v>
      </c>
      <c r="N16" s="128">
        <f>VLOOKUP($B16,Prices!$A11:$R458,15,FALSE)</f>
        <v>18.666678087660781</v>
      </c>
      <c r="O16" s="128">
        <f>VLOOKUP($B16,Prices!$A11:$R458,14,FALSE)</f>
        <v>5.3914421181039813</v>
      </c>
      <c r="P16" s="49">
        <f>VLOOKUP($B16,Prices!$A11:$R458,6,FALSE)</f>
        <v>3103.91748046875</v>
      </c>
      <c r="R16"/>
      <c r="S16" s="32">
        <v>44475</v>
      </c>
      <c r="T16" s="123">
        <f t="shared" si="0"/>
        <v>1.3932379754544311E-3</v>
      </c>
      <c r="U16" s="123">
        <f t="shared" si="1"/>
        <v>3.5252280895772259E-3</v>
      </c>
      <c r="V16" s="123">
        <f t="shared" si="2"/>
        <v>-3.5667600574559311E-3</v>
      </c>
      <c r="W16" s="123">
        <f t="shared" si="3"/>
        <v>1.0907935097461907E-2</v>
      </c>
      <c r="X16" s="123">
        <f t="shared" si="4"/>
        <v>4.1411622414009308E-3</v>
      </c>
      <c r="Y16" s="123">
        <f t="shared" si="5"/>
        <v>-8.2808999720227483E-3</v>
      </c>
      <c r="Z16" s="123">
        <f t="shared" si="6"/>
        <v>3.9628353025102925E-3</v>
      </c>
      <c r="AA16" s="123">
        <f t="shared" si="7"/>
        <v>2.252532010166286E-3</v>
      </c>
      <c r="AB16" s="123">
        <f t="shared" si="8"/>
        <v>2.9489396788544564E-3</v>
      </c>
      <c r="AC16" s="123">
        <f t="shared" si="9"/>
        <v>4.9955075795460324E-4</v>
      </c>
      <c r="AD16" s="123">
        <f t="shared" si="10"/>
        <v>-7.2717225997236401E-3</v>
      </c>
      <c r="AE16" s="123">
        <f t="shared" si="11"/>
        <v>-1.5641696728407872E-2</v>
      </c>
      <c r="AF16" s="123">
        <f t="shared" si="12"/>
        <v>-1.8530250791351843E-2</v>
      </c>
      <c r="AG16" s="41">
        <f t="shared" si="13"/>
        <v>1.6881207542889243E-3</v>
      </c>
      <c r="AH16" s="42"/>
      <c r="AI16" s="47">
        <v>44475</v>
      </c>
      <c r="AJ16" s="128">
        <f>VLOOKUP(AI16,Prices!$A11:$R458,17,FALSE)</f>
        <v>519.18808789651303</v>
      </c>
      <c r="AK16" s="49">
        <f>VLOOKUP(AI16,Prices!$A11:$R458,18,FALSE)</f>
        <v>11.206930046124461</v>
      </c>
      <c r="AM16" s="32">
        <v>44475</v>
      </c>
      <c r="AN16" s="123">
        <f t="shared" si="14"/>
        <v>-1.0806372092198036E-4</v>
      </c>
      <c r="AO16" s="41">
        <f t="shared" si="15"/>
        <v>3.5252280895772259E-3</v>
      </c>
    </row>
    <row r="17" spans="2:41" ht="15" customHeight="1" x14ac:dyDescent="0.75">
      <c r="B17" s="32">
        <v>44476</v>
      </c>
      <c r="C17" s="117">
        <f>VLOOKUP($B17,Prices!$A$1:$R$500,3,FALSE)</f>
        <v>166.66999816894531</v>
      </c>
      <c r="D17" s="117">
        <f>VLOOKUP($B17,Prices!$A12:$R459,7,FALSE)</f>
        <v>11.721698467029571</v>
      </c>
      <c r="E17" s="117">
        <f>VLOOKUP($B17,Prices!$A12:$R459,8,FALSE)</f>
        <v>14.75809348875123</v>
      </c>
      <c r="F17" s="117">
        <f>VLOOKUP($B17,Prices!$A12:$R459,9,FALSE)</f>
        <v>16.816960977973171</v>
      </c>
      <c r="G17" s="117">
        <f>VLOOKUP($B17,Prices!$A12:$R459,10,FALSE)</f>
        <v>28.58191310927123</v>
      </c>
      <c r="H17" s="117">
        <f>VLOOKUP($B17,Prices!$A12:$R459,11,FALSE)</f>
        <v>10.328935262555319</v>
      </c>
      <c r="I17" s="117">
        <f>VLOOKUP($B17,Prices!$A12:$R459,4,FALSE)</f>
        <v>98.946702552889292</v>
      </c>
      <c r="J17" s="117">
        <f>VLOOKUP($B17,Prices!$A12:$R459,5,FALSE)</f>
        <v>95.261509167100485</v>
      </c>
      <c r="K17" s="117">
        <f>VLOOKUP($B17,Prices!$A12:$R459,12,FALSE)</f>
        <v>75.278387224630023</v>
      </c>
      <c r="L17" s="117">
        <f>VLOOKUP($B17,Prices!$A12:$R459,13,FALSE)</f>
        <v>8.5901452189182237</v>
      </c>
      <c r="M17" s="117">
        <f>VLOOKUP($B17,Prices!$A12:$R459,2,FALSE)</f>
        <v>13.28361988067627</v>
      </c>
      <c r="N17" s="117">
        <f>VLOOKUP($B17,Prices!$A12:$R459,15,FALSE)</f>
        <v>18.893128612910459</v>
      </c>
      <c r="O17" s="117">
        <f>VLOOKUP($B17,Prices!$A12:$R459,14,FALSE)</f>
        <v>5.4239887918935779</v>
      </c>
      <c r="P17" s="46">
        <f>VLOOKUP($B17,Prices!$A12:$R459,6,FALSE)</f>
        <v>3080.438720703125</v>
      </c>
      <c r="R17"/>
      <c r="S17" s="141">
        <v>44476</v>
      </c>
      <c r="T17" s="142">
        <f t="shared" si="0"/>
        <v>8.2269713292413282E-3</v>
      </c>
      <c r="U17" s="142">
        <f t="shared" si="1"/>
        <v>7.0507750133377289E-3</v>
      </c>
      <c r="V17" s="142">
        <f t="shared" si="2"/>
        <v>1.1476441779106228E-2</v>
      </c>
      <c r="W17" s="142">
        <f t="shared" si="3"/>
        <v>1.369779728266951E-2</v>
      </c>
      <c r="X17" s="142">
        <f t="shared" si="4"/>
        <v>1.3110498513185576E-2</v>
      </c>
      <c r="Y17" s="142">
        <f t="shared" si="5"/>
        <v>1.4918867576149575E-2</v>
      </c>
      <c r="Z17" s="142">
        <f t="shared" si="6"/>
        <v>-3.1701823918850458E-3</v>
      </c>
      <c r="AA17" s="142">
        <f t="shared" si="7"/>
        <v>-1.5600260142953903E-3</v>
      </c>
      <c r="AB17" s="142">
        <f t="shared" si="8"/>
        <v>-2.6653989651981291E-4</v>
      </c>
      <c r="AC17" s="142">
        <f t="shared" si="9"/>
        <v>6.2634086058954708E-4</v>
      </c>
      <c r="AD17" s="142">
        <f t="shared" si="10"/>
        <v>8.200810302219308E-3</v>
      </c>
      <c r="AE17" s="142">
        <f t="shared" si="11"/>
        <v>1.2131270715991516E-2</v>
      </c>
      <c r="AF17" s="142">
        <f t="shared" si="12"/>
        <v>6.0367287780587198E-3</v>
      </c>
      <c r="AG17" s="143">
        <f t="shared" si="13"/>
        <v>-7.564234524069624E-3</v>
      </c>
      <c r="AH17" s="42"/>
      <c r="AI17" s="144">
        <v>44476</v>
      </c>
      <c r="AJ17" s="179">
        <f>VLOOKUP(AI17,Prices!$A12:$R459,17,FALSE)</f>
        <v>526.39508610963821</v>
      </c>
      <c r="AK17" s="180">
        <f>VLOOKUP(AI17,Prices!$A12:$R459,18,FALSE)</f>
        <v>11.16805337938194</v>
      </c>
      <c r="AM17" s="141">
        <v>44476</v>
      </c>
      <c r="AN17" s="142">
        <f t="shared" si="14"/>
        <v>1.3881285763555073E-2</v>
      </c>
      <c r="AO17" s="143">
        <f t="shared" si="15"/>
        <v>-3.4689845107015449E-3</v>
      </c>
    </row>
    <row r="18" spans="2:41" s="135" customFormat="1" x14ac:dyDescent="0.75">
      <c r="B18" s="138">
        <v>44477</v>
      </c>
      <c r="C18" s="139">
        <f>VLOOKUP($B18,Prices!$A$1:$R$500,3,FALSE)</f>
        <v>167.36000061035159</v>
      </c>
      <c r="D18" s="139">
        <f>VLOOKUP($B18,Prices!$A13:$R460,7,FALSE)</f>
        <v>11.79090399986114</v>
      </c>
      <c r="E18" s="139">
        <f>VLOOKUP($B18,Prices!$A13:$R460,8,FALSE)</f>
        <v>14.740793343035881</v>
      </c>
      <c r="F18" s="139">
        <f>VLOOKUP($B18,Prices!$A13:$R460,9,FALSE)</f>
        <v>16.6439463208992</v>
      </c>
      <c r="G18" s="139">
        <f>VLOOKUP($B18,Prices!$A13:$R460,10,FALSE)</f>
        <v>28.452151291470731</v>
      </c>
      <c r="H18" s="139">
        <f>VLOOKUP($B18,Prices!$A13:$R460,11,FALSE)</f>
        <v>10.27703152542915</v>
      </c>
      <c r="I18" s="139">
        <f>VLOOKUP($B18,Prices!$A13:$R460,4,FALSE)</f>
        <v>98.730435056541864</v>
      </c>
      <c r="J18" s="139">
        <f>VLOOKUP($B18,Prices!$A13:$R460,5,FALSE)</f>
        <v>95.001985531499486</v>
      </c>
      <c r="K18" s="139">
        <f>VLOOKUP($B18,Prices!$A13:$R460,12,FALSE)</f>
        <v>75.053473780400054</v>
      </c>
      <c r="L18" s="139">
        <f>VLOOKUP($B18,Prices!$A13:$R460,13,FALSE)</f>
        <v>8.5901452189182237</v>
      </c>
      <c r="M18" s="139">
        <f>VLOOKUP($B18,Prices!$A13:$R460,2,FALSE)</f>
        <v>13.47665977478027</v>
      </c>
      <c r="N18" s="139">
        <f>VLOOKUP($B18,Prices!$A13:$R460,15,FALSE)</f>
        <v>18.92773055433122</v>
      </c>
      <c r="O18" s="139">
        <f>VLOOKUP($B18,Prices!$A13:$R460,14,FALSE)</f>
        <v>5.4412901751014724</v>
      </c>
      <c r="P18" s="140">
        <f>VLOOKUP($B18,Prices!$A13:$R460,6,FALSE)</f>
        <v>3090.442138671875</v>
      </c>
      <c r="S18" s="133">
        <v>44477</v>
      </c>
      <c r="T18" s="136">
        <f t="shared" si="0"/>
        <v>4.1399318952823894E-3</v>
      </c>
      <c r="U18" s="136">
        <f t="shared" si="1"/>
        <v>5.9040533269327788E-3</v>
      </c>
      <c r="V18" s="136">
        <f t="shared" si="2"/>
        <v>-1.1722480094421561E-3</v>
      </c>
      <c r="W18" s="136">
        <f t="shared" si="3"/>
        <v>-1.0288104806842613E-2</v>
      </c>
      <c r="X18" s="136">
        <f t="shared" si="4"/>
        <v>-4.5399976308236889E-3</v>
      </c>
      <c r="Y18" s="136">
        <f t="shared" si="5"/>
        <v>-5.0250810762975107E-3</v>
      </c>
      <c r="Z18" s="136">
        <f t="shared" si="6"/>
        <v>-2.1856968526245968E-3</v>
      </c>
      <c r="AA18" s="136">
        <f t="shared" si="7"/>
        <v>-2.7243284078752872E-3</v>
      </c>
      <c r="AB18" s="136">
        <f t="shared" si="8"/>
        <v>-2.9877558821608252E-3</v>
      </c>
      <c r="AC18" s="136">
        <f t="shared" si="9"/>
        <v>0</v>
      </c>
      <c r="AD18" s="136">
        <f t="shared" si="10"/>
        <v>1.453217540384566E-2</v>
      </c>
      <c r="AE18" s="136">
        <f t="shared" si="11"/>
        <v>1.8314564056434168E-3</v>
      </c>
      <c r="AF18" s="136">
        <f t="shared" si="12"/>
        <v>3.189789631157014E-3</v>
      </c>
      <c r="AG18" s="137">
        <f t="shared" si="13"/>
        <v>3.2474004113500765E-3</v>
      </c>
      <c r="AI18" s="47">
        <v>44477</v>
      </c>
      <c r="AJ18" s="128">
        <f>VLOOKUP(AI18,Prices!$A13:$R460,17,FALSE)</f>
        <v>519.14579540809791</v>
      </c>
      <c r="AK18" s="49">
        <f>VLOOKUP(AI18,Prices!$A13:$R460,18,FALSE)</f>
        <v>11.124799715113451</v>
      </c>
      <c r="AM18" s="133">
        <v>44477</v>
      </c>
      <c r="AN18" s="136">
        <f t="shared" si="14"/>
        <v>-1.3771577457374673E-2</v>
      </c>
      <c r="AO18" s="137">
        <f t="shared" si="15"/>
        <v>-3.8729815124578515E-3</v>
      </c>
    </row>
    <row r="19" spans="2:41" s="135" customFormat="1" x14ac:dyDescent="0.75">
      <c r="B19" s="47">
        <v>44480</v>
      </c>
      <c r="C19" s="128">
        <f>VLOOKUP($B19,Prices!$A$1:$R$500,3,FALSE)</f>
        <v>166.94999694824219</v>
      </c>
      <c r="D19" s="128">
        <f>VLOOKUP($B19,Prices!$A14:$R461,7,FALSE)</f>
        <v>11.70183080239258</v>
      </c>
      <c r="E19" s="128">
        <f>VLOOKUP($B19,Prices!$A14:$R461,8,FALSE)</f>
        <v>14.765770745571899</v>
      </c>
      <c r="F19" s="128">
        <f>VLOOKUP($B19,Prices!$A14:$R461,9,FALSE)</f>
        <v>16.505466144593811</v>
      </c>
      <c r="G19" s="128">
        <f>VLOOKUP($B19,Prices!$A14:$R461,10,FALSE)</f>
        <v>28.276536830140689</v>
      </c>
      <c r="H19" s="128">
        <f>VLOOKUP($B19,Prices!$A14:$R461,11,FALSE)</f>
        <v>10.247756937487789</v>
      </c>
      <c r="I19" s="128">
        <f>VLOOKUP($B19,Prices!$A14:$R461,4,FALSE)</f>
        <v>98.626001410804747</v>
      </c>
      <c r="J19" s="128">
        <f>VLOOKUP($B19,Prices!$A14:$R461,5,FALSE)</f>
        <v>94.860990729492187</v>
      </c>
      <c r="K19" s="128">
        <f>VLOOKUP($B19,Prices!$A14:$R461,12,FALSE)</f>
        <v>74.858822990641784</v>
      </c>
      <c r="L19" s="128">
        <f>VLOOKUP($B19,Prices!$A14:$R461,13,FALSE)</f>
        <v>8.5946138686813356</v>
      </c>
      <c r="M19" s="128">
        <f>VLOOKUP($B19,Prices!$A14:$R461,2,FALSE)</f>
        <v>13.54903984069824</v>
      </c>
      <c r="N19" s="128">
        <f>VLOOKUP($B19,Prices!$A14:$R461,15,FALSE)</f>
        <v>19.102026145967098</v>
      </c>
      <c r="O19" s="128">
        <f>VLOOKUP($B19,Prices!$A14:$R461,14,FALSE)</f>
        <v>5.4614311533630371</v>
      </c>
      <c r="P19" s="49">
        <f>VLOOKUP($B19,Prices!$A14:$R461,6,FALSE)</f>
        <v>3028.95166015625</v>
      </c>
      <c r="S19" s="47">
        <v>44480</v>
      </c>
      <c r="T19" s="118">
        <f t="shared" si="0"/>
        <v>-2.4498306681055571E-3</v>
      </c>
      <c r="U19" s="118">
        <f t="shared" si="1"/>
        <v>-7.5543993462764414E-3</v>
      </c>
      <c r="V19" s="118">
        <f t="shared" si="2"/>
        <v>1.6944408591019755E-3</v>
      </c>
      <c r="W19" s="118">
        <f t="shared" si="3"/>
        <v>-8.320152783207746E-3</v>
      </c>
      <c r="X19" s="118">
        <f t="shared" si="4"/>
        <v>-6.1722735666278616E-3</v>
      </c>
      <c r="Y19" s="118">
        <f t="shared" si="5"/>
        <v>-2.8485451143089868E-3</v>
      </c>
      <c r="Z19" s="118">
        <f t="shared" si="6"/>
        <v>-1.0577654770518308E-3</v>
      </c>
      <c r="AA19" s="118">
        <f t="shared" si="7"/>
        <v>-1.4841247919028522E-3</v>
      </c>
      <c r="AB19" s="118">
        <f t="shared" si="8"/>
        <v>-2.5934947438649436E-3</v>
      </c>
      <c r="AC19" s="118">
        <f t="shared" si="9"/>
        <v>5.2020654473583505E-4</v>
      </c>
      <c r="AD19" s="118">
        <f t="shared" si="10"/>
        <v>5.3707719217948036E-3</v>
      </c>
      <c r="AE19" s="118">
        <f t="shared" si="11"/>
        <v>9.2084780653216569E-3</v>
      </c>
      <c r="AF19" s="118">
        <f t="shared" si="12"/>
        <v>3.7015078434388116E-3</v>
      </c>
      <c r="AG19" s="81">
        <f t="shared" si="13"/>
        <v>-1.9896984236064896E-2</v>
      </c>
      <c r="AI19" s="181">
        <v>44480</v>
      </c>
      <c r="AJ19" s="177">
        <f>VLOOKUP(AI19,Prices!$A14:$R461,17,FALSE)</f>
        <v>516.89721849115449</v>
      </c>
      <c r="AK19" s="178">
        <f>VLOOKUP(AI19,Prices!$A14:$R461,18,FALSE)</f>
        <v>11.11327693794556</v>
      </c>
      <c r="AM19" s="47">
        <v>44480</v>
      </c>
      <c r="AN19" s="118">
        <f t="shared" si="14"/>
        <v>-4.3313014124978233E-3</v>
      </c>
      <c r="AO19" s="81">
        <f t="shared" si="15"/>
        <v>-1.0357738982245124E-3</v>
      </c>
    </row>
    <row r="20" spans="2:41" s="135" customFormat="1" x14ac:dyDescent="0.75">
      <c r="B20" s="133">
        <v>44481</v>
      </c>
      <c r="C20" s="120">
        <f>VLOOKUP($B20,Prices!$A$1:$R$500,3,FALSE)</f>
        <v>165.6600036621094</v>
      </c>
      <c r="D20" s="120">
        <f>VLOOKUP($B20,Prices!$A15:$R462,7,FALSE)</f>
        <v>11.721840177688589</v>
      </c>
      <c r="E20" s="120">
        <f>VLOOKUP($B20,Prices!$A15:$R462,8,FALSE)</f>
        <v>14.80835965694428</v>
      </c>
      <c r="F20" s="120">
        <f>VLOOKUP($B20,Prices!$A15:$R462,9,FALSE)</f>
        <v>16.377629164571768</v>
      </c>
      <c r="G20" s="120">
        <f>VLOOKUP($B20,Prices!$A15:$R462,10,FALSE)</f>
        <v>28.40291801364901</v>
      </c>
      <c r="H20" s="120">
        <f>VLOOKUP($B20,Prices!$A15:$R462,11,FALSE)</f>
        <v>10.19592000778198</v>
      </c>
      <c r="I20" s="120">
        <f>VLOOKUP($B20,Prices!$A15:$R462,4,FALSE)</f>
        <v>99.15879052706714</v>
      </c>
      <c r="J20" s="120">
        <f>VLOOKUP($B20,Prices!$A15:$R462,5,FALSE)</f>
        <v>95.326645571565678</v>
      </c>
      <c r="K20" s="120">
        <f>VLOOKUP($B20,Prices!$A15:$R462,12,FALSE)</f>
        <v>75.125549918127035</v>
      </c>
      <c r="L20" s="120">
        <f>VLOOKUP($B20,Prices!$A15:$R462,13,FALSE)</f>
        <v>8.6006399053192126</v>
      </c>
      <c r="M20" s="120">
        <f>VLOOKUP($B20,Prices!$A15:$R462,2,FALSE)</f>
        <v>13.58471012115479</v>
      </c>
      <c r="N20" s="120">
        <f>VLOOKUP($B20,Prices!$A15:$R462,15,FALSE)</f>
        <v>19.082669841604229</v>
      </c>
      <c r="O20" s="120">
        <f>VLOOKUP($B20,Prices!$A15:$R462,14,FALSE)</f>
        <v>5.4707698480892191</v>
      </c>
      <c r="P20" s="134">
        <f>VLOOKUP($B20,Prices!$A15:$R462,6,FALSE)</f>
        <v>3109.65283203125</v>
      </c>
      <c r="S20" s="133">
        <v>44481</v>
      </c>
      <c r="T20" s="136">
        <f t="shared" si="0"/>
        <v>-7.7268242570420753E-3</v>
      </c>
      <c r="U20" s="136">
        <f t="shared" si="1"/>
        <v>1.7099354480427653E-3</v>
      </c>
      <c r="V20" s="136">
        <f t="shared" si="2"/>
        <v>2.8842999194709229E-3</v>
      </c>
      <c r="W20" s="136">
        <f t="shared" si="3"/>
        <v>-7.7451299407205187E-3</v>
      </c>
      <c r="X20" s="136">
        <f t="shared" si="4"/>
        <v>4.4694717838857922E-3</v>
      </c>
      <c r="Y20" s="136">
        <f t="shared" si="5"/>
        <v>-5.0583683846151528E-3</v>
      </c>
      <c r="Z20" s="136">
        <f t="shared" si="6"/>
        <v>5.4021161624830949E-3</v>
      </c>
      <c r="AA20" s="136">
        <f t="shared" si="7"/>
        <v>4.9088127637351153E-3</v>
      </c>
      <c r="AB20" s="136">
        <f t="shared" si="8"/>
        <v>3.5630660065093522E-3</v>
      </c>
      <c r="AC20" s="136">
        <f t="shared" si="9"/>
        <v>7.0114105531082771E-4</v>
      </c>
      <c r="AD20" s="136">
        <f t="shared" si="10"/>
        <v>2.6326795755227117E-3</v>
      </c>
      <c r="AE20" s="136">
        <f t="shared" si="11"/>
        <v>-1.0133115835440076E-3</v>
      </c>
      <c r="AF20" s="136">
        <f t="shared" si="12"/>
        <v>1.7099354480429874E-3</v>
      </c>
      <c r="AG20" s="137">
        <f t="shared" si="13"/>
        <v>2.6643268341508319E-2</v>
      </c>
      <c r="AI20" s="47">
        <v>44481</v>
      </c>
      <c r="AJ20" s="128">
        <f>VLOOKUP(AI20,Prices!$A15:$R462,17,FALSE)</f>
        <v>516.08174034953117</v>
      </c>
      <c r="AK20" s="49">
        <f>VLOOKUP(AI20,Prices!$A15:$R462,18,FALSE)</f>
        <v>11.175630088682169</v>
      </c>
      <c r="AM20" s="133">
        <v>44481</v>
      </c>
      <c r="AN20" s="136">
        <f t="shared" si="14"/>
        <v>-1.5776408006290543E-3</v>
      </c>
      <c r="AO20" s="137">
        <f t="shared" si="15"/>
        <v>5.6106899058465665E-3</v>
      </c>
    </row>
    <row r="21" spans="2:41" s="135" customFormat="1" x14ac:dyDescent="0.75">
      <c r="B21" s="47">
        <v>44482</v>
      </c>
      <c r="C21" s="128">
        <f>VLOOKUP($B21,Prices!$A$1:$R$500,3,FALSE)</f>
        <v>165.4700012207031</v>
      </c>
      <c r="D21" s="128">
        <f>VLOOKUP($B21,Prices!$A16:$R463,7,FALSE)</f>
        <v>11.603866102203369</v>
      </c>
      <c r="E21" s="128">
        <f>VLOOKUP($B21,Prices!$A16:$R463,8,FALSE)</f>
        <v>14.74191041692734</v>
      </c>
      <c r="F21" s="128">
        <f>VLOOKUP($B21,Prices!$A16:$R463,9,FALSE)</f>
        <v>16.371278900476451</v>
      </c>
      <c r="G21" s="128">
        <f>VLOOKUP($B21,Prices!$A16:$R463,10,FALSE)</f>
        <v>28.268259958139421</v>
      </c>
      <c r="H21" s="128">
        <f>VLOOKUP($B21,Prices!$A16:$R463,11,FALSE)</f>
        <v>10.241748159839631</v>
      </c>
      <c r="I21" s="128">
        <f>VLOOKUP($B21,Prices!$A16:$R463,4,FALSE)</f>
        <v>98.822521222497926</v>
      </c>
      <c r="J21" s="128">
        <f>VLOOKUP($B21,Prices!$A16:$R463,5,FALSE)</f>
        <v>94.94307119932364</v>
      </c>
      <c r="K21" s="128">
        <f>VLOOKUP($B21,Prices!$A16:$R463,12,FALSE)</f>
        <v>74.89924607958983</v>
      </c>
      <c r="L21" s="128">
        <f>VLOOKUP($B21,Prices!$A16:$R463,13,FALSE)</f>
        <v>8.5606533142299668</v>
      </c>
      <c r="M21" s="128">
        <f>VLOOKUP($B21,Prices!$A16:$R463,2,FALSE)</f>
        <v>13.57421970367432</v>
      </c>
      <c r="N21" s="128">
        <f>VLOOKUP($B21,Prices!$A16:$R463,15,FALSE)</f>
        <v>19.104135982574459</v>
      </c>
      <c r="O21" s="128">
        <f>VLOOKUP($B21,Prices!$A16:$R463,14,FALSE)</f>
        <v>5.4657141641960152</v>
      </c>
      <c r="P21" s="49">
        <f>VLOOKUP($B21,Prices!$A16:$R463,6,FALSE)</f>
        <v>3266.493408203125</v>
      </c>
      <c r="S21" s="47">
        <v>44482</v>
      </c>
      <c r="T21" s="118">
        <f t="shared" si="0"/>
        <v>-1.1469421538456981E-3</v>
      </c>
      <c r="U21" s="118">
        <f t="shared" si="1"/>
        <v>-1.0064467156767121E-2</v>
      </c>
      <c r="V21" s="118">
        <f t="shared" si="2"/>
        <v>-4.4872789124742463E-3</v>
      </c>
      <c r="W21" s="118">
        <f t="shared" si="3"/>
        <v>-3.8774013207321101E-4</v>
      </c>
      <c r="X21" s="118">
        <f t="shared" si="4"/>
        <v>-4.7409937051143825E-3</v>
      </c>
      <c r="Y21" s="118">
        <f t="shared" si="5"/>
        <v>4.4947539822470794E-3</v>
      </c>
      <c r="Z21" s="118">
        <f t="shared" si="6"/>
        <v>-3.3912203122064E-3</v>
      </c>
      <c r="AA21" s="118">
        <f t="shared" si="7"/>
        <v>-4.0237896754068414E-3</v>
      </c>
      <c r="AB21" s="118">
        <f t="shared" si="8"/>
        <v>-3.0123418568493987E-3</v>
      </c>
      <c r="AC21" s="118">
        <f t="shared" si="9"/>
        <v>-4.6492576749452841E-3</v>
      </c>
      <c r="AD21" s="118">
        <f t="shared" si="10"/>
        <v>-7.7222240201757497E-4</v>
      </c>
      <c r="AE21" s="118">
        <f t="shared" si="11"/>
        <v>1.1249023930304247E-3</v>
      </c>
      <c r="AF21" s="118">
        <f t="shared" si="12"/>
        <v>-9.2412659161122956E-4</v>
      </c>
      <c r="AG21" s="81">
        <f t="shared" si="13"/>
        <v>5.0436683656877923E-2</v>
      </c>
      <c r="AI21" s="181">
        <v>44482</v>
      </c>
      <c r="AJ21" s="177">
        <f>VLOOKUP(AI21,Prices!$A16:$R463,17,FALSE)</f>
        <v>515.79442255746835</v>
      </c>
      <c r="AK21" s="178">
        <f>VLOOKUP(AI21,Prices!$A16:$R463,18,FALSE)</f>
        <v>11.15557370488739</v>
      </c>
      <c r="AM21" s="47">
        <v>44482</v>
      </c>
      <c r="AN21" s="118">
        <f t="shared" si="14"/>
        <v>-5.5672923414851194E-4</v>
      </c>
      <c r="AO21" s="81">
        <f t="shared" si="15"/>
        <v>-1.7946535126543983E-3</v>
      </c>
    </row>
    <row r="22" spans="2:41" s="135" customFormat="1" ht="15" customHeight="1" x14ac:dyDescent="0.75">
      <c r="B22" s="133">
        <v>44483</v>
      </c>
      <c r="C22" s="120">
        <f>VLOOKUP($B22,Prices!$A$1:$R$500,3,FALSE)</f>
        <v>165.91999816894531</v>
      </c>
      <c r="D22" s="120">
        <f>VLOOKUP($B22,Prices!$A17:$R464,7,FALSE)</f>
        <v>11.79310886766052</v>
      </c>
      <c r="E22" s="120">
        <f>VLOOKUP($B22,Prices!$A17:$R464,8,FALSE)</f>
        <v>15.04548820792388</v>
      </c>
      <c r="F22" s="120">
        <f>VLOOKUP($B22,Prices!$A17:$R464,9,FALSE)</f>
        <v>16.883038453041081</v>
      </c>
      <c r="G22" s="120">
        <f>VLOOKUP($B22,Prices!$A17:$R464,10,FALSE)</f>
        <v>28.805551989433301</v>
      </c>
      <c r="H22" s="120">
        <f>VLOOKUP($B22,Prices!$A17:$R464,11,FALSE)</f>
        <v>10.326519056850429</v>
      </c>
      <c r="I22" s="120">
        <f>VLOOKUP($B22,Prices!$A17:$R464,4,FALSE)</f>
        <v>99.081092018775962</v>
      </c>
      <c r="J22" s="120">
        <f>VLOOKUP($B22,Prices!$A17:$R464,5,FALSE)</f>
        <v>95.207570926788321</v>
      </c>
      <c r="K22" s="120">
        <f>VLOOKUP($B22,Prices!$A17:$R464,12,FALSE)</f>
        <v>75.374100102973898</v>
      </c>
      <c r="L22" s="120">
        <f>VLOOKUP($B22,Prices!$A17:$R464,13,FALSE)</f>
        <v>8.5752374939079345</v>
      </c>
      <c r="M22" s="120">
        <f>VLOOKUP($B22,Prices!$A17:$R464,2,FALSE)</f>
        <v>13.75467014312744</v>
      </c>
      <c r="N22" s="120">
        <f>VLOOKUP($B22,Prices!$A17:$R464,15,FALSE)</f>
        <v>19.324479346199041</v>
      </c>
      <c r="O22" s="120">
        <f>VLOOKUP($B22,Prices!$A17:$R464,14,FALSE)</f>
        <v>5.538533972755431</v>
      </c>
      <c r="P22" s="134">
        <f>VLOOKUP($B22,Prices!$A17:$R464,6,FALSE)</f>
        <v>3329.942626953125</v>
      </c>
      <c r="S22" s="133">
        <v>44483</v>
      </c>
      <c r="T22" s="136">
        <f t="shared" si="0"/>
        <v>2.7195077350727903E-3</v>
      </c>
      <c r="U22" s="136">
        <f t="shared" si="1"/>
        <v>1.6308596099813277E-2</v>
      </c>
      <c r="V22" s="136">
        <f t="shared" si="2"/>
        <v>2.0592839218990022E-2</v>
      </c>
      <c r="W22" s="136">
        <f t="shared" si="3"/>
        <v>3.1259595275097141E-2</v>
      </c>
      <c r="X22" s="136">
        <f t="shared" si="4"/>
        <v>1.9006901453769043E-2</v>
      </c>
      <c r="Y22" s="136">
        <f t="shared" si="5"/>
        <v>8.2769948731220566E-3</v>
      </c>
      <c r="Z22" s="136">
        <f t="shared" si="6"/>
        <v>2.6165168939160655E-3</v>
      </c>
      <c r="AA22" s="136">
        <f t="shared" si="7"/>
        <v>2.7858770958586465E-3</v>
      </c>
      <c r="AB22" s="136">
        <f t="shared" si="8"/>
        <v>6.3399039141125435E-3</v>
      </c>
      <c r="AC22" s="136">
        <f t="shared" si="9"/>
        <v>1.7036292841954292E-3</v>
      </c>
      <c r="AD22" s="136">
        <f t="shared" si="10"/>
        <v>1.329361417395325E-2</v>
      </c>
      <c r="AE22" s="136">
        <f t="shared" si="11"/>
        <v>1.1533804189080676E-2</v>
      </c>
      <c r="AF22" s="136">
        <f t="shared" si="12"/>
        <v>1.3323018067141756E-2</v>
      </c>
      <c r="AG22" s="137">
        <f t="shared" si="13"/>
        <v>1.9424260459445675E-2</v>
      </c>
      <c r="AI22" s="47">
        <v>44483</v>
      </c>
      <c r="AJ22" s="128">
        <f>VLOOKUP(AI22,Prices!$A17:$R464,17,FALSE)</f>
        <v>528.5331671811291</v>
      </c>
      <c r="AK22" s="49">
        <f>VLOOKUP(AI22,Prices!$A17:$R464,18,FALSE)</f>
        <v>11.18921904235458</v>
      </c>
      <c r="AM22" s="133">
        <v>44483</v>
      </c>
      <c r="AN22" s="136">
        <f t="shared" si="14"/>
        <v>2.4697329142292945E-2</v>
      </c>
      <c r="AO22" s="137">
        <f t="shared" si="15"/>
        <v>3.0160113999739835E-3</v>
      </c>
    </row>
    <row r="23" spans="2:41" s="135" customFormat="1" x14ac:dyDescent="0.75">
      <c r="B23" s="47">
        <v>44484</v>
      </c>
      <c r="C23" s="128">
        <f>VLOOKUP($B23,Prices!$A$1:$R$500,3,FALSE)</f>
        <v>168.46000671386719</v>
      </c>
      <c r="D23" s="128">
        <f>VLOOKUP($B23,Prices!$A18:$R465,7,FALSE)</f>
        <v>11.905259964504239</v>
      </c>
      <c r="E23" s="128">
        <f>VLOOKUP($B23,Prices!$A18:$R465,8,FALSE)</f>
        <v>15.10587694363403</v>
      </c>
      <c r="F23" s="128">
        <f>VLOOKUP($B23,Prices!$A18:$R465,9,FALSE)</f>
        <v>16.96930878068542</v>
      </c>
      <c r="G23" s="128">
        <f>VLOOKUP($B23,Prices!$A18:$R465,10,FALSE)</f>
        <v>28.874569567924478</v>
      </c>
      <c r="H23" s="128">
        <f>VLOOKUP($B23,Prices!$A18:$R465,11,FALSE)</f>
        <v>10.38690779256058</v>
      </c>
      <c r="I23" s="128">
        <f>VLOOKUP($B23,Prices!$A18:$R465,4,FALSE)</f>
        <v>98.839537075935368</v>
      </c>
      <c r="J23" s="128">
        <f>VLOOKUP($B23,Prices!$A18:$R465,5,FALSE)</f>
        <v>95.052284666122432</v>
      </c>
      <c r="K23" s="128">
        <f>VLOOKUP($B23,Prices!$A18:$R465,12,FALSE)</f>
        <v>75.244693788772565</v>
      </c>
      <c r="L23" s="128">
        <f>VLOOKUP($B23,Prices!$A18:$R465,13,FALSE)</f>
        <v>8.5924918885307306</v>
      </c>
      <c r="M23" s="128">
        <f>VLOOKUP($B23,Prices!$A18:$R465,2,FALSE)</f>
        <v>13.81865978240967</v>
      </c>
      <c r="N23" s="128">
        <f>VLOOKUP($B23,Prices!$A18:$R465,15,FALSE)</f>
        <v>19.488392804176328</v>
      </c>
      <c r="O23" s="128">
        <f>VLOOKUP($B23,Prices!$A18:$R465,14,FALSE)</f>
        <v>5.5471607586994196</v>
      </c>
      <c r="P23" s="49">
        <f>VLOOKUP($B23,Prices!$A18:$R465,6,FALSE)</f>
        <v>3302.137939453125</v>
      </c>
      <c r="S23" s="47">
        <v>44484</v>
      </c>
      <c r="T23" s="118">
        <f t="shared" si="0"/>
        <v>1.5308634118568198E-2</v>
      </c>
      <c r="U23" s="118">
        <f t="shared" si="1"/>
        <v>9.5098839586960082E-3</v>
      </c>
      <c r="V23" s="118">
        <f t="shared" si="2"/>
        <v>4.0137438463676567E-3</v>
      </c>
      <c r="W23" s="118">
        <f t="shared" si="3"/>
        <v>5.1098816059853558E-3</v>
      </c>
      <c r="X23" s="118">
        <f t="shared" si="4"/>
        <v>2.3959818064411831E-3</v>
      </c>
      <c r="Y23" s="118">
        <f t="shared" si="5"/>
        <v>5.8479275908651651E-3</v>
      </c>
      <c r="Z23" s="118">
        <f t="shared" si="6"/>
        <v>-2.4379519635776559E-3</v>
      </c>
      <c r="AA23" s="118">
        <f t="shared" si="7"/>
        <v>-1.6310284902163463E-3</v>
      </c>
      <c r="AB23" s="118">
        <f t="shared" si="8"/>
        <v>-1.7168538533068878E-3</v>
      </c>
      <c r="AC23" s="118">
        <f t="shared" si="9"/>
        <v>2.0121185722323798E-3</v>
      </c>
      <c r="AD23" s="118">
        <f t="shared" si="10"/>
        <v>4.652211839060616E-3</v>
      </c>
      <c r="AE23" s="118">
        <f t="shared" si="11"/>
        <v>8.4821668434511555E-3</v>
      </c>
      <c r="AF23" s="118">
        <f t="shared" si="12"/>
        <v>1.5575937579195287E-3</v>
      </c>
      <c r="AG23" s="81">
        <f t="shared" si="13"/>
        <v>-8.3498998676265757E-3</v>
      </c>
      <c r="AI23" s="181">
        <v>44484</v>
      </c>
      <c r="AJ23" s="177">
        <f>VLOOKUP(AI23,Prices!$A18:$R465,17,FALSE)</f>
        <v>531.49222181280493</v>
      </c>
      <c r="AK23" s="178">
        <f>VLOOKUP(AI23,Prices!$A18:$R465,18,FALSE)</f>
        <v>11.17196464773178</v>
      </c>
      <c r="AM23" s="47">
        <v>44484</v>
      </c>
      <c r="AN23" s="118">
        <f t="shared" si="14"/>
        <v>5.5986167291215416E-3</v>
      </c>
      <c r="AO23" s="81">
        <f t="shared" si="15"/>
        <v>-1.5420553085506716E-3</v>
      </c>
    </row>
    <row r="24" spans="2:41" s="135" customFormat="1" x14ac:dyDescent="0.75">
      <c r="B24" s="133">
        <v>44487</v>
      </c>
      <c r="C24" s="120">
        <f>VLOOKUP($B24,Prices!$A$1:$R$500,3,FALSE)</f>
        <v>169.41999816894531</v>
      </c>
      <c r="D24" s="120">
        <f>VLOOKUP($B24,Prices!$A21:$R468,7,FALSE)</f>
        <v>11.899572483985139</v>
      </c>
      <c r="E24" s="120">
        <f>VLOOKUP($B24,Prices!$A21:$R468,8,FALSE)</f>
        <v>15.11986187249909</v>
      </c>
      <c r="F24" s="120">
        <f>VLOOKUP($B24,Prices!$A21:$R468,9,FALSE)</f>
        <v>17.134695594867711</v>
      </c>
      <c r="G24" s="120">
        <f>VLOOKUP($B24,Prices!$A21:$R468,10,FALSE)</f>
        <v>28.552086140855408</v>
      </c>
      <c r="H24" s="120">
        <f>VLOOKUP($B24,Prices!$A21:$R468,11,FALSE)</f>
        <v>10.4013630877655</v>
      </c>
      <c r="I24" s="120">
        <f>VLOOKUP($B24,Prices!$A21:$R468,4,FALSE)</f>
        <v>98.580467319507989</v>
      </c>
      <c r="J24" s="120">
        <f>VLOOKUP($B24,Prices!$A21:$R468,5,FALSE)</f>
        <v>94.748841964338681</v>
      </c>
      <c r="K24" s="120">
        <f>VLOOKUP($B24,Prices!$A21:$R468,12,FALSE)</f>
        <v>75.065467126877593</v>
      </c>
      <c r="L24" s="120">
        <f>VLOOKUP($B24,Prices!$A21:$R468,13,FALSE)</f>
        <v>8.5673477974338539</v>
      </c>
      <c r="M24" s="120">
        <f>VLOOKUP($B24,Prices!$A21:$R468,2,FALSE)</f>
        <v>13.805020332336429</v>
      </c>
      <c r="N24" s="120">
        <f>VLOOKUP($B24,Prices!$A21:$R468,15,FALSE)</f>
        <v>19.313127376349261</v>
      </c>
      <c r="O24" s="120">
        <f>VLOOKUP($B24,Prices!$A21:$R468,14,FALSE)</f>
        <v>5.4676038934192661</v>
      </c>
      <c r="P24" s="134">
        <f>VLOOKUP($B24,Prices!$A21:$R468,6,FALSE)</f>
        <v>3333.178466796875</v>
      </c>
      <c r="S24" s="133">
        <v>44487</v>
      </c>
      <c r="T24" s="136">
        <f t="shared" si="0"/>
        <v>5.698631228886919E-3</v>
      </c>
      <c r="U24" s="136">
        <f t="shared" si="1"/>
        <v>-4.7772837687354297E-4</v>
      </c>
      <c r="V24" s="136">
        <f t="shared" si="2"/>
        <v>9.2579390903568815E-4</v>
      </c>
      <c r="W24" s="136">
        <f t="shared" si="3"/>
        <v>9.7462316420651174E-3</v>
      </c>
      <c r="X24" s="136">
        <f t="shared" si="4"/>
        <v>-1.1168423699285279E-2</v>
      </c>
      <c r="Y24" s="136">
        <f t="shared" si="5"/>
        <v>1.3916841752723563E-3</v>
      </c>
      <c r="Z24" s="136">
        <f t="shared" si="6"/>
        <v>-2.6211146277257402E-3</v>
      </c>
      <c r="AA24" s="136">
        <f t="shared" si="7"/>
        <v>-3.1923767308656981E-3</v>
      </c>
      <c r="AB24" s="136">
        <f t="shared" si="8"/>
        <v>-2.3819176193088376E-3</v>
      </c>
      <c r="AC24" s="136">
        <f t="shared" si="9"/>
        <v>-2.9262862767946984E-3</v>
      </c>
      <c r="AD24" s="136">
        <f t="shared" si="10"/>
        <v>-9.8703132489030843E-4</v>
      </c>
      <c r="AE24" s="136">
        <f t="shared" si="11"/>
        <v>-8.9933238511853419E-3</v>
      </c>
      <c r="AF24" s="136">
        <f t="shared" si="12"/>
        <v>-1.4341907282096944E-2</v>
      </c>
      <c r="AG24" s="137">
        <f t="shared" si="13"/>
        <v>9.4001304345543435E-3</v>
      </c>
      <c r="AI24" s="47">
        <v>44487</v>
      </c>
      <c r="AJ24" s="128">
        <f>VLOOKUP(AI24,Prices!$A19:$R466,17,FALSE)</f>
        <v>533.68981671837537</v>
      </c>
      <c r="AK24" s="49">
        <f>VLOOKUP(AI24,Prices!$A19:$R466,18,FALSE)</f>
        <v>11.150467785875319</v>
      </c>
      <c r="AM24" s="133">
        <v>44487</v>
      </c>
      <c r="AN24" s="136">
        <f t="shared" si="14"/>
        <v>4.1347640010138687E-3</v>
      </c>
      <c r="AO24" s="137">
        <f t="shared" si="15"/>
        <v>-1.9241791873039205E-3</v>
      </c>
    </row>
    <row r="25" spans="2:41" s="135" customFormat="1" x14ac:dyDescent="0.75">
      <c r="B25" s="47">
        <v>44488</v>
      </c>
      <c r="C25" s="128">
        <f>VLOOKUP($B25,Prices!$A$1:$R$500,3,FALSE)</f>
        <v>168.77000427246091</v>
      </c>
      <c r="D25" s="128">
        <f>VLOOKUP($B25,Prices!$A22:$R469,7,FALSE)</f>
        <v>11.97562159846211</v>
      </c>
      <c r="E25" s="128">
        <f>VLOOKUP($B25,Prices!$A22:$R469,8,FALSE)</f>
        <v>15.13931794961263</v>
      </c>
      <c r="F25" s="128">
        <f>VLOOKUP($B25,Prices!$A22:$R469,9,FALSE)</f>
        <v>17.288568009932529</v>
      </c>
      <c r="G25" s="128">
        <f>VLOOKUP($B25,Prices!$A22:$R469,10,FALSE)</f>
        <v>28.825740759572</v>
      </c>
      <c r="H25" s="128">
        <f>VLOOKUP($B25,Prices!$A22:$R469,11,FALSE)</f>
        <v>10.47974293337535</v>
      </c>
      <c r="I25" s="128">
        <f>VLOOKUP($B25,Prices!$A22:$R469,4,FALSE)</f>
        <v>98.143357902763455</v>
      </c>
      <c r="J25" s="128">
        <f>VLOOKUP($B25,Prices!$A22:$R469,5,FALSE)</f>
        <v>94.343478811284967</v>
      </c>
      <c r="K25" s="128">
        <f>VLOOKUP($B25,Prices!$A22:$R469,12,FALSE)</f>
        <v>75.000228268405863</v>
      </c>
      <c r="L25" s="128">
        <f>VLOOKUP($B25,Prices!$A22:$R469,13,FALSE)</f>
        <v>8.5540150760984375</v>
      </c>
      <c r="M25" s="128">
        <f>VLOOKUP($B25,Prices!$A22:$R469,2,FALSE)</f>
        <v>13.826009750366209</v>
      </c>
      <c r="N25" s="128">
        <f>VLOOKUP($B25,Prices!$A22:$R469,15,FALSE)</f>
        <v>19.31745895184611</v>
      </c>
      <c r="O25" s="128">
        <f>VLOOKUP($B25,Prices!$A22:$R469,14,FALSE)</f>
        <v>5.484886252321246</v>
      </c>
      <c r="P25" s="49">
        <f>VLOOKUP($B25,Prices!$A22:$R469,6,FALSE)</f>
        <v>3566.610107421875</v>
      </c>
      <c r="S25" s="47">
        <v>44488</v>
      </c>
      <c r="T25" s="118">
        <f t="shared" si="0"/>
        <v>-3.8365830687604463E-3</v>
      </c>
      <c r="U25" s="118">
        <f t="shared" si="1"/>
        <v>6.3909114868891947E-3</v>
      </c>
      <c r="V25" s="118">
        <f t="shared" si="2"/>
        <v>1.2867893422312537E-3</v>
      </c>
      <c r="W25" s="118">
        <f t="shared" si="3"/>
        <v>8.9801662488189216E-3</v>
      </c>
      <c r="X25" s="118">
        <f t="shared" si="4"/>
        <v>9.5844001508882393E-3</v>
      </c>
      <c r="Y25" s="118">
        <f t="shared" si="5"/>
        <v>7.5355359627857776E-3</v>
      </c>
      <c r="Z25" s="118">
        <f t="shared" si="6"/>
        <v>-4.434036768438343E-3</v>
      </c>
      <c r="AA25" s="118">
        <f t="shared" si="7"/>
        <v>-4.2782913716906679E-3</v>
      </c>
      <c r="AB25" s="118">
        <f t="shared" si="8"/>
        <v>-8.6909281949132389E-4</v>
      </c>
      <c r="AC25" s="118">
        <f t="shared" si="9"/>
        <v>-1.5562250594530758E-3</v>
      </c>
      <c r="AD25" s="118">
        <f t="shared" si="10"/>
        <v>1.5204192043538622E-3</v>
      </c>
      <c r="AE25" s="118">
        <f t="shared" si="11"/>
        <v>2.2428141297070603E-4</v>
      </c>
      <c r="AF25" s="118">
        <f t="shared" si="12"/>
        <v>3.1608652051002828E-3</v>
      </c>
      <c r="AG25" s="81">
        <f t="shared" si="13"/>
        <v>7.0032745906139171E-2</v>
      </c>
      <c r="AI25" s="181">
        <v>44488</v>
      </c>
      <c r="AJ25" s="177">
        <f>VLOOKUP(AI25,Prices!$A20:$R467,17,FALSE)</f>
        <v>542.43634611367088</v>
      </c>
      <c r="AK25" s="178">
        <f>VLOOKUP(AI25,Prices!$A20:$R467,18,FALSE)</f>
        <v>11.09012998330115</v>
      </c>
      <c r="AM25" s="47">
        <v>44488</v>
      </c>
      <c r="AN25" s="118">
        <f t="shared" si="14"/>
        <v>1.6388788246096464E-2</v>
      </c>
      <c r="AO25" s="81">
        <f t="shared" si="15"/>
        <v>-5.4112350919125474E-3</v>
      </c>
    </row>
    <row r="26" spans="2:41" s="135" customFormat="1" x14ac:dyDescent="0.75">
      <c r="B26" s="133">
        <v>44489</v>
      </c>
      <c r="C26" s="120">
        <f>VLOOKUP($B26,Prices!$A$1:$R$500,3,FALSE)</f>
        <v>169.57000732421881</v>
      </c>
      <c r="D26" s="120">
        <f>VLOOKUP($B26,Prices!$A23:$R470,7,FALSE)</f>
        <v>12.13036704529094</v>
      </c>
      <c r="E26" s="120">
        <f>VLOOKUP($B26,Prices!$A23:$R470,8,FALSE)</f>
        <v>15.25967542827129</v>
      </c>
      <c r="F26" s="120">
        <f>VLOOKUP($B26,Prices!$A23:$R470,9,FALSE)</f>
        <v>17.236984827866539</v>
      </c>
      <c r="G26" s="120">
        <f>VLOOKUP($B26,Prices!$A23:$R470,10,FALSE)</f>
        <v>29.195412032306649</v>
      </c>
      <c r="H26" s="120">
        <f>VLOOKUP($B26,Prices!$A23:$R470,11,FALSE)</f>
        <v>10.462549359227181</v>
      </c>
      <c r="I26" s="120">
        <f>VLOOKUP($B26,Prices!$A23:$R470,4,FALSE)</f>
        <v>98.074580326675459</v>
      </c>
      <c r="J26" s="120">
        <f>VLOOKUP($B26,Prices!$A23:$R470,5,FALSE)</f>
        <v>94.291898908714302</v>
      </c>
      <c r="K26" s="120">
        <f>VLOOKUP($B26,Prices!$A23:$R470,12,FALSE)</f>
        <v>75.026018219691196</v>
      </c>
      <c r="L26" s="120">
        <f>VLOOKUP($B26,Prices!$A23:$R470,13,FALSE)</f>
        <v>8.5540150760984375</v>
      </c>
      <c r="M26" s="120">
        <f>VLOOKUP($B26,Prices!$A23:$R470,2,FALSE)</f>
        <v>13.826009750366209</v>
      </c>
      <c r="N26" s="120">
        <f>VLOOKUP($B26,Prices!$A23:$R470,15,FALSE)</f>
        <v>19.5237867608671</v>
      </c>
      <c r="O26" s="120">
        <f>VLOOKUP($B26,Prices!$A23:$R470,14,FALSE)</f>
        <v>5.484886252321246</v>
      </c>
      <c r="P26" s="134">
        <f>VLOOKUP($B26,Prices!$A23:$R470,6,FALSE)</f>
        <v>3566.610107421875</v>
      </c>
      <c r="S26" s="133">
        <v>44489</v>
      </c>
      <c r="T26" s="136">
        <f t="shared" si="0"/>
        <v>4.7401969041036551E-3</v>
      </c>
      <c r="U26" s="136">
        <f t="shared" si="1"/>
        <v>1.2921704778038556E-2</v>
      </c>
      <c r="V26" s="136">
        <f t="shared" si="2"/>
        <v>7.9499934580433695E-3</v>
      </c>
      <c r="W26" s="136">
        <f t="shared" si="3"/>
        <v>-2.9836584520103182E-3</v>
      </c>
      <c r="X26" s="136">
        <f t="shared" si="4"/>
        <v>1.2824345983611707E-2</v>
      </c>
      <c r="Y26" s="136">
        <f t="shared" si="5"/>
        <v>-1.6406484641348085E-3</v>
      </c>
      <c r="Z26" s="136">
        <f t="shared" si="6"/>
        <v>-7.0078686482422103E-4</v>
      </c>
      <c r="AA26" s="136">
        <f t="shared" si="7"/>
        <v>-5.4672461966176478E-4</v>
      </c>
      <c r="AB26" s="136">
        <f t="shared" si="8"/>
        <v>3.4386497055760579E-4</v>
      </c>
      <c r="AC26" s="136">
        <f t="shared" si="9"/>
        <v>0</v>
      </c>
      <c r="AD26" s="136">
        <f t="shared" si="10"/>
        <v>0</v>
      </c>
      <c r="AE26" s="136">
        <f t="shared" si="11"/>
        <v>1.0680898017452423E-2</v>
      </c>
      <c r="AF26" s="136">
        <f t="shared" si="12"/>
        <v>0</v>
      </c>
      <c r="AG26" s="137">
        <f t="shared" si="13"/>
        <v>0</v>
      </c>
      <c r="AI26" s="47">
        <v>44489</v>
      </c>
      <c r="AJ26" s="128">
        <f>VLOOKUP(AI26,Prices!$A21:$R468,17,FALSE)</f>
        <v>535.9025944471432</v>
      </c>
      <c r="AK26" s="49">
        <f>VLOOKUP(AI26,Prices!$A21:$R468,18,FALSE)</f>
        <v>11.072936409152989</v>
      </c>
      <c r="AM26" s="133">
        <v>44489</v>
      </c>
      <c r="AN26" s="136">
        <f t="shared" si="14"/>
        <v>-1.2045195188964186E-2</v>
      </c>
      <c r="AO26" s="137">
        <f t="shared" si="15"/>
        <v>-1.5503492000589203E-3</v>
      </c>
    </row>
    <row r="27" spans="2:41" s="135" customFormat="1" ht="15.5" thickBot="1" x14ac:dyDescent="0.9">
      <c r="B27" s="204">
        <v>44490</v>
      </c>
      <c r="C27" s="128">
        <f>VLOOKUP($B27,Prices!$A$1:$R$500,3,FALSE)</f>
        <v>169.57000732421881</v>
      </c>
      <c r="D27" s="128">
        <f>VLOOKUP($B27,Prices!$A24:$R471,7,FALSE)</f>
        <v>12.13036704529094</v>
      </c>
      <c r="E27" s="128">
        <f>VLOOKUP($B27,Prices!$A24:$R471,8,FALSE)</f>
        <v>15.25967542827129</v>
      </c>
      <c r="F27" s="128">
        <f>VLOOKUP($B27,Prices!$A24:$R471,9,FALSE)</f>
        <v>17.236984827866539</v>
      </c>
      <c r="G27" s="128">
        <f>VLOOKUP($B27,Prices!$A24:$R471,10,FALSE)</f>
        <v>29.195412032306649</v>
      </c>
      <c r="H27" s="128">
        <f>VLOOKUP($B27,Prices!$A24:$R471,11,FALSE)</f>
        <v>10.462549359227181</v>
      </c>
      <c r="I27" s="128">
        <f>VLOOKUP($B27,Prices!$A24:$R471,4,FALSE)</f>
        <v>97.862487812278232</v>
      </c>
      <c r="J27" s="128">
        <f>VLOOKUP($B27,Prices!$A24:$R471,5,FALSE)</f>
        <v>94.191721739936838</v>
      </c>
      <c r="K27" s="128">
        <f>VLOOKUP($B27,Prices!$A24:$R471,12,FALSE)</f>
        <v>74.827607310237909</v>
      </c>
      <c r="L27" s="128">
        <f>VLOOKUP($B27,Prices!$A24:$R471,13,FALSE)</f>
        <v>8.5540150760984375</v>
      </c>
      <c r="M27" s="128">
        <f>VLOOKUP($B27,Prices!$A24:$R471,2,FALSE)</f>
        <v>13.826009750366209</v>
      </c>
      <c r="N27" s="128">
        <f>VLOOKUP($B27,Prices!$A24:$R471,15,FALSE)</f>
        <v>19.119269426695841</v>
      </c>
      <c r="O27" s="128">
        <f>VLOOKUP($B27,Prices!$A24:$R471,14,FALSE)</f>
        <v>5.484886252321246</v>
      </c>
      <c r="P27" s="128">
        <f>VLOOKUP($B27,Prices!$A24:$R471,6,FALSE)</f>
        <v>3533.09521484375</v>
      </c>
      <c r="S27" s="52">
        <v>44490</v>
      </c>
      <c r="T27" s="83">
        <f t="shared" si="0"/>
        <v>0</v>
      </c>
      <c r="U27" s="83">
        <f t="shared" si="1"/>
        <v>0</v>
      </c>
      <c r="V27" s="83">
        <f t="shared" si="2"/>
        <v>0</v>
      </c>
      <c r="W27" s="83">
        <f t="shared" si="3"/>
        <v>0</v>
      </c>
      <c r="X27" s="83">
        <f t="shared" si="4"/>
        <v>0</v>
      </c>
      <c r="Y27" s="83">
        <f t="shared" si="5"/>
        <v>0</v>
      </c>
      <c r="Z27" s="83">
        <f t="shared" si="6"/>
        <v>-2.1625635683657496E-3</v>
      </c>
      <c r="AA27" s="83">
        <f t="shared" si="7"/>
        <v>-1.0624154348025661E-3</v>
      </c>
      <c r="AB27" s="83">
        <f t="shared" si="8"/>
        <v>-2.6445613689947134E-3</v>
      </c>
      <c r="AC27" s="83">
        <f t="shared" si="9"/>
        <v>0</v>
      </c>
      <c r="AD27" s="83">
        <f t="shared" si="10"/>
        <v>0</v>
      </c>
      <c r="AE27" s="83">
        <f t="shared" si="11"/>
        <v>-2.0719204687384862E-2</v>
      </c>
      <c r="AF27" s="83">
        <f t="shared" si="12"/>
        <v>0</v>
      </c>
      <c r="AG27" s="59">
        <f t="shared" si="13"/>
        <v>-9.3968478663767341E-3</v>
      </c>
      <c r="AI27" s="182">
        <v>44490</v>
      </c>
      <c r="AJ27" s="183">
        <f>VLOOKUP(AI27,Prices!$A22:$R469,17,FALSE)</f>
        <v>544.97005398348847</v>
      </c>
      <c r="AK27" s="184">
        <f>VLOOKUP(AI27,Prices!$A22:$R469,18,FALSE)</f>
        <v>11.072936409152989</v>
      </c>
      <c r="AM27" s="52">
        <v>44490</v>
      </c>
      <c r="AN27" s="83">
        <f t="shared" si="14"/>
        <v>1.6919976932934233E-2</v>
      </c>
      <c r="AO27" s="59">
        <f t="shared" si="15"/>
        <v>0</v>
      </c>
    </row>
    <row r="28" spans="2:41" x14ac:dyDescent="0.75">
      <c r="B28" s="204">
        <v>44491</v>
      </c>
    </row>
    <row r="29" spans="2:41" x14ac:dyDescent="0.75">
      <c r="B29" s="205">
        <v>44494</v>
      </c>
    </row>
    <row r="30" spans="2:41" x14ac:dyDescent="0.75">
      <c r="B30" s="205">
        <v>44495</v>
      </c>
    </row>
    <row r="31" spans="2:41" x14ac:dyDescent="0.75">
      <c r="B31" s="205">
        <v>44496</v>
      </c>
    </row>
    <row r="32" spans="2:41" x14ac:dyDescent="0.75">
      <c r="B32" s="205">
        <v>44497</v>
      </c>
    </row>
    <row r="33" spans="2:2" x14ac:dyDescent="0.75">
      <c r="B33" s="205">
        <v>44498</v>
      </c>
    </row>
    <row r="34" spans="2:2" x14ac:dyDescent="0.75">
      <c r="B34" s="205">
        <v>44501</v>
      </c>
    </row>
    <row r="35" spans="2:2" x14ac:dyDescent="0.75">
      <c r="B35" s="205">
        <v>44502</v>
      </c>
    </row>
    <row r="36" spans="2:2" x14ac:dyDescent="0.75">
      <c r="B36" s="205">
        <v>44503</v>
      </c>
    </row>
    <row r="37" spans="2:2" x14ac:dyDescent="0.75">
      <c r="B37" s="205">
        <v>44504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37"/>
  <sheetViews>
    <sheetView zoomScale="90" zoomScaleNormal="90" workbookViewId="0">
      <selection activeCell="E2" sqref="E2"/>
    </sheetView>
  </sheetViews>
  <sheetFormatPr defaultRowHeight="14.75" x14ac:dyDescent="0.75"/>
  <cols>
    <col min="2" max="2" width="57.1796875" style="42" bestFit="1" customWidth="1"/>
    <col min="3" max="3" width="12.453125" style="42" bestFit="1" customWidth="1"/>
    <col min="4" max="4" width="21.26953125" style="42" bestFit="1" customWidth="1"/>
    <col min="5" max="5" width="21.1796875" style="42" customWidth="1"/>
    <col min="6" max="6" width="27.453125" style="42" bestFit="1" customWidth="1"/>
    <col min="7" max="7" width="8.81640625" style="42" bestFit="1" customWidth="1"/>
    <col min="9" max="9" width="22" style="42" bestFit="1" customWidth="1"/>
    <col min="10" max="10" width="14.26953125" style="42" bestFit="1" customWidth="1"/>
    <col min="11" max="11" width="12.08984375" style="42" bestFit="1" customWidth="1"/>
  </cols>
  <sheetData>
    <row r="1" spans="2:11" ht="18.5" x14ac:dyDescent="0.9">
      <c r="B1" s="36" t="s">
        <v>95</v>
      </c>
      <c r="H1" s="42"/>
    </row>
    <row r="2" spans="2:11" ht="18.5" customHeight="1" thickBot="1" x14ac:dyDescent="0.9">
      <c r="H2" s="42"/>
    </row>
    <row r="3" spans="2:11" ht="15" customHeight="1" x14ac:dyDescent="0.75">
      <c r="B3" s="43" t="s">
        <v>22</v>
      </c>
      <c r="C3" s="44" t="s">
        <v>23</v>
      </c>
      <c r="D3" s="44" t="s">
        <v>96</v>
      </c>
      <c r="E3" s="33" t="s">
        <v>93</v>
      </c>
      <c r="F3" s="44" t="s">
        <v>98</v>
      </c>
      <c r="G3" s="24" t="s">
        <v>26</v>
      </c>
      <c r="H3" s="42"/>
      <c r="I3" s="29" t="s">
        <v>27</v>
      </c>
      <c r="J3" s="30" t="s">
        <v>28</v>
      </c>
      <c r="K3" s="31" t="s">
        <v>26</v>
      </c>
    </row>
    <row r="4" spans="2:11" x14ac:dyDescent="0.75">
      <c r="B4" s="65" t="s">
        <v>29</v>
      </c>
      <c r="C4" s="66" t="s">
        <v>4</v>
      </c>
      <c r="D4" s="67">
        <f>'Assets Returns'!$C$27</f>
        <v>169.57000732421881</v>
      </c>
      <c r="E4" s="145">
        <v>650</v>
      </c>
      <c r="F4" s="67">
        <f t="shared" ref="F4:F17" si="0">$E4*$D4</f>
        <v>110220.50476074223</v>
      </c>
      <c r="G4" s="90">
        <f>$F4/$J$9</f>
        <v>2.1198574820051254E-2</v>
      </c>
      <c r="H4" s="42"/>
      <c r="I4" s="20" t="s">
        <v>30</v>
      </c>
      <c r="J4" s="28">
        <f>SUM(F4:F9)</f>
        <v>1858874.5846530879</v>
      </c>
      <c r="K4" s="84">
        <f>SUM(G4:G9)</f>
        <v>0.35751507443554575</v>
      </c>
    </row>
    <row r="5" spans="2:11" x14ac:dyDescent="0.75">
      <c r="B5" s="10" t="s">
        <v>31</v>
      </c>
      <c r="C5" s="146" t="s">
        <v>5</v>
      </c>
      <c r="D5" s="117">
        <f>'Assets Returns'!$D$27</f>
        <v>12.13036704529094</v>
      </c>
      <c r="E5" s="146">
        <v>108661</v>
      </c>
      <c r="F5" s="117">
        <f t="shared" si="0"/>
        <v>1318097.8135083588</v>
      </c>
      <c r="G5" s="85">
        <f t="shared" ref="G5:G18" si="1">$F5/$J$9</f>
        <v>0.25350813971009023</v>
      </c>
      <c r="H5" s="42"/>
      <c r="I5" s="1" t="s">
        <v>32</v>
      </c>
      <c r="J5" s="61">
        <f>SUM(F10:F13)</f>
        <v>2049560.8469010144</v>
      </c>
      <c r="K5" s="85">
        <f>SUM(G10:G13)</f>
        <v>0.39418952993902245</v>
      </c>
    </row>
    <row r="6" spans="2:11" x14ac:dyDescent="0.75">
      <c r="B6" s="62" t="s">
        <v>33</v>
      </c>
      <c r="C6" s="145" t="s">
        <v>6</v>
      </c>
      <c r="D6" s="128">
        <f>'Assets Returns'!$E$27</f>
        <v>15.25967542827129</v>
      </c>
      <c r="E6" s="145">
        <v>7054</v>
      </c>
      <c r="F6" s="128">
        <f t="shared" si="0"/>
        <v>107641.75047102568</v>
      </c>
      <c r="G6" s="90">
        <f t="shared" si="1"/>
        <v>2.0702606162751516E-2</v>
      </c>
      <c r="H6" s="42"/>
      <c r="I6" s="20" t="s">
        <v>34</v>
      </c>
      <c r="J6" s="28">
        <f>SUM(F14:F16)</f>
        <v>628563.44506447145</v>
      </c>
      <c r="K6" s="84">
        <f>SUM(G14:G16)</f>
        <v>0.1208908383088287</v>
      </c>
    </row>
    <row r="7" spans="2:11" x14ac:dyDescent="0.75">
      <c r="B7" s="10" t="s">
        <v>35</v>
      </c>
      <c r="C7" s="146" t="s">
        <v>7</v>
      </c>
      <c r="D7" s="117">
        <f>'Assets Returns'!$F$27</f>
        <v>17.236984827866539</v>
      </c>
      <c r="E7" s="146">
        <v>6470</v>
      </c>
      <c r="F7" s="117">
        <f t="shared" si="0"/>
        <v>111523.29183629651</v>
      </c>
      <c r="G7" s="85">
        <f t="shared" si="1"/>
        <v>2.1449138264264127E-2</v>
      </c>
      <c r="H7" s="42"/>
      <c r="I7" s="1" t="s">
        <v>36</v>
      </c>
      <c r="J7" s="61">
        <f>F17</f>
        <v>176654.7607421875</v>
      </c>
      <c r="K7" s="85">
        <f>G17</f>
        <v>3.3975793987157721E-2</v>
      </c>
    </row>
    <row r="8" spans="2:11" x14ac:dyDescent="0.75">
      <c r="B8" s="62" t="s">
        <v>37</v>
      </c>
      <c r="C8" s="145" t="s">
        <v>8</v>
      </c>
      <c r="D8" s="128">
        <f>'Assets Returns'!$G$27</f>
        <v>29.195412032306649</v>
      </c>
      <c r="E8" s="145">
        <v>3634</v>
      </c>
      <c r="F8" s="128">
        <f t="shared" si="0"/>
        <v>106096.12732540237</v>
      </c>
      <c r="G8" s="90">
        <f t="shared" si="1"/>
        <v>2.0405338354304966E-2</v>
      </c>
      <c r="H8" s="42"/>
      <c r="I8" s="20" t="s">
        <v>38</v>
      </c>
      <c r="J8" s="28">
        <f>F18</f>
        <v>485776.31</v>
      </c>
      <c r="K8" s="84">
        <f>G18</f>
        <v>9.3428763329445538E-2</v>
      </c>
    </row>
    <row r="9" spans="2:11" ht="15.5" thickBot="1" x14ac:dyDescent="0.9">
      <c r="B9" s="16" t="s">
        <v>39</v>
      </c>
      <c r="C9" s="17" t="s">
        <v>9</v>
      </c>
      <c r="D9" s="5">
        <f>'Assets Returns'!$H$27</f>
        <v>10.462549359227181</v>
      </c>
      <c r="E9" s="17">
        <v>10064</v>
      </c>
      <c r="F9" s="5">
        <f t="shared" si="0"/>
        <v>105295.09675126235</v>
      </c>
      <c r="G9" s="91">
        <f t="shared" si="1"/>
        <v>2.0251277124083634E-2</v>
      </c>
      <c r="H9" s="42"/>
      <c r="I9" s="21" t="s">
        <v>99</v>
      </c>
      <c r="J9" s="3">
        <f>SUM(J4:J8)</f>
        <v>5199429.9473607605</v>
      </c>
      <c r="K9" s="95" t="str">
        <f>IF(SUM(K4:K8)=1, "Check OK", "Error!")</f>
        <v>Check OK</v>
      </c>
    </row>
    <row r="10" spans="2:11" ht="15" customHeight="1" thickBot="1" x14ac:dyDescent="0.9">
      <c r="B10" s="62" t="s">
        <v>41</v>
      </c>
      <c r="C10" s="145" t="s">
        <v>10</v>
      </c>
      <c r="D10" s="128">
        <f>'Assets Returns'!I$27</f>
        <v>97.862487812278232</v>
      </c>
      <c r="E10" s="145">
        <v>1081</v>
      </c>
      <c r="F10" s="128">
        <f t="shared" si="0"/>
        <v>105789.34932507276</v>
      </c>
      <c r="G10" s="90">
        <f t="shared" si="1"/>
        <v>2.0346336116860583E-2</v>
      </c>
      <c r="H10" s="42"/>
    </row>
    <row r="11" spans="2:11" ht="15" customHeight="1" x14ac:dyDescent="0.75">
      <c r="B11" s="10" t="s">
        <v>42</v>
      </c>
      <c r="C11" s="146" t="s">
        <v>11</v>
      </c>
      <c r="D11" s="117">
        <f>'Assets Returns'!J$27</f>
        <v>94.191721739936838</v>
      </c>
      <c r="E11" s="146">
        <v>1146</v>
      </c>
      <c r="F11" s="117">
        <f t="shared" si="0"/>
        <v>107943.71311396762</v>
      </c>
      <c r="G11" s="85">
        <f t="shared" si="1"/>
        <v>2.0760682268401373E-2</v>
      </c>
      <c r="H11" s="42"/>
      <c r="I11" s="23" t="s">
        <v>43</v>
      </c>
      <c r="J11" s="24" t="s">
        <v>28</v>
      </c>
    </row>
    <row r="12" spans="2:11" x14ac:dyDescent="0.75">
      <c r="B12" s="62" t="s">
        <v>44</v>
      </c>
      <c r="C12" s="145" t="s">
        <v>12</v>
      </c>
      <c r="D12" s="128">
        <f>'Assets Returns'!K$27</f>
        <v>74.827607310237909</v>
      </c>
      <c r="E12" s="145">
        <v>1958</v>
      </c>
      <c r="F12" s="128">
        <f t="shared" si="0"/>
        <v>146512.45511344582</v>
      </c>
      <c r="G12" s="90">
        <f t="shared" si="1"/>
        <v>2.8178561226277467E-2</v>
      </c>
      <c r="H12" s="42"/>
      <c r="I12" s="25" t="s">
        <v>97</v>
      </c>
      <c r="J12" s="26">
        <f>Prices!$P$458</f>
        <v>0.85909998416900635</v>
      </c>
    </row>
    <row r="13" spans="2:11" ht="15.5" thickBot="1" x14ac:dyDescent="0.9">
      <c r="B13" s="10" t="s">
        <v>46</v>
      </c>
      <c r="C13" s="146" t="s">
        <v>13</v>
      </c>
      <c r="D13" s="117">
        <f>'Assets Returns'!L$27</f>
        <v>8.5540150760984375</v>
      </c>
      <c r="E13" s="17">
        <v>197488</v>
      </c>
      <c r="F13" s="117">
        <f t="shared" si="0"/>
        <v>1689315.3293485283</v>
      </c>
      <c r="G13" s="91">
        <f t="shared" si="1"/>
        <v>0.32490395032748304</v>
      </c>
      <c r="H13" s="42"/>
      <c r="I13" s="22" t="s">
        <v>47</v>
      </c>
      <c r="J13" s="96" t="s">
        <v>48</v>
      </c>
    </row>
    <row r="14" spans="2:11" ht="15" customHeight="1" x14ac:dyDescent="0.75">
      <c r="B14" s="65" t="s">
        <v>49</v>
      </c>
      <c r="C14" s="66" t="s">
        <v>14</v>
      </c>
      <c r="D14" s="67">
        <f>'Assets Returns'!M$27</f>
        <v>13.826009750366209</v>
      </c>
      <c r="E14" s="145">
        <v>7932</v>
      </c>
      <c r="F14" s="67">
        <f t="shared" si="0"/>
        <v>109667.90933990477</v>
      </c>
      <c r="G14" s="90">
        <f t="shared" si="1"/>
        <v>2.1092294818891133E-2</v>
      </c>
      <c r="H14" s="42"/>
    </row>
    <row r="15" spans="2:11" x14ac:dyDescent="0.75">
      <c r="B15" s="10" t="s">
        <v>50</v>
      </c>
      <c r="C15" s="146" t="s">
        <v>15</v>
      </c>
      <c r="D15" s="117">
        <f>'Assets Returns'!N$27</f>
        <v>19.119269426695841</v>
      </c>
      <c r="E15" s="146">
        <v>21098</v>
      </c>
      <c r="F15" s="117">
        <f t="shared" si="0"/>
        <v>403378.34636442887</v>
      </c>
      <c r="G15" s="85">
        <f t="shared" si="1"/>
        <v>7.7581263801656641E-2</v>
      </c>
      <c r="H15" s="42"/>
    </row>
    <row r="16" spans="2:11" x14ac:dyDescent="0.75">
      <c r="B16" s="68" t="s">
        <v>51</v>
      </c>
      <c r="C16" s="69" t="s">
        <v>16</v>
      </c>
      <c r="D16" s="70">
        <f>'Assets Returns'!O$27</f>
        <v>5.484886252321246</v>
      </c>
      <c r="E16" s="69">
        <v>21061</v>
      </c>
      <c r="F16" s="70">
        <f t="shared" si="0"/>
        <v>115517.18936013777</v>
      </c>
      <c r="G16" s="93">
        <f t="shared" si="1"/>
        <v>2.2217279688280921E-2</v>
      </c>
      <c r="H16" s="42"/>
    </row>
    <row r="17" spans="2:11" x14ac:dyDescent="0.75">
      <c r="B17" s="10" t="s">
        <v>52</v>
      </c>
      <c r="C17" s="146" t="s">
        <v>17</v>
      </c>
      <c r="D17" s="117">
        <f>'Assets Returns'!P$27</f>
        <v>3533.09521484375</v>
      </c>
      <c r="E17" s="146">
        <v>50</v>
      </c>
      <c r="F17" s="117">
        <f t="shared" si="0"/>
        <v>176654.7607421875</v>
      </c>
      <c r="G17" s="91">
        <f t="shared" si="1"/>
        <v>3.3975793987157721E-2</v>
      </c>
      <c r="H17" s="42"/>
    </row>
    <row r="18" spans="2:11" ht="15.5" thickBot="1" x14ac:dyDescent="0.9">
      <c r="B18" s="71" t="s">
        <v>38</v>
      </c>
      <c r="C18" s="72" t="s">
        <v>53</v>
      </c>
      <c r="D18" s="73" t="s">
        <v>54</v>
      </c>
      <c r="E18" s="72" t="s">
        <v>54</v>
      </c>
      <c r="F18" s="73">
        <f>'Fund History'!F9</f>
        <v>485776.31</v>
      </c>
      <c r="G18" s="108">
        <f t="shared" si="1"/>
        <v>9.3428763329445538E-2</v>
      </c>
      <c r="H18" s="42"/>
    </row>
    <row r="19" spans="2:11" s="42" customFormat="1" x14ac:dyDescent="0.75">
      <c r="B19" s="119"/>
      <c r="C19" s="119"/>
      <c r="D19" s="120"/>
      <c r="E19" s="119"/>
      <c r="F19" s="120"/>
      <c r="G19" s="121"/>
    </row>
    <row r="20" spans="2:11" ht="15" customHeight="1" x14ac:dyDescent="0.9">
      <c r="B20" s="36" t="s">
        <v>94</v>
      </c>
    </row>
    <row r="21" spans="2:11" ht="15.5" thickBot="1" x14ac:dyDescent="0.9"/>
    <row r="22" spans="2:11" x14ac:dyDescent="0.75">
      <c r="B22" s="43" t="s">
        <v>22</v>
      </c>
      <c r="C22" s="44" t="s">
        <v>23</v>
      </c>
      <c r="D22" s="44" t="s">
        <v>24</v>
      </c>
      <c r="E22" s="44" t="s">
        <v>93</v>
      </c>
      <c r="F22" s="44" t="s">
        <v>25</v>
      </c>
      <c r="G22" s="45" t="s">
        <v>26</v>
      </c>
      <c r="I22" s="29" t="s">
        <v>27</v>
      </c>
      <c r="J22" s="30" t="s">
        <v>28</v>
      </c>
      <c r="K22" s="31" t="s">
        <v>26</v>
      </c>
    </row>
    <row r="23" spans="2:11" x14ac:dyDescent="0.75">
      <c r="B23" s="65" t="s">
        <v>29</v>
      </c>
      <c r="C23" s="66" t="s">
        <v>4</v>
      </c>
      <c r="D23" s="67">
        <f>'Assets Returns'!$C$17</f>
        <v>166.66999816894531</v>
      </c>
      <c r="E23" s="66">
        <v>10</v>
      </c>
      <c r="F23" s="67">
        <f t="shared" ref="F23:F36" si="2">$E23*$D23</f>
        <v>1666.6999816894531</v>
      </c>
      <c r="G23" s="112">
        <f t="shared" ref="G23:G37" si="3">$F23/$J$28</f>
        <v>3.2472822008766672E-4</v>
      </c>
      <c r="I23" s="20" t="s">
        <v>30</v>
      </c>
      <c r="J23" s="28">
        <f>SUM(F23:F28)</f>
        <v>1438536.39991602</v>
      </c>
      <c r="K23" s="84">
        <f>SUM(G23:G28)</f>
        <v>0.28027441639648815</v>
      </c>
    </row>
    <row r="24" spans="2:11" x14ac:dyDescent="0.75">
      <c r="B24" s="10" t="s">
        <v>31</v>
      </c>
      <c r="C24" t="s">
        <v>5</v>
      </c>
      <c r="D24" s="61">
        <f>'Assets Returns'!$D$17</f>
        <v>11.721698467029571</v>
      </c>
      <c r="E24">
        <v>121425</v>
      </c>
      <c r="F24" s="61">
        <f t="shared" si="2"/>
        <v>1423307.2363590656</v>
      </c>
      <c r="G24" s="85">
        <f t="shared" si="3"/>
        <v>0.27730727220160983</v>
      </c>
      <c r="I24" s="1" t="s">
        <v>32</v>
      </c>
      <c r="J24" s="61">
        <f>SUM(F29:F32)</f>
        <v>2508062.36275924</v>
      </c>
      <c r="K24" s="85">
        <f>SUM(G29:G32)</f>
        <v>0.48865340845694305</v>
      </c>
    </row>
    <row r="25" spans="2:11" x14ac:dyDescent="0.75">
      <c r="B25" s="62" t="s">
        <v>33</v>
      </c>
      <c r="C25" s="50" t="s">
        <v>6</v>
      </c>
      <c r="D25" s="48">
        <f>'Assets Returns'!$E$17</f>
        <v>14.75809348875123</v>
      </c>
      <c r="E25" s="50">
        <v>124</v>
      </c>
      <c r="F25" s="48">
        <f t="shared" si="2"/>
        <v>1830.0035926051526</v>
      </c>
      <c r="G25" s="90">
        <f t="shared" si="3"/>
        <v>3.5654515864237327E-4</v>
      </c>
      <c r="I25" s="20" t="s">
        <v>34</v>
      </c>
      <c r="J25" s="28">
        <f>SUM(F33:F35)</f>
        <v>542090.65699319588</v>
      </c>
      <c r="K25" s="84">
        <f>SUM(G33:G35)</f>
        <v>0.1056171693198911</v>
      </c>
    </row>
    <row r="26" spans="2:11" x14ac:dyDescent="0.75">
      <c r="B26" s="10" t="s">
        <v>35</v>
      </c>
      <c r="C26" t="s">
        <v>7</v>
      </c>
      <c r="D26" s="61">
        <f>'Assets Returns'!$F$17</f>
        <v>16.816960977973171</v>
      </c>
      <c r="E26">
        <v>533</v>
      </c>
      <c r="F26" s="61">
        <f t="shared" si="2"/>
        <v>8963.4402012597002</v>
      </c>
      <c r="G26" s="85">
        <f t="shared" si="3"/>
        <v>1.7463742811509974E-3</v>
      </c>
      <c r="I26" s="1" t="s">
        <v>36</v>
      </c>
      <c r="J26" s="61">
        <f>F36</f>
        <v>175585.00708007813</v>
      </c>
      <c r="K26" s="85">
        <f>G36</f>
        <v>3.4209760274550638E-2</v>
      </c>
    </row>
    <row r="27" spans="2:11" x14ac:dyDescent="0.75">
      <c r="B27" s="62" t="s">
        <v>37</v>
      </c>
      <c r="C27" s="50" t="s">
        <v>8</v>
      </c>
      <c r="D27" s="48">
        <f>'Assets Returns'!$G$17</f>
        <v>28.58191310927123</v>
      </c>
      <c r="E27" s="50">
        <v>34</v>
      </c>
      <c r="F27" s="48">
        <f t="shared" si="2"/>
        <v>971.78504571522183</v>
      </c>
      <c r="G27" s="90">
        <f t="shared" si="3"/>
        <v>1.8933583228520934E-4</v>
      </c>
      <c r="I27" s="20" t="s">
        <v>38</v>
      </c>
      <c r="J27" s="28">
        <f>F37</f>
        <v>468325.32463585399</v>
      </c>
      <c r="K27" s="84">
        <f>G37</f>
        <v>9.1245245552126888E-2</v>
      </c>
    </row>
    <row r="28" spans="2:11" ht="15.5" thickBot="1" x14ac:dyDescent="0.9">
      <c r="B28" s="16" t="s">
        <v>39</v>
      </c>
      <c r="C28" s="17" t="s">
        <v>9</v>
      </c>
      <c r="D28" s="5">
        <f>'Assets Returns'!$H$17</f>
        <v>10.328935262555319</v>
      </c>
      <c r="E28" s="17">
        <v>174</v>
      </c>
      <c r="F28" s="5">
        <f t="shared" si="2"/>
        <v>1797.2347356846255</v>
      </c>
      <c r="G28" s="91">
        <f t="shared" si="3"/>
        <v>3.5016070271208407E-4</v>
      </c>
      <c r="I28" s="21" t="s">
        <v>40</v>
      </c>
      <c r="J28" s="3">
        <f>SUM(J23:J27)</f>
        <v>5132599.7513843887</v>
      </c>
      <c r="K28" s="95" t="str">
        <f>IF(SUM(K23:K27)=1, "Check OK", "Error!")</f>
        <v>Check OK</v>
      </c>
    </row>
    <row r="29" spans="2:11" ht="15.5" thickBot="1" x14ac:dyDescent="0.9">
      <c r="B29" s="62" t="s">
        <v>41</v>
      </c>
      <c r="C29" s="50" t="s">
        <v>10</v>
      </c>
      <c r="D29" s="48">
        <f>'Assets Returns'!I$17</f>
        <v>98.946702552889292</v>
      </c>
      <c r="E29" s="50">
        <v>51</v>
      </c>
      <c r="F29" s="48">
        <f t="shared" si="2"/>
        <v>5046.2818301973539</v>
      </c>
      <c r="G29" s="90">
        <f t="shared" si="3"/>
        <v>9.8318241722165217E-4</v>
      </c>
    </row>
    <row r="30" spans="2:11" x14ac:dyDescent="0.75">
      <c r="B30" s="10" t="s">
        <v>42</v>
      </c>
      <c r="C30" t="s">
        <v>11</v>
      </c>
      <c r="D30" s="61">
        <f>'Assets Returns'!J$17</f>
        <v>95.261509167100485</v>
      </c>
      <c r="E30">
        <v>74</v>
      </c>
      <c r="F30" s="61">
        <f t="shared" si="2"/>
        <v>7049.3516783654359</v>
      </c>
      <c r="G30" s="85">
        <f t="shared" si="3"/>
        <v>1.3734466001297007E-3</v>
      </c>
      <c r="I30" s="23" t="s">
        <v>43</v>
      </c>
      <c r="J30" s="24" t="s">
        <v>28</v>
      </c>
    </row>
    <row r="31" spans="2:11" x14ac:dyDescent="0.75">
      <c r="B31" s="62" t="s">
        <v>44</v>
      </c>
      <c r="C31" s="50" t="s">
        <v>12</v>
      </c>
      <c r="D31" s="48">
        <f>'Assets Returns'!K$17</f>
        <v>75.278387224630023</v>
      </c>
      <c r="E31" s="50">
        <v>21708</v>
      </c>
      <c r="F31" s="48">
        <f t="shared" si="2"/>
        <v>1634143.2298722686</v>
      </c>
      <c r="G31" s="90">
        <f t="shared" si="3"/>
        <v>0.31838508923893782</v>
      </c>
      <c r="I31" s="25" t="s">
        <v>45</v>
      </c>
      <c r="J31" s="26">
        <f>Rebalancing!$R$31</f>
        <v>0.85909998416900635</v>
      </c>
    </row>
    <row r="32" spans="2:11" ht="15.5" thickBot="1" x14ac:dyDescent="0.9">
      <c r="B32" s="10" t="s">
        <v>46</v>
      </c>
      <c r="C32" t="s">
        <v>13</v>
      </c>
      <c r="D32" s="61">
        <f>'Assets Returns'!L$17</f>
        <v>8.5901452189182237</v>
      </c>
      <c r="E32">
        <v>100327</v>
      </c>
      <c r="F32" s="61">
        <f t="shared" si="2"/>
        <v>861823.49937840865</v>
      </c>
      <c r="G32" s="85">
        <f t="shared" si="3"/>
        <v>0.16791169020065388</v>
      </c>
      <c r="I32" s="22" t="s">
        <v>47</v>
      </c>
      <c r="J32" s="96" t="s">
        <v>48</v>
      </c>
    </row>
    <row r="33" spans="2:7" x14ac:dyDescent="0.75">
      <c r="B33" s="65" t="s">
        <v>49</v>
      </c>
      <c r="C33" s="66" t="s">
        <v>14</v>
      </c>
      <c r="D33" s="67">
        <f>'Assets Returns'!M$17</f>
        <v>13.28361988067627</v>
      </c>
      <c r="E33" s="66">
        <v>389</v>
      </c>
      <c r="F33" s="67">
        <f t="shared" si="2"/>
        <v>5167.3281335830688</v>
      </c>
      <c r="G33" s="92">
        <f t="shared" si="3"/>
        <v>1.0067662361923533E-3</v>
      </c>
    </row>
    <row r="34" spans="2:7" x14ac:dyDescent="0.75">
      <c r="B34" s="10" t="s">
        <v>50</v>
      </c>
      <c r="C34" t="s">
        <v>15</v>
      </c>
      <c r="D34" s="61">
        <f>'Assets Returns'!N$17</f>
        <v>18.893128612910459</v>
      </c>
      <c r="E34">
        <v>27887</v>
      </c>
      <c r="F34" s="61">
        <f t="shared" si="2"/>
        <v>526872.67762823403</v>
      </c>
      <c r="G34" s="85">
        <f t="shared" si="3"/>
        <v>0.10265220417511096</v>
      </c>
    </row>
    <row r="35" spans="2:7" x14ac:dyDescent="0.75">
      <c r="B35" s="68" t="s">
        <v>51</v>
      </c>
      <c r="C35" s="69" t="s">
        <v>16</v>
      </c>
      <c r="D35" s="70">
        <f>'Assets Returns'!O$17</f>
        <v>5.4239887918935779</v>
      </c>
      <c r="E35" s="69">
        <v>1853</v>
      </c>
      <c r="F35" s="70">
        <f t="shared" si="2"/>
        <v>10050.651231378799</v>
      </c>
      <c r="G35" s="93">
        <f t="shared" si="3"/>
        <v>1.9581989085877757E-3</v>
      </c>
    </row>
    <row r="36" spans="2:7" x14ac:dyDescent="0.75">
      <c r="B36" s="10" t="s">
        <v>52</v>
      </c>
      <c r="C36" t="s">
        <v>17</v>
      </c>
      <c r="D36" s="61">
        <f>'Assets Returns'!P$17</f>
        <v>3080.438720703125</v>
      </c>
      <c r="E36">
        <v>57</v>
      </c>
      <c r="F36" s="61">
        <f t="shared" si="2"/>
        <v>175585.00708007813</v>
      </c>
      <c r="G36" s="85">
        <f t="shared" si="3"/>
        <v>3.4209760274550638E-2</v>
      </c>
    </row>
    <row r="37" spans="2:7" ht="15.5" thickBot="1" x14ac:dyDescent="0.9">
      <c r="B37" s="71" t="s">
        <v>38</v>
      </c>
      <c r="C37" s="72" t="s">
        <v>53</v>
      </c>
      <c r="D37" s="73" t="s">
        <v>54</v>
      </c>
      <c r="E37" s="72" t="s">
        <v>54</v>
      </c>
      <c r="F37" s="73">
        <f>'Fund History'!F7</f>
        <v>468325.32463585399</v>
      </c>
      <c r="G37" s="94">
        <f t="shared" si="3"/>
        <v>9.1245245552126888E-2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V40"/>
  <sheetViews>
    <sheetView zoomScale="85" zoomScaleNormal="85" workbookViewId="0">
      <selection activeCell="U19" sqref="U19"/>
    </sheetView>
  </sheetViews>
  <sheetFormatPr defaultRowHeight="14.75" x14ac:dyDescent="0.75"/>
  <cols>
    <col min="2" max="2" width="15.26953125" style="42" bestFit="1" customWidth="1"/>
    <col min="3" max="3" width="8.81640625" style="42" bestFit="1" customWidth="1"/>
    <col min="5" max="5" width="14.26953125" style="42" customWidth="1"/>
    <col min="6" max="6" width="12.7265625" style="42" bestFit="1" customWidth="1"/>
    <col min="7" max="7" width="11.453125" style="42" bestFit="1" customWidth="1"/>
    <col min="8" max="8" width="12.7265625" style="42" bestFit="1" customWidth="1"/>
    <col min="9" max="9" width="17.54296875" style="42" bestFit="1" customWidth="1"/>
    <col min="10" max="10" width="8.08984375" style="42" bestFit="1" customWidth="1"/>
    <col min="11" max="11" width="7.1796875" style="42" customWidth="1"/>
    <col min="12" max="12" width="17.54296875" style="42" bestFit="1" customWidth="1"/>
    <col min="13" max="13" width="7.1796875" style="42" customWidth="1"/>
    <col min="16" max="16" width="14.08984375" style="42" customWidth="1"/>
    <col min="17" max="17" width="9.453125" style="42" customWidth="1"/>
    <col min="18" max="18" width="10.1796875" style="42" customWidth="1"/>
    <col min="19" max="19" width="13.6328125" style="42" bestFit="1" customWidth="1"/>
    <col min="21" max="21" width="19.6328125" style="42" bestFit="1" customWidth="1"/>
  </cols>
  <sheetData>
    <row r="2" spans="2:22" ht="18.5" customHeight="1" x14ac:dyDescent="0.9">
      <c r="B2" s="36" t="s">
        <v>101</v>
      </c>
      <c r="D2" s="42"/>
      <c r="N2" s="42"/>
      <c r="O2" s="42"/>
      <c r="T2" s="42"/>
      <c r="V2" s="42"/>
    </row>
    <row r="3" spans="2:22" x14ac:dyDescent="0.75">
      <c r="D3" s="42"/>
      <c r="N3" s="42"/>
      <c r="O3" s="42"/>
      <c r="T3" s="42"/>
      <c r="V3" s="42"/>
    </row>
    <row r="4" spans="2:22" ht="15" customHeight="1" thickBot="1" x14ac:dyDescent="0.9">
      <c r="B4" s="109" t="s">
        <v>55</v>
      </c>
      <c r="D4" s="42"/>
      <c r="E4" s="109" t="s">
        <v>56</v>
      </c>
      <c r="L4" s="109" t="s">
        <v>57</v>
      </c>
      <c r="N4" s="42"/>
      <c r="O4" s="42"/>
      <c r="P4" s="109" t="s">
        <v>58</v>
      </c>
      <c r="T4" s="42"/>
      <c r="U4" s="109" t="s">
        <v>59</v>
      </c>
      <c r="V4" s="42"/>
    </row>
    <row r="5" spans="2:22" x14ac:dyDescent="0.75">
      <c r="B5" s="23" t="s">
        <v>23</v>
      </c>
      <c r="C5" s="24" t="s">
        <v>26</v>
      </c>
      <c r="D5" s="42"/>
      <c r="E5" s="23" t="s">
        <v>3</v>
      </c>
      <c r="F5" s="33" t="s">
        <v>60</v>
      </c>
      <c r="G5" s="33" t="s">
        <v>30</v>
      </c>
      <c r="H5" s="33" t="s">
        <v>32</v>
      </c>
      <c r="I5" s="33" t="s">
        <v>34</v>
      </c>
      <c r="J5" s="24" t="s">
        <v>36</v>
      </c>
      <c r="K5" s="109"/>
      <c r="L5" s="43" t="s">
        <v>23</v>
      </c>
      <c r="M5" s="44" t="s">
        <v>26</v>
      </c>
      <c r="N5" s="45" t="s">
        <v>61</v>
      </c>
      <c r="O5" s="42"/>
      <c r="P5" s="23" t="s">
        <v>3</v>
      </c>
      <c r="Q5" s="33" t="s">
        <v>62</v>
      </c>
      <c r="R5" s="33" t="s">
        <v>63</v>
      </c>
      <c r="S5" s="24" t="s">
        <v>64</v>
      </c>
      <c r="T5" s="42"/>
      <c r="U5" s="23" t="s">
        <v>61</v>
      </c>
      <c r="V5" s="24" t="s">
        <v>28</v>
      </c>
    </row>
    <row r="6" spans="2:22" x14ac:dyDescent="0.75">
      <c r="B6" s="8" t="s">
        <v>4</v>
      </c>
      <c r="C6" s="113">
        <f>Valorisation!$G4</f>
        <v>2.1198574820051254E-2</v>
      </c>
      <c r="D6" s="42"/>
      <c r="E6" s="47">
        <v>44476</v>
      </c>
      <c r="F6" s="118" cm="1">
        <f t="array" ref="F6">(MMULT('Assets Returns'!$C17:$P17,Valorisation!$E$4:$E$17)+Valorisation!$F$18)/(MMULT('Assets Returns'!$C16:$P16,Valorisation!$E$4:$E$17)+Valorisation!$F$18)-1</f>
        <v>4.1145755745775059E-3</v>
      </c>
      <c r="G6" s="118" cm="1">
        <f t="array" ref="G6">(MMULT('Assets Returns'!$C17:$H17,Valorisation!$E$4:$E$9))/(MMULT('Assets Returns'!$C16:$H16,Valorisation!$E$4:$E$9))-1</f>
        <v>8.5738978906448882E-3</v>
      </c>
      <c r="H6" s="118" cm="1">
        <f t="array" ref="H6">(MMULT('Assets Returns'!$I17:$L17,Valorisation!$E$10:$E$13))/(MMULT('Assets Returns'!$I16:$L16,Valorisation!$E$10:$E$13))-1</f>
        <v>2.4853782910994049E-4</v>
      </c>
      <c r="I6" s="118" cm="1">
        <f t="array" ref="I6">(MMULT('Assets Returns'!$M17:$O17,Valorisation!$E$14:$E$16))/(MMULT('Assets Returns'!$M16:$O16,Valorisation!$E$14:$E$16))-1</f>
        <v>1.0328982910895013E-2</v>
      </c>
      <c r="J6" s="51" cm="1">
        <f t="array" ref="J6">(MMULT('Assets Returns'!$P17,Valorisation!$E$17))/(MMULT('Assets Returns'!$P16,Valorisation!$E$17))-1</f>
        <v>-7.564234524069624E-3</v>
      </c>
      <c r="L6" s="8" t="s">
        <v>18</v>
      </c>
      <c r="M6" s="151">
        <v>0.45</v>
      </c>
      <c r="N6" s="51">
        <f>ROUND(M6*5000000/'Assets Returns'!AJ6,0)</f>
        <v>4076</v>
      </c>
      <c r="O6" s="42"/>
      <c r="P6" s="35">
        <v>44476</v>
      </c>
      <c r="Q6" s="129">
        <f>F6</f>
        <v>4.1145755745775059E-3</v>
      </c>
      <c r="R6" s="129" cm="1">
        <f t="array" ref="R6">MMULT('Assets Returns'!AJ17:AK17,N$6:N$7)/MMULT('Assets Returns'!AJ16:AK16,N$6:N$7)-1</f>
        <v>4.100785022318032E-3</v>
      </c>
      <c r="S6" s="40">
        <f t="shared" ref="S6:S16" si="0">$Q6-$R6</f>
        <v>1.3790552259473898E-5</v>
      </c>
      <c r="T6" s="42"/>
      <c r="U6" s="8" t="s">
        <v>65</v>
      </c>
      <c r="V6" s="40">
        <f>AVERAGE($S$6:$S$16)</f>
        <v>4.0360793238899707E-4</v>
      </c>
    </row>
    <row r="7" spans="2:22" ht="15" customHeight="1" thickBot="1" x14ac:dyDescent="0.9">
      <c r="B7" s="10" t="s">
        <v>5</v>
      </c>
      <c r="C7" s="148">
        <f>Valorisation!$G5</f>
        <v>0.25350813971009023</v>
      </c>
      <c r="D7" s="42"/>
      <c r="E7" s="150">
        <v>44477</v>
      </c>
      <c r="F7" s="123" cm="1">
        <f t="array" ref="F7">(MMULT('Assets Returns'!$C18:$P18,Valorisation!$E$4:$E$17)+Valorisation!$F$18)/(MMULT('Assets Returns'!$C17:$P17,Valorisation!$E$4:$E$17)+Valorisation!$F$18)-1</f>
        <v>1.5402649475240171E-3</v>
      </c>
      <c r="G7" s="123" cm="1">
        <f t="array" ref="G7">(MMULT('Assets Returns'!$C18:$H18,Valorisation!$E$4:$E$9))/(MMULT('Assets Returns'!$C17:$H17,Valorisation!$E$4:$E$9))-1</f>
        <v>3.1801855610416041E-3</v>
      </c>
      <c r="H7" s="123" cm="1">
        <f t="array" ref="H7">(MMULT('Assets Returns'!$I18:$L18,Valorisation!$E$10:$E$13))/(MMULT('Assets Returns'!$I17:$L17,Valorisation!$E$10:$E$13))-1</f>
        <v>-4.7164598865234719E-4</v>
      </c>
      <c r="I7" s="123" cm="1">
        <f t="array" ref="I7">(MMULT('Assets Returns'!$M18:$O18,Valorisation!$E$14:$E$16))/(MMULT('Assets Returns'!$M17:$O17,Valorisation!$E$14:$E$16))-1</f>
        <v>4.2471314431042906E-3</v>
      </c>
      <c r="J7" s="2" cm="1">
        <f t="array" ref="J7">(MMULT('Assets Returns'!$P18,Valorisation!$E$17))/(MMULT('Assets Returns'!$P17,Valorisation!$E$17))-1</f>
        <v>3.2474004113500765E-3</v>
      </c>
      <c r="L7" s="34" t="s">
        <v>19</v>
      </c>
      <c r="M7" s="57">
        <v>0.55000000000000004</v>
      </c>
      <c r="N7" s="152">
        <f>ROUND(M7*5000000/'Assets Returns'!AK6,0)</f>
        <v>243978</v>
      </c>
      <c r="O7" s="42"/>
      <c r="P7" s="32">
        <v>44477</v>
      </c>
      <c r="Q7" s="153">
        <f t="shared" ref="Q7:Q16" si="1">F7</f>
        <v>1.5402649475240171E-3</v>
      </c>
      <c r="R7" s="153" cm="1">
        <f t="array" ref="R7">MMULT('Assets Returns'!AJ18:AK18,N$6:N$7)/MMULT('Assets Returns'!AJ17:AK17,N$6:N$7)-1</f>
        <v>-8.2337176627386155E-3</v>
      </c>
      <c r="S7" s="41">
        <f t="shared" si="0"/>
        <v>9.7739826102626326E-3</v>
      </c>
      <c r="T7" s="42"/>
      <c r="U7" s="10" t="s">
        <v>66</v>
      </c>
      <c r="V7" s="2">
        <f>_xlfn.STDEV.P($S$6:$S$16)</f>
        <v>5.5150557396014283E-3</v>
      </c>
    </row>
    <row r="8" spans="2:22" ht="15" customHeight="1" thickBot="1" x14ac:dyDescent="0.9">
      <c r="B8" s="8" t="s">
        <v>6</v>
      </c>
      <c r="C8" s="113">
        <f>Valorisation!$G6</f>
        <v>2.0702606162751516E-2</v>
      </c>
      <c r="D8" s="42"/>
      <c r="E8" s="47">
        <v>44480</v>
      </c>
      <c r="F8" s="118" cm="1">
        <f t="array" ref="F8">(MMULT('Assets Returns'!$C19:$P19,Valorisation!$E$4:$E$17)+Valorisation!$F$18)/(MMULT('Assets Returns'!$C18:$P18,Valorisation!$E$4:$E$17)+Valorisation!$F$18)-1</f>
        <v>-1.9049724102491172E-3</v>
      </c>
      <c r="G8" s="118" cm="1">
        <f t="array" ref="G8">(MMULT('Assets Returns'!$C19:$H19,Valorisation!$E$4:$E$9))/(MMULT('Assets Returns'!$C18:$H18,Valorisation!$E$4:$E$9))-1</f>
        <v>-6.4130220597421461E-3</v>
      </c>
      <c r="H8" s="118" cm="1">
        <f t="array" ref="H8">(MMULT('Assets Returns'!$I19:$L19,Valorisation!$E$10:$E$13))/(MMULT('Assets Returns'!$I18:$L18,Valorisation!$E$10:$E$13))-1</f>
        <v>1.1020158984176298E-4</v>
      </c>
      <c r="I8" s="118" cm="1">
        <f t="array" ref="I8">(MMULT('Assets Returns'!$M19:$O19,Valorisation!$E$14:$E$16))/(MMULT('Assets Returns'!$M18:$O18,Valorisation!$E$14:$E$16))-1</f>
        <v>7.5311640763204846E-3</v>
      </c>
      <c r="J8" s="51" cm="1">
        <f t="array" ref="J8">(MMULT('Assets Returns'!$P19,Valorisation!$E$17))/(MMULT('Assets Returns'!$P18,Valorisation!$E$17))-1</f>
        <v>-1.9896984236064896E-2</v>
      </c>
      <c r="N8" s="42"/>
      <c r="O8" s="42"/>
      <c r="P8" s="35">
        <v>44480</v>
      </c>
      <c r="Q8" s="129">
        <f t="shared" si="1"/>
        <v>-1.9049724102491172E-3</v>
      </c>
      <c r="R8" s="129" cm="1">
        <f t="array" ref="R8">MMULT('Assets Returns'!AJ19:AK19,N$6:N$7)/MMULT('Assets Returns'!AJ18:AK18,N$6:N$7)-1</f>
        <v>-2.4794817895659182E-3</v>
      </c>
      <c r="S8" s="40">
        <f t="shared" si="0"/>
        <v>5.7450937931680102E-4</v>
      </c>
      <c r="T8" s="42"/>
      <c r="U8" s="11" t="s">
        <v>67</v>
      </c>
      <c r="V8" s="13">
        <f>$V$6/$V$7</f>
        <v>7.3182928957698207E-2</v>
      </c>
    </row>
    <row r="9" spans="2:22" x14ac:dyDescent="0.75">
      <c r="B9" s="10" t="s">
        <v>7</v>
      </c>
      <c r="C9" s="148">
        <f>Valorisation!$G7</f>
        <v>2.1449138264264127E-2</v>
      </c>
      <c r="D9" s="42"/>
      <c r="E9" s="32">
        <v>44481</v>
      </c>
      <c r="F9" s="123" cm="1">
        <f t="array" ref="F9">(MMULT('Assets Returns'!$C20:$P20,Valorisation!$E$4:$E$17)+Valorisation!$F$18)/(MMULT('Assets Returns'!$C19:$P19,Valorisation!$E$4:$E$17)+Valorisation!$F$18)-1</f>
        <v>1.4993294061587115E-3</v>
      </c>
      <c r="G9" s="123" cm="1">
        <f t="array" ref="G9">(MMULT('Assets Returns'!$C20:$H20,Valorisation!$E$4:$E$9))/(MMULT('Assets Returns'!$C19:$H19,Valorisation!$E$4:$E$9))-1</f>
        <v>4.1551956531793444E-4</v>
      </c>
      <c r="H9" s="123" cm="1">
        <f t="array" ref="H9">(MMULT('Assets Returns'!$I20:$L20,Valorisation!$E$10:$E$13))/(MMULT('Assets Returns'!$I19:$L19,Valorisation!$E$10:$E$13))-1</f>
        <v>1.3703684766273039E-3</v>
      </c>
      <c r="I9" s="123" cm="1">
        <f t="array" ref="I9">(MMULT('Assets Returns'!$M20:$O20,Valorisation!$E$14:$E$16))/(MMULT('Assets Returns'!$M19:$O19,Valorisation!$E$14:$E$16))-1</f>
        <v>1.1389066368616696E-4</v>
      </c>
      <c r="J9" s="2" cm="1">
        <f t="array" ref="J9">(MMULT('Assets Returns'!$P20,Valorisation!$E$17))/(MMULT('Assets Returns'!$P19,Valorisation!$E$17))-1</f>
        <v>2.6643268341508319E-2</v>
      </c>
      <c r="N9" s="42"/>
      <c r="O9" s="42"/>
      <c r="P9" s="32">
        <v>44481</v>
      </c>
      <c r="Q9" s="153">
        <f t="shared" si="1"/>
        <v>1.4993294061587115E-3</v>
      </c>
      <c r="R9" s="153" cm="1">
        <f t="array" ref="R9">MMULT('Assets Returns'!AJ20:AK20,N$6:N$7)/MMULT('Assets Returns'!AJ19:AK19,N$6:N$7)-1</f>
        <v>2.4674650209333127E-3</v>
      </c>
      <c r="S9" s="41">
        <f t="shared" si="0"/>
        <v>-9.6813561477460119E-4</v>
      </c>
      <c r="T9" s="42"/>
      <c r="V9" s="42"/>
    </row>
    <row r="10" spans="2:22" ht="15.5" thickBot="1" x14ac:dyDescent="0.9">
      <c r="B10" s="8" t="s">
        <v>8</v>
      </c>
      <c r="C10" s="113">
        <f>Valorisation!$G8</f>
        <v>2.0405338354304966E-2</v>
      </c>
      <c r="D10" s="42"/>
      <c r="E10" s="47">
        <v>44482</v>
      </c>
      <c r="F10" s="118" cm="1">
        <f t="array" ref="F10">(MMULT('Assets Returns'!$C21:$P21,Valorisation!$E$4:$E$17)+Valorisation!$F$18)/(MMULT('Assets Returns'!$C20:$P20,Valorisation!$E$4:$E$17)+Valorisation!$F$18)-1</f>
        <v>-2.8320256133267385E-3</v>
      </c>
      <c r="G10" s="118" cm="1">
        <f t="array" ref="G10">(MMULT('Assets Returns'!$C21:$H21,Valorisation!$E$4:$E$9))/(MMULT('Assets Returns'!$C20:$H20,Valorisation!$E$4:$E$9))-1</f>
        <v>-7.4990933769413237E-3</v>
      </c>
      <c r="H10" s="118" cm="1">
        <f t="array" ref="H10">(MMULT('Assets Returns'!$I21:$L21,Valorisation!$E$10:$E$13))/(MMULT('Assets Returns'!$I20:$L20,Valorisation!$E$10:$E$13))-1</f>
        <v>-4.4339567322759788E-3</v>
      </c>
      <c r="I10" s="118" cm="1">
        <f t="array" ref="I10">(MMULT('Assets Returns'!$M21:$O21,Valorisation!$E$14:$E$16))/(MMULT('Assets Returns'!$M20:$O20,Valorisation!$E$14:$E$16))-1</f>
        <v>4.207374016380605E-4</v>
      </c>
      <c r="J10" s="51" cm="1">
        <f t="array" ref="J10">(MMULT('Assets Returns'!$P21,Valorisation!$E$17))/(MMULT('Assets Returns'!$P20,Valorisation!$E$17))-1</f>
        <v>5.0436683656877923E-2</v>
      </c>
      <c r="N10" s="42"/>
      <c r="O10" s="42"/>
      <c r="P10" s="35">
        <v>44482</v>
      </c>
      <c r="Q10" s="129">
        <f t="shared" si="1"/>
        <v>-2.8320256133267385E-3</v>
      </c>
      <c r="R10" s="129" cm="1">
        <f t="array" ref="R10">MMULT('Assets Returns'!AJ21:AK21,N$6:N$7)/MMULT('Assets Returns'!AJ20:AK20,N$6:N$7)-1</f>
        <v>-1.2555334456716416E-3</v>
      </c>
      <c r="S10" s="40">
        <f t="shared" si="0"/>
        <v>-1.5764921676550969E-3</v>
      </c>
      <c r="T10" s="42"/>
      <c r="U10" s="109" t="s">
        <v>105</v>
      </c>
      <c r="V10" s="109"/>
    </row>
    <row r="11" spans="2:22" x14ac:dyDescent="0.75">
      <c r="B11" s="10" t="s">
        <v>9</v>
      </c>
      <c r="C11" s="148">
        <f>Valorisation!$G9</f>
        <v>2.0251277124083634E-2</v>
      </c>
      <c r="D11" s="42"/>
      <c r="E11" s="32">
        <v>44483</v>
      </c>
      <c r="F11" s="123" cm="1">
        <f t="array" ref="F11">(MMULT('Assets Returns'!$C22:$P22,Valorisation!$E$4:$E$17)+Valorisation!$F$18)/(MMULT('Assets Returns'!$C21:$P21,Valorisation!$E$4:$E$17)+Valorisation!$F$18)-1</f>
        <v>8.6644659876964347E-3</v>
      </c>
      <c r="G11" s="123" cm="1">
        <f t="array" ref="G11">(MMULT('Assets Returns'!$C22:$H22,Valorisation!$E$4:$E$9))/(MMULT('Assets Returns'!$C21:$H21,Valorisation!$E$4:$E$9))-1</f>
        <v>1.6318082235497133E-2</v>
      </c>
      <c r="H11" s="123" cm="1">
        <f t="array" ref="H11">(MMULT('Assets Returns'!$I22:$L22,Valorisation!$E$10:$E$13))/(MMULT('Assets Returns'!$I21:$L21,Valorisation!$E$10:$E$13))-1</f>
        <v>2.1396916481113415E-3</v>
      </c>
      <c r="I11" s="123" cm="1">
        <f t="array" ref="I11">(MMULT('Assets Returns'!$M22:$O22,Valorisation!$E$14:$E$16))/(MMULT('Assets Returns'!$M21:$O21,Valorisation!$E$14:$E$16))-1</f>
        <v>1.2165659755222435E-2</v>
      </c>
      <c r="J11" s="2" cm="1">
        <f t="array" ref="J11">(MMULT('Assets Returns'!$P22,Valorisation!$E$17))/(MMULT('Assets Returns'!$P21,Valorisation!$E$17))-1</f>
        <v>1.9424260459445675E-2</v>
      </c>
      <c r="N11" s="42"/>
      <c r="O11" s="42"/>
      <c r="P11" s="32">
        <v>44483</v>
      </c>
      <c r="Q11" s="153">
        <f t="shared" si="1"/>
        <v>8.6644659876964347E-3</v>
      </c>
      <c r="R11" s="153" cm="1">
        <f t="array" ref="R11">MMULT('Assets Returns'!AJ22:AK22,N$6:N$7)/MMULT('Assets Returns'!AJ21:AK21,N$6:N$7)-1</f>
        <v>1.2464902702146397E-2</v>
      </c>
      <c r="S11" s="41">
        <f t="shared" si="0"/>
        <v>-3.8004367144499618E-3</v>
      </c>
      <c r="T11" s="42"/>
      <c r="U11" s="23" t="s">
        <v>61</v>
      </c>
      <c r="V11" s="24" t="s">
        <v>28</v>
      </c>
    </row>
    <row r="12" spans="2:22" x14ac:dyDescent="0.75">
      <c r="B12" s="8" t="s">
        <v>10</v>
      </c>
      <c r="C12" s="113">
        <f>Valorisation!$G10</f>
        <v>2.0346336116860583E-2</v>
      </c>
      <c r="D12" s="42"/>
      <c r="E12" s="47">
        <v>44484</v>
      </c>
      <c r="F12" s="118" cm="1">
        <f t="array" ref="F12">(MMULT('Assets Returns'!$C23:$P23,Valorisation!$E$4:$E$17)+Valorisation!$F$18)/(MMULT('Assets Returns'!$C22:$P22,Valorisation!$E$4:$E$17)+Valorisation!$F$18)-1</f>
        <v>4.1022641126480242E-3</v>
      </c>
      <c r="G12" s="118" cm="1">
        <f t="array" ref="G12">(MMULT('Assets Returns'!$C23:$H23,Valorisation!$E$4:$E$9))/(MMULT('Assets Returns'!$C22:$H22,Valorisation!$E$4:$E$9))-1</f>
        <v>8.647460825873754E-3</v>
      </c>
      <c r="H12" s="118" cm="1">
        <f t="array" ref="H12">(MMULT('Assets Returns'!$I23:$L23,Valorisation!$E$10:$E$13))/(MMULT('Assets Returns'!$I22:$L22,Valorisation!$E$10:$E$13))-1</f>
        <v>1.3197271761586915E-3</v>
      </c>
      <c r="I12" s="118" cm="1">
        <f t="array" ref="I12">(MMULT('Assets Returns'!$M23:$O23,Valorisation!$E$14:$E$16))/(MMULT('Assets Returns'!$M22:$O22,Valorisation!$E$14:$E$16))-1</f>
        <v>6.5474071198292627E-3</v>
      </c>
      <c r="J12" s="51" cm="1">
        <f t="array" ref="J12">(MMULT('Assets Returns'!$P23,Valorisation!$E$17))/(MMULT('Assets Returns'!$P22,Valorisation!$E$17))-1</f>
        <v>-8.3498998676265757E-3</v>
      </c>
      <c r="N12" s="42"/>
      <c r="O12" s="42"/>
      <c r="P12" s="35">
        <v>44484</v>
      </c>
      <c r="Q12" s="129">
        <f t="shared" si="1"/>
        <v>4.1022641126480242E-3</v>
      </c>
      <c r="R12" s="129" cm="1">
        <f t="array" ref="R12">MMULT('Assets Returns'!AJ23:AK23,N$6:N$7)/MMULT('Assets Returns'!AJ22:AK22,N$6:N$7)-1</f>
        <v>1.6075047391697073E-3</v>
      </c>
      <c r="S12" s="40">
        <f t="shared" si="0"/>
        <v>2.4947593734783169E-3</v>
      </c>
      <c r="T12" s="42"/>
      <c r="U12" s="62" t="s">
        <v>65</v>
      </c>
      <c r="V12" s="81">
        <f>AVERAGE(S6:S16,S26:S36)</f>
        <v>2.5490328091858461E-3</v>
      </c>
    </row>
    <row r="13" spans="2:22" x14ac:dyDescent="0.75">
      <c r="B13" s="10" t="s">
        <v>11</v>
      </c>
      <c r="C13" s="148">
        <f>Valorisation!$G11</f>
        <v>2.0760682268401373E-2</v>
      </c>
      <c r="D13" s="42"/>
      <c r="E13" s="150">
        <v>44487</v>
      </c>
      <c r="F13" s="123" cm="1">
        <f t="array" ref="F13">(MMULT('Assets Returns'!$C24:$P24,Valorisation!$E$4:$E$17)+Valorisation!$F$18)/(MMULT('Assets Returns'!$C23:$P23,Valorisation!$E$4:$E$17)+Valorisation!$F$18)-1</f>
        <v>-1.8784475726255634E-3</v>
      </c>
      <c r="G13" s="123" cm="1">
        <f t="array" ref="G13">(MMULT('Assets Returns'!$C24:$H24,Valorisation!$E$4:$E$9))/(MMULT('Assets Returns'!$C23:$H23,Valorisation!$E$4:$E$9))-1</f>
        <v>8.1064500405236828E-5</v>
      </c>
      <c r="H13" s="123" cm="1">
        <f t="array" ref="H13">(MMULT('Assets Returns'!$I24:$L24,Valorisation!$E$10:$E$13))/(MMULT('Assets Returns'!$I23:$L23,Valorisation!$E$10:$E$13))-1</f>
        <v>-2.8855961743332603E-3</v>
      </c>
      <c r="I13" s="123" cm="1">
        <f t="array" ref="I13">(MMULT('Assets Returns'!$M24:$O24,Valorisation!$E$14:$E$16))/(MMULT('Assets Returns'!$M23:$O23,Valorisation!$E$14:$E$16))-1</f>
        <v>-8.5969993650115706E-3</v>
      </c>
      <c r="J13" s="2" cm="1">
        <f t="array" ref="J13">(MMULT('Assets Returns'!$P24,Valorisation!$E$17))/(MMULT('Assets Returns'!$P23,Valorisation!$E$17))-1</f>
        <v>9.4001304345543435E-3</v>
      </c>
      <c r="N13" s="42"/>
      <c r="O13" s="42"/>
      <c r="P13" s="32">
        <v>44487</v>
      </c>
      <c r="Q13" s="153">
        <f t="shared" si="1"/>
        <v>-1.8784475726255634E-3</v>
      </c>
      <c r="R13" s="153" cm="1">
        <f t="array" ref="R13">MMULT('Assets Returns'!AJ24:AK24,N$6:N$7)/MMULT('Assets Returns'!AJ23:AK23,N$6:N$7)-1</f>
        <v>7.5890798893896161E-4</v>
      </c>
      <c r="S13" s="41">
        <f t="shared" si="0"/>
        <v>-2.637355561564525E-3</v>
      </c>
      <c r="T13" s="42"/>
      <c r="U13" s="203" t="s">
        <v>66</v>
      </c>
      <c r="V13" s="2">
        <f>_xlfn.STDEV.P(S6:S16,S26:S36)</f>
        <v>6.6739220324977195E-3</v>
      </c>
    </row>
    <row r="14" spans="2:22" ht="15.5" thickBot="1" x14ac:dyDescent="0.9">
      <c r="B14" s="8" t="s">
        <v>12</v>
      </c>
      <c r="C14" s="113">
        <f>Valorisation!$G12</f>
        <v>2.8178561226277467E-2</v>
      </c>
      <c r="D14" s="42"/>
      <c r="E14" s="54">
        <v>44488</v>
      </c>
      <c r="F14" s="118" cm="1">
        <f t="array" ref="F14">(MMULT('Assets Returns'!$C25:$P25,Valorisation!$E$4:$E$17)+Valorisation!$F$18)/(MMULT('Assets Returns'!$C24:$P24,Valorisation!$E$4:$E$17)+Valorisation!$F$18)-1</f>
        <v>3.7449212573139601E-3</v>
      </c>
      <c r="G14" s="118" cm="1">
        <f t="array" ref="G14">(MMULT('Assets Returns'!$C25:$H25,Valorisation!$E$4:$E$9))/(MMULT('Assets Returns'!$C24:$H24,Valorisation!$E$4:$E$9))-1</f>
        <v>5.8811260224727047E-3</v>
      </c>
      <c r="H14" s="118" cm="1">
        <f t="array" ref="H14">(MMULT('Assets Returns'!$I25:$L25,Valorisation!$E$10:$E$13))/(MMULT('Assets Returns'!$I24:$L24,Valorisation!$E$10:$E$13))-1</f>
        <v>-1.8002521840443375E-3</v>
      </c>
      <c r="I14" s="118" cm="1">
        <f t="array" ref="I14">(MMULT('Assets Returns'!$M25:$O25,Valorisation!$E$14:$E$16))/(MMULT('Assets Returns'!$M24:$O24,Valorisation!$E$14:$E$16))-1</f>
        <v>9.8376331193006372E-4</v>
      </c>
      <c r="J14" s="51" cm="1">
        <f t="array" ref="J14">(MMULT('Assets Returns'!$P25,Valorisation!$E$17))/(MMULT('Assets Returns'!$P24,Valorisation!$E$17))-1</f>
        <v>7.0032745906139171E-2</v>
      </c>
      <c r="N14" s="42"/>
      <c r="O14" s="42"/>
      <c r="P14" s="35">
        <v>44488</v>
      </c>
      <c r="Q14" s="129">
        <f t="shared" si="1"/>
        <v>3.7449212573139601E-3</v>
      </c>
      <c r="R14" s="129" cm="1">
        <f t="array" ref="R14">MMULT('Assets Returns'!AJ25:AK25,N$6:N$7)/MMULT('Assets Returns'!AJ24:AK24,N$6:N$7)-1</f>
        <v>4.2750534102922177E-3</v>
      </c>
      <c r="S14" s="40">
        <f t="shared" si="0"/>
        <v>-5.3013215297825766E-4</v>
      </c>
      <c r="T14" s="42"/>
      <c r="U14" s="63" t="s">
        <v>67</v>
      </c>
      <c r="V14" s="147">
        <f>$V$12/$V$13</f>
        <v>0.38193925502481019</v>
      </c>
    </row>
    <row r="15" spans="2:22" x14ac:dyDescent="0.75">
      <c r="B15" s="10" t="s">
        <v>13</v>
      </c>
      <c r="C15" s="148">
        <f>Valorisation!$G13</f>
        <v>0.32490395032748304</v>
      </c>
      <c r="D15" s="42"/>
      <c r="E15" s="150">
        <v>44489</v>
      </c>
      <c r="F15" s="123" cm="1">
        <f t="array" ref="F15">(MMULT('Assets Returns'!$C26:$P26,Valorisation!$E$4:$E$17)+Valorisation!$F$18)/(MMULT('Assets Returns'!$C25:$P25,Valorisation!$E$4:$E$17)+Valorisation!$F$18)-1</f>
        <v>4.4901055091919329E-3</v>
      </c>
      <c r="G15" s="123" cm="1">
        <f t="array" ref="G15">(MMULT('Assets Returns'!$C26:$H26,Valorisation!$E$4:$E$9))/(MMULT('Assets Returns'!$C25:$H25,Valorisation!$E$4:$E$9))-1</f>
        <v>1.0337995766389163E-2</v>
      </c>
      <c r="H15" s="123" cm="1">
        <f t="array" ref="H15">(MMULT('Assets Returns'!$I26:$L26,Valorisation!$E$10:$E$13))/(MMULT('Assets Returns'!$I25:$L25,Valorisation!$E$10:$E$13))-1</f>
        <v>-4.0462036422495018E-5</v>
      </c>
      <c r="I15" s="123" cm="1">
        <f t="array" ref="I15">(MMULT('Assets Returns'!$M26:$O26,Valorisation!$E$14:$E$16))/(MMULT('Assets Returns'!$M25:$O25,Valorisation!$E$14:$E$16))-1</f>
        <v>6.879714834157058E-3</v>
      </c>
      <c r="J15" s="2" cm="1">
        <f t="array" ref="J15">(MMULT('Assets Returns'!$P26,Valorisation!$E$17))/(MMULT('Assets Returns'!$P25,Valorisation!$E$17))-1</f>
        <v>0</v>
      </c>
      <c r="N15" s="42"/>
      <c r="O15" s="42"/>
      <c r="P15" s="32">
        <v>44489</v>
      </c>
      <c r="Q15" s="153">
        <f t="shared" si="1"/>
        <v>4.4901055091919329E-3</v>
      </c>
      <c r="R15" s="153" cm="1">
        <f t="array" ref="R15">MMULT('Assets Returns'!AJ26:AK26,N$6:N$7)/MMULT('Assets Returns'!AJ25:AK25,N$6:N$7)-1</f>
        <v>-6.2697156663980014E-3</v>
      </c>
      <c r="S15" s="41">
        <f t="shared" si="0"/>
        <v>1.0759821175589934E-2</v>
      </c>
      <c r="T15" s="42"/>
      <c r="V15" s="42"/>
    </row>
    <row r="16" spans="2:22" ht="15" customHeight="1" thickBot="1" x14ac:dyDescent="0.9">
      <c r="B16" s="8" t="s">
        <v>14</v>
      </c>
      <c r="C16" s="113">
        <f>Valorisation!$G14</f>
        <v>2.1092294818891133E-2</v>
      </c>
      <c r="D16" s="42"/>
      <c r="E16" s="122">
        <v>44490</v>
      </c>
      <c r="F16" s="83" cm="1">
        <f t="array" ref="F16">(MMULT('Assets Returns'!$C27:$P27,Valorisation!$E$4:$E$17)+Valorisation!$F$18)/(MMULT('Assets Returns'!$C26:$P26,Valorisation!$E$4:$E$17)+Valorisation!$F$18)-1</f>
        <v>-2.1001980949614252E-3</v>
      </c>
      <c r="G16" s="83" cm="1">
        <f t="array" ref="G16">(MMULT('Assets Returns'!$C27:$H27,Valorisation!$E$4:$E$9))/(MMULT('Assets Returns'!$C26:$H26,Valorisation!$E$4:$E$9))-1</f>
        <v>0</v>
      </c>
      <c r="H16" s="83" cm="1">
        <f t="array" ref="H16">(MMULT('Assets Returns'!$I27:$L27,Valorisation!$E$10:$E$13))/(MMULT('Assets Returns'!$I26:$L26,Valorisation!$E$10:$E$13))-1</f>
        <v>-3.5729696073660833E-4</v>
      </c>
      <c r="I16" s="83" cm="1">
        <f t="array" ref="I16">(MMULT('Assets Returns'!$M27:$O27,Valorisation!$E$14:$E$16))/(MMULT('Assets Returns'!$M26:$O26,Valorisation!$E$14:$E$16))-1</f>
        <v>-1.3395909832215835E-2</v>
      </c>
      <c r="J16" s="147" cm="1">
        <f t="array" ref="J16">(MMULT('Assets Returns'!$P27,Valorisation!$E$17))/(MMULT('Assets Returns'!$P26,Valorisation!$E$17))-1</f>
        <v>-9.3968478663767341E-3</v>
      </c>
      <c r="N16" s="42"/>
      <c r="O16" s="42"/>
      <c r="P16" s="52">
        <v>44490</v>
      </c>
      <c r="Q16" s="154">
        <f t="shared" si="1"/>
        <v>-2.1001980949614252E-3</v>
      </c>
      <c r="R16" s="154" cm="1">
        <f t="array" ref="R16">MMULT('Assets Returns'!AJ27:AK27,N$6:N$7)/MMULT('Assets Returns'!AJ26:AK26,N$6:N$7)-1</f>
        <v>7.5644255282443229E-3</v>
      </c>
      <c r="S16" s="59">
        <f t="shared" si="0"/>
        <v>-9.6646236232057481E-3</v>
      </c>
      <c r="T16" s="42"/>
      <c r="V16" s="42"/>
    </row>
    <row r="17" spans="2:22" ht="15" customHeight="1" thickBot="1" x14ac:dyDescent="0.9">
      <c r="B17" s="10" t="s">
        <v>15</v>
      </c>
      <c r="C17" s="148">
        <f>Valorisation!$G15</f>
        <v>7.7581263801656641E-2</v>
      </c>
      <c r="D17" s="42"/>
      <c r="F17" s="82"/>
      <c r="G17" s="82"/>
      <c r="N17" s="42"/>
      <c r="O17" s="42"/>
      <c r="T17" s="42"/>
      <c r="V17" s="42"/>
    </row>
    <row r="18" spans="2:22" x14ac:dyDescent="0.75">
      <c r="B18" s="8" t="s">
        <v>16</v>
      </c>
      <c r="C18" s="113">
        <f>Valorisation!$G16</f>
        <v>2.2217279688280921E-2</v>
      </c>
      <c r="D18" s="42"/>
      <c r="E18" s="74" t="s">
        <v>68</v>
      </c>
      <c r="F18" s="88" cm="1">
        <f t="array" ref="F18">(MMULT('Assets Returns'!C27:P27,Valorisation!E4:E17)+Valorisation!F18)/(MMULT('Assets Returns'!C17:P17,Valorisation!E4:E17)+Valorisation!F18)-1</f>
        <v>1.5367719906255184E-2</v>
      </c>
      <c r="G18" s="88" cm="1">
        <f t="array" ref="G18">(MMULT('Assets Returns'!C27:H27,Valorisation!E4:E9))/(MMULT('Assets Returns'!C17:H17,Valorisation!E4:E9))-1</f>
        <v>3.1130826639907738E-2</v>
      </c>
      <c r="H18" s="88" cm="1">
        <f t="array" ref="H18">(MMULT('Assets Returns'!I27:L27,Valorisation!E10:E13))/(MMULT('Assets Returns'!I17:L17,Valorisation!E10:E13))-1</f>
        <v>-5.0563236758056629E-3</v>
      </c>
      <c r="I18" s="88" cm="1">
        <f t="array" ref="I18">(MMULT('Assets Returns'!M27:O27,Valorisation!E14:E16))/(MMULT('Assets Returns'!M17:O17,Valorisation!E14:E16))-1</f>
        <v>1.6751521577101691E-2</v>
      </c>
      <c r="J18" s="89">
        <f>'Assets Returns'!P27/'Assets Returns'!P17 -1</f>
        <v>0.14694546302719624</v>
      </c>
      <c r="N18" s="42"/>
      <c r="O18" s="42"/>
      <c r="T18" s="42"/>
      <c r="V18" s="42"/>
    </row>
    <row r="19" spans="2:22" ht="15" customHeight="1" thickBot="1" x14ac:dyDescent="0.9">
      <c r="B19" s="34" t="s">
        <v>17</v>
      </c>
      <c r="C19" s="149">
        <f>Valorisation!$G17</f>
        <v>3.3975793987157721E-2</v>
      </c>
      <c r="D19" s="42"/>
      <c r="E19" s="55" t="s">
        <v>69</v>
      </c>
      <c r="F19" s="123"/>
      <c r="G19" s="123"/>
      <c r="H19" s="123" cm="1">
        <f t="array" ref="H19">MMULT('Assets Returns'!AJ27:AK27,'Fund Performance'!N6:N7)/MMULT('Assets Returns'!AJ17:AK17,'Fund Performance'!N6:N7)-1</f>
        <v>1.0780573729865628E-2</v>
      </c>
      <c r="I19" s="123"/>
      <c r="J19" s="41"/>
      <c r="N19" s="42"/>
      <c r="O19" s="42"/>
      <c r="T19" s="42"/>
      <c r="V19" s="42"/>
    </row>
    <row r="20" spans="2:22" ht="19.5" customHeight="1" thickBot="1" x14ac:dyDescent="0.9">
      <c r="C20" s="114"/>
      <c r="D20" s="42"/>
      <c r="E20" s="75" t="s">
        <v>70</v>
      </c>
      <c r="F20" s="83"/>
      <c r="G20" s="83"/>
      <c r="H20" s="83" cm="1">
        <f t="array" ref="H20">(MMULT('Assets Returns'!C27:P27,Valorisation!E4:E17)+Valorisation!F18)/5000000-1</f>
        <v>3.9885989472152383E-2</v>
      </c>
      <c r="I20" s="83"/>
      <c r="J20" s="59"/>
      <c r="N20" s="42"/>
      <c r="O20" s="42"/>
      <c r="T20" s="42"/>
      <c r="V20" s="42"/>
    </row>
    <row r="22" spans="2:22" ht="18.5" x14ac:dyDescent="0.9">
      <c r="B22" s="36" t="s">
        <v>100</v>
      </c>
    </row>
    <row r="24" spans="2:22" ht="15.5" thickBot="1" x14ac:dyDescent="0.9">
      <c r="B24" s="109" t="s">
        <v>55</v>
      </c>
      <c r="E24" s="109" t="s">
        <v>56</v>
      </c>
      <c r="L24" s="109" t="s">
        <v>57</v>
      </c>
      <c r="P24" s="109" t="s">
        <v>58</v>
      </c>
      <c r="U24" s="109" t="s">
        <v>59</v>
      </c>
    </row>
    <row r="25" spans="2:22" x14ac:dyDescent="0.75">
      <c r="B25" s="23" t="s">
        <v>23</v>
      </c>
      <c r="C25" s="24" t="s">
        <v>26</v>
      </c>
      <c r="E25" s="23" t="s">
        <v>3</v>
      </c>
      <c r="F25" s="33" t="s">
        <v>60</v>
      </c>
      <c r="G25" s="33" t="s">
        <v>30</v>
      </c>
      <c r="H25" s="33" t="s">
        <v>32</v>
      </c>
      <c r="I25" s="33" t="s">
        <v>34</v>
      </c>
      <c r="J25" s="24" t="s">
        <v>36</v>
      </c>
      <c r="K25" s="109"/>
      <c r="L25" s="43" t="s">
        <v>23</v>
      </c>
      <c r="M25" s="44" t="s">
        <v>26</v>
      </c>
      <c r="N25" s="45" t="s">
        <v>61</v>
      </c>
      <c r="P25" s="23" t="s">
        <v>3</v>
      </c>
      <c r="Q25" s="33" t="s">
        <v>62</v>
      </c>
      <c r="R25" s="33" t="s">
        <v>63</v>
      </c>
      <c r="S25" s="24" t="s">
        <v>64</v>
      </c>
      <c r="U25" s="23" t="s">
        <v>61</v>
      </c>
      <c r="V25" s="24" t="s">
        <v>28</v>
      </c>
    </row>
    <row r="26" spans="2:22" x14ac:dyDescent="0.75">
      <c r="B26" s="8" t="s">
        <v>4</v>
      </c>
      <c r="C26" s="113">
        <f>Valorisation!$G23</f>
        <v>3.2472822008766672E-4</v>
      </c>
      <c r="E26" s="54">
        <v>44462</v>
      </c>
      <c r="F26" s="80">
        <f t="array" ref="F26">(MMULT('Assets Returns'!$C7:$P7,Valorisation!$E$23:$E$36)+Valorisation!$J$27)/(MMULT('Assets Returns'!$C6:$P6,Valorisation!$E$23:$E$36)+Valorisation!$J$27) - 1</f>
        <v>2.0524366777856518E-3</v>
      </c>
      <c r="G26" s="80">
        <f t="array" ref="G26">MMULT('Assets Returns'!$C7:$H7,Valorisation!$E$23:$E$28)/MMULT('Assets Returns'!$C6:$H6,Valorisation!$E$23:$E$28) - 1</f>
        <v>1.9401827225944412E-2</v>
      </c>
      <c r="H26" s="80">
        <f t="array" ref="H26">MMULT('Assets Returns'!$I7:$L7,Valorisation!$E$29:$E$32)/MMULT('Assets Returns'!$I6:$L6,Valorisation!$E$29:$E$32) - 1</f>
        <v>-4.0994369915061668E-3</v>
      </c>
      <c r="I26" s="80">
        <f t="array" ref="I26">MMULT('Assets Returns'!$M7:$O7,Valorisation!$E$33:$E$35)/MMULT('Assets Returns'!$M6:$O6,Valorisation!$E$33:$E$35) - 1</f>
        <v>9.6627746406074966E-3</v>
      </c>
      <c r="J26" s="81">
        <f>PRODUCT('Assets Returns'!P7,Valorisation!$E$36)/PRODUCT('Assets Returns'!P6,Valorisation!$E$36) - 1</f>
        <v>-6.9392769778543029E-2</v>
      </c>
      <c r="L26" s="8" t="s">
        <v>18</v>
      </c>
      <c r="M26" s="56">
        <v>0.3</v>
      </c>
      <c r="N26" s="51">
        <f>ROUND(M26*5000000/'Assets Returns'!AJ6,0)</f>
        <v>2717</v>
      </c>
      <c r="P26" s="35">
        <v>44462</v>
      </c>
      <c r="Q26" s="39">
        <f t="shared" ref="Q26:Q36" si="2">F26</f>
        <v>2.0524366777856518E-3</v>
      </c>
      <c r="R26" s="39">
        <f t="array" ref="R26">MMULT('Assets Returns'!AJ7:AK7,'Fund Performance'!$N$26:$N$27)/MMULT('Assets Returns'!AJ6:AK6,'Fund Performance'!$N$26:$N$27)-1</f>
        <v>-4.8012258346333825E-3</v>
      </c>
      <c r="S26" s="40">
        <f t="shared" ref="S26:S36" si="3">$Q26-$R26</f>
        <v>6.8536625124190342E-3</v>
      </c>
      <c r="U26" s="8" t="s">
        <v>65</v>
      </c>
      <c r="V26" s="40">
        <f>AVERAGE($S$26:$S$36)</f>
        <v>4.6944576859826951E-3</v>
      </c>
    </row>
    <row r="27" spans="2:22" ht="15.5" thickBot="1" x14ac:dyDescent="0.9">
      <c r="B27" s="10" t="s">
        <v>5</v>
      </c>
      <c r="C27" s="85">
        <f>Valorisation!$G24</f>
        <v>0.27730727220160983</v>
      </c>
      <c r="E27" s="32">
        <v>44463</v>
      </c>
      <c r="F27" s="87">
        <f t="array" ref="F27">(MMULT('Assets Returns'!$C8:$P8,Valorisation!$E$23:$E$36)+Valorisation!$J$27)/(MMULT('Assets Returns'!$C7:$P7,Valorisation!$E$23:$E$36)+Valorisation!$J$27) - 1</f>
        <v>7.0039048345638122E-4</v>
      </c>
      <c r="G27" s="82">
        <f t="array" ref="G27">MMULT('Assets Returns'!$C8:$H8,Valorisation!$E$23:$E$28)/MMULT('Assets Returns'!$C7:$H7,Valorisation!$E$23:$E$28) - 1</f>
        <v>2.9734014887421445E-3</v>
      </c>
      <c r="H27" s="82">
        <f t="array" ref="H27">MMULT('Assets Returns'!$I8:$L8,Valorisation!$E$29:$E$32)/MMULT('Assets Returns'!$I7:$L7,Valorisation!$E$29:$E$32) - 1</f>
        <v>-1.31787282355178E-3</v>
      </c>
      <c r="I27" s="82">
        <f t="array" ref="I27">MMULT('Assets Returns'!$M8:$O8,Valorisation!$E$33:$E$35)/MMULT('Assets Returns'!$M7:$O7,Valorisation!$E$33:$E$35) - 1</f>
        <v>5.85482051646391E-3</v>
      </c>
      <c r="J27" s="41">
        <f>PRODUCT('Assets Returns'!P8,Valorisation!$E$36)/PRODUCT('Assets Returns'!P7,Valorisation!$E$36) - 1</f>
        <v>-2.0433660148262422E-3</v>
      </c>
      <c r="L27" s="34" t="s">
        <v>19</v>
      </c>
      <c r="M27" s="57">
        <v>0.7</v>
      </c>
      <c r="N27" s="4">
        <f>ROUND(M27*5000000/'Assets Returns'!AK6,0)</f>
        <v>310518</v>
      </c>
      <c r="P27" s="32">
        <v>44463</v>
      </c>
      <c r="Q27" s="60">
        <f t="shared" si="2"/>
        <v>7.0039048345638122E-4</v>
      </c>
      <c r="R27" s="60">
        <f t="array" ref="R27">MMULT('Assets Returns'!AJ8:AK8,'Fund Performance'!$N$26:$N$27)/MMULT('Assets Returns'!AJ7:AK7,'Fund Performance'!$N$26:$N$27)-1</f>
        <v>2.5614038506327486E-3</v>
      </c>
      <c r="S27" s="41">
        <f t="shared" si="3"/>
        <v>-1.8610133671763673E-3</v>
      </c>
      <c r="U27" s="10" t="s">
        <v>66</v>
      </c>
      <c r="V27" s="2">
        <f>_xlfn.STDEV.P($S$26:$S$36)</f>
        <v>7.0328468614671794E-3</v>
      </c>
    </row>
    <row r="28" spans="2:22" ht="15.5" thickBot="1" x14ac:dyDescent="0.9">
      <c r="B28" s="8" t="s">
        <v>6</v>
      </c>
      <c r="C28" s="84">
        <f>Valorisation!$G25</f>
        <v>3.5654515864237327E-4</v>
      </c>
      <c r="E28" s="54">
        <v>44466</v>
      </c>
      <c r="F28" s="80">
        <f t="array" ref="F28">(MMULT('Assets Returns'!$C9:$P9,Valorisation!$E$23:$E$36)+Valorisation!$J$27)/(MMULT('Assets Returns'!$C8:$P8,Valorisation!$E$23:$E$36)+Valorisation!$J$27) - 1</f>
        <v>7.8989888431078015E-3</v>
      </c>
      <c r="G28" s="80">
        <f t="array" ref="G28">MMULT('Assets Returns'!$C9:$H9,Valorisation!$E$23:$E$28)/MMULT('Assets Returns'!$C8:$H8,Valorisation!$E$23:$E$28) - 1</f>
        <v>2.0213539506288569E-2</v>
      </c>
      <c r="H28" s="80">
        <f t="array" ref="H28">MMULT('Assets Returns'!$I9:$L9,Valorisation!$E$29:$E$32)/MMULT('Assets Returns'!$I8:$L8,Valorisation!$E$29:$E$32) - 1</f>
        <v>3.115205380474384E-3</v>
      </c>
      <c r="I28" s="80">
        <f t="array" ref="I28">MMULT('Assets Returns'!$M9:$O9,Valorisation!$E$33:$E$35)/MMULT('Assets Returns'!$M8:$O8,Valorisation!$E$33:$E$35) - 1</f>
        <v>1.7799267011956665E-2</v>
      </c>
      <c r="J28" s="81">
        <f>PRODUCT('Assets Returns'!P9,Valorisation!$E$36)/PRODUCT('Assets Returns'!P8,Valorisation!$E$36) - 1</f>
        <v>-3.7638045795285069E-2</v>
      </c>
      <c r="P28" s="35">
        <v>44466</v>
      </c>
      <c r="Q28" s="39">
        <f t="shared" si="2"/>
        <v>7.8989888431078015E-3</v>
      </c>
      <c r="R28" s="39">
        <f t="array" ref="R28">MMULT('Assets Returns'!AJ9:AK9,'Fund Performance'!$N$26:$N$27)/MMULT('Assets Returns'!AJ8:AK8,'Fund Performance'!$N$26:$N$27)-1</f>
        <v>-7.3811550406375215E-3</v>
      </c>
      <c r="S28" s="40">
        <f t="shared" si="3"/>
        <v>1.5280143883745323E-2</v>
      </c>
      <c r="U28" s="11" t="s">
        <v>67</v>
      </c>
      <c r="V28" s="13">
        <f>$V$26/$V$27</f>
        <v>0.66750460780022536</v>
      </c>
    </row>
    <row r="29" spans="2:22" x14ac:dyDescent="0.75">
      <c r="B29" s="10" t="s">
        <v>7</v>
      </c>
      <c r="C29" s="85">
        <f>Valorisation!$G26</f>
        <v>1.7463742811509974E-3</v>
      </c>
      <c r="E29" s="32">
        <v>44467</v>
      </c>
      <c r="F29" s="87">
        <f t="array" ref="F29">(MMULT('Assets Returns'!$C10:$P10,Valorisation!$E$23:$E$36)+Valorisation!$J$27)/(MMULT('Assets Returns'!$C9:$P9,Valorisation!$E$23:$E$36)+Valorisation!$J$27) - 1</f>
        <v>-5.8903476059876114E-3</v>
      </c>
      <c r="G29" s="82">
        <f t="array" ref="G29">MMULT('Assets Returns'!$C10:$H10,Valorisation!$E$23:$E$28)/MMULT('Assets Returns'!$C9:$H9,Valorisation!$E$23:$E$28) - 1</f>
        <v>-1.489141889908796E-2</v>
      </c>
      <c r="H29" s="82">
        <f t="array" ref="H29">MMULT('Assets Returns'!$I10:$L10,Valorisation!$E$29:$E$32)/MMULT('Assets Returns'!$I9:$L9,Valorisation!$E$29:$E$32) - 1</f>
        <v>-3.1289135975024474E-3</v>
      </c>
      <c r="I29" s="82">
        <f t="array" ref="I29">MMULT('Assets Returns'!$M10:$O10,Valorisation!$E$33:$E$35)/MMULT('Assets Returns'!$M9:$O9,Valorisation!$E$33:$E$35) - 1</f>
        <v>-7.8402700673186887E-3</v>
      </c>
      <c r="J29" s="41">
        <f>PRODUCT('Assets Returns'!P10,Valorisation!$E$36)/PRODUCT('Assets Returns'!P9,Valorisation!$E$36) - 1</f>
        <v>2.3805366647465354E-2</v>
      </c>
      <c r="P29" s="32">
        <v>44467</v>
      </c>
      <c r="Q29" s="60">
        <f t="shared" si="2"/>
        <v>-5.8903476059876114E-3</v>
      </c>
      <c r="R29" s="60">
        <f t="array" ref="R29">MMULT('Assets Returns'!AJ10:AK10,'Fund Performance'!$N$26:$N$27)/MMULT('Assets Returns'!AJ9:AK9,'Fund Performance'!$N$26:$N$27)-1</f>
        <v>-2.3122877200949965E-2</v>
      </c>
      <c r="S29" s="41">
        <f t="shared" si="3"/>
        <v>1.7232529594962354E-2</v>
      </c>
    </row>
    <row r="30" spans="2:22" x14ac:dyDescent="0.75">
      <c r="B30" s="8" t="s">
        <v>8</v>
      </c>
      <c r="C30" s="84">
        <f>Valorisation!$G27</f>
        <v>1.8933583228520934E-4</v>
      </c>
      <c r="E30" s="54">
        <v>44468</v>
      </c>
      <c r="F30" s="80">
        <f t="array" ref="F30">(MMULT('Assets Returns'!$C11:$P11,Valorisation!$E$23:$E$36)+Valorisation!$J$27)/(MMULT('Assets Returns'!$C10:$P10,Valorisation!$E$23:$E$36)+Valorisation!$J$27) - 1</f>
        <v>9.4228944911234347E-3</v>
      </c>
      <c r="G30" s="80">
        <f t="array" ref="G30">MMULT('Assets Returns'!$C11:$H11,Valorisation!$E$23:$E$28)/MMULT('Assets Returns'!$C10:$H10,Valorisation!$E$23:$E$28) - 1</f>
        <v>9.4330788206766769E-3</v>
      </c>
      <c r="H30" s="80">
        <f t="array" ref="H30">MMULT('Assets Returns'!$I11:$L11,Valorisation!$E$29:$E$32)/MMULT('Assets Returns'!$I10:$L10,Valorisation!$E$29:$E$32) - 1</f>
        <v>8.8582616297570027E-3</v>
      </c>
      <c r="I30" s="80">
        <f t="array" ref="I30">MMULT('Assets Returns'!$M11:$O11,Valorisation!$E$33:$E$35)/MMULT('Assets Returns'!$M10:$O10,Valorisation!$E$33:$E$35) - 1</f>
        <v>8.4135325588712284E-3</v>
      </c>
      <c r="J30" s="81">
        <f>PRODUCT('Assets Returns'!P11,Valorisation!$E$36)/PRODUCT('Assets Returns'!P10,Valorisation!$E$36) - 1</f>
        <v>5.450870042088285E-2</v>
      </c>
      <c r="P30" s="35">
        <v>44468</v>
      </c>
      <c r="Q30" s="39">
        <f t="shared" si="2"/>
        <v>9.4228944911234347E-3</v>
      </c>
      <c r="R30" s="39">
        <f t="array" ref="R30">MMULT('Assets Returns'!AJ11:AK11,'Fund Performance'!$N$26:$N$27)/MMULT('Assets Returns'!AJ10:AK10,'Fund Performance'!$N$26:$N$27)-1</f>
        <v>1.4102103724105142E-2</v>
      </c>
      <c r="S30" s="40">
        <f t="shared" si="3"/>
        <v>-4.679209232981707E-3</v>
      </c>
    </row>
    <row r="31" spans="2:22" x14ac:dyDescent="0.75">
      <c r="B31" s="10" t="s">
        <v>9</v>
      </c>
      <c r="C31" s="85">
        <f>Valorisation!$G28</f>
        <v>3.5016070271208407E-4</v>
      </c>
      <c r="E31" s="32">
        <v>44469</v>
      </c>
      <c r="F31" s="87">
        <f t="array" ref="F31">(MMULT('Assets Returns'!$C12:$P12,Valorisation!$E$23:$E$36)+Valorisation!$J$27)/(MMULT('Assets Returns'!$C11:$P11,Valorisation!$E$23:$E$36)+Valorisation!$J$27) - 1</f>
        <v>1.6230818966502802E-3</v>
      </c>
      <c r="G31" s="82">
        <f t="array" ref="G31">MMULT('Assets Returns'!$C12:$H12,Valorisation!$E$23:$E$28)/MMULT('Assets Returns'!$C11:$H11,Valorisation!$E$23:$E$28) - 1</f>
        <v>-1.0375578353780446E-2</v>
      </c>
      <c r="H31" s="82">
        <f t="array" ref="H31">MMULT('Assets Returns'!$I12:$L12,Valorisation!$E$29:$E$32)/MMULT('Assets Returns'!$I11:$L11,Valorisation!$E$29:$E$32) - 1</f>
        <v>1.5959729832131231E-3</v>
      </c>
      <c r="I31" s="82">
        <f t="array" ref="I31">MMULT('Assets Returns'!$M12:$O12,Valorisation!$E$33:$E$35)/MMULT('Assets Returns'!$M11:$O11,Valorisation!$E$33:$E$35) - 1</f>
        <v>7.645201211245789E-3</v>
      </c>
      <c r="J31" s="41">
        <f>PRODUCT('Assets Returns'!P12,Valorisation!$E$36)/PRODUCT('Assets Returns'!P11,Valorisation!$E$36) - 1</f>
        <v>9.9983300282200815E-2</v>
      </c>
      <c r="P31" s="32">
        <v>44469</v>
      </c>
      <c r="Q31" s="60">
        <f t="shared" si="2"/>
        <v>1.6230818966502802E-3</v>
      </c>
      <c r="R31" s="60">
        <f t="array" ref="R31">MMULT('Assets Returns'!AJ12:AK12,'Fund Performance'!$N$26:$N$27)/MMULT('Assets Returns'!AJ11:AK11,'Fund Performance'!$N$26:$N$27)-1</f>
        <v>-4.2452797596592706E-4</v>
      </c>
      <c r="S31" s="41">
        <f t="shared" si="3"/>
        <v>2.0476098726162073E-3</v>
      </c>
    </row>
    <row r="32" spans="2:22" x14ac:dyDescent="0.75">
      <c r="B32" s="8" t="s">
        <v>10</v>
      </c>
      <c r="C32" s="84">
        <f>Valorisation!$G29</f>
        <v>9.8318241722165217E-4</v>
      </c>
      <c r="E32" s="54">
        <v>44470</v>
      </c>
      <c r="F32" s="80">
        <f t="array" ref="F32">(MMULT('Assets Returns'!$C13:$P13,Valorisation!$E$23:$E$36)+Valorisation!$J$27)/(MMULT('Assets Returns'!$C12:$P12,Valorisation!$E$23:$E$36)+Valorisation!$J$27) - 1</f>
        <v>8.422925344857557E-3</v>
      </c>
      <c r="G32" s="80">
        <f t="array" ref="G32">MMULT('Assets Returns'!$C13:$H13,Valorisation!$E$23:$E$28)/MMULT('Assets Returns'!$C12:$H12,Valorisation!$E$23:$E$28) - 1</f>
        <v>1.9661344641846323E-2</v>
      </c>
      <c r="H32" s="80">
        <f t="array" ref="H32">MMULT('Assets Returns'!$I13:$L13,Valorisation!$E$29:$E$32)/MMULT('Assets Returns'!$I12:$L12,Valorisation!$E$29:$E$32) - 1</f>
        <v>1.231771613656063E-3</v>
      </c>
      <c r="I32" s="80">
        <f t="array" ref="I32">MMULT('Assets Returns'!$M13:$O13,Valorisation!$E$33:$E$35)/MMULT('Assets Returns'!$M12:$O12,Valorisation!$E$33:$E$35) - 1</f>
        <v>1.5375302697375526E-2</v>
      </c>
      <c r="J32" s="81">
        <f>PRODUCT('Assets Returns'!P13,Valorisation!$E$36)/PRODUCT('Assets Returns'!P12,Valorisation!$E$36) - 1</f>
        <v>2.5450639920239881E-2</v>
      </c>
      <c r="P32" s="35">
        <v>44470</v>
      </c>
      <c r="Q32" s="39">
        <f t="shared" si="2"/>
        <v>8.422925344857557E-3</v>
      </c>
      <c r="R32" s="39">
        <f t="array" ref="R32">MMULT('Assets Returns'!AJ13:AK13,'Fund Performance'!$N$26:$N$27)/MMULT('Assets Returns'!AJ12:AK12,'Fund Performance'!$N$26:$N$27)-1</f>
        <v>3.862170181119895E-3</v>
      </c>
      <c r="S32" s="40">
        <f t="shared" si="3"/>
        <v>4.560755163737662E-3</v>
      </c>
    </row>
    <row r="33" spans="2:19" x14ac:dyDescent="0.75">
      <c r="B33" s="10" t="s">
        <v>11</v>
      </c>
      <c r="C33" s="85">
        <f>Valorisation!$G30</f>
        <v>1.3734466001297007E-3</v>
      </c>
      <c r="E33" s="32">
        <v>44473</v>
      </c>
      <c r="F33" s="87">
        <f t="array" ref="F33">(MMULT('Assets Returns'!$C14:$P14,Valorisation!$E$23:$E$36)+Valorisation!$J$27)/(MMULT('Assets Returns'!$C13:$P13,Valorisation!$E$23:$E$36)+Valorisation!$J$27) - 1</f>
        <v>-3.3282517279452639E-3</v>
      </c>
      <c r="G33" s="82">
        <f t="array" ref="G33">MMULT('Assets Returns'!$C14:$H14,Valorisation!$E$23:$E$28)/MMULT('Assets Returns'!$C13:$H13,Valorisation!$E$23:$E$28) - 1</f>
        <v>-9.1674849608880393E-3</v>
      </c>
      <c r="H33" s="82">
        <f t="array" ref="H33">MMULT('Assets Returns'!$I14:$L14,Valorisation!$E$29:$E$32)/MMULT('Assets Returns'!$I13:$L13,Valorisation!$E$29:$E$32) - 1</f>
        <v>-6.0896854098813069E-3</v>
      </c>
      <c r="I33" s="82">
        <f t="array" ref="I33">MMULT('Assets Returns'!$M14:$O14,Valorisation!$E$33:$E$35)/MMULT('Assets Returns'!$M13:$O13,Valorisation!$E$33:$E$35) - 1</f>
        <v>9.665482548008919E-3</v>
      </c>
      <c r="J33" s="41">
        <f>PRODUCT('Assets Returns'!P14,Valorisation!$E$36)/PRODUCT('Assets Returns'!P13,Valorisation!$E$36) - 1</f>
        <v>3.7221795023084647E-2</v>
      </c>
      <c r="P33" s="32">
        <v>44473</v>
      </c>
      <c r="Q33" s="60">
        <f t="shared" si="2"/>
        <v>-3.3282517279452639E-3</v>
      </c>
      <c r="R33" s="60">
        <f t="array" ref="R33">MMULT('Assets Returns'!AJ14:AK14,'Fund Performance'!$N$26:$N$27)/MMULT('Assets Returns'!AJ13:AK13,'Fund Performance'!$N$26:$N$27)-1</f>
        <v>-1.5662186876630568E-2</v>
      </c>
      <c r="S33" s="41">
        <f t="shared" si="3"/>
        <v>1.2333935148685304E-2</v>
      </c>
    </row>
    <row r="34" spans="2:19" x14ac:dyDescent="0.75">
      <c r="B34" s="8" t="s">
        <v>12</v>
      </c>
      <c r="C34" s="84">
        <f>Valorisation!$G31</f>
        <v>0.31838508923893782</v>
      </c>
      <c r="E34" s="54">
        <v>44474</v>
      </c>
      <c r="F34" s="80">
        <f t="array" ref="F34">(MMULT('Assets Returns'!$C15:$P15,Valorisation!$E$23:$E$36)+Valorisation!$J$27)/(MMULT('Assets Returns'!$C14:$P14,Valorisation!$E$23:$E$36)+Valorisation!$J$27) - 1</f>
        <v>7.3584803633941487E-3</v>
      </c>
      <c r="G34" s="80">
        <f t="array" ref="G34">MMULT('Assets Returns'!$C15:$H15,Valorisation!$E$23:$E$28)/MMULT('Assets Returns'!$C14:$H14,Valorisation!$E$23:$E$28) - 1</f>
        <v>1.4760716831782927E-2</v>
      </c>
      <c r="H34" s="80">
        <f t="array" ref="H34">MMULT('Assets Returns'!$I15:$L15,Valorisation!$E$29:$E$32)/MMULT('Assets Returns'!$I14:$L14,Valorisation!$E$29:$E$32) - 1</f>
        <v>1.6160380131313712E-3</v>
      </c>
      <c r="I34" s="80">
        <f t="array" ref="I34">MMULT('Assets Returns'!$M15:$O15,Valorisation!$E$33:$E$35)/MMULT('Assets Returns'!$M14:$O14,Valorisation!$E$33:$E$35) - 1</f>
        <v>1.6726868690448482E-2</v>
      </c>
      <c r="J34" s="81">
        <f>PRODUCT('Assets Returns'!P15,Valorisation!$E$36)/PRODUCT('Assets Returns'!P14,Valorisation!$E$36) - 1</f>
        <v>2.1223080915158343E-2</v>
      </c>
      <c r="P34" s="35">
        <v>44474</v>
      </c>
      <c r="Q34" s="39">
        <f t="shared" si="2"/>
        <v>7.3584803633941487E-3</v>
      </c>
      <c r="R34" s="39">
        <f t="array" ref="R34">MMULT('Assets Returns'!AJ15:AK15,'Fund Performance'!$N$26:$N$27)/MMULT('Assets Returns'!AJ14:AK14,'Fund Performance'!$N$26:$N$27)-1</f>
        <v>6.884655943409701E-3</v>
      </c>
      <c r="S34" s="40">
        <f t="shared" si="3"/>
        <v>4.7382441998444769E-4</v>
      </c>
    </row>
    <row r="35" spans="2:19" x14ac:dyDescent="0.75">
      <c r="B35" s="10" t="s">
        <v>13</v>
      </c>
      <c r="C35" s="85">
        <f>Valorisation!$G32</f>
        <v>0.16791169020065388</v>
      </c>
      <c r="E35" s="32">
        <v>44475</v>
      </c>
      <c r="F35" s="87">
        <f t="array" ref="F35">(MMULT('Assets Returns'!$C16:$P16,Valorisation!$E$23:$E$36)+Valorisation!$J$27)/(MMULT('Assets Returns'!$C15:$P15,Valorisation!$E$23:$E$36)+Valorisation!$J$27) - 1</f>
        <v>4.1395720459802554E-4</v>
      </c>
      <c r="G35" s="82">
        <f t="array" ref="G35">MMULT('Assets Returns'!$C16:$H16,Valorisation!$E$23:$E$28)/MMULT('Assets Returns'!$C15:$H15,Valorisation!$E$23:$E$28) - 1</f>
        <v>3.5446801014951124E-3</v>
      </c>
      <c r="H35" s="82">
        <f t="array" ref="H35">MMULT('Assets Returns'!$I16:$L16,Valorisation!$E$29:$E$32)/MMULT('Assets Returns'!$I15:$L15,Valorisation!$E$29:$E$32) - 1</f>
        <v>2.1065102318587048E-3</v>
      </c>
      <c r="I35" s="82">
        <f t="array" ref="I35">MMULT('Assets Returns'!$M16:$O16,Valorisation!$E$33:$E$35)/MMULT('Assets Returns'!$M15:$O15,Valorisation!$E$33:$E$35) - 1</f>
        <v>-1.5616318040257648E-2</v>
      </c>
      <c r="J35" s="41">
        <f>PRODUCT('Assets Returns'!P16,Valorisation!$E$36)/PRODUCT('Assets Returns'!P15,Valorisation!$E$36) - 1</f>
        <v>1.6881207542889243E-3</v>
      </c>
      <c r="P35" s="32">
        <v>44475</v>
      </c>
      <c r="Q35" s="60">
        <f t="shared" si="2"/>
        <v>4.1395720459802554E-4</v>
      </c>
      <c r="R35" s="60">
        <f t="array" ref="R35">MMULT('Assets Returns'!AJ16:AK16,'Fund Performance'!$N$26:$N$27)/MMULT('Assets Returns'!AJ15:AK15,'Fund Performance'!$N$26:$N$27)-1</f>
        <v>2.4745398129506491E-3</v>
      </c>
      <c r="S35" s="41">
        <f t="shared" si="3"/>
        <v>-2.0605826083526235E-3</v>
      </c>
    </row>
    <row r="36" spans="2:19" ht="15.5" thickBot="1" x14ac:dyDescent="0.9">
      <c r="B36" s="8" t="s">
        <v>14</v>
      </c>
      <c r="C36" s="84">
        <f>Valorisation!$G33</f>
        <v>1.0067662361923533E-3</v>
      </c>
      <c r="E36" s="52">
        <v>44476</v>
      </c>
      <c r="F36" s="83">
        <f t="array" ref="F36">(MMULT('Assets Returns'!$C17:$P17,Valorisation!$E$23:$E$36)+Valorisation!$J$27)/(MMULT('Assets Returns'!$C16:$P16,Valorisation!$E$23:$E$36)+Valorisation!$J$27) - 1</f>
        <v>2.9928816477606812E-3</v>
      </c>
      <c r="G36" s="83">
        <f t="array" ref="G36">MMULT('Assets Returns'!$C17:$H17,Valorisation!$E$23:$E$28)/MMULT('Assets Returns'!$C16:$H16,Valorisation!$E$23:$E$28) - 1</f>
        <v>7.1127138879532037E-3</v>
      </c>
      <c r="H36" s="83">
        <f t="array" ref="H36">MMULT('Assets Returns'!$I17:$L17,Valorisation!$E$29:$E$32)/MMULT('Assets Returns'!$I16:$L16,Valorisation!$E$29:$E$32) - 1</f>
        <v>3.0587905994972076E-5</v>
      </c>
      <c r="I36" s="83">
        <f t="array" ref="I36">MMULT('Assets Returns'!$M17:$O17,Valorisation!$E$33:$E$35)/MMULT('Assets Returns'!$M16:$O16,Valorisation!$E$33:$E$35) - 1</f>
        <v>1.1980000648213585E-2</v>
      </c>
      <c r="J36" s="59">
        <f>PRODUCT('Assets Returns'!P17,Valorisation!$E$36)/PRODUCT('Assets Returns'!P16,Valorisation!$E$36) - 1</f>
        <v>-7.564234524069624E-3</v>
      </c>
      <c r="P36" s="52">
        <v>44476</v>
      </c>
      <c r="Q36" s="58">
        <f t="shared" si="2"/>
        <v>2.9928816477606812E-3</v>
      </c>
      <c r="R36" s="58">
        <f t="array" ref="R36">MMULT('Assets Returns'!AJ17:AK17,'Fund Performance'!$N$26:$N$27)/MMULT('Assets Returns'!AJ16:AK16,'Fund Performance'!$N$26:$N$27)-1</f>
        <v>1.5355024895906677E-3</v>
      </c>
      <c r="S36" s="59">
        <f t="shared" si="3"/>
        <v>1.4573791581700135E-3</v>
      </c>
    </row>
    <row r="37" spans="2:19" ht="15.5" thickBot="1" x14ac:dyDescent="0.9">
      <c r="B37" s="10" t="s">
        <v>15</v>
      </c>
      <c r="C37" s="85">
        <f>Valorisation!$G34</f>
        <v>0.10265220417511096</v>
      </c>
      <c r="F37" s="82"/>
      <c r="G37" s="82"/>
    </row>
    <row r="38" spans="2:19" x14ac:dyDescent="0.75">
      <c r="B38" s="8" t="s">
        <v>16</v>
      </c>
      <c r="C38" s="84">
        <f>Valorisation!$G35</f>
        <v>1.9581989085877757E-3</v>
      </c>
      <c r="E38" s="74" t="s">
        <v>68</v>
      </c>
      <c r="F38" s="88">
        <f t="array" ref="F38">(MMULT('Assets Returns'!C17:P17,Valorisation!E23:E36)+Valorisation!$J$27)/(MMULT('Assets Returns'!C6:P6,Valorisation!E23:E36)+Valorisation!$J$27)-1</f>
        <v>3.200022158133109E-2</v>
      </c>
      <c r="G38" s="88">
        <f t="array" ref="G38">MMULT('Assets Returns'!C17:H17,Valorisation!E23:E28)/MMULT('Assets Returns'!C6:H6,Valorisation!E23:E28)-1</f>
        <v>6.3634923632402973E-2</v>
      </c>
      <c r="H38" s="88">
        <f t="array" ref="H38">MMULT('Assets Returns'!I17:L17,Valorisation!E29:E32)/MMULT('Assets Returns'!I6:L6,Valorisation!E29:E32)-1</f>
        <v>3.843591653029943E-3</v>
      </c>
      <c r="I38" s="88">
        <f t="array" ref="I38">MMULT('Assets Returns'!M17:O17,Valorisation!E33:E35)/MMULT('Assets Returns'!M6:O6,Valorisation!E33:E35)-1</f>
        <v>8.2047741845863609E-2</v>
      </c>
      <c r="J38" s="89">
        <f>'Assets Returns'!P17/'Assets Returns'!P6 -1</f>
        <v>0.14607264011019039</v>
      </c>
    </row>
    <row r="39" spans="2:19" ht="15.5" thickBot="1" x14ac:dyDescent="0.9">
      <c r="B39" s="34" t="s">
        <v>17</v>
      </c>
      <c r="C39" s="86">
        <f>Valorisation!$G36</f>
        <v>3.4209760274550638E-2</v>
      </c>
      <c r="E39" s="55" t="s">
        <v>69</v>
      </c>
      <c r="F39" s="82"/>
      <c r="G39" s="82"/>
      <c r="H39" s="82">
        <f t="array" ref="H39">MMULT('Assets Returns'!AJ17:AK17,'Fund Performance'!N26:N27)/MMULT('Assets Returns'!AJ6:AK6,'Fund Performance'!N26:N27)-1</f>
        <v>-2.0333576836953138E-2</v>
      </c>
      <c r="I39" s="82"/>
      <c r="J39" s="41"/>
    </row>
    <row r="40" spans="2:19" ht="15.5" thickBot="1" x14ac:dyDescent="0.9">
      <c r="C40" s="114"/>
      <c r="E40" s="75" t="s">
        <v>70</v>
      </c>
      <c r="F40" s="83"/>
      <c r="G40" s="83"/>
      <c r="H40" s="83">
        <f t="array" ref="H40">(MMULT('Assets Returns'!C17:P17,Valorisation!E23:E36)+Valorisation!F37)/5000000 - 1</f>
        <v>2.6519950276877813E-2</v>
      </c>
      <c r="I40" s="83"/>
      <c r="J40" s="5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U42"/>
  <sheetViews>
    <sheetView zoomScale="90" zoomScaleNormal="90" workbookViewId="0">
      <selection activeCell="B25" sqref="B25"/>
    </sheetView>
  </sheetViews>
  <sheetFormatPr defaultRowHeight="14.75" x14ac:dyDescent="0.75"/>
  <cols>
    <col min="2" max="2" width="57.1796875" style="42" bestFit="1" customWidth="1"/>
    <col min="3" max="3" width="12.453125" style="42" bestFit="1" customWidth="1"/>
    <col min="4" max="4" width="10.1796875" style="42" bestFit="1" customWidth="1"/>
    <col min="5" max="5" width="11" style="42" bestFit="1" customWidth="1"/>
    <col min="6" max="6" width="20.1796875" style="42" bestFit="1" customWidth="1"/>
    <col min="7" max="7" width="12.36328125" style="42" bestFit="1" customWidth="1"/>
    <col min="8" max="8" width="13.6328125" style="42" bestFit="1" customWidth="1"/>
    <col min="9" max="9" width="27.90625" style="42" bestFit="1" customWidth="1"/>
    <col min="11" max="11" width="57.1796875" style="42" bestFit="1" customWidth="1"/>
    <col min="12" max="12" width="12.453125" style="42" bestFit="1" customWidth="1"/>
    <col min="13" max="13" width="27.453125" style="42" bestFit="1" customWidth="1"/>
    <col min="14" max="14" width="20.7265625" style="42" bestFit="1" customWidth="1"/>
    <col min="15" max="15" width="23.90625" style="42" bestFit="1" customWidth="1"/>
    <col min="17" max="17" width="18.26953125" style="42" bestFit="1" customWidth="1"/>
    <col min="18" max="18" width="14.26953125" style="42" bestFit="1" customWidth="1"/>
    <col min="20" max="20" width="12.6328125" style="42" bestFit="1" customWidth="1"/>
    <col min="21" max="21" width="16.90625" style="42" bestFit="1" customWidth="1"/>
  </cols>
  <sheetData>
    <row r="2" spans="2:21" ht="18.5" customHeight="1" x14ac:dyDescent="0.9">
      <c r="B2" s="36" t="s">
        <v>102</v>
      </c>
    </row>
    <row r="3" spans="2:21" s="42" customFormat="1" ht="18.5" customHeight="1" x14ac:dyDescent="0.9">
      <c r="B3" s="36"/>
    </row>
    <row r="4" spans="2:21" s="42" customFormat="1" ht="18.5" customHeight="1" thickBot="1" x14ac:dyDescent="0.9">
      <c r="B4" s="109" t="s">
        <v>71</v>
      </c>
      <c r="K4" s="109" t="s">
        <v>72</v>
      </c>
    </row>
    <row r="5" spans="2:21" s="42" customFormat="1" ht="18.5" customHeight="1" x14ac:dyDescent="0.75">
      <c r="B5" s="23" t="s">
        <v>22</v>
      </c>
      <c r="C5" s="33" t="s">
        <v>23</v>
      </c>
      <c r="D5" s="33" t="s">
        <v>73</v>
      </c>
      <c r="E5" s="33" t="s">
        <v>74</v>
      </c>
      <c r="F5" s="33" t="s">
        <v>96</v>
      </c>
      <c r="G5" s="33" t="s">
        <v>75</v>
      </c>
      <c r="H5" s="33" t="s">
        <v>76</v>
      </c>
      <c r="I5" s="24" t="s">
        <v>77</v>
      </c>
      <c r="K5" s="23" t="s">
        <v>22</v>
      </c>
      <c r="L5" s="33" t="s">
        <v>23</v>
      </c>
      <c r="M5" s="33" t="s">
        <v>104</v>
      </c>
      <c r="N5" s="33" t="s">
        <v>79</v>
      </c>
      <c r="O5" s="24" t="s">
        <v>80</v>
      </c>
      <c r="Q5" s="23" t="s">
        <v>81</v>
      </c>
      <c r="R5" s="24" t="s">
        <v>28</v>
      </c>
    </row>
    <row r="6" spans="2:21" s="42" customFormat="1" ht="18.5" customHeight="1" x14ac:dyDescent="0.75">
      <c r="B6" s="65" t="s">
        <v>29</v>
      </c>
      <c r="C6" s="66" t="s">
        <v>4</v>
      </c>
      <c r="D6" s="98">
        <v>2.1198574820051254E-2</v>
      </c>
      <c r="E6" s="98">
        <v>3.8321438982228999E-2</v>
      </c>
      <c r="F6" s="67">
        <f>'Assets Returns'!C$27</f>
        <v>169.57000732421881</v>
      </c>
      <c r="G6" s="103">
        <f>E6*Valorisation!$J$28/F6</f>
        <v>1159.9256926185706</v>
      </c>
      <c r="H6" s="66">
        <f t="shared" ref="H6:H19" si="0">ROUND(G6,0)</f>
        <v>1160</v>
      </c>
      <c r="I6" s="92">
        <f>H6*F6/Valorisation!$J$28</f>
        <v>3.832389393757786E-2</v>
      </c>
      <c r="K6" s="8" t="s">
        <v>29</v>
      </c>
      <c r="L6" s="9" t="s">
        <v>4</v>
      </c>
      <c r="M6" s="185">
        <f>IMABS(H6-H27)</f>
        <v>513</v>
      </c>
      <c r="N6" s="189">
        <f>M6*F6</f>
        <v>86989.413757324248</v>
      </c>
      <c r="O6" s="195">
        <f>$R$11*N6</f>
        <v>260.96824127197277</v>
      </c>
      <c r="Q6" s="8" t="s">
        <v>82</v>
      </c>
      <c r="R6" s="37">
        <f>Valorisation!$J$9</f>
        <v>5199429.9473607605</v>
      </c>
    </row>
    <row r="7" spans="2:21" ht="18.5" customHeight="1" thickBot="1" x14ac:dyDescent="0.9">
      <c r="B7" s="10" t="s">
        <v>31</v>
      </c>
      <c r="C7" s="42" t="s">
        <v>5</v>
      </c>
      <c r="D7" s="97">
        <v>0.25350813971009023</v>
      </c>
      <c r="E7" s="97">
        <v>0.148682847019287</v>
      </c>
      <c r="F7" s="61">
        <f>'Assets Returns'!D$27</f>
        <v>12.13036704529094</v>
      </c>
      <c r="G7" s="7">
        <f>E7*Valorisation!$J$28/F7</f>
        <v>62910.672100607677</v>
      </c>
      <c r="H7" s="42">
        <f t="shared" si="0"/>
        <v>62911</v>
      </c>
      <c r="I7" s="85">
        <f>H7*F7/Valorisation!$J$28</f>
        <v>0.14868362197548377</v>
      </c>
      <c r="J7" s="42"/>
      <c r="K7" s="10" t="s">
        <v>31</v>
      </c>
      <c r="L7" s="42" t="s">
        <v>5</v>
      </c>
      <c r="M7" s="186">
        <f t="shared" ref="M7:M19" si="1">IMABS(H7-H28)</f>
        <v>45382</v>
      </c>
      <c r="N7" s="190">
        <f t="shared" ref="N7:N19" si="2">M7*F7</f>
        <v>550500.31724939344</v>
      </c>
      <c r="O7" s="196">
        <f t="shared" ref="O7:O18" si="3">$R$11*(2+$R$11)*N7</f>
        <v>3307.9564063516054</v>
      </c>
      <c r="P7" s="42"/>
      <c r="Q7" s="34" t="s">
        <v>83</v>
      </c>
      <c r="R7" s="38">
        <f>R6-O21</f>
        <v>5190087.3074973635</v>
      </c>
    </row>
    <row r="8" spans="2:21" ht="15" customHeight="1" thickBot="1" x14ac:dyDescent="0.9">
      <c r="B8" s="62" t="s">
        <v>33</v>
      </c>
      <c r="C8" s="50" t="s">
        <v>6</v>
      </c>
      <c r="D8" s="99">
        <v>2.0702606162751516E-2</v>
      </c>
      <c r="E8" s="99">
        <v>2.4282889047125299E-2</v>
      </c>
      <c r="F8" s="48">
        <f>'Assets Returns'!E$27</f>
        <v>15.25967542827129</v>
      </c>
      <c r="G8" s="104">
        <f>E8*Valorisation!$J$28/F8</f>
        <v>8167.5623359106621</v>
      </c>
      <c r="H8" s="50">
        <f t="shared" si="0"/>
        <v>8168</v>
      </c>
      <c r="I8" s="90">
        <f>H8*F8/Valorisation!$J$28</f>
        <v>2.4284190261377996E-2</v>
      </c>
      <c r="J8" s="42"/>
      <c r="K8" s="8" t="s">
        <v>33</v>
      </c>
      <c r="L8" s="9" t="s">
        <v>6</v>
      </c>
      <c r="M8" s="185">
        <f t="shared" si="1"/>
        <v>1138</v>
      </c>
      <c r="N8" s="189">
        <f t="shared" si="2"/>
        <v>17365.510637372729</v>
      </c>
      <c r="O8" s="195">
        <f t="shared" si="3"/>
        <v>104.34935341997273</v>
      </c>
      <c r="P8" s="42"/>
    </row>
    <row r="9" spans="2:21" x14ac:dyDescent="0.75">
      <c r="B9" s="10" t="s">
        <v>35</v>
      </c>
      <c r="C9" s="42" t="s">
        <v>7</v>
      </c>
      <c r="D9" s="97">
        <v>2.1449138264264127E-2</v>
      </c>
      <c r="E9" s="97">
        <v>9.7109765611779197E-2</v>
      </c>
      <c r="F9" s="61">
        <f>'Assets Returns'!F$27</f>
        <v>17.236984827866539</v>
      </c>
      <c r="G9" s="7">
        <f>E9*Valorisation!$J$28/F9</f>
        <v>28916.052535488914</v>
      </c>
      <c r="H9" s="42">
        <f t="shared" si="0"/>
        <v>28916</v>
      </c>
      <c r="I9" s="85">
        <f>H9*F9/Valorisation!$J$28</f>
        <v>9.7109589180054703E-2</v>
      </c>
      <c r="J9" s="42"/>
      <c r="K9" s="10" t="s">
        <v>35</v>
      </c>
      <c r="L9" s="42" t="s">
        <v>7</v>
      </c>
      <c r="M9" s="186">
        <f t="shared" si="1"/>
        <v>22468</v>
      </c>
      <c r="N9" s="190">
        <f t="shared" si="2"/>
        <v>387280.57511250541</v>
      </c>
      <c r="O9" s="196">
        <f t="shared" si="3"/>
        <v>2327.1689758510452</v>
      </c>
      <c r="P9" s="42"/>
      <c r="Q9" s="23" t="s">
        <v>43</v>
      </c>
      <c r="R9" s="24" t="s">
        <v>28</v>
      </c>
      <c r="T9" s="109"/>
      <c r="U9" s="109"/>
    </row>
    <row r="10" spans="2:21" x14ac:dyDescent="0.75">
      <c r="B10" s="62" t="s">
        <v>37</v>
      </c>
      <c r="C10" s="50" t="s">
        <v>8</v>
      </c>
      <c r="D10" s="99">
        <v>2.0405338354304966E-2</v>
      </c>
      <c r="E10" s="99">
        <v>2.0711331833668901E-2</v>
      </c>
      <c r="F10" s="48">
        <f>'Assets Returns'!G$27</f>
        <v>29.195412032306649</v>
      </c>
      <c r="G10" s="104">
        <f>E10*Valorisation!$J$28/F10</f>
        <v>3641.084993172808</v>
      </c>
      <c r="H10" s="50">
        <f t="shared" si="0"/>
        <v>3641</v>
      </c>
      <c r="I10" s="90">
        <f>H10*F10/Valorisation!$J$28</f>
        <v>2.0710848372884842E-2</v>
      </c>
      <c r="J10" s="42"/>
      <c r="K10" s="8" t="s">
        <v>37</v>
      </c>
      <c r="L10" s="9" t="s">
        <v>8</v>
      </c>
      <c r="M10" s="185">
        <f t="shared" si="1"/>
        <v>20</v>
      </c>
      <c r="N10" s="189">
        <f t="shared" si="2"/>
        <v>583.90824064613298</v>
      </c>
      <c r="O10" s="195">
        <f t="shared" si="3"/>
        <v>3.5087046180426134</v>
      </c>
      <c r="P10" s="42"/>
      <c r="Q10" s="25" t="s">
        <v>84</v>
      </c>
      <c r="R10" s="26">
        <f>Prices!$P$458</f>
        <v>0.85909998416900635</v>
      </c>
      <c r="U10" s="61"/>
    </row>
    <row r="11" spans="2:21" ht="15" customHeight="1" thickBot="1" x14ac:dyDescent="0.9">
      <c r="B11" s="16" t="s">
        <v>39</v>
      </c>
      <c r="C11" s="17" t="s">
        <v>9</v>
      </c>
      <c r="D11" s="100">
        <v>2.0251277124083634E-2</v>
      </c>
      <c r="E11" s="100">
        <v>2.0910245085188E-2</v>
      </c>
      <c r="F11" s="5">
        <f>'Assets Returns'!H$27</f>
        <v>10.462549359227181</v>
      </c>
      <c r="G11" s="105">
        <f>E11*Valorisation!$J$28/F11</f>
        <v>10257.912774477949</v>
      </c>
      <c r="H11" s="17">
        <f t="shared" si="0"/>
        <v>10258</v>
      </c>
      <c r="I11" s="91">
        <f>H11*F11/Valorisation!$J$28</f>
        <v>2.0910422890077152E-2</v>
      </c>
      <c r="J11" s="42"/>
      <c r="K11" s="10" t="s">
        <v>39</v>
      </c>
      <c r="L11" s="42" t="s">
        <v>9</v>
      </c>
      <c r="M11" s="187">
        <f t="shared" si="1"/>
        <v>228</v>
      </c>
      <c r="N11" s="191">
        <f t="shared" si="2"/>
        <v>2385.4612539037971</v>
      </c>
      <c r="O11" s="197">
        <f t="shared" si="3"/>
        <v>14.334236674707919</v>
      </c>
      <c r="P11" s="42"/>
      <c r="Q11" s="22" t="s">
        <v>47</v>
      </c>
      <c r="R11" s="199">
        <v>3.0000000000000001E-3</v>
      </c>
      <c r="U11" s="61"/>
    </row>
    <row r="12" spans="2:21" ht="15" customHeight="1" x14ac:dyDescent="0.75">
      <c r="B12" s="65" t="s">
        <v>41</v>
      </c>
      <c r="C12" s="66" t="s">
        <v>10</v>
      </c>
      <c r="D12" s="98">
        <v>2.0346336116860583E-2</v>
      </c>
      <c r="E12" s="98">
        <v>2.2716889045907102E-2</v>
      </c>
      <c r="F12" s="67">
        <f>'Assets Returns'!I$27</f>
        <v>97.862487812278232</v>
      </c>
      <c r="G12" s="103">
        <f>E12*Valorisation!$J$28/F12</f>
        <v>1191.4340384735328</v>
      </c>
      <c r="H12" s="66">
        <f t="shared" si="0"/>
        <v>1191</v>
      </c>
      <c r="I12" s="92">
        <f>H12*F12/Valorisation!$J$28</f>
        <v>2.2708613301277943E-2</v>
      </c>
      <c r="J12" s="42"/>
      <c r="K12" s="14" t="s">
        <v>41</v>
      </c>
      <c r="L12" s="15" t="s">
        <v>10</v>
      </c>
      <c r="M12" s="185">
        <f t="shared" si="1"/>
        <v>113</v>
      </c>
      <c r="N12" s="189">
        <f t="shared" si="2"/>
        <v>11058.461122787441</v>
      </c>
      <c r="O12" s="195">
        <f t="shared" si="3"/>
        <v>66.450292886829743</v>
      </c>
      <c r="P12" s="42"/>
      <c r="U12" s="61"/>
    </row>
    <row r="13" spans="2:21" x14ac:dyDescent="0.75">
      <c r="B13" s="10" t="s">
        <v>42</v>
      </c>
      <c r="C13" s="42" t="s">
        <v>11</v>
      </c>
      <c r="D13" s="97">
        <v>2.0760682268401373E-2</v>
      </c>
      <c r="E13" s="97">
        <v>2.37696366604612E-2</v>
      </c>
      <c r="F13" s="61">
        <f>'Assets Returns'!J$27</f>
        <v>94.191721739936838</v>
      </c>
      <c r="G13" s="7">
        <f>E13*Valorisation!$J$28/F13</f>
        <v>1295.2309285822616</v>
      </c>
      <c r="H13" s="42">
        <f t="shared" si="0"/>
        <v>1295</v>
      </c>
      <c r="I13" s="85">
        <f>H13*F13/Valorisation!$J$28</f>
        <v>2.3765398737806833E-2</v>
      </c>
      <c r="J13" s="42"/>
      <c r="K13" s="10" t="s">
        <v>42</v>
      </c>
      <c r="L13" s="42" t="s">
        <v>11</v>
      </c>
      <c r="M13" s="186">
        <f t="shared" si="1"/>
        <v>153</v>
      </c>
      <c r="N13" s="190">
        <f t="shared" si="2"/>
        <v>14411.333426210336</v>
      </c>
      <c r="O13" s="196">
        <f t="shared" si="3"/>
        <v>86.597702558097922</v>
      </c>
      <c r="P13" s="42"/>
      <c r="U13" s="61"/>
    </row>
    <row r="14" spans="2:21" x14ac:dyDescent="0.75">
      <c r="B14" s="62" t="s">
        <v>44</v>
      </c>
      <c r="C14" s="50" t="s">
        <v>12</v>
      </c>
      <c r="D14" s="99">
        <v>2.8178561226277467E-2</v>
      </c>
      <c r="E14" s="99">
        <v>5.5997162182718899E-2</v>
      </c>
      <c r="F14" s="48">
        <f>'Assets Returns'!K$27</f>
        <v>74.827607310237909</v>
      </c>
      <c r="G14" s="104">
        <f>E14*Valorisation!$J$28/F14</f>
        <v>3840.9756910392452</v>
      </c>
      <c r="H14" s="50">
        <f t="shared" si="0"/>
        <v>3841</v>
      </c>
      <c r="I14" s="90">
        <f>H14*F14/Valorisation!$J$28</f>
        <v>5.5997516580384335E-2</v>
      </c>
      <c r="J14" s="42"/>
      <c r="K14" s="8" t="s">
        <v>44</v>
      </c>
      <c r="L14" s="9" t="s">
        <v>12</v>
      </c>
      <c r="M14" s="185">
        <f t="shared" si="1"/>
        <v>1889</v>
      </c>
      <c r="N14" s="189">
        <f t="shared" si="2"/>
        <v>141349.3502090394</v>
      </c>
      <c r="O14" s="195">
        <f t="shared" si="3"/>
        <v>849.36824540611781</v>
      </c>
      <c r="P14" s="42"/>
      <c r="U14" s="61"/>
    </row>
    <row r="15" spans="2:21" ht="15" customHeight="1" x14ac:dyDescent="0.75">
      <c r="B15" s="16" t="s">
        <v>46</v>
      </c>
      <c r="C15" s="17" t="s">
        <v>13</v>
      </c>
      <c r="D15" s="100">
        <v>0.32490395032748304</v>
      </c>
      <c r="E15" s="100">
        <v>0.29751777618318698</v>
      </c>
      <c r="F15" s="5">
        <f>'Assets Returns'!L$27</f>
        <v>8.5540150760984375</v>
      </c>
      <c r="G15" s="105">
        <f>E15*Valorisation!$J$28/F15</f>
        <v>178517.29865862688</v>
      </c>
      <c r="H15" s="17">
        <f t="shared" si="0"/>
        <v>178517</v>
      </c>
      <c r="I15" s="91">
        <f>H15*F15/Valorisation!$J$28</f>
        <v>0.29751727843730363</v>
      </c>
      <c r="J15" s="42"/>
      <c r="K15" s="16" t="s">
        <v>46</v>
      </c>
      <c r="L15" s="17" t="s">
        <v>13</v>
      </c>
      <c r="M15" s="187">
        <f t="shared" si="1"/>
        <v>18302</v>
      </c>
      <c r="N15" s="191">
        <f t="shared" si="2"/>
        <v>156555.58392275361</v>
      </c>
      <c r="O15" s="197">
        <f t="shared" si="3"/>
        <v>940.74250379182649</v>
      </c>
      <c r="P15" s="42"/>
      <c r="U15" s="61"/>
    </row>
    <row r="16" spans="2:21" x14ac:dyDescent="0.75">
      <c r="B16" s="62" t="s">
        <v>49</v>
      </c>
      <c r="C16" s="50" t="s">
        <v>14</v>
      </c>
      <c r="D16" s="99">
        <v>2.1092294818891133E-2</v>
      </c>
      <c r="E16" s="99">
        <v>4.5335150155732702E-2</v>
      </c>
      <c r="F16" s="48">
        <f>'Assets Returns'!M$27</f>
        <v>13.826009750366209</v>
      </c>
      <c r="G16" s="104">
        <f>E16*Valorisation!$J$28/F16</f>
        <v>16829.669920645356</v>
      </c>
      <c r="H16" s="50">
        <f t="shared" si="0"/>
        <v>16830</v>
      </c>
      <c r="I16" s="90">
        <f>H16*F16/Valorisation!$J$28</f>
        <v>4.533603931144263E-2</v>
      </c>
      <c r="J16" s="42"/>
      <c r="K16" s="8" t="s">
        <v>49</v>
      </c>
      <c r="L16" s="9" t="s">
        <v>14</v>
      </c>
      <c r="M16" s="185">
        <f t="shared" si="1"/>
        <v>8925</v>
      </c>
      <c r="N16" s="189">
        <f t="shared" si="2"/>
        <v>123397.13702201842</v>
      </c>
      <c r="O16" s="195">
        <f>$R$11*N16</f>
        <v>370.19141106605525</v>
      </c>
      <c r="P16" s="42"/>
      <c r="U16" s="61"/>
    </row>
    <row r="17" spans="2:21" x14ac:dyDescent="0.75">
      <c r="B17" s="10" t="s">
        <v>50</v>
      </c>
      <c r="C17" s="42" t="s">
        <v>15</v>
      </c>
      <c r="D17" s="97">
        <v>7.7581263801656641E-2</v>
      </c>
      <c r="E17" s="97">
        <v>4.9931526031079899E-2</v>
      </c>
      <c r="F17" s="61">
        <f>'Assets Returns'!N$27</f>
        <v>19.119269426695841</v>
      </c>
      <c r="G17" s="7">
        <f>E17*Valorisation!$J$28/F17</f>
        <v>13404.201404031024</v>
      </c>
      <c r="H17" s="42">
        <f t="shared" si="0"/>
        <v>13404</v>
      </c>
      <c r="I17" s="85">
        <f>H17*F17/Valorisation!$J$28</f>
        <v>4.9930775787905037E-2</v>
      </c>
      <c r="J17" s="42"/>
      <c r="K17" s="10" t="s">
        <v>50</v>
      </c>
      <c r="L17" s="42" t="s">
        <v>15</v>
      </c>
      <c r="M17" s="186">
        <f t="shared" si="1"/>
        <v>7623</v>
      </c>
      <c r="N17" s="190">
        <f t="shared" si="2"/>
        <v>145746.19083970238</v>
      </c>
      <c r="O17" s="196">
        <f t="shared" si="3"/>
        <v>875.78886075577168</v>
      </c>
      <c r="P17" s="42"/>
      <c r="U17" s="61"/>
    </row>
    <row r="18" spans="2:21" x14ac:dyDescent="0.75">
      <c r="B18" s="62" t="s">
        <v>51</v>
      </c>
      <c r="C18" s="50" t="s">
        <v>16</v>
      </c>
      <c r="D18" s="99">
        <v>2.2217279688280921E-2</v>
      </c>
      <c r="E18" s="99">
        <v>2.47528671345012E-2</v>
      </c>
      <c r="F18" s="48">
        <f>'Assets Returns'!O$27</f>
        <v>5.484886252321246</v>
      </c>
      <c r="G18" s="104">
        <f>E18*Valorisation!$J$28/F18</f>
        <v>23163.025422236347</v>
      </c>
      <c r="H18" s="50">
        <f t="shared" si="0"/>
        <v>23163</v>
      </c>
      <c r="I18" s="90">
        <f>H18*F18/Valorisation!$J$28</f>
        <v>2.4752839967357571E-2</v>
      </c>
      <c r="J18" s="42"/>
      <c r="K18" s="8" t="s">
        <v>51</v>
      </c>
      <c r="L18" s="9" t="s">
        <v>16</v>
      </c>
      <c r="M18" s="188">
        <f t="shared" si="1"/>
        <v>2173</v>
      </c>
      <c r="N18" s="192">
        <f>M18*F18</f>
        <v>11918.657826294067</v>
      </c>
      <c r="O18" s="198">
        <f t="shared" si="3"/>
        <v>71.619214878201063</v>
      </c>
      <c r="P18" s="42"/>
      <c r="U18" s="61"/>
    </row>
    <row r="19" spans="2:21" x14ac:dyDescent="0.75">
      <c r="B19" s="18" t="s">
        <v>52</v>
      </c>
      <c r="C19" s="19" t="s">
        <v>17</v>
      </c>
      <c r="D19" s="101">
        <v>3.3975793987157721E-2</v>
      </c>
      <c r="E19" s="101">
        <v>3.0044628494278601E-2</v>
      </c>
      <c r="F19" s="6">
        <f>'Assets Returns'!P$27</f>
        <v>3533.09521484375</v>
      </c>
      <c r="G19" s="106">
        <f>E19*Valorisation!$J$28/F19</f>
        <v>43.646446914958233</v>
      </c>
      <c r="H19" s="19">
        <f t="shared" si="0"/>
        <v>44</v>
      </c>
      <c r="I19" s="107">
        <f>H19*F19/Valorisation!$J$28</f>
        <v>3.0288001594356666E-2</v>
      </c>
      <c r="J19" s="42"/>
      <c r="K19" s="18" t="s">
        <v>52</v>
      </c>
      <c r="L19" s="19" t="s">
        <v>17</v>
      </c>
      <c r="M19" s="187">
        <f t="shared" si="1"/>
        <v>6</v>
      </c>
      <c r="N19" s="191">
        <f t="shared" si="2"/>
        <v>21198.5712890625</v>
      </c>
      <c r="O19" s="197">
        <f>$R$11*N19</f>
        <v>63.595713867187499</v>
      </c>
      <c r="P19" s="42"/>
      <c r="U19" s="61"/>
    </row>
    <row r="20" spans="2:21" ht="15.5" thickBot="1" x14ac:dyDescent="0.9">
      <c r="B20" s="63" t="s">
        <v>38</v>
      </c>
      <c r="C20" s="53" t="s">
        <v>53</v>
      </c>
      <c r="D20" s="102">
        <v>9.3428763329445538E-2</v>
      </c>
      <c r="E20" s="102">
        <v>9.9915847948573694E-2</v>
      </c>
      <c r="F20" s="64" t="s">
        <v>54</v>
      </c>
      <c r="G20" s="53" t="s">
        <v>54</v>
      </c>
      <c r="H20" s="53" t="s">
        <v>54</v>
      </c>
      <c r="I20" s="108">
        <f>1-SUM(I6:I19)</f>
        <v>9.9680969664709074E-2</v>
      </c>
      <c r="J20" s="42"/>
      <c r="K20" s="11" t="s">
        <v>38</v>
      </c>
      <c r="L20" s="12" t="s">
        <v>53</v>
      </c>
      <c r="M20" s="53" t="s">
        <v>54</v>
      </c>
      <c r="N20" s="193" t="s">
        <v>54</v>
      </c>
      <c r="O20" s="79" t="s">
        <v>54</v>
      </c>
      <c r="P20" s="42"/>
      <c r="U20" s="61"/>
    </row>
    <row r="21" spans="2:21" x14ac:dyDescent="0.75">
      <c r="J21" s="42"/>
      <c r="N21" s="109" t="s">
        <v>85</v>
      </c>
      <c r="O21" s="194">
        <f>SUM(O6:O19)</f>
        <v>9342.639863397435</v>
      </c>
      <c r="P21" s="42"/>
      <c r="U21" s="61"/>
    </row>
    <row r="22" spans="2:21" ht="18.5" x14ac:dyDescent="0.9">
      <c r="B22" s="36"/>
      <c r="J22" s="42"/>
      <c r="N22" s="109"/>
      <c r="P22" s="42"/>
      <c r="U22" s="61"/>
    </row>
    <row r="23" spans="2:21" ht="15" customHeight="1" x14ac:dyDescent="0.9">
      <c r="B23" s="36" t="s">
        <v>103</v>
      </c>
      <c r="J23" s="42"/>
      <c r="P23" s="42"/>
    </row>
    <row r="24" spans="2:21" ht="18.5" x14ac:dyDescent="0.9">
      <c r="B24" s="36"/>
      <c r="N24" s="61"/>
    </row>
    <row r="25" spans="2:21" ht="15.5" thickBot="1" x14ac:dyDescent="0.9">
      <c r="B25" s="109" t="s">
        <v>71</v>
      </c>
      <c r="K25" s="109" t="s">
        <v>72</v>
      </c>
    </row>
    <row r="26" spans="2:21" x14ac:dyDescent="0.75">
      <c r="B26" s="23" t="s">
        <v>22</v>
      </c>
      <c r="C26" s="33" t="s">
        <v>23</v>
      </c>
      <c r="D26" s="33" t="s">
        <v>73</v>
      </c>
      <c r="E26" s="33" t="s">
        <v>74</v>
      </c>
      <c r="F26" s="33" t="s">
        <v>24</v>
      </c>
      <c r="G26" s="33" t="s">
        <v>75</v>
      </c>
      <c r="H26" s="33" t="s">
        <v>76</v>
      </c>
      <c r="I26" s="24" t="s">
        <v>77</v>
      </c>
      <c r="K26" s="23" t="s">
        <v>22</v>
      </c>
      <c r="L26" s="33" t="s">
        <v>23</v>
      </c>
      <c r="M26" s="33" t="s">
        <v>78</v>
      </c>
      <c r="N26" s="33" t="s">
        <v>79</v>
      </c>
      <c r="O26" s="24" t="s">
        <v>80</v>
      </c>
      <c r="Q26" s="23" t="s">
        <v>81</v>
      </c>
      <c r="R26" s="24" t="s">
        <v>28</v>
      </c>
    </row>
    <row r="27" spans="2:21" x14ac:dyDescent="0.75">
      <c r="B27" s="65" t="s">
        <v>29</v>
      </c>
      <c r="C27" s="66" t="s">
        <v>4</v>
      </c>
      <c r="D27" s="115">
        <f>Valorisation!$G23</f>
        <v>3.2472822008766672E-4</v>
      </c>
      <c r="E27" s="98">
        <v>2.1023832999999999E-2</v>
      </c>
      <c r="F27" s="67">
        <f>'Assets Returns'!C$17</f>
        <v>166.66999816894531</v>
      </c>
      <c r="G27" s="103">
        <f>E27*Valorisation!$J$28/F27</f>
        <v>647.42857871496994</v>
      </c>
      <c r="H27" s="66">
        <f t="shared" ref="H27:H40" si="4">ROUND(G27,0)</f>
        <v>647</v>
      </c>
      <c r="I27" s="92">
        <f>H27*F27/Valorisation!$J$28</f>
        <v>2.1009915839672034E-2</v>
      </c>
      <c r="K27" s="8" t="s">
        <v>29</v>
      </c>
      <c r="L27" s="9" t="s">
        <v>4</v>
      </c>
      <c r="M27" s="99">
        <f t="shared" ref="M27:M40" si="5">IMABS(I27-D27)</f>
        <v>2.0685187619584367E-2</v>
      </c>
      <c r="N27" s="48">
        <f>M27*Valorisation!$J$28</f>
        <v>106168.78883361816</v>
      </c>
      <c r="O27" s="49">
        <f>0.003*N27</f>
        <v>318.50636650085448</v>
      </c>
      <c r="Q27" s="8" t="s">
        <v>82</v>
      </c>
      <c r="R27" s="37">
        <f>Valorisation!$J$28</f>
        <v>5132599.7513843887</v>
      </c>
    </row>
    <row r="28" spans="2:21" ht="15.5" thickBot="1" x14ac:dyDescent="0.9">
      <c r="B28" s="10" t="s">
        <v>31</v>
      </c>
      <c r="C28" t="s">
        <v>5</v>
      </c>
      <c r="D28" s="97">
        <f>Valorisation!$G24</f>
        <v>0.27730727220160983</v>
      </c>
      <c r="E28" s="97">
        <v>0.247315801</v>
      </c>
      <c r="F28" s="61">
        <f>'Assets Returns'!D$17</f>
        <v>11.721698467029571</v>
      </c>
      <c r="G28" s="7">
        <f>E28*Valorisation!$J$28/F28</f>
        <v>108292.58424421035</v>
      </c>
      <c r="H28">
        <f t="shared" si="4"/>
        <v>108293</v>
      </c>
      <c r="I28" s="85">
        <f>H28*F28/Valorisation!$J$28</f>
        <v>0.24731675049231158</v>
      </c>
      <c r="K28" s="10" t="s">
        <v>31</v>
      </c>
      <c r="L28" t="s">
        <v>5</v>
      </c>
      <c r="M28" s="97">
        <f t="shared" si="5"/>
        <v>2.9990521709298251E-2</v>
      </c>
      <c r="N28" s="61">
        <f>M28*Valorisation!$J$28</f>
        <v>153929.34426903233</v>
      </c>
      <c r="O28" s="46">
        <f t="shared" ref="O28:O36" si="6">0.003*2*N28</f>
        <v>923.57606561419402</v>
      </c>
      <c r="Q28" s="34" t="s">
        <v>83</v>
      </c>
      <c r="R28" s="38">
        <f>R27-O42</f>
        <v>5112042.0981120514</v>
      </c>
    </row>
    <row r="29" spans="2:21" ht="15.5" thickBot="1" x14ac:dyDescent="0.9">
      <c r="B29" s="62" t="s">
        <v>33</v>
      </c>
      <c r="C29" s="50" t="s">
        <v>6</v>
      </c>
      <c r="D29" s="99">
        <f>Valorisation!$G25</f>
        <v>3.5654515864237327E-4</v>
      </c>
      <c r="E29" s="99">
        <v>2.0214472000000001E-2</v>
      </c>
      <c r="F29" s="48">
        <f>'Assets Returns'!E$17</f>
        <v>14.75809348875123</v>
      </c>
      <c r="G29" s="104">
        <f>E29*Valorisation!$J$28/F29</f>
        <v>7030.2301608705839</v>
      </c>
      <c r="H29" s="50">
        <f t="shared" si="4"/>
        <v>7030</v>
      </c>
      <c r="I29" s="90">
        <f>H29*F29/Valorisation!$J$28</f>
        <v>2.0213810203676484E-2</v>
      </c>
      <c r="K29" s="8" t="s">
        <v>33</v>
      </c>
      <c r="L29" s="9" t="s">
        <v>6</v>
      </c>
      <c r="M29" s="99">
        <f t="shared" si="5"/>
        <v>1.9857265045034111E-2</v>
      </c>
      <c r="N29" s="48">
        <f>M29*Valorisation!$J$28</f>
        <v>101919.39363331599</v>
      </c>
      <c r="O29" s="49">
        <f t="shared" si="6"/>
        <v>611.516361799896</v>
      </c>
    </row>
    <row r="30" spans="2:21" x14ac:dyDescent="0.75">
      <c r="B30" s="10" t="s">
        <v>35</v>
      </c>
      <c r="C30" t="s">
        <v>7</v>
      </c>
      <c r="D30" s="97">
        <f>Valorisation!$G26</f>
        <v>1.7463742811509974E-3</v>
      </c>
      <c r="E30" s="97">
        <v>2.1127539000000001E-2</v>
      </c>
      <c r="F30" s="61">
        <f>'Assets Returns'!F$17</f>
        <v>16.816960977973171</v>
      </c>
      <c r="G30" s="7">
        <f>E30*Valorisation!$J$28/F30</f>
        <v>6448.204378947984</v>
      </c>
      <c r="H30">
        <f t="shared" si="4"/>
        <v>6448</v>
      </c>
      <c r="I30" s="85">
        <f>H30*F30/Valorisation!$J$28</f>
        <v>2.1126869352460848E-2</v>
      </c>
      <c r="K30" s="10" t="s">
        <v>35</v>
      </c>
      <c r="L30" t="s">
        <v>7</v>
      </c>
      <c r="M30" s="97">
        <f t="shared" si="5"/>
        <v>1.9380495071309851E-2</v>
      </c>
      <c r="N30" s="61">
        <f>M30*Valorisation!$J$28</f>
        <v>99472.324184711309</v>
      </c>
      <c r="O30" s="46">
        <f t="shared" si="6"/>
        <v>596.83394510826793</v>
      </c>
      <c r="Q30" s="23" t="s">
        <v>43</v>
      </c>
      <c r="R30" s="24" t="s">
        <v>28</v>
      </c>
    </row>
    <row r="31" spans="2:21" x14ac:dyDescent="0.75">
      <c r="B31" s="62" t="s">
        <v>37</v>
      </c>
      <c r="C31" s="50" t="s">
        <v>8</v>
      </c>
      <c r="D31" s="99">
        <f>Valorisation!$G27</f>
        <v>1.8933583228520934E-4</v>
      </c>
      <c r="E31" s="99">
        <v>2.0165824999999998E-2</v>
      </c>
      <c r="F31" s="48">
        <f>'Assets Returns'!G$17</f>
        <v>28.58191310927123</v>
      </c>
      <c r="G31" s="104">
        <f>E31*Valorisation!$J$28/F31</f>
        <v>3621.2799327238649</v>
      </c>
      <c r="H31" s="50">
        <f t="shared" si="4"/>
        <v>3621</v>
      </c>
      <c r="I31" s="90">
        <f>H31*F31/Valorisation!$J$28</f>
        <v>2.0164266138374798E-2</v>
      </c>
      <c r="K31" s="8" t="s">
        <v>37</v>
      </c>
      <c r="L31" s="9" t="s">
        <v>8</v>
      </c>
      <c r="M31" s="99">
        <f t="shared" si="5"/>
        <v>1.997493030608959E-2</v>
      </c>
      <c r="N31" s="48">
        <f>M31*Valorisation!$J$28</f>
        <v>102523.32232295592</v>
      </c>
      <c r="O31" s="49">
        <f t="shared" si="6"/>
        <v>615.13993393773558</v>
      </c>
      <c r="Q31" s="25" t="s">
        <v>84</v>
      </c>
      <c r="R31" s="26">
        <f>Prices!$P$458</f>
        <v>0.85909998416900635</v>
      </c>
    </row>
    <row r="32" spans="2:21" ht="15.5" thickBot="1" x14ac:dyDescent="0.9">
      <c r="B32" s="16" t="s">
        <v>39</v>
      </c>
      <c r="C32" s="17" t="s">
        <v>9</v>
      </c>
      <c r="D32" s="100">
        <f>Valorisation!$G28</f>
        <v>3.5016070271208407E-4</v>
      </c>
      <c r="E32" s="100">
        <v>2.0184858999999999E-2</v>
      </c>
      <c r="F32" s="5">
        <f>'Assets Returns'!H$17</f>
        <v>10.328935262555319</v>
      </c>
      <c r="G32" s="105">
        <f>E32*Valorisation!$J$28/F32</f>
        <v>10030.153123401289</v>
      </c>
      <c r="H32" s="17">
        <f t="shared" si="4"/>
        <v>10030</v>
      </c>
      <c r="I32" s="91">
        <f>H32*F32/Valorisation!$J$28</f>
        <v>2.0184550851736802E-2</v>
      </c>
      <c r="K32" s="10" t="s">
        <v>39</v>
      </c>
      <c r="L32" t="s">
        <v>9</v>
      </c>
      <c r="M32" s="97">
        <f t="shared" si="5"/>
        <v>1.9834390149024717E-2</v>
      </c>
      <c r="N32" s="61">
        <f>M32*Valorisation!$J$28</f>
        <v>101801.98594774523</v>
      </c>
      <c r="O32" s="46">
        <f t="shared" si="6"/>
        <v>610.81191568647137</v>
      </c>
      <c r="Q32" s="22" t="s">
        <v>47</v>
      </c>
      <c r="R32" s="27" t="s">
        <v>48</v>
      </c>
    </row>
    <row r="33" spans="2:15" x14ac:dyDescent="0.75">
      <c r="B33" s="65" t="s">
        <v>41</v>
      </c>
      <c r="C33" s="66" t="s">
        <v>10</v>
      </c>
      <c r="D33" s="98">
        <f>Valorisation!$G29</f>
        <v>9.8318241722165217E-4</v>
      </c>
      <c r="E33" s="98">
        <v>2.0777167999999999E-2</v>
      </c>
      <c r="F33" s="67">
        <f>'Assets Returns'!I$17</f>
        <v>98.946702552889292</v>
      </c>
      <c r="G33" s="103">
        <f>E33*Valorisation!$J$28/F33</f>
        <v>1077.760901170705</v>
      </c>
      <c r="H33" s="66">
        <f t="shared" si="4"/>
        <v>1078</v>
      </c>
      <c r="I33" s="92">
        <f>H33*F33/Valorisation!$J$28</f>
        <v>2.078177736794002E-2</v>
      </c>
      <c r="K33" s="14" t="s">
        <v>41</v>
      </c>
      <c r="L33" s="15" t="s">
        <v>10</v>
      </c>
      <c r="M33" s="98">
        <f t="shared" si="5"/>
        <v>1.9798594950718368E-2</v>
      </c>
      <c r="N33" s="67">
        <f>M33*Valorisation!$J$28</f>
        <v>101618.26352181731</v>
      </c>
      <c r="O33" s="76">
        <f t="shared" si="6"/>
        <v>609.70958113090387</v>
      </c>
    </row>
    <row r="34" spans="2:15" x14ac:dyDescent="0.75">
      <c r="B34" s="10" t="s">
        <v>42</v>
      </c>
      <c r="C34" t="s">
        <v>11</v>
      </c>
      <c r="D34" s="97">
        <f>Valorisation!$G30</f>
        <v>1.3734466001297007E-3</v>
      </c>
      <c r="E34" s="97">
        <v>2.1200793999999999E-2</v>
      </c>
      <c r="F34" s="61">
        <f>'Assets Returns'!J$17</f>
        <v>95.261509167100485</v>
      </c>
      <c r="G34" s="7">
        <f>E34*Valorisation!$J$28/F34</f>
        <v>1142.278670209563</v>
      </c>
      <c r="H34">
        <f t="shared" si="4"/>
        <v>1142</v>
      </c>
      <c r="I34" s="85">
        <f>H34*F34/Valorisation!$J$28</f>
        <v>2.1195621856055651E-2</v>
      </c>
      <c r="K34" s="10" t="s">
        <v>42</v>
      </c>
      <c r="L34" t="s">
        <v>11</v>
      </c>
      <c r="M34" s="97">
        <f t="shared" si="5"/>
        <v>1.9822175255925951E-2</v>
      </c>
      <c r="N34" s="61">
        <f>M34*Valorisation!$J$28</f>
        <v>101739.29179046332</v>
      </c>
      <c r="O34" s="46">
        <f t="shared" si="6"/>
        <v>610.43575074277999</v>
      </c>
    </row>
    <row r="35" spans="2:15" x14ac:dyDescent="0.75">
      <c r="B35" s="62" t="s">
        <v>44</v>
      </c>
      <c r="C35" s="50" t="s">
        <v>12</v>
      </c>
      <c r="D35" s="99">
        <f>Valorisation!$G31</f>
        <v>0.31838508923893782</v>
      </c>
      <c r="E35" s="99">
        <v>2.8622419E-2</v>
      </c>
      <c r="F35" s="48">
        <f>'Assets Returns'!K$17</f>
        <v>75.278387224630023</v>
      </c>
      <c r="G35" s="104">
        <f>E35*Valorisation!$J$28/F35</f>
        <v>1951.5218917356638</v>
      </c>
      <c r="H35" s="50">
        <f t="shared" si="4"/>
        <v>1952</v>
      </c>
      <c r="I35" s="90">
        <f>H35*F35/Valorisation!$J$28</f>
        <v>2.8629431278533565E-2</v>
      </c>
      <c r="K35" s="8" t="s">
        <v>44</v>
      </c>
      <c r="L35" s="9" t="s">
        <v>12</v>
      </c>
      <c r="M35" s="99">
        <f t="shared" si="5"/>
        <v>0.28975565796040426</v>
      </c>
      <c r="N35" s="48">
        <f>M35*Valorisation!$J$28</f>
        <v>1487199.8180097907</v>
      </c>
      <c r="O35" s="49">
        <f t="shared" si="6"/>
        <v>8923.1989080587446</v>
      </c>
    </row>
    <row r="36" spans="2:15" x14ac:dyDescent="0.75">
      <c r="B36" s="16" t="s">
        <v>46</v>
      </c>
      <c r="C36" s="17" t="s">
        <v>13</v>
      </c>
      <c r="D36" s="100">
        <f>Valorisation!$G32</f>
        <v>0.16791169020065388</v>
      </c>
      <c r="E36" s="100">
        <v>0.32940455200000002</v>
      </c>
      <c r="F36" s="5">
        <f>'Assets Returns'!L$17</f>
        <v>8.5901452189182237</v>
      </c>
      <c r="G36" s="105">
        <f>E36*Valorisation!$J$28/F36</f>
        <v>196818.75900964104</v>
      </c>
      <c r="H36" s="17">
        <f t="shared" si="4"/>
        <v>196819</v>
      </c>
      <c r="I36" s="91">
        <f>H36*F36/Valorisation!$J$28</f>
        <v>0.32940495533208902</v>
      </c>
      <c r="K36" s="16" t="s">
        <v>46</v>
      </c>
      <c r="L36" s="17" t="s">
        <v>13</v>
      </c>
      <c r="M36" s="100">
        <f t="shared" si="5"/>
        <v>0.16149326513143514</v>
      </c>
      <c r="N36" s="5">
        <f>M36*Valorisation!$J$28</f>
        <v>828880.2924638571</v>
      </c>
      <c r="O36" s="77">
        <f t="shared" si="6"/>
        <v>4973.2817547831428</v>
      </c>
    </row>
    <row r="37" spans="2:15" x14ac:dyDescent="0.75">
      <c r="B37" s="62" t="s">
        <v>49</v>
      </c>
      <c r="C37" s="50" t="s">
        <v>14</v>
      </c>
      <c r="D37" s="99">
        <f>Valorisation!$G33</f>
        <v>1.0067662361923533E-3</v>
      </c>
      <c r="E37" s="99">
        <v>2.0459275999999998E-2</v>
      </c>
      <c r="F37" s="48">
        <f>'Assets Returns'!M$17</f>
        <v>13.28361988067627</v>
      </c>
      <c r="G37" s="104">
        <f>E37*Valorisation!$J$28/F37</f>
        <v>7905.1701158553897</v>
      </c>
      <c r="H37" s="50">
        <f t="shared" si="4"/>
        <v>7905</v>
      </c>
      <c r="I37" s="90">
        <f>H37*F37/Valorisation!$J$28</f>
        <v>2.0458835725194222E-2</v>
      </c>
      <c r="K37" s="8" t="s">
        <v>49</v>
      </c>
      <c r="L37" s="9" t="s">
        <v>14</v>
      </c>
      <c r="M37" s="99">
        <f t="shared" si="5"/>
        <v>1.9452069489001869E-2</v>
      </c>
      <c r="N37" s="48">
        <f>M37*Valorisation!$J$28</f>
        <v>99839.687023162842</v>
      </c>
      <c r="O37" s="49">
        <f>0.003*N37</f>
        <v>299.51906106948854</v>
      </c>
    </row>
    <row r="38" spans="2:15" x14ac:dyDescent="0.75">
      <c r="B38" s="10" t="s">
        <v>50</v>
      </c>
      <c r="C38" t="s">
        <v>15</v>
      </c>
      <c r="D38" s="97">
        <f>Valorisation!$G34</f>
        <v>0.10265220417511096</v>
      </c>
      <c r="E38" s="97">
        <v>7.7400227000000002E-2</v>
      </c>
      <c r="F38" s="61">
        <f>'Assets Returns'!N$17</f>
        <v>18.893128612910459</v>
      </c>
      <c r="G38" s="7">
        <f>E38*Valorisation!$J$28/F38</f>
        <v>21026.924338292389</v>
      </c>
      <c r="H38">
        <f t="shared" si="4"/>
        <v>21027</v>
      </c>
      <c r="I38" s="85">
        <f>H38*F38/Valorisation!$J$28</f>
        <v>7.7400505511172155E-2</v>
      </c>
      <c r="K38" s="10" t="s">
        <v>50</v>
      </c>
      <c r="L38" t="s">
        <v>15</v>
      </c>
      <c r="M38" s="97">
        <f t="shared" si="5"/>
        <v>2.525169866393881E-2</v>
      </c>
      <c r="N38" s="61">
        <f>M38*Valorisation!$J$28</f>
        <v>129606.86228456584</v>
      </c>
      <c r="O38" s="46">
        <f>0.003*2*N38</f>
        <v>777.64117370739507</v>
      </c>
    </row>
    <row r="39" spans="2:15" x14ac:dyDescent="0.75">
      <c r="B39" s="62" t="s">
        <v>51</v>
      </c>
      <c r="C39" s="50" t="s">
        <v>16</v>
      </c>
      <c r="D39" s="99">
        <f>Valorisation!$G35</f>
        <v>1.9581989085877757E-3</v>
      </c>
      <c r="E39" s="99">
        <v>2.2181473E-2</v>
      </c>
      <c r="F39" s="48">
        <f>'Assets Returns'!O$17</f>
        <v>5.4239887918935779</v>
      </c>
      <c r="G39" s="104">
        <f>E39*Valorisation!$J$28/F39</f>
        <v>20989.83371339041</v>
      </c>
      <c r="H39" s="50">
        <f t="shared" si="4"/>
        <v>20990</v>
      </c>
      <c r="I39" s="90">
        <f>H39*F39/Valorisation!$J$28</f>
        <v>2.218164872706822E-2</v>
      </c>
      <c r="K39" s="8" t="s">
        <v>51</v>
      </c>
      <c r="L39" s="9" t="s">
        <v>16</v>
      </c>
      <c r="M39" s="99">
        <f t="shared" si="5"/>
        <v>2.0223449818480444E-2</v>
      </c>
      <c r="N39" s="48">
        <f>M39*Valorisation!$J$28</f>
        <v>103798.87351046738</v>
      </c>
      <c r="O39" s="49">
        <f>0.003*2*N39</f>
        <v>622.79324106280433</v>
      </c>
    </row>
    <row r="40" spans="2:15" x14ac:dyDescent="0.75">
      <c r="B40" s="18" t="s">
        <v>52</v>
      </c>
      <c r="C40" s="19" t="s">
        <v>17</v>
      </c>
      <c r="D40" s="101">
        <f>Valorisation!$G36</f>
        <v>3.4209760274550638E-2</v>
      </c>
      <c r="E40" s="101">
        <v>3.0082223000000002E-2</v>
      </c>
      <c r="F40" s="6">
        <f>'Assets Returns'!P$17</f>
        <v>3080.438720703125</v>
      </c>
      <c r="G40" s="106">
        <f>E40*Valorisation!$J$28/F40</f>
        <v>50.122733899295746</v>
      </c>
      <c r="H40" s="19">
        <f t="shared" si="4"/>
        <v>50</v>
      </c>
      <c r="I40" s="107">
        <f>H40*F40/Valorisation!$J$28</f>
        <v>3.0008561644342662E-2</v>
      </c>
      <c r="K40" s="18" t="s">
        <v>52</v>
      </c>
      <c r="L40" s="19" t="s">
        <v>17</v>
      </c>
      <c r="M40" s="101">
        <f t="shared" si="5"/>
        <v>4.2011986302079758E-3</v>
      </c>
      <c r="N40" s="6">
        <f>M40*Valorisation!$J$28</f>
        <v>21563.07104492189</v>
      </c>
      <c r="O40" s="78">
        <f>0.003*N40</f>
        <v>64.689213134765666</v>
      </c>
    </row>
    <row r="41" spans="2:15" ht="15.5" thickBot="1" x14ac:dyDescent="0.9">
      <c r="B41" s="63" t="s">
        <v>38</v>
      </c>
      <c r="C41" s="53" t="s">
        <v>53</v>
      </c>
      <c r="D41" s="102">
        <f>Valorisation!$G37</f>
        <v>9.1245245552126888E-2</v>
      </c>
      <c r="E41" s="102">
        <v>9.9839540000000004E-2</v>
      </c>
      <c r="F41" s="64" t="s">
        <v>54</v>
      </c>
      <c r="G41" s="53" t="s">
        <v>54</v>
      </c>
      <c r="H41" s="53" t="s">
        <v>54</v>
      </c>
      <c r="I41" s="108">
        <f>1-SUM(I27:I40)</f>
        <v>9.9922499679372057E-2</v>
      </c>
      <c r="K41" s="11" t="s">
        <v>38</v>
      </c>
      <c r="L41" s="12" t="s">
        <v>53</v>
      </c>
      <c r="M41" s="53" t="s">
        <v>54</v>
      </c>
      <c r="N41" s="64" t="s">
        <v>54</v>
      </c>
      <c r="O41" s="79" t="s">
        <v>54</v>
      </c>
    </row>
    <row r="42" spans="2:15" x14ac:dyDescent="0.75">
      <c r="N42" s="109" t="s">
        <v>85</v>
      </c>
      <c r="O42" s="61">
        <f>SUM(O27:O40)</f>
        <v>20557.653272337444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11"/>
  <sheetViews>
    <sheetView workbookViewId="0">
      <selection activeCell="C14" sqref="C14"/>
    </sheetView>
  </sheetViews>
  <sheetFormatPr defaultRowHeight="14.75" x14ac:dyDescent="0.75"/>
  <cols>
    <col min="2" max="2" width="20.26953125" style="42" customWidth="1"/>
    <col min="3" max="3" width="16.90625" style="42" customWidth="1"/>
    <col min="4" max="4" width="19.90625" style="42" customWidth="1"/>
    <col min="5" max="5" width="10.54296875" style="42" bestFit="1" customWidth="1"/>
    <col min="6" max="6" width="11.26953125" style="42" bestFit="1" customWidth="1"/>
    <col min="7" max="7" width="12.90625" style="42" bestFit="1" customWidth="1"/>
  </cols>
  <sheetData>
    <row r="2" spans="2:7" ht="15.5" thickBot="1" x14ac:dyDescent="0.9"/>
    <row r="3" spans="2:7" x14ac:dyDescent="0.75">
      <c r="B3" s="158" t="s">
        <v>86</v>
      </c>
      <c r="C3" s="167">
        <v>5000000</v>
      </c>
      <c r="D3" s="110"/>
      <c r="E3" s="110"/>
      <c r="F3" s="110"/>
      <c r="G3" s="110"/>
    </row>
    <row r="4" spans="2:7" ht="15.5" thickBot="1" x14ac:dyDescent="0.9">
      <c r="B4" s="156" t="s">
        <v>87</v>
      </c>
      <c r="C4" s="157">
        <v>3.0000000000000001E-3</v>
      </c>
      <c r="D4" s="110"/>
      <c r="E4" s="110"/>
      <c r="F4" s="110"/>
      <c r="G4" s="110"/>
    </row>
    <row r="5" spans="2:7" ht="15.5" thickBot="1" x14ac:dyDescent="0.9">
      <c r="B5" s="110"/>
      <c r="C5" s="110"/>
      <c r="D5" s="110"/>
      <c r="E5" s="110"/>
      <c r="F5" s="110"/>
      <c r="G5" s="110"/>
    </row>
    <row r="6" spans="2:7" x14ac:dyDescent="0.75">
      <c r="B6" s="155" t="s">
        <v>3</v>
      </c>
      <c r="C6" s="159" t="s">
        <v>88</v>
      </c>
      <c r="D6" s="159" t="s">
        <v>62</v>
      </c>
      <c r="E6" s="159" t="s">
        <v>47</v>
      </c>
      <c r="F6" s="159" t="s">
        <v>38</v>
      </c>
      <c r="G6" s="160" t="s">
        <v>89</v>
      </c>
    </row>
    <row r="7" spans="2:7" x14ac:dyDescent="0.75">
      <c r="B7" s="170">
        <v>44461</v>
      </c>
      <c r="C7" s="168"/>
      <c r="D7" s="169">
        <f t="array" ref="D7">MMULT('Assets Returns'!C6:P6,Valorisation!E23:E36)</f>
        <v>4505122.9790086169</v>
      </c>
      <c r="E7" s="169">
        <f>D7*C4*2-(Valorisation!E23*'Assets Returns'!C6*C4 + Valorisation!E33*'Assets Returns'!M6*C4 + Valorisation!E36*'Assets Returns'!P6*C4)</f>
        <v>26551.696355529439</v>
      </c>
      <c r="F7" s="169">
        <f>C3-E7-D7</f>
        <v>468325.32463585399</v>
      </c>
      <c r="G7" s="171">
        <f>D7+F7</f>
        <v>4973448.3036444709</v>
      </c>
    </row>
    <row r="8" spans="2:7" x14ac:dyDescent="0.75">
      <c r="B8" s="161">
        <v>44476</v>
      </c>
      <c r="C8" s="162" t="s">
        <v>90</v>
      </c>
      <c r="D8" s="163">
        <f t="array" ref="D8">MMULT('Assets Returns'!C17:P17,Valorisation!E23:E36)</f>
        <v>4664274.4267485347</v>
      </c>
      <c r="E8" s="163"/>
      <c r="F8" s="163">
        <f>F7</f>
        <v>468325.32463585399</v>
      </c>
      <c r="G8" s="164">
        <f>D8+F8</f>
        <v>5132599.7513843887</v>
      </c>
    </row>
    <row r="9" spans="2:7" x14ac:dyDescent="0.75">
      <c r="B9" s="172">
        <v>44476</v>
      </c>
      <c r="C9" s="111" t="s">
        <v>91</v>
      </c>
      <c r="D9" s="124" cm="1">
        <f t="array" ref="D9">MMULT('Assets Returns'!C17:P17,Rebalancing!H27:H40)</f>
        <v>4619737.5543723376</v>
      </c>
      <c r="E9" s="124">
        <f>Rebalancing!O42</f>
        <v>20557.653272337444</v>
      </c>
      <c r="F9" s="124">
        <f>485776.31</f>
        <v>485776.31</v>
      </c>
      <c r="G9" s="173">
        <f>F9+D9</f>
        <v>5105513.8643723372</v>
      </c>
    </row>
    <row r="10" spans="2:7" x14ac:dyDescent="0.75">
      <c r="B10" s="176">
        <v>44491</v>
      </c>
      <c r="C10" s="146" t="s">
        <v>90</v>
      </c>
      <c r="D10" s="174" cm="1">
        <f t="array" ref="D10">MMULT('Assets Returns'!C27:P27,Valorisation!E4:E17)</f>
        <v>4713653.6373607619</v>
      </c>
      <c r="E10" s="146"/>
      <c r="F10" s="174">
        <f>Valorisation!$J$8</f>
        <v>485776.31</v>
      </c>
      <c r="G10" s="175">
        <f>F10+D10</f>
        <v>5199429.9473607615</v>
      </c>
    </row>
    <row r="11" spans="2:7" ht="15.5" thickBot="1" x14ac:dyDescent="0.9">
      <c r="B11" s="165">
        <v>44491</v>
      </c>
      <c r="C11" s="166" t="s">
        <v>91</v>
      </c>
      <c r="D11" s="200" cm="1">
        <f t="array" ref="D11">MMULT('Assets Returns'!$C$27:$P$27,Rebalancing!H6:H19)</f>
        <v>4620977.2312655486</v>
      </c>
      <c r="E11" s="200">
        <f>Rebalancing!O21</f>
        <v>9342.639863397435</v>
      </c>
      <c r="F11" s="200">
        <f>G11-D11</f>
        <v>569110.07623181585</v>
      </c>
      <c r="G11" s="201">
        <f>G10-E11</f>
        <v>5190087.3074973645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58"/>
  <sheetViews>
    <sheetView workbookViewId="0">
      <selection activeCell="F12" sqref="F12"/>
    </sheetView>
  </sheetViews>
  <sheetFormatPr defaultRowHeight="14.75" x14ac:dyDescent="0.75"/>
  <cols>
    <col min="1" max="1" width="16.453125" bestFit="1" customWidth="1"/>
    <col min="2" max="2" width="12.26953125" bestFit="1" customWidth="1"/>
    <col min="3" max="3" width="12.453125" bestFit="1" customWidth="1"/>
    <col min="4" max="4" width="8.7265625" style="42"/>
  </cols>
  <sheetData>
    <row r="1" spans="1:18" x14ac:dyDescent="0.75">
      <c r="B1" s="202" t="s">
        <v>14</v>
      </c>
      <c r="C1" s="202" t="s">
        <v>4</v>
      </c>
      <c r="D1" s="202" t="s">
        <v>10</v>
      </c>
      <c r="E1" s="202" t="s">
        <v>11</v>
      </c>
      <c r="F1" s="202" t="s">
        <v>17</v>
      </c>
      <c r="G1" s="202" t="s">
        <v>5</v>
      </c>
      <c r="H1" s="202" t="s">
        <v>6</v>
      </c>
      <c r="I1" s="202" t="s">
        <v>7</v>
      </c>
      <c r="J1" s="202" t="s">
        <v>8</v>
      </c>
      <c r="K1" s="202" t="s">
        <v>9</v>
      </c>
      <c r="L1" s="202" t="s">
        <v>12</v>
      </c>
      <c r="M1" s="202" t="s">
        <v>13</v>
      </c>
      <c r="N1" s="202" t="s">
        <v>16</v>
      </c>
      <c r="O1" s="202" t="s">
        <v>15</v>
      </c>
      <c r="P1" s="202" t="s">
        <v>92</v>
      </c>
      <c r="Q1" s="202" t="s">
        <v>18</v>
      </c>
      <c r="R1" s="202" t="s">
        <v>19</v>
      </c>
    </row>
    <row r="2" spans="1:18" x14ac:dyDescent="0.75">
      <c r="A2" t="s">
        <v>3</v>
      </c>
    </row>
    <row r="3" spans="1:18" x14ac:dyDescent="0.75">
      <c r="A3" s="116">
        <v>43832</v>
      </c>
      <c r="B3">
        <v>12.00800037384033</v>
      </c>
      <c r="C3">
        <v>131.66999816894531</v>
      </c>
      <c r="D3" s="42">
        <v>96.950100226356426</v>
      </c>
      <c r="E3">
        <v>91.971382346112023</v>
      </c>
      <c r="F3">
        <v>114.04931640625</v>
      </c>
      <c r="G3">
        <v>9.011769830041203</v>
      </c>
      <c r="H3">
        <v>10.78950721080048</v>
      </c>
      <c r="I3">
        <v>9.7990958286962382</v>
      </c>
      <c r="J3">
        <v>21.941848045262869</v>
      </c>
      <c r="K3">
        <v>8.7824475842325</v>
      </c>
      <c r="L3">
        <v>72.5562061898313</v>
      </c>
      <c r="M3">
        <v>8.2640320015138968</v>
      </c>
      <c r="N3">
        <v>4.1193289012146286</v>
      </c>
      <c r="O3">
        <v>14.828598653435851</v>
      </c>
      <c r="P3">
        <v>0.89120000600814819</v>
      </c>
      <c r="Q3">
        <v>233.9513972315126</v>
      </c>
      <c r="R3">
        <v>10.72770142425099</v>
      </c>
    </row>
    <row r="4" spans="1:18" x14ac:dyDescent="0.75">
      <c r="A4" s="116">
        <v>43833</v>
      </c>
      <c r="B4">
        <v>12.046999931335449</v>
      </c>
      <c r="C4">
        <v>132.0299987792969</v>
      </c>
      <c r="D4" s="42">
        <v>97.663896730392935</v>
      </c>
      <c r="E4">
        <v>92.677127233539522</v>
      </c>
      <c r="F4">
        <v>120.2310028076172</v>
      </c>
      <c r="G4">
        <v>8.9688737349520693</v>
      </c>
      <c r="H4">
        <v>10.589297743898101</v>
      </c>
      <c r="I4">
        <v>9.6800542362155397</v>
      </c>
      <c r="J4">
        <v>21.923224566154541</v>
      </c>
      <c r="K4">
        <v>8.7239475493129248</v>
      </c>
      <c r="L4">
        <v>72.802700149731663</v>
      </c>
      <c r="M4">
        <v>8.3089425797483614</v>
      </c>
      <c r="N4">
        <v>4.1588318465532836</v>
      </c>
      <c r="O4">
        <v>15.01946796155903</v>
      </c>
      <c r="P4">
        <v>0.89513999223709106</v>
      </c>
      <c r="Q4">
        <v>230.30456640056039</v>
      </c>
      <c r="R4">
        <v>10.83368953085261</v>
      </c>
    </row>
    <row r="5" spans="1:18" x14ac:dyDescent="0.75">
      <c r="A5" s="116">
        <v>43836</v>
      </c>
      <c r="C5">
        <v>131.24000549316409</v>
      </c>
      <c r="D5" s="42">
        <v>97.668972481351375</v>
      </c>
      <c r="E5">
        <v>92.661721756527186</v>
      </c>
      <c r="F5">
        <v>128.8970947265625</v>
      </c>
      <c r="G5">
        <v>8.9433637942290716</v>
      </c>
      <c r="H5">
        <v>10.571704032307711</v>
      </c>
      <c r="I5">
        <v>9.6108895132451835</v>
      </c>
      <c r="J5">
        <v>22.142432064340031</v>
      </c>
      <c r="K5">
        <v>8.6870789209167469</v>
      </c>
      <c r="L5">
        <v>72.790173940351451</v>
      </c>
      <c r="M5">
        <v>8.3159972894425209</v>
      </c>
      <c r="N5">
        <v>4.1765676782395076</v>
      </c>
      <c r="O5">
        <v>15.05013523718571</v>
      </c>
      <c r="P5">
        <v>0.89590001106262207</v>
      </c>
      <c r="Q5">
        <v>231.64926345001729</v>
      </c>
      <c r="R5">
        <v>10.80102328724888</v>
      </c>
    </row>
    <row r="6" spans="1:18" x14ac:dyDescent="0.75">
      <c r="A6" s="116">
        <v>43837</v>
      </c>
      <c r="B6">
        <v>12.093000411987299</v>
      </c>
      <c r="C6">
        <v>132.41999816894531</v>
      </c>
      <c r="D6" s="42">
        <v>97.251221238027028</v>
      </c>
      <c r="E6">
        <v>92.372051689749696</v>
      </c>
      <c r="F6">
        <v>128.72279357910159</v>
      </c>
      <c r="G6">
        <v>8.8650597951648251</v>
      </c>
      <c r="H6">
        <v>10.511185153008</v>
      </c>
      <c r="I6">
        <v>9.7419414780678153</v>
      </c>
      <c r="J6">
        <v>22.025033492479789</v>
      </c>
      <c r="K6">
        <v>8.6679502693162362</v>
      </c>
      <c r="L6">
        <v>72.490078092966996</v>
      </c>
      <c r="M6">
        <v>8.2975943769626497</v>
      </c>
      <c r="N6">
        <v>4.1560472625531304</v>
      </c>
      <c r="O6">
        <v>14.974916003685051</v>
      </c>
      <c r="P6">
        <v>0.8930169939994812</v>
      </c>
      <c r="Q6">
        <v>231.22106218617591</v>
      </c>
      <c r="R6">
        <v>10.749573175295721</v>
      </c>
    </row>
    <row r="7" spans="1:18" x14ac:dyDescent="0.75">
      <c r="A7" s="116">
        <v>43838</v>
      </c>
      <c r="B7">
        <v>12.0019998550415</v>
      </c>
      <c r="C7">
        <v>132.6300048828125</v>
      </c>
      <c r="D7" s="42">
        <v>97.515840251755435</v>
      </c>
      <c r="E7">
        <v>92.541939651839584</v>
      </c>
      <c r="F7">
        <v>127.1132507324219</v>
      </c>
      <c r="G7">
        <v>8.9574416841837206</v>
      </c>
      <c r="H7">
        <v>10.59628246495561</v>
      </c>
      <c r="I7">
        <v>9.7952054537352637</v>
      </c>
      <c r="J7">
        <v>22.311169506498231</v>
      </c>
      <c r="K7">
        <v>8.7015637064869793</v>
      </c>
      <c r="L7">
        <v>72.837298878352613</v>
      </c>
      <c r="M7">
        <v>8.3297716113251568</v>
      </c>
      <c r="N7">
        <v>4.1081957827913982</v>
      </c>
      <c r="O7">
        <v>14.82681090214135</v>
      </c>
      <c r="P7">
        <v>0.8964800238609314</v>
      </c>
      <c r="Q7">
        <v>235.78860943498691</v>
      </c>
      <c r="R7">
        <v>10.75774660713159</v>
      </c>
    </row>
    <row r="8" spans="1:18" x14ac:dyDescent="0.75">
      <c r="A8" s="116">
        <v>43839</v>
      </c>
      <c r="B8">
        <v>12.03600025177002</v>
      </c>
      <c r="C8">
        <v>133.88999938964841</v>
      </c>
      <c r="D8" s="42">
        <v>97.984463542596131</v>
      </c>
      <c r="E8">
        <v>92.879175097719781</v>
      </c>
      <c r="F8">
        <v>125.1092147827148</v>
      </c>
      <c r="G8">
        <v>9.0491337573481587</v>
      </c>
      <c r="H8">
        <v>10.644779251334739</v>
      </c>
      <c r="I8">
        <v>9.862896972044723</v>
      </c>
      <c r="J8">
        <v>22.47203218832988</v>
      </c>
      <c r="K8">
        <v>8.8230211985941196</v>
      </c>
      <c r="L8">
        <v>73.300280087300052</v>
      </c>
      <c r="M8">
        <v>8.3693157814016104</v>
      </c>
      <c r="N8">
        <v>4.1164135008143026</v>
      </c>
      <c r="O8">
        <v>14.80123593129383</v>
      </c>
      <c r="P8">
        <v>0.89982998371124268</v>
      </c>
      <c r="Q8">
        <v>237.79729101185151</v>
      </c>
      <c r="R8">
        <v>10.83158363191774</v>
      </c>
    </row>
    <row r="9" spans="1:18" x14ac:dyDescent="0.75">
      <c r="A9" s="116">
        <v>43840</v>
      </c>
      <c r="B9">
        <v>12.02299976348877</v>
      </c>
      <c r="C9">
        <v>134.36000061035159</v>
      </c>
      <c r="D9" s="42">
        <v>98.168098900898258</v>
      </c>
      <c r="E9">
        <v>93.068568243753361</v>
      </c>
      <c r="F9">
        <v>129.45222473144531</v>
      </c>
      <c r="G9">
        <v>8.9926123144199437</v>
      </c>
      <c r="H9">
        <v>10.59337778638792</v>
      </c>
      <c r="I9">
        <v>9.8181189797157913</v>
      </c>
      <c r="J9">
        <v>22.530529379035901</v>
      </c>
      <c r="K9">
        <v>8.8157925177735024</v>
      </c>
      <c r="L9">
        <v>73.339018595509515</v>
      </c>
      <c r="M9">
        <v>8.38774201107708</v>
      </c>
      <c r="N9">
        <v>4.1314622261401723</v>
      </c>
      <c r="O9">
        <v>14.804032124306559</v>
      </c>
      <c r="P9">
        <v>0.89999997615814209</v>
      </c>
      <c r="Q9">
        <v>235.96844162494739</v>
      </c>
      <c r="R9">
        <v>10.875686929605081</v>
      </c>
    </row>
    <row r="10" spans="1:18" x14ac:dyDescent="0.75">
      <c r="A10" s="116">
        <v>43843</v>
      </c>
      <c r="B10">
        <v>12.03800010681152</v>
      </c>
      <c r="C10">
        <v>133.7799987792969</v>
      </c>
      <c r="D10" s="42">
        <v>98.058220196032835</v>
      </c>
      <c r="E10">
        <v>93.064987355635367</v>
      </c>
      <c r="F10">
        <v>129.52009582519531</v>
      </c>
      <c r="G10">
        <v>9.0463183112868251</v>
      </c>
      <c r="H10">
        <v>10.757135011192529</v>
      </c>
      <c r="I10">
        <v>9.9686055238956328</v>
      </c>
      <c r="J10">
        <v>22.348840950703561</v>
      </c>
      <c r="K10">
        <v>8.9536469251063977</v>
      </c>
      <c r="L10">
        <v>73.302352714429162</v>
      </c>
      <c r="M10">
        <v>8.3835485550287103</v>
      </c>
      <c r="N10">
        <v>4.1080003704290391</v>
      </c>
      <c r="O10">
        <v>14.70668235842879</v>
      </c>
      <c r="P10">
        <v>0.89955002069473267</v>
      </c>
      <c r="Q10">
        <v>241.41569362460359</v>
      </c>
      <c r="R10">
        <v>10.86184242222032</v>
      </c>
    </row>
    <row r="11" spans="1:18" x14ac:dyDescent="0.75">
      <c r="A11" s="116">
        <v>43844</v>
      </c>
      <c r="B11">
        <v>12.02999973297119</v>
      </c>
      <c r="C11">
        <v>134.3699951171875</v>
      </c>
      <c r="D11" s="42">
        <v>97.977029488161861</v>
      </c>
      <c r="E11">
        <v>93.059994393441229</v>
      </c>
      <c r="F11">
        <v>149.1440734863281</v>
      </c>
      <c r="G11">
        <v>9.0142297698375842</v>
      </c>
      <c r="H11">
        <v>10.792012569291501</v>
      </c>
      <c r="I11">
        <v>9.9748081768595966</v>
      </c>
      <c r="J11">
        <v>22.34151383815151</v>
      </c>
      <c r="K11">
        <v>8.9205668771489854</v>
      </c>
      <c r="L11">
        <v>73.168577888500295</v>
      </c>
      <c r="M11">
        <v>8.3775966643086122</v>
      </c>
      <c r="N11">
        <v>4.108087770507268</v>
      </c>
      <c r="O11">
        <v>14.72640130761965</v>
      </c>
      <c r="P11">
        <v>0.8980100154876709</v>
      </c>
      <c r="Q11">
        <v>236.28852905901289</v>
      </c>
      <c r="R11">
        <v>10.860031148259621</v>
      </c>
    </row>
    <row r="12" spans="1:18" x14ac:dyDescent="0.75">
      <c r="A12" s="116">
        <v>43845</v>
      </c>
      <c r="B12">
        <v>11.96399974822998</v>
      </c>
      <c r="C12">
        <v>134.05999755859381</v>
      </c>
      <c r="D12" s="42">
        <v>98.167034981484903</v>
      </c>
      <c r="E12">
        <v>93.220481765977183</v>
      </c>
      <c r="F12">
        <v>149.03910827636719</v>
      </c>
      <c r="G12">
        <v>8.9849279806226718</v>
      </c>
      <c r="H12">
        <v>10.85890340460884</v>
      </c>
      <c r="I12">
        <v>9.8627438254364961</v>
      </c>
      <c r="J12">
        <v>22.560104797090499</v>
      </c>
      <c r="K12">
        <v>8.8800399920911559</v>
      </c>
      <c r="L12">
        <v>73.216941259024679</v>
      </c>
      <c r="M12">
        <v>8.3896408159062048</v>
      </c>
      <c r="N12">
        <v>4.0956261576510258</v>
      </c>
      <c r="O12">
        <v>14.669912478440549</v>
      </c>
      <c r="P12">
        <v>0.89840000867843628</v>
      </c>
      <c r="Q12">
        <v>239.11252911643899</v>
      </c>
      <c r="R12">
        <v>10.881541272564331</v>
      </c>
    </row>
    <row r="13" spans="1:18" x14ac:dyDescent="0.75">
      <c r="A13" s="116">
        <v>43846</v>
      </c>
      <c r="B13">
        <v>11.977999687194821</v>
      </c>
      <c r="C13">
        <v>133.82000732421881</v>
      </c>
      <c r="D13" s="42">
        <v>97.963681946028373</v>
      </c>
      <c r="E13">
        <v>93.001711650778816</v>
      </c>
      <c r="F13">
        <v>147.60603332519531</v>
      </c>
      <c r="G13">
        <v>9.0740447704404232</v>
      </c>
      <c r="H13">
        <v>10.91621888171062</v>
      </c>
      <c r="I13">
        <v>10.012675698130581</v>
      </c>
      <c r="J13">
        <v>22.652344241293122</v>
      </c>
      <c r="K13">
        <v>8.9059539731044879</v>
      </c>
      <c r="L13">
        <v>73.090060687951336</v>
      </c>
      <c r="M13">
        <v>8.3722616730337904</v>
      </c>
      <c r="N13">
        <v>4.065817357690662</v>
      </c>
      <c r="O13">
        <v>14.61262867660253</v>
      </c>
      <c r="P13">
        <v>0.89653897285461426</v>
      </c>
      <c r="Q13">
        <v>245.29610542705629</v>
      </c>
      <c r="R13">
        <v>10.859000157324999</v>
      </c>
    </row>
    <row r="14" spans="1:18" x14ac:dyDescent="0.75">
      <c r="A14" s="116">
        <v>43847</v>
      </c>
      <c r="B14">
        <v>12.015999794006349</v>
      </c>
      <c r="C14">
        <v>135.32000732421881</v>
      </c>
      <c r="D14" s="42">
        <v>97.977862122403621</v>
      </c>
      <c r="E14">
        <v>93.105008220381933</v>
      </c>
      <c r="F14">
        <v>153.98631286621091</v>
      </c>
      <c r="G14">
        <v>9.1355814351776417</v>
      </c>
      <c r="H14">
        <v>10.89483891732942</v>
      </c>
      <c r="I14">
        <v>10.09542586576873</v>
      </c>
      <c r="J14">
        <v>22.704871668524671</v>
      </c>
      <c r="K14">
        <v>8.9707256618633551</v>
      </c>
      <c r="L14">
        <v>73.126772262916347</v>
      </c>
      <c r="M14">
        <v>8.3999034612587025</v>
      </c>
      <c r="N14">
        <v>4.0853172842271022</v>
      </c>
      <c r="O14">
        <v>14.685412180533261</v>
      </c>
      <c r="P14">
        <v>0.89770001173019409</v>
      </c>
      <c r="Q14">
        <v>247.19041551945159</v>
      </c>
      <c r="R14">
        <v>10.86467290398053</v>
      </c>
    </row>
    <row r="15" spans="1:18" x14ac:dyDescent="0.75">
      <c r="A15" s="116">
        <v>43851</v>
      </c>
      <c r="B15">
        <v>11.89200019836426</v>
      </c>
      <c r="C15">
        <v>135.32000732421881</v>
      </c>
      <c r="D15" s="42">
        <v>98.632822895806385</v>
      </c>
      <c r="E15">
        <v>93.720946314984758</v>
      </c>
      <c r="F15">
        <v>153.07872009277341</v>
      </c>
      <c r="G15">
        <v>9.0957257314596518</v>
      </c>
      <c r="H15">
        <v>10.803008327101219</v>
      </c>
      <c r="I15">
        <v>10.11087388822784</v>
      </c>
      <c r="J15">
        <v>22.83092976020998</v>
      </c>
      <c r="K15">
        <v>8.8092426823454844</v>
      </c>
      <c r="L15">
        <v>73.249959463182677</v>
      </c>
      <c r="M15">
        <v>8.4321853691305932</v>
      </c>
      <c r="N15">
        <v>4.0724390759825164</v>
      </c>
      <c r="O15">
        <v>14.66075162569541</v>
      </c>
      <c r="P15">
        <v>0.90114998817443848</v>
      </c>
      <c r="Q15">
        <v>247.21568176256551</v>
      </c>
      <c r="R15">
        <v>10.95695845020305</v>
      </c>
    </row>
    <row r="16" spans="1:18" x14ac:dyDescent="0.75">
      <c r="A16" s="116">
        <v>43852</v>
      </c>
      <c r="B16">
        <v>11.83899974822998</v>
      </c>
      <c r="C16">
        <v>135.6300048828125</v>
      </c>
      <c r="D16" s="42">
        <v>98.785782430744348</v>
      </c>
      <c r="E16">
        <v>93.825230260464195</v>
      </c>
      <c r="F16">
        <v>151.66416931152341</v>
      </c>
      <c r="G16">
        <v>9.1300252255190912</v>
      </c>
      <c r="H16">
        <v>10.733734354359401</v>
      </c>
      <c r="I16">
        <v>10.191319455755259</v>
      </c>
      <c r="J16">
        <v>22.83870152826853</v>
      </c>
      <c r="K16">
        <v>8.8806504169949108</v>
      </c>
      <c r="L16">
        <v>73.457809719438956</v>
      </c>
      <c r="M16">
        <v>8.4407939150783591</v>
      </c>
      <c r="N16">
        <v>4.0408378215728362</v>
      </c>
      <c r="O16">
        <v>14.45923618376821</v>
      </c>
      <c r="P16">
        <v>0.90206998586654663</v>
      </c>
      <c r="Q16">
        <v>248.53613780520391</v>
      </c>
      <c r="R16">
        <v>10.985004361876181</v>
      </c>
    </row>
    <row r="17" spans="1:18" x14ac:dyDescent="0.75">
      <c r="A17" s="116">
        <v>43853</v>
      </c>
      <c r="B17">
        <v>11.803000450134279</v>
      </c>
      <c r="C17">
        <v>134.96000671386719</v>
      </c>
      <c r="D17" s="42">
        <v>98.819910842963054</v>
      </c>
      <c r="E17">
        <v>93.888592271040579</v>
      </c>
      <c r="F17">
        <v>147.380615234375</v>
      </c>
      <c r="G17">
        <v>9.1211185447843377</v>
      </c>
      <c r="H17">
        <v>10.70543665486025</v>
      </c>
      <c r="I17">
        <v>10.25921708131756</v>
      </c>
      <c r="J17">
        <v>22.738813932397989</v>
      </c>
      <c r="K17">
        <v>8.7918182851134929</v>
      </c>
      <c r="L17">
        <v>73.161820835997332</v>
      </c>
      <c r="M17">
        <v>8.4139415188060411</v>
      </c>
      <c r="N17">
        <v>4.0083159576477101</v>
      </c>
      <c r="O17">
        <v>14.34600608600033</v>
      </c>
      <c r="P17">
        <v>0.90118998289108276</v>
      </c>
      <c r="Q17">
        <v>248.2225609937195</v>
      </c>
      <c r="R17">
        <v>10.98271146818831</v>
      </c>
    </row>
    <row r="18" spans="1:18" x14ac:dyDescent="0.75">
      <c r="A18" s="116">
        <v>43854</v>
      </c>
      <c r="B18">
        <v>11.74899959564209</v>
      </c>
      <c r="C18">
        <v>136.44999694824219</v>
      </c>
      <c r="D18" s="42">
        <v>99.371739741728561</v>
      </c>
      <c r="E18">
        <v>94.368164518209142</v>
      </c>
      <c r="F18">
        <v>147.89231872558591</v>
      </c>
      <c r="G18">
        <v>9.0380753641251772</v>
      </c>
      <c r="H18">
        <v>10.655881031352241</v>
      </c>
      <c r="I18">
        <v>10.24277619567334</v>
      </c>
      <c r="J18">
        <v>22.504221945836889</v>
      </c>
      <c r="K18">
        <v>8.7441304246769391</v>
      </c>
      <c r="L18">
        <v>73.126055953664036</v>
      </c>
      <c r="M18">
        <v>8.4368136077521285</v>
      </c>
      <c r="N18">
        <v>3.9730590334906419</v>
      </c>
      <c r="O18">
        <v>14.191461163097239</v>
      </c>
      <c r="P18">
        <v>0.90455001592636108</v>
      </c>
      <c r="Q18">
        <v>246.4347528024027</v>
      </c>
      <c r="R18">
        <v>11.057473854585171</v>
      </c>
    </row>
    <row r="19" spans="1:18" x14ac:dyDescent="0.75">
      <c r="A19" s="116">
        <v>43857</v>
      </c>
      <c r="B19">
        <v>11.48900032043457</v>
      </c>
      <c r="C19">
        <v>133.86000061035159</v>
      </c>
      <c r="D19" s="42">
        <v>99.947384290767332</v>
      </c>
      <c r="E19">
        <v>94.788309691230097</v>
      </c>
      <c r="F19">
        <v>155.11669921875</v>
      </c>
      <c r="G19">
        <v>8.9116511459729963</v>
      </c>
      <c r="H19">
        <v>10.361778056939389</v>
      </c>
      <c r="I19">
        <v>9.8866482991715543</v>
      </c>
      <c r="J19">
        <v>22.2683666162817</v>
      </c>
      <c r="K19">
        <v>8.5616186331913013</v>
      </c>
      <c r="L19">
        <v>72.83077457584568</v>
      </c>
      <c r="M19">
        <v>8.4170670643240442</v>
      </c>
      <c r="N19">
        <v>3.9191008360531039</v>
      </c>
      <c r="O19">
        <v>13.966886313147031</v>
      </c>
      <c r="P19">
        <v>0.90700000524520874</v>
      </c>
      <c r="Q19">
        <v>245.16023582328671</v>
      </c>
      <c r="R19">
        <v>11.095900907788231</v>
      </c>
    </row>
    <row r="20" spans="1:18" x14ac:dyDescent="0.75">
      <c r="A20" s="116">
        <v>43858</v>
      </c>
      <c r="B20">
        <v>11.46199989318848</v>
      </c>
      <c r="C20">
        <v>133.2200012207031</v>
      </c>
      <c r="D20" s="42">
        <v>99.910434823046671</v>
      </c>
      <c r="E20">
        <v>94.897042478824005</v>
      </c>
      <c r="F20">
        <v>160.01515197753909</v>
      </c>
      <c r="G20">
        <v>9.0000471621083307</v>
      </c>
      <c r="H20">
        <v>10.45679001687631</v>
      </c>
      <c r="I20">
        <v>10.07977529826826</v>
      </c>
      <c r="J20">
        <v>22.654766090071458</v>
      </c>
      <c r="K20">
        <v>8.6197775941013788</v>
      </c>
      <c r="L20">
        <v>73.495167532377309</v>
      </c>
      <c r="M20">
        <v>8.4383852957739691</v>
      </c>
      <c r="N20">
        <v>3.92828301860186</v>
      </c>
      <c r="O20">
        <v>14.046561774622431</v>
      </c>
      <c r="P20">
        <v>0.90745997428894043</v>
      </c>
      <c r="Q20">
        <v>249.07206339226099</v>
      </c>
      <c r="R20">
        <v>11.09304600421274</v>
      </c>
    </row>
    <row r="21" spans="1:18" x14ac:dyDescent="0.75">
      <c r="A21" s="116">
        <v>43859</v>
      </c>
      <c r="B21">
        <v>11.39500045776367</v>
      </c>
      <c r="C21">
        <v>134.55000305175781</v>
      </c>
      <c r="D21" s="42">
        <v>100.1128658832386</v>
      </c>
      <c r="E21">
        <v>95.002906918110057</v>
      </c>
      <c r="F21">
        <v>158.9350280761719</v>
      </c>
      <c r="G21">
        <v>8.9474541472112605</v>
      </c>
      <c r="H21">
        <v>10.463114090841151</v>
      </c>
      <c r="I21">
        <v>9.9205000805424106</v>
      </c>
      <c r="J21">
        <v>22.625585211708309</v>
      </c>
      <c r="K21">
        <v>8.6175933010247263</v>
      </c>
      <c r="L21">
        <v>73.434716179664974</v>
      </c>
      <c r="M21">
        <v>8.4447666121637894</v>
      </c>
      <c r="N21">
        <v>3.9129022922689392</v>
      </c>
      <c r="O21">
        <v>13.988572452495299</v>
      </c>
      <c r="P21">
        <v>0.90723001956939697</v>
      </c>
      <c r="Q21">
        <v>252.68806296983169</v>
      </c>
      <c r="R21">
        <v>11.13262986950031</v>
      </c>
    </row>
    <row r="22" spans="1:18" x14ac:dyDescent="0.75">
      <c r="A22" s="116">
        <v>43860</v>
      </c>
      <c r="B22">
        <v>11.31799983978271</v>
      </c>
      <c r="C22">
        <v>133.0299987792969</v>
      </c>
      <c r="D22" s="42">
        <v>100.1734888628266</v>
      </c>
      <c r="E22">
        <v>95.182129154567519</v>
      </c>
      <c r="F22">
        <v>167.4488830566406</v>
      </c>
      <c r="G22">
        <v>9.0443779949353598</v>
      </c>
      <c r="H22">
        <v>10.36977498414586</v>
      </c>
      <c r="I22">
        <v>9.8864374753484867</v>
      </c>
      <c r="J22">
        <v>22.457521045021618</v>
      </c>
      <c r="K22">
        <v>8.4695334713561579</v>
      </c>
      <c r="L22">
        <v>73.548049185907075</v>
      </c>
      <c r="M22">
        <v>8.4320897728594559</v>
      </c>
      <c r="N22">
        <v>3.871750273523844</v>
      </c>
      <c r="O22">
        <v>13.886902139651969</v>
      </c>
      <c r="P22">
        <v>0.90770000219345093</v>
      </c>
      <c r="Q22">
        <v>262.21416500131448</v>
      </c>
      <c r="R22">
        <v>11.13839703161557</v>
      </c>
    </row>
    <row r="23" spans="1:18" x14ac:dyDescent="0.75">
      <c r="A23" s="116">
        <v>43861</v>
      </c>
      <c r="B23">
        <v>11.121999740600589</v>
      </c>
      <c r="C23">
        <v>132.94000244140619</v>
      </c>
      <c r="D23" s="42">
        <v>100.3596507544262</v>
      </c>
      <c r="E23">
        <v>95.188739679657374</v>
      </c>
      <c r="F23">
        <v>162.37818908691409</v>
      </c>
      <c r="G23">
        <v>8.8750830461597161</v>
      </c>
      <c r="H23">
        <v>10.11609561670798</v>
      </c>
      <c r="I23">
        <v>9.5856741490674722</v>
      </c>
      <c r="J23">
        <v>22.05774602889187</v>
      </c>
      <c r="K23">
        <v>8.2719076817724044</v>
      </c>
      <c r="L23">
        <v>73.165307888378265</v>
      </c>
      <c r="M23">
        <v>8.4141901928777543</v>
      </c>
      <c r="N23">
        <v>3.8602531571214058</v>
      </c>
      <c r="O23">
        <v>13.71732314588667</v>
      </c>
      <c r="P23">
        <v>0.90669000148773193</v>
      </c>
      <c r="Q23">
        <v>255.68682944938701</v>
      </c>
      <c r="R23">
        <v>11.142948571989001</v>
      </c>
    </row>
    <row r="24" spans="1:18" x14ac:dyDescent="0.75">
      <c r="A24" s="116">
        <v>43864</v>
      </c>
      <c r="B24">
        <v>11.10599994659424</v>
      </c>
      <c r="C24">
        <v>131.27000427246091</v>
      </c>
      <c r="D24" s="42">
        <v>99.778359166321934</v>
      </c>
      <c r="E24">
        <v>94.754333645994393</v>
      </c>
      <c r="F24">
        <v>171.6296691894531</v>
      </c>
      <c r="G24">
        <v>8.884875270986754</v>
      </c>
      <c r="H24">
        <v>10.25697667123057</v>
      </c>
      <c r="I24">
        <v>9.5721793580605095</v>
      </c>
      <c r="J24">
        <v>22.193337065719788</v>
      </c>
      <c r="K24">
        <v>8.2712221791039156</v>
      </c>
      <c r="L24">
        <v>72.753386102653167</v>
      </c>
      <c r="M24">
        <v>8.3681608028752521</v>
      </c>
      <c r="N24">
        <v>3.7890915202580122</v>
      </c>
      <c r="O24">
        <v>13.42588200823479</v>
      </c>
      <c r="P24">
        <v>0.9017300009727478</v>
      </c>
      <c r="Q24">
        <v>260.38282088422238</v>
      </c>
      <c r="R24">
        <v>11.081991651139729</v>
      </c>
    </row>
    <row r="25" spans="1:18" x14ac:dyDescent="0.75">
      <c r="A25" s="116">
        <v>43865</v>
      </c>
      <c r="B25">
        <v>11.19299983978271</v>
      </c>
      <c r="C25">
        <v>132.80999755859381</v>
      </c>
      <c r="D25" s="42">
        <v>99.688350987566082</v>
      </c>
      <c r="E25">
        <v>94.776803160427335</v>
      </c>
      <c r="F25">
        <v>171.3372802734375</v>
      </c>
      <c r="G25">
        <v>9.0067137718151002</v>
      </c>
      <c r="H25">
        <v>10.52328848734021</v>
      </c>
      <c r="I25">
        <v>9.8296523707011829</v>
      </c>
      <c r="J25">
        <v>22.6130942836852</v>
      </c>
      <c r="K25">
        <v>8.5146747030497636</v>
      </c>
      <c r="L25">
        <v>73.365225868315065</v>
      </c>
      <c r="M25">
        <v>8.4054673583983686</v>
      </c>
      <c r="N25">
        <v>3.798293928017642</v>
      </c>
      <c r="O25">
        <v>13.476565974724849</v>
      </c>
      <c r="P25">
        <v>0.90391999483108521</v>
      </c>
      <c r="Q25">
        <v>268.59634518038553</v>
      </c>
      <c r="R25">
        <v>11.05641866861777</v>
      </c>
    </row>
    <row r="26" spans="1:18" x14ac:dyDescent="0.75">
      <c r="A26" s="116">
        <v>43866</v>
      </c>
      <c r="B26">
        <v>11.425999641418461</v>
      </c>
      <c r="C26">
        <v>135.21000671386719</v>
      </c>
      <c r="D26" s="42">
        <v>99.680633896423387</v>
      </c>
      <c r="E26">
        <v>94.72038345324836</v>
      </c>
      <c r="F26">
        <v>185.67225646972659</v>
      </c>
      <c r="G26">
        <v>9.2202730332301144</v>
      </c>
      <c r="H26">
        <v>10.744118801281729</v>
      </c>
      <c r="I26">
        <v>10.06249087730248</v>
      </c>
      <c r="J26">
        <v>23.05826292178244</v>
      </c>
      <c r="K26">
        <v>8.5446275426002103</v>
      </c>
      <c r="L26">
        <v>73.770803113540751</v>
      </c>
      <c r="M26">
        <v>8.442876106233598</v>
      </c>
      <c r="N26">
        <v>3.8395559379196129</v>
      </c>
      <c r="O26">
        <v>13.68572875878453</v>
      </c>
      <c r="P26">
        <v>0.90520000457763672</v>
      </c>
      <c r="Q26">
        <v>263.64450136988307</v>
      </c>
      <c r="R26">
        <v>11.06359887072267</v>
      </c>
    </row>
    <row r="27" spans="1:18" x14ac:dyDescent="0.75">
      <c r="A27" s="116">
        <v>43867</v>
      </c>
      <c r="B27">
        <v>11.39900016784668</v>
      </c>
      <c r="C27">
        <v>136.6000061035156</v>
      </c>
      <c r="D27" s="42">
        <v>100.14964312937811</v>
      </c>
      <c r="E27">
        <v>95.08141878054812</v>
      </c>
      <c r="F27">
        <v>193.3672180175781</v>
      </c>
      <c r="G27">
        <v>9.2243571374078783</v>
      </c>
      <c r="H27">
        <v>10.73409491168559</v>
      </c>
      <c r="I27">
        <v>10.11932430339129</v>
      </c>
      <c r="J27">
        <v>23.074242347272051</v>
      </c>
      <c r="K27">
        <v>8.6334563190189328</v>
      </c>
      <c r="L27">
        <v>74.131256619311898</v>
      </c>
      <c r="M27">
        <v>8.4944606029152965</v>
      </c>
      <c r="N27">
        <v>3.8696623715186429</v>
      </c>
      <c r="O27">
        <v>13.805288627300801</v>
      </c>
      <c r="P27">
        <v>0.90890002250671387</v>
      </c>
      <c r="Q27">
        <v>266.26468584450049</v>
      </c>
      <c r="R27">
        <v>11.13435899163119</v>
      </c>
    </row>
    <row r="28" spans="1:18" x14ac:dyDescent="0.75">
      <c r="A28" s="116">
        <v>43868</v>
      </c>
      <c r="B28">
        <v>11.28600025177002</v>
      </c>
      <c r="C28">
        <v>136.1199951171875</v>
      </c>
      <c r="D28" s="42">
        <v>100.6166258389248</v>
      </c>
      <c r="E28">
        <v>95.57130193124749</v>
      </c>
      <c r="F28">
        <v>203.4865417480469</v>
      </c>
      <c r="G28">
        <v>9.1985154079642939</v>
      </c>
      <c r="H28">
        <v>10.572873921940131</v>
      </c>
      <c r="I28">
        <v>9.9012063415699458</v>
      </c>
      <c r="J28">
        <v>22.856113377972061</v>
      </c>
      <c r="K28">
        <v>8.5406584644394457</v>
      </c>
      <c r="L28">
        <v>74.152156445377386</v>
      </c>
      <c r="M28">
        <v>8.5094136894878147</v>
      </c>
      <c r="N28">
        <v>3.8692559212486799</v>
      </c>
      <c r="O28">
        <v>13.76585929608382</v>
      </c>
      <c r="P28">
        <v>0.91049998998641968</v>
      </c>
      <c r="Q28">
        <v>267.56890547405419</v>
      </c>
      <c r="R28">
        <v>11.205124095231159</v>
      </c>
    </row>
    <row r="29" spans="1:18" x14ac:dyDescent="0.75">
      <c r="A29" s="116">
        <v>43871</v>
      </c>
      <c r="B29">
        <v>11.25500011444092</v>
      </c>
      <c r="C29">
        <v>135.5299987792969</v>
      </c>
      <c r="D29" s="42">
        <v>101.040910358292</v>
      </c>
      <c r="E29">
        <v>96.057526433364728</v>
      </c>
      <c r="F29">
        <v>204.86927795410159</v>
      </c>
      <c r="G29">
        <v>9.2521286641700726</v>
      </c>
      <c r="H29">
        <v>10.614420880323561</v>
      </c>
      <c r="I29">
        <v>10.02631748620013</v>
      </c>
      <c r="J29">
        <v>23.07583509320455</v>
      </c>
      <c r="K29">
        <v>8.6030315310673586</v>
      </c>
      <c r="L29">
        <v>74.481636673577668</v>
      </c>
      <c r="M29">
        <v>8.535582008782626</v>
      </c>
      <c r="N29">
        <v>3.8521912441953252</v>
      </c>
      <c r="O29">
        <v>13.689471079402781</v>
      </c>
      <c r="P29">
        <v>0.91329997777938843</v>
      </c>
      <c r="Q29">
        <v>271.67193163179218</v>
      </c>
      <c r="R29">
        <v>11.256688575096801</v>
      </c>
    </row>
    <row r="30" spans="1:18" x14ac:dyDescent="0.75">
      <c r="A30" s="116">
        <v>43872</v>
      </c>
      <c r="B30">
        <v>11.39500045776367</v>
      </c>
      <c r="C30">
        <v>137</v>
      </c>
      <c r="D30" s="42">
        <v>101.24871705966321</v>
      </c>
      <c r="E30">
        <v>96.188877595073791</v>
      </c>
      <c r="F30">
        <v>216.0064392089844</v>
      </c>
      <c r="G30">
        <v>9.3502742876380012</v>
      </c>
      <c r="H30">
        <v>10.76710959227006</v>
      </c>
      <c r="I30">
        <v>10.28877012148172</v>
      </c>
      <c r="J30">
        <v>23.269996405397141</v>
      </c>
      <c r="K30">
        <v>8.7128037870776325</v>
      </c>
      <c r="L30">
        <v>74.777209131154905</v>
      </c>
      <c r="M30">
        <v>8.5722263781911465</v>
      </c>
      <c r="N30">
        <v>3.879374074264661</v>
      </c>
      <c r="O30">
        <v>13.75276399763897</v>
      </c>
      <c r="P30">
        <v>0.91629999876022339</v>
      </c>
      <c r="Q30">
        <v>274.46300069675999</v>
      </c>
      <c r="R30">
        <v>11.26791841374745</v>
      </c>
    </row>
    <row r="31" spans="1:18" x14ac:dyDescent="0.75">
      <c r="A31" s="116">
        <v>43873</v>
      </c>
      <c r="B31">
        <v>11.56900024414062</v>
      </c>
      <c r="C31">
        <v>137.78999328613281</v>
      </c>
      <c r="D31" s="42">
        <v>101.08713764969249</v>
      </c>
      <c r="E31">
        <v>96.153924854987054</v>
      </c>
      <c r="F31">
        <v>244.05393981933591</v>
      </c>
      <c r="G31">
        <v>9.3536383551487461</v>
      </c>
      <c r="H31">
        <v>10.89710755444116</v>
      </c>
      <c r="I31">
        <v>10.44926797239521</v>
      </c>
      <c r="J31">
        <v>23.407141195079699</v>
      </c>
      <c r="K31">
        <v>8.8166734831007716</v>
      </c>
      <c r="L31">
        <v>74.931410485291963</v>
      </c>
      <c r="M31">
        <v>8.5847513944145248</v>
      </c>
      <c r="N31">
        <v>3.9208219205305568</v>
      </c>
      <c r="O31">
        <v>13.974194283979161</v>
      </c>
      <c r="P31">
        <v>0.91579997539520264</v>
      </c>
      <c r="Q31">
        <v>278.47890364481651</v>
      </c>
      <c r="R31">
        <v>11.24461557294433</v>
      </c>
    </row>
    <row r="32" spans="1:18" x14ac:dyDescent="0.75">
      <c r="A32" s="116">
        <v>43874</v>
      </c>
      <c r="B32">
        <v>11.5939998626709</v>
      </c>
      <c r="C32">
        <v>137.69000244140619</v>
      </c>
      <c r="D32" s="42">
        <v>101.5623089630226</v>
      </c>
      <c r="E32">
        <v>96.47660898003187</v>
      </c>
      <c r="F32">
        <v>247.2792053222656</v>
      </c>
      <c r="G32">
        <v>9.3995190423723329</v>
      </c>
      <c r="H32">
        <v>10.94975303300191</v>
      </c>
      <c r="I32">
        <v>10.459262595970021</v>
      </c>
      <c r="J32">
        <v>23.45318175327202</v>
      </c>
      <c r="K32">
        <v>8.8064686761057942</v>
      </c>
      <c r="L32">
        <v>75.256410528279503</v>
      </c>
      <c r="M32">
        <v>8.6276986224748384</v>
      </c>
      <c r="N32">
        <v>3.94378142821094</v>
      </c>
      <c r="O32">
        <v>14.076012255848751</v>
      </c>
      <c r="P32">
        <v>0.9194599986076355</v>
      </c>
      <c r="Q32">
        <v>284.32765591770112</v>
      </c>
      <c r="R32">
        <v>11.29816760219552</v>
      </c>
    </row>
    <row r="33" spans="1:18" x14ac:dyDescent="0.75">
      <c r="A33" s="116">
        <v>43875</v>
      </c>
      <c r="B33">
        <v>11.5620002746582</v>
      </c>
      <c r="C33">
        <v>138.00999450683591</v>
      </c>
      <c r="D33" s="42">
        <v>101.9499281211279</v>
      </c>
      <c r="E33">
        <v>96.91080059190881</v>
      </c>
      <c r="F33">
        <v>262.42315673828119</v>
      </c>
      <c r="G33">
        <v>9.4169629945474185</v>
      </c>
      <c r="H33">
        <v>11.107676749753921</v>
      </c>
      <c r="I33">
        <v>10.488156127866089</v>
      </c>
      <c r="J33">
        <v>23.533848939432691</v>
      </c>
      <c r="K33">
        <v>8.8307963934042277</v>
      </c>
      <c r="L33">
        <v>75.455758383300235</v>
      </c>
      <c r="M33">
        <v>8.6601934745484073</v>
      </c>
      <c r="N33">
        <v>3.9619860145348871</v>
      </c>
      <c r="O33">
        <v>14.09645833278131</v>
      </c>
      <c r="P33">
        <v>0.92199999094009399</v>
      </c>
      <c r="Q33">
        <v>293.44633384744702</v>
      </c>
      <c r="R33">
        <v>11.36391877451871</v>
      </c>
    </row>
    <row r="34" spans="1:18" x14ac:dyDescent="0.75">
      <c r="A34" s="116">
        <v>43879</v>
      </c>
      <c r="B34">
        <v>11.52499961853027</v>
      </c>
      <c r="C34">
        <v>136.9100036621094</v>
      </c>
      <c r="D34" s="42">
        <v>102.13908306197941</v>
      </c>
      <c r="E34">
        <v>97.086996306085894</v>
      </c>
      <c r="F34">
        <v>261.18698120117188</v>
      </c>
      <c r="G34">
        <v>9.3453290624204328</v>
      </c>
      <c r="H34">
        <v>11.049828049823761</v>
      </c>
      <c r="I34">
        <v>10.35838764279276</v>
      </c>
      <c r="J34">
        <v>23.61811039355689</v>
      </c>
      <c r="K34">
        <v>8.7717577530195285</v>
      </c>
      <c r="L34">
        <v>75.34296743878258</v>
      </c>
      <c r="M34">
        <v>8.6475578695399236</v>
      </c>
      <c r="N34">
        <v>4.0007034314175476</v>
      </c>
      <c r="O34">
        <v>14.16867351091855</v>
      </c>
      <c r="P34">
        <v>0.92250001430511475</v>
      </c>
      <c r="Q34">
        <v>297.72882801162632</v>
      </c>
      <c r="R34">
        <v>11.3873620440105</v>
      </c>
    </row>
    <row r="35" spans="1:18" x14ac:dyDescent="0.75">
      <c r="A35" s="116">
        <v>43880</v>
      </c>
      <c r="B35">
        <v>11.61900043487549</v>
      </c>
      <c r="C35">
        <v>137.08000183105469</v>
      </c>
      <c r="D35" s="42">
        <v>102.5351352065168</v>
      </c>
      <c r="E35">
        <v>97.418084975628972</v>
      </c>
      <c r="F35">
        <v>240.2985534667969</v>
      </c>
      <c r="G35">
        <v>9.4439612618565434</v>
      </c>
      <c r="H35">
        <v>11.17804534335488</v>
      </c>
      <c r="I35">
        <v>10.641310732497351</v>
      </c>
      <c r="J35">
        <v>23.92331585572617</v>
      </c>
      <c r="K35">
        <v>8.8904851934122462</v>
      </c>
      <c r="L35">
        <v>75.689261394893038</v>
      </c>
      <c r="M35">
        <v>8.700770759285831</v>
      </c>
      <c r="N35">
        <v>4.0466473169814776</v>
      </c>
      <c r="O35">
        <v>14.36628460384787</v>
      </c>
      <c r="P35">
        <v>0.92632001638412476</v>
      </c>
      <c r="Q35">
        <v>303.54999224887069</v>
      </c>
      <c r="R35">
        <v>11.42584117751068</v>
      </c>
    </row>
    <row r="36" spans="1:18" x14ac:dyDescent="0.75">
      <c r="A36" s="116">
        <v>43881</v>
      </c>
      <c r="B36">
        <v>11.61699962615967</v>
      </c>
      <c r="C36">
        <v>137.30000305175781</v>
      </c>
      <c r="D36" s="42">
        <v>102.6284701970872</v>
      </c>
      <c r="E36">
        <v>97.418509099734365</v>
      </c>
      <c r="F36">
        <v>239.114501953125</v>
      </c>
      <c r="G36">
        <v>9.4396747542994035</v>
      </c>
      <c r="H36">
        <v>11.17200269889349</v>
      </c>
      <c r="I36">
        <v>10.475034542259211</v>
      </c>
      <c r="J36">
        <v>23.70757791380402</v>
      </c>
      <c r="K36">
        <v>8.759535576582266</v>
      </c>
      <c r="L36">
        <v>75.714842997358573</v>
      </c>
      <c r="M36">
        <v>8.686327400996106</v>
      </c>
      <c r="N36">
        <v>4.0264787700666602</v>
      </c>
      <c r="O36">
        <v>14.300507762294499</v>
      </c>
      <c r="P36">
        <v>0.92506098747253418</v>
      </c>
      <c r="Q36">
        <v>294.2471693769985</v>
      </c>
      <c r="R36">
        <v>11.42763802930153</v>
      </c>
    </row>
    <row r="37" spans="1:18" x14ac:dyDescent="0.75">
      <c r="A37" s="116">
        <v>43882</v>
      </c>
      <c r="B37">
        <v>11.503000259399411</v>
      </c>
      <c r="C37">
        <v>136.02000427246091</v>
      </c>
      <c r="D37" s="42">
        <v>103.04497949472849</v>
      </c>
      <c r="E37">
        <v>97.97300855013782</v>
      </c>
      <c r="F37">
        <v>244.87208557128909</v>
      </c>
      <c r="G37">
        <v>9.3647656489472979</v>
      </c>
      <c r="H37">
        <v>11.07569719982445</v>
      </c>
      <c r="I37">
        <v>10.232279652931989</v>
      </c>
      <c r="J37">
        <v>23.716228471701239</v>
      </c>
      <c r="K37">
        <v>8.7133435943886752</v>
      </c>
      <c r="L37">
        <v>75.801290665693614</v>
      </c>
      <c r="M37">
        <v>8.6953821953425177</v>
      </c>
      <c r="N37">
        <v>4.0347271121059984</v>
      </c>
      <c r="O37">
        <v>14.241747829367849</v>
      </c>
      <c r="P37">
        <v>0.92695599794387817</v>
      </c>
      <c r="Q37">
        <v>283.27442059199348</v>
      </c>
      <c r="R37">
        <v>11.48577544139988</v>
      </c>
    </row>
    <row r="38" spans="1:18" x14ac:dyDescent="0.75">
      <c r="A38" s="116">
        <v>43885</v>
      </c>
      <c r="B38">
        <v>11.064000129699711</v>
      </c>
      <c r="C38">
        <v>131.86000061035159</v>
      </c>
      <c r="D38" s="42">
        <v>102.88989630193279</v>
      </c>
      <c r="E38">
        <v>97.847178006359172</v>
      </c>
      <c r="F38">
        <v>244.47065734863281</v>
      </c>
      <c r="G38">
        <v>9.0221910486795878</v>
      </c>
      <c r="H38">
        <v>10.65851307424464</v>
      </c>
      <c r="I38">
        <v>9.7298661667441593</v>
      </c>
      <c r="J38">
        <v>22.58756884541253</v>
      </c>
      <c r="K38">
        <v>8.4078487017800398</v>
      </c>
      <c r="L38">
        <v>74.632838927089324</v>
      </c>
      <c r="M38">
        <v>8.5935420094135679</v>
      </c>
      <c r="N38">
        <v>3.9498921825204429</v>
      </c>
      <c r="O38">
        <v>13.930198968284691</v>
      </c>
      <c r="P38">
        <v>0.92259001731872559</v>
      </c>
      <c r="Q38">
        <v>276.87754746099381</v>
      </c>
      <c r="R38">
        <v>11.44895835937314</v>
      </c>
    </row>
    <row r="39" spans="1:18" x14ac:dyDescent="0.75">
      <c r="A39" s="116">
        <v>43886</v>
      </c>
      <c r="B39">
        <v>10.73099994659424</v>
      </c>
      <c r="C39">
        <v>130.24000549316409</v>
      </c>
      <c r="D39" s="42">
        <v>102.9720014473955</v>
      </c>
      <c r="E39">
        <v>97.852693731433646</v>
      </c>
      <c r="F39">
        <v>227.78401184082031</v>
      </c>
      <c r="G39">
        <v>8.7070464920286099</v>
      </c>
      <c r="H39">
        <v>10.156229470863989</v>
      </c>
      <c r="I39">
        <v>9.4102727817478353</v>
      </c>
      <c r="J39">
        <v>21.836186078471201</v>
      </c>
      <c r="K39">
        <v>8.3179880998235376</v>
      </c>
      <c r="L39">
        <v>74.042514569337072</v>
      </c>
      <c r="M39">
        <v>8.5594340631641899</v>
      </c>
      <c r="N39">
        <v>3.895042348862376</v>
      </c>
      <c r="O39">
        <v>13.64066758769866</v>
      </c>
      <c r="P39">
        <v>0.92172700166702271</v>
      </c>
      <c r="Q39">
        <v>273.68406000718818</v>
      </c>
      <c r="R39">
        <v>11.446881621894191</v>
      </c>
    </row>
    <row r="40" spans="1:18" x14ac:dyDescent="0.75">
      <c r="A40" s="116">
        <v>43887</v>
      </c>
      <c r="B40">
        <v>10.576999664306641</v>
      </c>
      <c r="C40">
        <v>125.94000244140619</v>
      </c>
      <c r="D40" s="42">
        <v>102.5549672971611</v>
      </c>
      <c r="E40">
        <v>97.276268769632225</v>
      </c>
      <c r="F40">
        <v>207.34375</v>
      </c>
      <c r="G40">
        <v>8.5788771672062012</v>
      </c>
      <c r="H40">
        <v>10.08017238969455</v>
      </c>
      <c r="I40">
        <v>9.3580990853250796</v>
      </c>
      <c r="J40">
        <v>21.643756631042152</v>
      </c>
      <c r="K40">
        <v>8.3201677326920844</v>
      </c>
      <c r="L40">
        <v>73.895925179916048</v>
      </c>
      <c r="M40">
        <v>8.5076477870542249</v>
      </c>
      <c r="N40">
        <v>3.8468755471681111</v>
      </c>
      <c r="O40">
        <v>13.45712875906611</v>
      </c>
      <c r="P40">
        <v>0.91894900798797607</v>
      </c>
      <c r="Q40">
        <v>277.67471160070272</v>
      </c>
      <c r="R40">
        <v>11.412381857069141</v>
      </c>
    </row>
    <row r="41" spans="1:18" x14ac:dyDescent="0.75">
      <c r="A41" s="116">
        <v>43888</v>
      </c>
      <c r="B41">
        <v>10.10700035095215</v>
      </c>
      <c r="C41">
        <v>123.26999664306641</v>
      </c>
      <c r="D41" s="42">
        <v>102.53602943711211</v>
      </c>
      <c r="E41">
        <v>97.338192817832351</v>
      </c>
      <c r="F41">
        <v>206.16758728027341</v>
      </c>
      <c r="G41">
        <v>8.2276778128619981</v>
      </c>
      <c r="H41">
        <v>9.6040825704540111</v>
      </c>
      <c r="I41">
        <v>8.9183528831202921</v>
      </c>
      <c r="J41">
        <v>21.026874609715382</v>
      </c>
      <c r="K41">
        <v>8.1265107845631519</v>
      </c>
      <c r="L41">
        <v>72.874447908074217</v>
      </c>
      <c r="M41">
        <v>8.4093358761199397</v>
      </c>
      <c r="N41">
        <v>3.79451566240084</v>
      </c>
      <c r="O41">
        <v>13.24563390333094</v>
      </c>
      <c r="P41">
        <v>0.91861999034881592</v>
      </c>
      <c r="Q41">
        <v>270.0820986645449</v>
      </c>
      <c r="R41">
        <v>11.35667546719446</v>
      </c>
    </row>
    <row r="42" spans="1:18" x14ac:dyDescent="0.75">
      <c r="A42" s="116">
        <v>43889</v>
      </c>
      <c r="B42">
        <v>9.9549999237060547</v>
      </c>
      <c r="C42">
        <v>119.0699996948242</v>
      </c>
      <c r="D42" s="42">
        <v>102.245767242558</v>
      </c>
      <c r="E42">
        <v>96.918545955870286</v>
      </c>
      <c r="F42">
        <v>205.6339111328125</v>
      </c>
      <c r="G42">
        <v>7.9762829973964244</v>
      </c>
      <c r="H42">
        <v>9.4169109010869079</v>
      </c>
      <c r="I42">
        <v>9.008710014370422</v>
      </c>
      <c r="J42">
        <v>20.77484904402672</v>
      </c>
      <c r="K42">
        <v>8.0442390090845493</v>
      </c>
      <c r="L42">
        <v>72.431321295344787</v>
      </c>
      <c r="M42">
        <v>8.2384690375143919</v>
      </c>
      <c r="N42">
        <v>3.669587341768306</v>
      </c>
      <c r="O42">
        <v>12.86603642904765</v>
      </c>
      <c r="P42">
        <v>0.90931999683380127</v>
      </c>
      <c r="Q42">
        <v>265.62158970622482</v>
      </c>
      <c r="R42">
        <v>11.28428292488115</v>
      </c>
    </row>
    <row r="43" spans="1:18" x14ac:dyDescent="0.75">
      <c r="A43" s="116">
        <v>43892</v>
      </c>
      <c r="B43">
        <v>10.045000076293951</v>
      </c>
      <c r="C43">
        <v>117.3399963378906</v>
      </c>
      <c r="D43" s="42">
        <v>101.70941608139989</v>
      </c>
      <c r="E43">
        <v>96.331338182534182</v>
      </c>
      <c r="F43">
        <v>206.90594482421881</v>
      </c>
      <c r="G43">
        <v>8.305256876232761</v>
      </c>
      <c r="H43">
        <v>9.7019823129361953</v>
      </c>
      <c r="I43">
        <v>9.2694357636473796</v>
      </c>
      <c r="J43">
        <v>21.405662901839719</v>
      </c>
      <c r="K43">
        <v>8.1122000106386736</v>
      </c>
      <c r="L43">
        <v>72.623789055759062</v>
      </c>
      <c r="M43">
        <v>8.2152165424356554</v>
      </c>
      <c r="N43">
        <v>3.737718886547952</v>
      </c>
      <c r="O43">
        <v>13.08356466894236</v>
      </c>
      <c r="P43">
        <v>0.90486997365951538</v>
      </c>
      <c r="Q43">
        <v>282.29568336327071</v>
      </c>
      <c r="R43">
        <v>11.246010076818379</v>
      </c>
    </row>
    <row r="44" spans="1:18" x14ac:dyDescent="0.75">
      <c r="A44" s="116">
        <v>43893</v>
      </c>
      <c r="B44">
        <v>10.02700042724609</v>
      </c>
      <c r="C44">
        <v>120.9300003051758</v>
      </c>
      <c r="D44" s="42">
        <v>101.55030250313079</v>
      </c>
      <c r="E44">
        <v>96.210098473230573</v>
      </c>
      <c r="F44">
        <v>200.84326171875</v>
      </c>
      <c r="G44">
        <v>7.9292577691990118</v>
      </c>
      <c r="H44">
        <v>9.5147379188107379</v>
      </c>
      <c r="I44">
        <v>8.8512696211683988</v>
      </c>
      <c r="J44">
        <v>20.794790941391849</v>
      </c>
      <c r="K44">
        <v>7.9382587592241407</v>
      </c>
      <c r="L44">
        <v>71.710700972317682</v>
      </c>
      <c r="M44">
        <v>8.1891508729907514</v>
      </c>
      <c r="N44">
        <v>3.7564165935675651</v>
      </c>
      <c r="O44">
        <v>13.010579359808281</v>
      </c>
      <c r="P44">
        <v>0.89733999967575073</v>
      </c>
      <c r="Q44">
        <v>273.84238252067729</v>
      </c>
      <c r="R44">
        <v>11.217270304174241</v>
      </c>
    </row>
    <row r="45" spans="1:18" x14ac:dyDescent="0.75">
      <c r="A45" s="116">
        <v>43894</v>
      </c>
      <c r="B45">
        <v>10.204000473022459</v>
      </c>
      <c r="C45">
        <v>120.1800003051758</v>
      </c>
      <c r="D45" s="42">
        <v>101.13955207886561</v>
      </c>
      <c r="E45">
        <v>95.740357226778542</v>
      </c>
      <c r="F45">
        <v>201.58750915527341</v>
      </c>
      <c r="G45">
        <v>8.1347567495890871</v>
      </c>
      <c r="H45">
        <v>9.8728146379690997</v>
      </c>
      <c r="I45">
        <v>9.2239836377981419</v>
      </c>
      <c r="J45">
        <v>21.96671942628495</v>
      </c>
      <c r="K45">
        <v>8.1597836340655476</v>
      </c>
      <c r="L45">
        <v>72.457147421843729</v>
      </c>
      <c r="M45">
        <v>8.1960492026312295</v>
      </c>
      <c r="N45">
        <v>3.7511995438732701</v>
      </c>
      <c r="O45">
        <v>12.99478221503966</v>
      </c>
      <c r="P45">
        <v>0.89440000057220459</v>
      </c>
      <c r="Q45">
        <v>281.62922244580108</v>
      </c>
      <c r="R45">
        <v>11.214091364596239</v>
      </c>
    </row>
    <row r="46" spans="1:18" x14ac:dyDescent="0.75">
      <c r="A46" s="116">
        <v>43895</v>
      </c>
      <c r="B46">
        <v>9.9530000686645508</v>
      </c>
      <c r="C46">
        <v>119.1699981689453</v>
      </c>
      <c r="D46" s="42">
        <v>101.8305533162556</v>
      </c>
      <c r="E46">
        <v>96.339142243800779</v>
      </c>
      <c r="F46">
        <v>204.29331970214841</v>
      </c>
      <c r="G46">
        <v>7.7917285739630424</v>
      </c>
      <c r="H46">
        <v>9.563377607433722</v>
      </c>
      <c r="I46">
        <v>8.9870351944280173</v>
      </c>
      <c r="J46">
        <v>21.615813902175429</v>
      </c>
      <c r="K46">
        <v>8.0571535451035743</v>
      </c>
      <c r="L46">
        <v>71.809454086081132</v>
      </c>
      <c r="M46">
        <v>8.1758726610607937</v>
      </c>
      <c r="N46">
        <v>3.7367378126504041</v>
      </c>
      <c r="O46">
        <v>12.854795877491821</v>
      </c>
      <c r="P46">
        <v>0.89774000644683838</v>
      </c>
      <c r="Q46">
        <v>267.07650125020149</v>
      </c>
      <c r="R46">
        <v>11.281245766666419</v>
      </c>
    </row>
    <row r="47" spans="1:18" x14ac:dyDescent="0.75">
      <c r="A47" s="116">
        <v>43896</v>
      </c>
      <c r="B47">
        <v>9.5150003433227539</v>
      </c>
      <c r="C47">
        <v>112.629997253418</v>
      </c>
      <c r="D47" s="42">
        <v>101.8043585917912</v>
      </c>
      <c r="E47">
        <v>96.227253112399922</v>
      </c>
      <c r="F47">
        <v>215.7677917480469</v>
      </c>
      <c r="G47">
        <v>7.5105311841334697</v>
      </c>
      <c r="H47">
        <v>9.1915237796924885</v>
      </c>
      <c r="I47">
        <v>8.7036861113990653</v>
      </c>
      <c r="J47">
        <v>21.153335456389868</v>
      </c>
      <c r="K47">
        <v>7.837785912113759</v>
      </c>
      <c r="L47">
        <v>70.463479145964811</v>
      </c>
      <c r="M47">
        <v>7.9713310054198701</v>
      </c>
      <c r="N47">
        <v>3.59549495123315</v>
      </c>
      <c r="O47">
        <v>12.374625501009399</v>
      </c>
      <c r="P47">
        <v>0.8909599781036377</v>
      </c>
      <c r="Q47">
        <v>251.80169078434119</v>
      </c>
      <c r="R47">
        <v>11.2880220036966</v>
      </c>
    </row>
    <row r="48" spans="1:18" x14ac:dyDescent="0.75">
      <c r="A48" s="116">
        <v>43899</v>
      </c>
      <c r="B48">
        <v>8.1379995346069336</v>
      </c>
      <c r="C48">
        <v>107.1800003051758</v>
      </c>
      <c r="D48" s="42">
        <v>100.2266034798936</v>
      </c>
      <c r="E48">
        <v>95.404601688426283</v>
      </c>
      <c r="F48">
        <v>177.2228088378906</v>
      </c>
      <c r="G48">
        <v>6.5836463850253324</v>
      </c>
      <c r="H48">
        <v>8.1745278021529089</v>
      </c>
      <c r="I48">
        <v>7.805950852134913</v>
      </c>
      <c r="J48">
        <v>19.664604815613981</v>
      </c>
      <c r="K48">
        <v>7.2139694394365961</v>
      </c>
      <c r="L48">
        <v>66.470768357896759</v>
      </c>
      <c r="M48">
        <v>7.5514326746727534</v>
      </c>
      <c r="N48">
        <v>3.328424335684232</v>
      </c>
      <c r="O48">
        <v>11.2411203905296</v>
      </c>
      <c r="P48">
        <v>0.87826997041702271</v>
      </c>
      <c r="Q48">
        <v>223.90951213772041</v>
      </c>
      <c r="R48">
        <v>10.92942876242518</v>
      </c>
    </row>
    <row r="49" spans="1:18" x14ac:dyDescent="0.75">
      <c r="A49" s="116">
        <v>43900</v>
      </c>
      <c r="B49">
        <v>8.3620004653930664</v>
      </c>
      <c r="C49">
        <v>107.48000335693359</v>
      </c>
      <c r="D49" s="42">
        <v>98.990374900718052</v>
      </c>
      <c r="E49">
        <v>94.125772122642957</v>
      </c>
      <c r="F49">
        <v>177.40235900878909</v>
      </c>
      <c r="G49">
        <v>6.9335653644833428</v>
      </c>
      <c r="H49">
        <v>8.5391174210457166</v>
      </c>
      <c r="I49">
        <v>8.282767395255064</v>
      </c>
      <c r="J49">
        <v>20.323993649935801</v>
      </c>
      <c r="K49">
        <v>7.4492273557842736</v>
      </c>
      <c r="L49">
        <v>67.420936997796161</v>
      </c>
      <c r="M49">
        <v>7.5187091066874254</v>
      </c>
      <c r="N49">
        <v>3.3597173467916259</v>
      </c>
      <c r="O49">
        <v>11.580262253575031</v>
      </c>
      <c r="P49">
        <v>0.87734997272491455</v>
      </c>
      <c r="Q49">
        <v>238.12691422948771</v>
      </c>
      <c r="R49">
        <v>10.72036931766092</v>
      </c>
    </row>
    <row r="50" spans="1:18" x14ac:dyDescent="0.75">
      <c r="A50" s="116">
        <v>43901</v>
      </c>
      <c r="B50">
        <v>8.0590000152587891</v>
      </c>
      <c r="C50">
        <v>105.86000061035161</v>
      </c>
      <c r="D50" s="42">
        <v>98.280753257205106</v>
      </c>
      <c r="E50">
        <v>93.412343619585045</v>
      </c>
      <c r="F50">
        <v>173.0303955078125</v>
      </c>
      <c r="G50">
        <v>6.5750826088483896</v>
      </c>
      <c r="H50">
        <v>8.2422231796272172</v>
      </c>
      <c r="I50">
        <v>7.7928415038630874</v>
      </c>
      <c r="J50">
        <v>19.61798616811814</v>
      </c>
      <c r="K50">
        <v>7.2408137944270274</v>
      </c>
      <c r="L50">
        <v>66.427134361209028</v>
      </c>
      <c r="M50">
        <v>7.4645253816307218</v>
      </c>
      <c r="N50">
        <v>3.2998280772967949</v>
      </c>
      <c r="O50">
        <v>11.433877555427561</v>
      </c>
      <c r="P50">
        <v>0.88366502523422241</v>
      </c>
      <c r="Q50">
        <v>229.41756798091771</v>
      </c>
      <c r="R50">
        <v>10.681430435637591</v>
      </c>
    </row>
    <row r="51" spans="1:18" x14ac:dyDescent="0.75">
      <c r="A51" s="116">
        <v>43902</v>
      </c>
      <c r="B51">
        <v>7.2950000762939453</v>
      </c>
      <c r="C51">
        <v>97.900001525878906</v>
      </c>
      <c r="D51" s="42">
        <v>94.80919313182676</v>
      </c>
      <c r="E51">
        <v>89.939550516752206</v>
      </c>
      <c r="F51">
        <v>100.44630432128911</v>
      </c>
      <c r="G51">
        <v>5.8849121000023388</v>
      </c>
      <c r="H51">
        <v>7.483208070163073</v>
      </c>
      <c r="I51">
        <v>6.9488636655485152</v>
      </c>
      <c r="J51">
        <v>18.130867821530959</v>
      </c>
      <c r="K51">
        <v>6.6617781452409872</v>
      </c>
      <c r="L51">
        <v>64.084409555605816</v>
      </c>
      <c r="M51">
        <v>7.2330817730726267</v>
      </c>
      <c r="N51">
        <v>3.1839248521896479</v>
      </c>
      <c r="O51">
        <v>10.99247333674521</v>
      </c>
      <c r="P51">
        <v>0.88797998428344727</v>
      </c>
      <c r="Q51">
        <v>225.36658572218579</v>
      </c>
      <c r="R51">
        <v>10.48358124309107</v>
      </c>
    </row>
    <row r="52" spans="1:18" x14ac:dyDescent="0.75">
      <c r="A52" s="116">
        <v>43903</v>
      </c>
      <c r="B52">
        <v>7.6160001754760742</v>
      </c>
      <c r="C52">
        <v>98.029998779296875</v>
      </c>
      <c r="D52" s="42">
        <v>96.957906988815921</v>
      </c>
      <c r="E52">
        <v>92.365979223812246</v>
      </c>
      <c r="F52">
        <v>119.5546188354492</v>
      </c>
      <c r="G52">
        <v>6.6028444493325082</v>
      </c>
      <c r="H52">
        <v>8.2153752088017882</v>
      </c>
      <c r="I52">
        <v>7.6991763179709096</v>
      </c>
      <c r="J52">
        <v>19.309814046010391</v>
      </c>
      <c r="K52">
        <v>7.0343657504826638</v>
      </c>
      <c r="L52">
        <v>66.551769766612779</v>
      </c>
      <c r="M52">
        <v>7.2657502144268156</v>
      </c>
      <c r="N52">
        <v>3.1275365316431309</v>
      </c>
      <c r="O52">
        <v>11.18395943387122</v>
      </c>
      <c r="P52">
        <v>0.89406001567840576</v>
      </c>
      <c r="Q52">
        <v>250.52083865526581</v>
      </c>
      <c r="R52">
        <v>10.46306676026836</v>
      </c>
    </row>
    <row r="53" spans="1:18" x14ac:dyDescent="0.75">
      <c r="A53" s="116">
        <v>43906</v>
      </c>
      <c r="B53">
        <v>6.875999927520752</v>
      </c>
      <c r="C53">
        <v>91.370002746582031</v>
      </c>
      <c r="D53" s="42">
        <v>98.840095023115282</v>
      </c>
      <c r="E53">
        <v>91.113748085990665</v>
      </c>
      <c r="F53">
        <v>99.10540771484375</v>
      </c>
      <c r="G53">
        <v>5.6426243573923784</v>
      </c>
      <c r="H53">
        <v>7.2352166896735071</v>
      </c>
      <c r="I53">
        <v>6.4265359816204182</v>
      </c>
      <c r="J53">
        <v>17.238082059429871</v>
      </c>
      <c r="K53">
        <v>6.3264457322134149</v>
      </c>
      <c r="L53">
        <v>63.060423778733821</v>
      </c>
      <c r="M53">
        <v>7.0145689753189799</v>
      </c>
      <c r="N53">
        <v>2.9576549868352231</v>
      </c>
      <c r="O53">
        <v>10.720602000469629</v>
      </c>
      <c r="P53">
        <v>0.89643001556396484</v>
      </c>
      <c r="Q53">
        <v>218.3908612390951</v>
      </c>
      <c r="R53">
        <v>10.448736235480281</v>
      </c>
    </row>
    <row r="54" spans="1:18" x14ac:dyDescent="0.75">
      <c r="A54" s="116">
        <v>43907</v>
      </c>
      <c r="B54">
        <v>7.0089998245239258</v>
      </c>
      <c r="C54">
        <v>89.669998168945313</v>
      </c>
      <c r="D54" s="42">
        <v>96.217347602296286</v>
      </c>
      <c r="E54">
        <v>89.768670212915822</v>
      </c>
      <c r="F54">
        <v>103.4613876342773</v>
      </c>
      <c r="G54">
        <v>5.9284573574211663</v>
      </c>
      <c r="H54">
        <v>7.7528984025980208</v>
      </c>
      <c r="I54">
        <v>6.901735658753978</v>
      </c>
      <c r="J54">
        <v>18.23653720962966</v>
      </c>
      <c r="K54">
        <v>6.4813779130318494</v>
      </c>
      <c r="L54">
        <v>63.607540513003187</v>
      </c>
      <c r="M54">
        <v>6.8998480797060324</v>
      </c>
      <c r="N54">
        <v>2.877236443777917</v>
      </c>
      <c r="O54">
        <v>10.44434521196024</v>
      </c>
      <c r="P54">
        <v>0.89579999446868896</v>
      </c>
      <c r="Q54">
        <v>228.15724871631571</v>
      </c>
      <c r="R54">
        <v>10.138747061114371</v>
      </c>
    </row>
    <row r="55" spans="1:18" x14ac:dyDescent="0.75">
      <c r="A55" s="116">
        <v>43908</v>
      </c>
      <c r="B55">
        <v>6.4850001335144043</v>
      </c>
      <c r="C55">
        <v>89.150001525878906</v>
      </c>
      <c r="D55" s="42">
        <v>93.793250007051029</v>
      </c>
      <c r="E55">
        <v>88.018483711804947</v>
      </c>
      <c r="F55">
        <v>104.801155090332</v>
      </c>
      <c r="G55">
        <v>5.3618348983620763</v>
      </c>
      <c r="H55">
        <v>7.3270659749775859</v>
      </c>
      <c r="I55">
        <v>6.2493623945694026</v>
      </c>
      <c r="J55">
        <v>17.74617093507732</v>
      </c>
      <c r="K55">
        <v>6.1375670114136938</v>
      </c>
      <c r="L55">
        <v>61.615496384998551</v>
      </c>
      <c r="M55">
        <v>6.7527149809287721</v>
      </c>
      <c r="N55">
        <v>2.7570294391040311</v>
      </c>
      <c r="O55">
        <v>10.25758190520583</v>
      </c>
      <c r="P55">
        <v>0.90780997276306152</v>
      </c>
      <c r="Q55">
        <v>201.6409459469505</v>
      </c>
      <c r="R55">
        <v>9.8316572564533544</v>
      </c>
    </row>
    <row r="56" spans="1:18" x14ac:dyDescent="0.75">
      <c r="A56" s="116">
        <v>43909</v>
      </c>
      <c r="B56">
        <v>6.7620000839233398</v>
      </c>
      <c r="C56">
        <v>86.360000610351563</v>
      </c>
      <c r="D56" s="42">
        <v>96.360057689676523</v>
      </c>
      <c r="E56">
        <v>88.320555185404373</v>
      </c>
      <c r="F56">
        <v>128.14471435546881</v>
      </c>
      <c r="G56">
        <v>5.6159085106620807</v>
      </c>
      <c r="H56">
        <v>7.4804498002981754</v>
      </c>
      <c r="I56">
        <v>6.7686763068396374</v>
      </c>
      <c r="J56">
        <v>18.053526582050949</v>
      </c>
      <c r="K56">
        <v>6.0595811638784483</v>
      </c>
      <c r="L56">
        <v>60.52763441610341</v>
      </c>
      <c r="M56">
        <v>6.6397526854495084</v>
      </c>
      <c r="N56">
        <v>2.857639462344252</v>
      </c>
      <c r="O56">
        <v>10.52702324749043</v>
      </c>
      <c r="P56">
        <v>0.91228002309799194</v>
      </c>
      <c r="Q56">
        <v>214.08921976255991</v>
      </c>
      <c r="R56">
        <v>9.7088321939835396</v>
      </c>
    </row>
    <row r="57" spans="1:18" x14ac:dyDescent="0.75">
      <c r="A57" s="116">
        <v>43910</v>
      </c>
      <c r="B57">
        <v>6.8400001525878906</v>
      </c>
      <c r="C57">
        <v>91.110000610351563</v>
      </c>
      <c r="D57" s="42">
        <v>100.0930246621601</v>
      </c>
      <c r="E57">
        <v>92.219446771451658</v>
      </c>
      <c r="F57">
        <v>123.3330078125</v>
      </c>
      <c r="G57">
        <v>5.5420373992694181</v>
      </c>
      <c r="H57">
        <v>7.3784153004329482</v>
      </c>
      <c r="I57">
        <v>6.7916834339716274</v>
      </c>
      <c r="J57">
        <v>17.857765450051261</v>
      </c>
      <c r="K57">
        <v>6.306742286857201</v>
      </c>
      <c r="L57">
        <v>60.859284211652721</v>
      </c>
      <c r="M57">
        <v>6.7673542068616257</v>
      </c>
      <c r="N57">
        <v>2.9466675672702389</v>
      </c>
      <c r="O57">
        <v>10.752443665769251</v>
      </c>
      <c r="P57">
        <v>0.93831998109817505</v>
      </c>
      <c r="Q57">
        <v>225.50684366898619</v>
      </c>
      <c r="R57">
        <v>9.9067050380917294</v>
      </c>
    </row>
    <row r="58" spans="1:18" x14ac:dyDescent="0.75">
      <c r="A58" s="116">
        <v>43913</v>
      </c>
      <c r="B58">
        <v>6.5180001258850098</v>
      </c>
      <c r="C58">
        <v>86.949996948242188</v>
      </c>
      <c r="D58" s="42">
        <v>102.1123853667345</v>
      </c>
      <c r="E58">
        <v>93.56930633499087</v>
      </c>
      <c r="F58">
        <v>125.33396911621089</v>
      </c>
      <c r="G58">
        <v>5.2116960487849164</v>
      </c>
      <c r="H58">
        <v>6.9736553137929889</v>
      </c>
      <c r="I58">
        <v>7.002379990501197</v>
      </c>
      <c r="J58">
        <v>17.2886072199999</v>
      </c>
      <c r="K58">
        <v>6.109290585756554</v>
      </c>
      <c r="L58">
        <v>59.674617643876452</v>
      </c>
      <c r="M58">
        <v>6.6028642938898088</v>
      </c>
      <c r="N58">
        <v>3.0033684254064781</v>
      </c>
      <c r="O58">
        <v>10.83675224743223</v>
      </c>
      <c r="P58">
        <v>0.9350699782371521</v>
      </c>
      <c r="Q58">
        <v>214.0751513890682</v>
      </c>
      <c r="R58">
        <v>9.9513715947731498</v>
      </c>
    </row>
    <row r="59" spans="1:18" x14ac:dyDescent="0.75">
      <c r="A59" s="116">
        <v>43914</v>
      </c>
      <c r="B59">
        <v>7.3280000686645508</v>
      </c>
      <c r="C59">
        <v>89.730003356933594</v>
      </c>
      <c r="D59" s="42">
        <v>102.2838174390881</v>
      </c>
      <c r="E59">
        <v>92.66467038405608</v>
      </c>
      <c r="F59">
        <v>128.49656677246091</v>
      </c>
      <c r="G59">
        <v>5.7959294911498196</v>
      </c>
      <c r="H59">
        <v>7.7275654939211336</v>
      </c>
      <c r="I59">
        <v>7.8152535495411257</v>
      </c>
      <c r="J59">
        <v>18.3758117663956</v>
      </c>
      <c r="K59">
        <v>6.5101816520902389</v>
      </c>
      <c r="L59">
        <v>61.729988501269872</v>
      </c>
      <c r="M59">
        <v>6.5685470373702506</v>
      </c>
      <c r="N59">
        <v>3.101944812540296</v>
      </c>
      <c r="O59">
        <v>11.02615239687964</v>
      </c>
      <c r="P59">
        <v>0.92896997928619385</v>
      </c>
      <c r="Q59">
        <v>251.03517080968231</v>
      </c>
      <c r="R59">
        <v>9.9997916039347956</v>
      </c>
    </row>
    <row r="60" spans="1:18" x14ac:dyDescent="0.75">
      <c r="A60" s="116">
        <v>43915</v>
      </c>
      <c r="B60">
        <v>7.6310000419616699</v>
      </c>
      <c r="C60">
        <v>94.139999389648438</v>
      </c>
      <c r="D60" s="42">
        <v>102.964838215667</v>
      </c>
      <c r="E60">
        <v>93.520158439202987</v>
      </c>
      <c r="F60">
        <v>125.0839385986328</v>
      </c>
      <c r="G60">
        <v>5.9038725636129072</v>
      </c>
      <c r="H60">
        <v>7.9109567985315721</v>
      </c>
      <c r="I60">
        <v>7.8117308922578559</v>
      </c>
      <c r="J60">
        <v>18.749577947584839</v>
      </c>
      <c r="K60">
        <v>6.6977133608229167</v>
      </c>
      <c r="L60">
        <v>63.242913256995053</v>
      </c>
      <c r="M60">
        <v>6.6152459568116626</v>
      </c>
      <c r="N60">
        <v>3.1278233091340302</v>
      </c>
      <c r="O60">
        <v>11.42239138808679</v>
      </c>
      <c r="P60">
        <v>0.92570000886917114</v>
      </c>
      <c r="Q60">
        <v>241.41989550153079</v>
      </c>
      <c r="R60">
        <v>10.12096828334791</v>
      </c>
    </row>
    <row r="61" spans="1:18" x14ac:dyDescent="0.75">
      <c r="A61" s="116">
        <v>43916</v>
      </c>
      <c r="B61">
        <v>7.8020000457763672</v>
      </c>
      <c r="C61">
        <v>95.650001525878906</v>
      </c>
      <c r="D61" s="42">
        <v>102.4544647123594</v>
      </c>
      <c r="E61">
        <v>93.505118008010868</v>
      </c>
      <c r="F61">
        <v>125.2451553344727</v>
      </c>
      <c r="G61">
        <v>6.3150945991766596</v>
      </c>
      <c r="H61">
        <v>8.2565418901884868</v>
      </c>
      <c r="I61">
        <v>8.2332079103122169</v>
      </c>
      <c r="J61">
        <v>19.7940214090147</v>
      </c>
      <c r="K61">
        <v>6.9437800117212589</v>
      </c>
      <c r="L61">
        <v>65.607206438889989</v>
      </c>
      <c r="M61">
        <v>6.7177936044174658</v>
      </c>
      <c r="N61">
        <v>3.080950822034723</v>
      </c>
      <c r="O61">
        <v>10.936356297193869</v>
      </c>
      <c r="P61">
        <v>0.91830998659133911</v>
      </c>
      <c r="Q61">
        <v>264.99719597471079</v>
      </c>
      <c r="R61">
        <v>10.23838795108105</v>
      </c>
    </row>
    <row r="62" spans="1:18" x14ac:dyDescent="0.75">
      <c r="A62" s="116">
        <v>43917</v>
      </c>
      <c r="B62">
        <v>7.4429998397827148</v>
      </c>
      <c r="C62">
        <v>99.220001220703125</v>
      </c>
      <c r="D62" s="42">
        <v>101.41285148564479</v>
      </c>
      <c r="E62">
        <v>92.691990584113228</v>
      </c>
      <c r="F62">
        <v>119.94142150878911</v>
      </c>
      <c r="G62">
        <v>6.0319684106337377</v>
      </c>
      <c r="H62">
        <v>7.7619399980358139</v>
      </c>
      <c r="I62">
        <v>7.6927872806617188</v>
      </c>
      <c r="J62">
        <v>19.096603222659041</v>
      </c>
      <c r="K62">
        <v>6.5577571173986939</v>
      </c>
      <c r="L62">
        <v>64.833219379458569</v>
      </c>
      <c r="M62">
        <v>6.6982960555259297</v>
      </c>
      <c r="N62">
        <v>3.0223068541577049</v>
      </c>
      <c r="O62">
        <v>10.815477055963131</v>
      </c>
      <c r="P62">
        <v>0.90512001514434814</v>
      </c>
      <c r="Q62">
        <v>246.76486293743071</v>
      </c>
      <c r="R62">
        <v>10.18477281887829</v>
      </c>
    </row>
    <row r="63" spans="1:18" x14ac:dyDescent="0.75">
      <c r="A63" s="116">
        <v>43920</v>
      </c>
      <c r="B63">
        <v>7.6030001640319824</v>
      </c>
      <c r="C63">
        <v>96.769996643066406</v>
      </c>
      <c r="D63" s="42">
        <v>101.67309733257569</v>
      </c>
      <c r="E63">
        <v>92.954617514304118</v>
      </c>
      <c r="F63">
        <v>121.157470703125</v>
      </c>
      <c r="G63">
        <v>6.100355527708416</v>
      </c>
      <c r="H63">
        <v>8.0524386730794504</v>
      </c>
      <c r="I63">
        <v>7.9792613142690243</v>
      </c>
      <c r="J63">
        <v>19.915923828884839</v>
      </c>
      <c r="K63">
        <v>6.6579435025041684</v>
      </c>
      <c r="L63">
        <v>65.494198686719756</v>
      </c>
      <c r="M63">
        <v>6.7176696940232432</v>
      </c>
      <c r="N63">
        <v>2.991143454108169</v>
      </c>
      <c r="O63">
        <v>10.760400385965109</v>
      </c>
      <c r="P63">
        <v>0.90657997131347656</v>
      </c>
      <c r="Q63">
        <v>263.27950545639032</v>
      </c>
      <c r="R63">
        <v>10.320311703391781</v>
      </c>
    </row>
    <row r="64" spans="1:18" x14ac:dyDescent="0.75">
      <c r="A64" s="116">
        <v>43921</v>
      </c>
      <c r="B64">
        <v>7.8289999961853027</v>
      </c>
      <c r="C64">
        <v>98.459999084472656</v>
      </c>
      <c r="D64" s="42">
        <v>101.4364233110327</v>
      </c>
      <c r="E64">
        <v>92.412958007232646</v>
      </c>
      <c r="F64">
        <v>123.8377380371094</v>
      </c>
      <c r="G64">
        <v>5.9180920406770952</v>
      </c>
      <c r="H64">
        <v>7.875876713710511</v>
      </c>
      <c r="I64">
        <v>7.833247287192421</v>
      </c>
      <c r="J64">
        <v>19.86828450994096</v>
      </c>
      <c r="K64">
        <v>6.6782219642838356</v>
      </c>
      <c r="L64">
        <v>64.994469203917561</v>
      </c>
      <c r="M64">
        <v>6.7543268509123493</v>
      </c>
      <c r="N64">
        <v>2.9921993099570159</v>
      </c>
      <c r="O64">
        <v>10.718857030440519</v>
      </c>
      <c r="P64">
        <v>0.90689998865127563</v>
      </c>
      <c r="Q64">
        <v>259.10421617291649</v>
      </c>
      <c r="R64">
        <v>10.38353073887941</v>
      </c>
    </row>
    <row r="65" spans="1:18" x14ac:dyDescent="0.75">
      <c r="A65" s="116">
        <v>43922</v>
      </c>
      <c r="B65">
        <v>7.625</v>
      </c>
      <c r="C65">
        <v>94.879997253417969</v>
      </c>
      <c r="D65" s="42">
        <v>101.7651958869901</v>
      </c>
      <c r="E65">
        <v>93.239265762589639</v>
      </c>
      <c r="F65">
        <v>130.96990966796881</v>
      </c>
      <c r="G65">
        <v>5.5777794102605176</v>
      </c>
      <c r="H65">
        <v>7.4226517644938212</v>
      </c>
      <c r="I65">
        <v>7.4122919304318202</v>
      </c>
      <c r="J65">
        <v>19.277315242263281</v>
      </c>
      <c r="K65">
        <v>6.515153285755332</v>
      </c>
      <c r="L65">
        <v>63.631366730209272</v>
      </c>
      <c r="M65">
        <v>6.7389109875525719</v>
      </c>
      <c r="N65">
        <v>2.939546758331971</v>
      </c>
      <c r="O65">
        <v>10.48899461188739</v>
      </c>
      <c r="P65">
        <v>0.91294002532958984</v>
      </c>
      <c r="Q65">
        <v>244.87103142653359</v>
      </c>
      <c r="R65">
        <v>10.45268600108921</v>
      </c>
    </row>
    <row r="66" spans="1:18" x14ac:dyDescent="0.75">
      <c r="A66" s="116">
        <v>43923</v>
      </c>
      <c r="B66">
        <v>7.9689998626708984</v>
      </c>
      <c r="C66">
        <v>95.05999755859375</v>
      </c>
      <c r="D66" s="42">
        <v>102.91399916011871</v>
      </c>
      <c r="E66">
        <v>94.480561071268312</v>
      </c>
      <c r="F66">
        <v>131.51332092285159</v>
      </c>
      <c r="G66">
        <v>5.743173110920452</v>
      </c>
      <c r="H66">
        <v>7.6138780273481643</v>
      </c>
      <c r="I66">
        <v>7.7476442427041547</v>
      </c>
      <c r="J66">
        <v>19.878911544658418</v>
      </c>
      <c r="K66">
        <v>6.742971168878853</v>
      </c>
      <c r="L66">
        <v>64.754164950827544</v>
      </c>
      <c r="M66">
        <v>6.7700492664789644</v>
      </c>
      <c r="N66">
        <v>3.0709406364516671</v>
      </c>
      <c r="O66">
        <v>10.79450893853164</v>
      </c>
      <c r="P66">
        <v>0.92188000679016113</v>
      </c>
      <c r="Q66">
        <v>261.58840343065089</v>
      </c>
      <c r="R66">
        <v>10.54117339803042</v>
      </c>
    </row>
    <row r="67" spans="1:18" x14ac:dyDescent="0.75">
      <c r="A67" s="116">
        <v>43924</v>
      </c>
      <c r="B67">
        <v>7.8060002326965332</v>
      </c>
      <c r="C67">
        <v>94.709999084472656</v>
      </c>
      <c r="D67" s="42">
        <v>102.9856482661762</v>
      </c>
      <c r="E67">
        <v>94.276515501833273</v>
      </c>
      <c r="F67">
        <v>134.40025329589841</v>
      </c>
      <c r="G67">
        <v>5.5471900000981123</v>
      </c>
      <c r="H67">
        <v>7.4588648312067107</v>
      </c>
      <c r="I67">
        <v>7.5883916729810608</v>
      </c>
      <c r="J67">
        <v>19.569294847126461</v>
      </c>
      <c r="K67">
        <v>6.6518501328988577</v>
      </c>
      <c r="L67">
        <v>63.367054575010123</v>
      </c>
      <c r="M67">
        <v>6.7003462104884193</v>
      </c>
      <c r="N67">
        <v>3.1149160050082969</v>
      </c>
      <c r="O67">
        <v>11.12636344514158</v>
      </c>
      <c r="P67">
        <v>0.92188000679016113</v>
      </c>
      <c r="Q67">
        <v>246.658240499637</v>
      </c>
      <c r="R67">
        <v>10.558511574389509</v>
      </c>
    </row>
    <row r="68" spans="1:18" x14ac:dyDescent="0.75">
      <c r="A68" s="116">
        <v>43927</v>
      </c>
      <c r="B68">
        <v>8.0920000076293945</v>
      </c>
      <c r="C68">
        <v>97.720001220703125</v>
      </c>
      <c r="D68" s="42">
        <v>103.9048346736149</v>
      </c>
      <c r="E68">
        <v>95.316072916680696</v>
      </c>
      <c r="F68">
        <v>151.53221130371091</v>
      </c>
      <c r="G68">
        <v>6.0315664196179171</v>
      </c>
      <c r="H68">
        <v>8.084051053291148</v>
      </c>
      <c r="I68">
        <v>8.394504890574467</v>
      </c>
      <c r="J68">
        <v>20.652594593875389</v>
      </c>
      <c r="K68">
        <v>6.9897538208313961</v>
      </c>
      <c r="L68">
        <v>65.171174004442037</v>
      </c>
      <c r="M68">
        <v>6.72738355858624</v>
      </c>
      <c r="N68">
        <v>3.1642798226443598</v>
      </c>
      <c r="O68">
        <v>11.14349562690961</v>
      </c>
      <c r="P68">
        <v>0.92559999227523804</v>
      </c>
      <c r="Q68">
        <v>276.82908294357912</v>
      </c>
      <c r="R68">
        <v>10.583709315663439</v>
      </c>
    </row>
    <row r="69" spans="1:18" x14ac:dyDescent="0.75">
      <c r="A69" s="116">
        <v>43928</v>
      </c>
      <c r="B69">
        <v>8.1549997329711914</v>
      </c>
      <c r="C69">
        <v>102.7399978637695</v>
      </c>
      <c r="D69" s="42">
        <v>103.1764219480465</v>
      </c>
      <c r="E69">
        <v>94.932107859676762</v>
      </c>
      <c r="F69">
        <v>158.95280456542969</v>
      </c>
      <c r="G69">
        <v>6.11673791023577</v>
      </c>
      <c r="H69">
        <v>8.2250815476982098</v>
      </c>
      <c r="I69">
        <v>8.3003442249491854</v>
      </c>
      <c r="J69">
        <v>20.202807117811972</v>
      </c>
      <c r="K69">
        <v>7.0037311842952477</v>
      </c>
      <c r="L69">
        <v>64.624795922645717</v>
      </c>
      <c r="M69">
        <v>6.7317061010271573</v>
      </c>
      <c r="N69">
        <v>3.152345764510756</v>
      </c>
      <c r="O69">
        <v>11.095960147372351</v>
      </c>
      <c r="P69">
        <v>0.91784000396728516</v>
      </c>
      <c r="Q69">
        <v>259.61623262119252</v>
      </c>
      <c r="R69">
        <v>10.55539463150126</v>
      </c>
    </row>
    <row r="70" spans="1:18" x14ac:dyDescent="0.75">
      <c r="A70" s="116">
        <v>43929</v>
      </c>
      <c r="B70">
        <v>8.3979997634887695</v>
      </c>
      <c r="C70">
        <v>100.9700012207031</v>
      </c>
      <c r="D70" s="42">
        <v>103.57379089866571</v>
      </c>
      <c r="E70">
        <v>95.517246006758342</v>
      </c>
      <c r="F70">
        <v>156.33876037597659</v>
      </c>
      <c r="G70">
        <v>6.4563793449050593</v>
      </c>
      <c r="H70">
        <v>8.6677380365992462</v>
      </c>
      <c r="I70">
        <v>8.6244157842921254</v>
      </c>
      <c r="J70">
        <v>21.02037994658042</v>
      </c>
      <c r="K70">
        <v>7.0877179953126301</v>
      </c>
      <c r="L70">
        <v>66.498194781352595</v>
      </c>
      <c r="M70">
        <v>6.7860151585311996</v>
      </c>
      <c r="N70">
        <v>3.1761175980722949</v>
      </c>
      <c r="O70">
        <v>11.10050416258446</v>
      </c>
      <c r="P70">
        <v>0.92049998044967651</v>
      </c>
      <c r="Q70">
        <v>270.47100254104038</v>
      </c>
      <c r="R70">
        <v>10.63791907223526</v>
      </c>
    </row>
    <row r="71" spans="1:18" x14ac:dyDescent="0.75">
      <c r="A71" s="116">
        <v>43930</v>
      </c>
      <c r="B71">
        <v>8.4770002365112305</v>
      </c>
      <c r="C71">
        <v>102.870002746582</v>
      </c>
      <c r="D71" s="42">
        <v>104.2499204933483</v>
      </c>
      <c r="E71">
        <v>95.761417907758187</v>
      </c>
      <c r="F71">
        <v>144.84742736816409</v>
      </c>
      <c r="G71">
        <v>6.76032691297263</v>
      </c>
      <c r="H71">
        <v>8.970186527154965</v>
      </c>
      <c r="I71">
        <v>8.4296435245835255</v>
      </c>
      <c r="J71">
        <v>21.068511955519849</v>
      </c>
      <c r="K71">
        <v>7.0644610072506566</v>
      </c>
      <c r="L71">
        <v>70.437789096299639</v>
      </c>
      <c r="M71">
        <v>6.9021142210049788</v>
      </c>
      <c r="N71">
        <v>3.1794154137038788</v>
      </c>
      <c r="O71">
        <v>11.07234921039208</v>
      </c>
      <c r="P71">
        <v>0.91513001918792725</v>
      </c>
      <c r="Q71">
        <v>281.11720095808778</v>
      </c>
      <c r="R71">
        <v>10.799598266143221</v>
      </c>
    </row>
    <row r="72" spans="1:18" x14ac:dyDescent="0.75">
      <c r="A72" s="116">
        <v>43934</v>
      </c>
      <c r="D72" s="42">
        <v>103.8028432412639</v>
      </c>
      <c r="E72">
        <v>95.764894182814714</v>
      </c>
      <c r="F72">
        <v>143.46882629394531</v>
      </c>
      <c r="G72">
        <v>6.5022504281165538</v>
      </c>
      <c r="H72">
        <v>8.7383740892922788</v>
      </c>
      <c r="I72">
        <v>8.5180623481595603</v>
      </c>
      <c r="J72">
        <v>20.963143764572688</v>
      </c>
      <c r="K72">
        <v>7.0763661355424858</v>
      </c>
      <c r="L72">
        <v>69.456660484365784</v>
      </c>
      <c r="M72">
        <v>7.0000856747475382</v>
      </c>
      <c r="N72">
        <v>3.1879795015101142</v>
      </c>
      <c r="O72">
        <v>11.259913978922331</v>
      </c>
      <c r="P72">
        <v>0.9154999852180481</v>
      </c>
      <c r="Q72">
        <v>280.17182836199942</v>
      </c>
      <c r="R72">
        <v>10.91587682074282</v>
      </c>
    </row>
    <row r="73" spans="1:18" x14ac:dyDescent="0.75">
      <c r="A73" s="116">
        <v>43935</v>
      </c>
      <c r="B73">
        <v>8.4200000762939453</v>
      </c>
      <c r="C73">
        <v>104.36000061035161</v>
      </c>
      <c r="D73" s="42">
        <v>103.26631818848</v>
      </c>
      <c r="E73">
        <v>94.844278997106812</v>
      </c>
      <c r="F73">
        <v>140.57020568847659</v>
      </c>
      <c r="G73">
        <v>6.4563755461620076</v>
      </c>
      <c r="H73">
        <v>8.8238000883336554</v>
      </c>
      <c r="I73">
        <v>8.7486217886009854</v>
      </c>
      <c r="J73">
        <v>21.46689011460694</v>
      </c>
      <c r="K73">
        <v>7.180135315292091</v>
      </c>
      <c r="L73">
        <v>69.351398988328583</v>
      </c>
      <c r="M73">
        <v>7.0463612961674471</v>
      </c>
      <c r="N73">
        <v>3.1626346448732079</v>
      </c>
      <c r="O73">
        <v>11.159548312338069</v>
      </c>
      <c r="P73">
        <v>0.91030001640319824</v>
      </c>
      <c r="Q73">
        <v>282.08157889584982</v>
      </c>
      <c r="R73">
        <v>10.913796407618291</v>
      </c>
    </row>
    <row r="74" spans="1:18" x14ac:dyDescent="0.75">
      <c r="A74" s="116">
        <v>43936</v>
      </c>
      <c r="B74">
        <v>8.0489997863769531</v>
      </c>
      <c r="C74">
        <v>103.6999969482422</v>
      </c>
      <c r="D74" s="42">
        <v>104.4542625034619</v>
      </c>
      <c r="E74">
        <v>96.292649266908029</v>
      </c>
      <c r="F74">
        <v>158.54627990722659</v>
      </c>
      <c r="G74">
        <v>6.1706072617313907</v>
      </c>
      <c r="H74">
        <v>8.4715365808560819</v>
      </c>
      <c r="I74">
        <v>8.5405529254941825</v>
      </c>
      <c r="J74">
        <v>21.510863949105332</v>
      </c>
      <c r="K74">
        <v>7.1242316115033191</v>
      </c>
      <c r="L74">
        <v>69.210684254300304</v>
      </c>
      <c r="M74">
        <v>7.0982395273770464</v>
      </c>
      <c r="N74">
        <v>3.134886582322665</v>
      </c>
      <c r="O74">
        <v>10.994135180599409</v>
      </c>
      <c r="P74">
        <v>0.91700202226638794</v>
      </c>
      <c r="Q74">
        <v>280.72208541608597</v>
      </c>
      <c r="R74">
        <v>11.028638543051439</v>
      </c>
    </row>
    <row r="75" spans="1:18" x14ac:dyDescent="0.75">
      <c r="A75" s="116">
        <v>43937</v>
      </c>
      <c r="B75">
        <v>7.9039998054504386</v>
      </c>
      <c r="C75">
        <v>102.86000061035161</v>
      </c>
      <c r="D75" s="42">
        <v>105.0370370373289</v>
      </c>
      <c r="E75">
        <v>96.723880056058988</v>
      </c>
      <c r="G75">
        <v>6.0433094162498833</v>
      </c>
      <c r="H75">
        <v>8.4532614541918747</v>
      </c>
      <c r="I75">
        <v>8.705502553370593</v>
      </c>
      <c r="J75">
        <v>22.290616196567949</v>
      </c>
      <c r="K75">
        <v>7.1821340652014101</v>
      </c>
      <c r="L75">
        <v>69.439037646256111</v>
      </c>
      <c r="M75">
        <v>7.120018816251843</v>
      </c>
      <c r="N75">
        <v>3.1337057023929451</v>
      </c>
      <c r="O75">
        <v>10.97688710280414</v>
      </c>
      <c r="P75">
        <v>0.92093998193740845</v>
      </c>
      <c r="Q75">
        <v>281.7273388939775</v>
      </c>
      <c r="R75">
        <v>11.110639877852631</v>
      </c>
    </row>
    <row r="76" spans="1:18" x14ac:dyDescent="0.75">
      <c r="A76" s="116">
        <v>43938</v>
      </c>
      <c r="B76">
        <v>8.3409996032714844</v>
      </c>
      <c r="C76">
        <v>106.0699996948242</v>
      </c>
      <c r="D76" s="42">
        <v>104.9117807121183</v>
      </c>
      <c r="E76">
        <v>96.635279491695655</v>
      </c>
      <c r="F76">
        <v>171.8749084472656</v>
      </c>
      <c r="G76">
        <v>6.4051844919217444</v>
      </c>
      <c r="H76">
        <v>8.8358441012978801</v>
      </c>
      <c r="I76">
        <v>8.7824668283083724</v>
      </c>
      <c r="J76">
        <v>22.716136040250031</v>
      </c>
      <c r="K76">
        <v>7.2822655257733686</v>
      </c>
      <c r="L76">
        <v>69.791901162742306</v>
      </c>
      <c r="M76">
        <v>7.1809470740957693</v>
      </c>
      <c r="N76">
        <v>3.1337057023929451</v>
      </c>
      <c r="O76">
        <v>11.022930764449139</v>
      </c>
      <c r="P76">
        <v>0.92093998193740845</v>
      </c>
      <c r="Q76">
        <v>288.81153367751898</v>
      </c>
      <c r="R76">
        <v>11.084658693326499</v>
      </c>
    </row>
    <row r="77" spans="1:18" x14ac:dyDescent="0.75">
      <c r="A77" s="116">
        <v>43941</v>
      </c>
      <c r="B77">
        <v>8.2239999771118164</v>
      </c>
      <c r="C77">
        <v>104.80999755859381</v>
      </c>
      <c r="D77" s="42">
        <v>104.6982342635374</v>
      </c>
      <c r="E77">
        <v>96.67603153525306</v>
      </c>
      <c r="F77">
        <v>159.10990905761719</v>
      </c>
      <c r="G77">
        <v>6.2658056288427133</v>
      </c>
      <c r="H77">
        <v>8.5939653950646289</v>
      </c>
      <c r="I77">
        <v>8.5722004119048734</v>
      </c>
      <c r="J77">
        <v>22.76824214757767</v>
      </c>
      <c r="K77">
        <v>7.214313342686296</v>
      </c>
      <c r="L77">
        <v>68.701620513365924</v>
      </c>
      <c r="M77">
        <v>7.1593378005516684</v>
      </c>
      <c r="N77">
        <v>3.1099153284266379</v>
      </c>
      <c r="O77">
        <v>10.90602788647743</v>
      </c>
      <c r="P77">
        <v>0.92040002346038818</v>
      </c>
      <c r="Q77">
        <v>292.98306236296412</v>
      </c>
      <c r="R77">
        <v>11.06950576692611</v>
      </c>
    </row>
    <row r="78" spans="1:18" x14ac:dyDescent="0.75">
      <c r="A78" s="116">
        <v>43942</v>
      </c>
      <c r="B78">
        <v>7.9939999580383301</v>
      </c>
      <c r="C78">
        <v>103.55999755859381</v>
      </c>
      <c r="D78" s="42">
        <v>104.83269050276699</v>
      </c>
      <c r="E78">
        <v>96.626503806768142</v>
      </c>
      <c r="F78">
        <v>168.96412658691409</v>
      </c>
      <c r="G78">
        <v>6.0715708842612628</v>
      </c>
      <c r="H78">
        <v>8.409267720472144</v>
      </c>
      <c r="I78">
        <v>8.2110268944765039</v>
      </c>
      <c r="J78">
        <v>22.221070110247751</v>
      </c>
      <c r="K78">
        <v>7.05599697949296</v>
      </c>
      <c r="L78">
        <v>67.497771231587649</v>
      </c>
      <c r="M78">
        <v>7.0865082378998636</v>
      </c>
      <c r="N78">
        <v>2.9731758057887991</v>
      </c>
      <c r="O78">
        <v>10.518388160065509</v>
      </c>
      <c r="P78">
        <v>0.92110997438430786</v>
      </c>
      <c r="Q78">
        <v>283.52798336825441</v>
      </c>
      <c r="R78">
        <v>11.069382826797099</v>
      </c>
    </row>
    <row r="79" spans="1:18" x14ac:dyDescent="0.75">
      <c r="A79" s="116">
        <v>43943</v>
      </c>
      <c r="B79">
        <v>8.2480001449584961</v>
      </c>
      <c r="C79">
        <v>103.0100021362305</v>
      </c>
      <c r="D79" s="42">
        <v>105.2868036069458</v>
      </c>
      <c r="E79">
        <v>97.02727634124949</v>
      </c>
      <c r="F79">
        <v>171.7203063964844</v>
      </c>
      <c r="G79">
        <v>6.1523978653913503</v>
      </c>
      <c r="H79">
        <v>8.610400170321725</v>
      </c>
      <c r="I79">
        <v>8.6846948313680059</v>
      </c>
      <c r="J79">
        <v>22.728327588461301</v>
      </c>
      <c r="K79">
        <v>7.2785851533888888</v>
      </c>
      <c r="L79">
        <v>68.386709651866113</v>
      </c>
      <c r="M79">
        <v>7.1172054969158012</v>
      </c>
      <c r="N79">
        <v>3.0596028176678658</v>
      </c>
      <c r="O79">
        <v>10.674956438659139</v>
      </c>
      <c r="P79">
        <v>0.92510002851486206</v>
      </c>
      <c r="Q79">
        <v>293.26260948800149</v>
      </c>
      <c r="R79">
        <v>11.091237159135799</v>
      </c>
    </row>
    <row r="80" spans="1:18" x14ac:dyDescent="0.75">
      <c r="A80" s="116">
        <v>43944</v>
      </c>
      <c r="B80">
        <v>8.3999996185302734</v>
      </c>
      <c r="C80">
        <v>104.30999755859381</v>
      </c>
      <c r="D80" s="42">
        <v>105.8579009029622</v>
      </c>
      <c r="E80">
        <v>97.669186090771746</v>
      </c>
      <c r="F80">
        <v>174.86231994628909</v>
      </c>
      <c r="G80">
        <v>6.1892498094176176</v>
      </c>
      <c r="H80">
        <v>8.7007059389522396</v>
      </c>
      <c r="I80">
        <v>8.6592839801592163</v>
      </c>
      <c r="J80">
        <v>22.945526337868159</v>
      </c>
      <c r="K80">
        <v>7.2639283672474164</v>
      </c>
      <c r="L80">
        <v>68.559013218931341</v>
      </c>
      <c r="M80">
        <v>7.1466493326220757</v>
      </c>
      <c r="N80">
        <v>3.076240807763241</v>
      </c>
      <c r="O80">
        <v>10.68870953023827</v>
      </c>
      <c r="P80">
        <v>0.92790001630783081</v>
      </c>
      <c r="Q80">
        <v>291.23278100342208</v>
      </c>
      <c r="R80">
        <v>11.168431367988379</v>
      </c>
    </row>
    <row r="81" spans="1:18" x14ac:dyDescent="0.75">
      <c r="A81" s="116">
        <v>43945</v>
      </c>
      <c r="B81">
        <v>8.4060001373291016</v>
      </c>
      <c r="C81">
        <v>105.379997253418</v>
      </c>
      <c r="D81" s="42">
        <v>105.80380785467879</v>
      </c>
      <c r="E81">
        <v>97.820980769648031</v>
      </c>
      <c r="F81">
        <v>180.66375732421881</v>
      </c>
      <c r="G81">
        <v>6.2986327527291053</v>
      </c>
      <c r="H81">
        <v>8.8475539462556867</v>
      </c>
      <c r="I81">
        <v>8.8574561385455013</v>
      </c>
      <c r="J81">
        <v>23.316547943776978</v>
      </c>
      <c r="K81">
        <v>7.2180703324982858</v>
      </c>
      <c r="L81">
        <v>67.917294524028875</v>
      </c>
      <c r="M81">
        <v>7.1290904183673263</v>
      </c>
      <c r="N81">
        <v>3.0541093195040649</v>
      </c>
      <c r="O81">
        <v>10.54953284598759</v>
      </c>
      <c r="P81">
        <v>0.92790001630783081</v>
      </c>
      <c r="Q81">
        <v>298.06769003162663</v>
      </c>
      <c r="R81">
        <v>11.1946089061758</v>
      </c>
    </row>
    <row r="82" spans="1:18" x14ac:dyDescent="0.75">
      <c r="A82" s="116">
        <v>43948</v>
      </c>
      <c r="B82">
        <v>8.5810003280639648</v>
      </c>
      <c r="C82">
        <v>106.5899963378906</v>
      </c>
      <c r="D82" s="42">
        <v>104.8516444011657</v>
      </c>
      <c r="E82">
        <v>96.917566126991005</v>
      </c>
      <c r="F82">
        <v>183.16339111328119</v>
      </c>
      <c r="G82">
        <v>6.5612004237164001</v>
      </c>
      <c r="H82">
        <v>9.0460325975691376</v>
      </c>
      <c r="I82">
        <v>9.0070384651185122</v>
      </c>
      <c r="J82">
        <v>23.40231524302726</v>
      </c>
      <c r="K82">
        <v>7.3048808429857672</v>
      </c>
      <c r="L82">
        <v>67.89346361051139</v>
      </c>
      <c r="M82">
        <v>7.0801080069120417</v>
      </c>
      <c r="N82">
        <v>3.0112366633561578</v>
      </c>
      <c r="O82">
        <v>10.37359510954138</v>
      </c>
      <c r="P82">
        <v>0.92379999160766602</v>
      </c>
      <c r="Q82">
        <v>302.88858230087499</v>
      </c>
      <c r="R82">
        <v>11.09302236073427</v>
      </c>
    </row>
    <row r="83" spans="1:18" x14ac:dyDescent="0.75">
      <c r="A83" s="116">
        <v>43949</v>
      </c>
      <c r="B83">
        <v>8.7440004348754883</v>
      </c>
      <c r="C83">
        <v>108.94000244140619</v>
      </c>
      <c r="D83" s="42">
        <v>105.15055835070829</v>
      </c>
      <c r="E83">
        <v>97.061336823990132</v>
      </c>
      <c r="F83">
        <v>199.48231506347659</v>
      </c>
      <c r="G83">
        <v>6.6991401414108509</v>
      </c>
      <c r="H83">
        <v>9.1822814128562413</v>
      </c>
      <c r="I83">
        <v>8.9630123898032821</v>
      </c>
      <c r="J83">
        <v>22.926004462401011</v>
      </c>
      <c r="K83">
        <v>7.2696096626525284</v>
      </c>
      <c r="L83">
        <v>68.026951749491218</v>
      </c>
      <c r="M83">
        <v>7.0724439920628868</v>
      </c>
      <c r="N83">
        <v>3.0153136279655262</v>
      </c>
      <c r="O83">
        <v>10.353139537745051</v>
      </c>
      <c r="P83">
        <v>0.92280000448226929</v>
      </c>
      <c r="Q83">
        <v>291.20138619226958</v>
      </c>
      <c r="R83">
        <v>11.12440097833513</v>
      </c>
    </row>
    <row r="84" spans="1:18" x14ac:dyDescent="0.75">
      <c r="A84" s="116">
        <v>43950</v>
      </c>
      <c r="B84">
        <v>9.1370000839233398</v>
      </c>
      <c r="C84">
        <v>109.4100036621094</v>
      </c>
      <c r="D84" s="42">
        <v>104.8288953639367</v>
      </c>
      <c r="E84">
        <v>96.963876635760244</v>
      </c>
      <c r="F84">
        <v>189.69657897949219</v>
      </c>
      <c r="G84">
        <v>6.9811573352825462</v>
      </c>
      <c r="H84">
        <v>9.4480343774221183</v>
      </c>
      <c r="I84">
        <v>9.4246380232253841</v>
      </c>
      <c r="J84">
        <v>23.044517218344939</v>
      </c>
      <c r="K84">
        <v>7.433261522301791</v>
      </c>
      <c r="L84">
        <v>68.96690052442591</v>
      </c>
      <c r="M84">
        <v>7.0634005397379838</v>
      </c>
      <c r="N84">
        <v>3.0259677111437502</v>
      </c>
      <c r="O84">
        <v>10.36959033490211</v>
      </c>
      <c r="P84">
        <v>0.9193500280380249</v>
      </c>
      <c r="Q84">
        <v>304.23839381988</v>
      </c>
      <c r="R84">
        <v>11.08281133686876</v>
      </c>
    </row>
    <row r="85" spans="1:18" x14ac:dyDescent="0.75">
      <c r="A85" s="116">
        <v>43951</v>
      </c>
      <c r="B85">
        <v>8.8909997940063477</v>
      </c>
      <c r="C85">
        <v>111.84999847412109</v>
      </c>
      <c r="D85" s="42">
        <v>103.9447533839848</v>
      </c>
      <c r="E85">
        <v>96.315553833846934</v>
      </c>
      <c r="F85">
        <v>193.10331726074219</v>
      </c>
      <c r="G85">
        <v>6.686347141112492</v>
      </c>
      <c r="H85">
        <v>9.1361189206509152</v>
      </c>
      <c r="I85">
        <v>9.0689716289489297</v>
      </c>
      <c r="J85">
        <v>22.827827750006691</v>
      </c>
      <c r="K85">
        <v>7.3056577493844088</v>
      </c>
      <c r="L85">
        <v>68.673676694743335</v>
      </c>
      <c r="M85">
        <v>7.0366651725635174</v>
      </c>
      <c r="N85">
        <v>3.0506893308484</v>
      </c>
      <c r="O85">
        <v>10.487671415830849</v>
      </c>
      <c r="P85">
        <v>0.9136199951171875</v>
      </c>
      <c r="Q85">
        <v>295.38657696684822</v>
      </c>
      <c r="R85">
        <v>11.02232821904181</v>
      </c>
    </row>
    <row r="86" spans="1:18" x14ac:dyDescent="0.75">
      <c r="A86" s="116">
        <v>43952</v>
      </c>
      <c r="D86" s="42">
        <v>103.9500787446741</v>
      </c>
      <c r="E86">
        <v>96.38606607040856</v>
      </c>
      <c r="F86">
        <v>194.0830993652344</v>
      </c>
      <c r="G86">
        <v>6.3991484003054211</v>
      </c>
      <c r="H86">
        <v>8.8830910990509437</v>
      </c>
      <c r="I86">
        <v>8.6278249182214495</v>
      </c>
      <c r="J86">
        <v>22.31639098317828</v>
      </c>
      <c r="K86">
        <v>7.1340786707878578</v>
      </c>
      <c r="L86">
        <v>67.489083667169325</v>
      </c>
      <c r="M86">
        <v>7.0280210456985506</v>
      </c>
      <c r="N86">
        <v>3.0361619960785902</v>
      </c>
      <c r="O86">
        <v>10.41458624240477</v>
      </c>
      <c r="P86">
        <v>0.9136199951171875</v>
      </c>
      <c r="Q86">
        <v>289.0091369044967</v>
      </c>
      <c r="R86">
        <v>10.99655354300921</v>
      </c>
    </row>
    <row r="87" spans="1:18" x14ac:dyDescent="0.75">
      <c r="A87" s="116">
        <v>43955</v>
      </c>
      <c r="B87">
        <v>8.5900001525878906</v>
      </c>
      <c r="C87">
        <v>105.370002746582</v>
      </c>
      <c r="D87" s="42">
        <v>104.43189574995949</v>
      </c>
      <c r="E87">
        <v>96.909252046776146</v>
      </c>
      <c r="F87">
        <v>190.7952880859375</v>
      </c>
      <c r="G87">
        <v>6.4052948315873834</v>
      </c>
      <c r="H87">
        <v>8.9257062904513873</v>
      </c>
      <c r="I87">
        <v>8.6944666059546307</v>
      </c>
      <c r="J87">
        <v>22.69401493693135</v>
      </c>
      <c r="K87">
        <v>7.1338241601631864</v>
      </c>
      <c r="L87">
        <v>67.649226154057487</v>
      </c>
      <c r="M87">
        <v>7.0372042631712191</v>
      </c>
      <c r="N87">
        <v>3.0694997753050761</v>
      </c>
      <c r="O87">
        <v>10.490594414359579</v>
      </c>
      <c r="P87">
        <v>0.91706997156143188</v>
      </c>
      <c r="Q87">
        <v>291.47866175371558</v>
      </c>
      <c r="R87">
        <v>11.006114805239241</v>
      </c>
    </row>
    <row r="88" spans="1:18" x14ac:dyDescent="0.75">
      <c r="A88" s="116">
        <v>43956</v>
      </c>
      <c r="B88">
        <v>8.7889995574951172</v>
      </c>
      <c r="C88">
        <v>107.379997253418</v>
      </c>
      <c r="D88" s="42">
        <v>104.9842115895885</v>
      </c>
      <c r="E88">
        <v>97.39000617459169</v>
      </c>
      <c r="F88">
        <v>188.95259094238281</v>
      </c>
      <c r="G88">
        <v>6.4260020293204434</v>
      </c>
      <c r="H88">
        <v>9.061953657838842</v>
      </c>
      <c r="I88">
        <v>8.8756891716425343</v>
      </c>
      <c r="J88">
        <v>23.34808189842397</v>
      </c>
      <c r="K88">
        <v>7.2044341466563537</v>
      </c>
      <c r="L88">
        <v>68.648411623184984</v>
      </c>
      <c r="M88">
        <v>7.1235209157968313</v>
      </c>
      <c r="N88">
        <v>3.1614615430768822</v>
      </c>
      <c r="O88">
        <v>10.794065294222211</v>
      </c>
      <c r="P88">
        <v>0.92263001203536987</v>
      </c>
      <c r="Q88">
        <v>307.73207930416902</v>
      </c>
      <c r="R88">
        <v>11.081536320759261</v>
      </c>
    </row>
    <row r="89" spans="1:18" x14ac:dyDescent="0.75">
      <c r="A89" s="116">
        <v>43957</v>
      </c>
      <c r="B89">
        <v>8.6669998168945313</v>
      </c>
      <c r="C89">
        <v>108.9700012207031</v>
      </c>
      <c r="D89" s="42">
        <v>104.9496446791118</v>
      </c>
      <c r="E89">
        <v>97.349042896124047</v>
      </c>
      <c r="F89">
        <v>195.90788269042969</v>
      </c>
      <c r="G89">
        <v>6.2951716849743207</v>
      </c>
      <c r="H89">
        <v>8.9947875836759863</v>
      </c>
      <c r="I89">
        <v>8.9945791602505665</v>
      </c>
      <c r="J89">
        <v>23.352343463108131</v>
      </c>
      <c r="K89">
        <v>7.221985617160783</v>
      </c>
      <c r="L89">
        <v>68.511627211443283</v>
      </c>
      <c r="M89">
        <v>7.1586871579157503</v>
      </c>
      <c r="N89">
        <v>3.1290059097336069</v>
      </c>
      <c r="O89">
        <v>10.67665776565093</v>
      </c>
      <c r="P89">
        <v>0.92605000734329224</v>
      </c>
      <c r="Q89">
        <v>302.38110125032841</v>
      </c>
      <c r="R89">
        <v>11.05282142362876</v>
      </c>
    </row>
    <row r="90" spans="1:18" x14ac:dyDescent="0.75">
      <c r="A90" s="116">
        <v>43958</v>
      </c>
      <c r="B90">
        <v>8.8570003509521484</v>
      </c>
      <c r="C90">
        <v>108.9300003051758</v>
      </c>
      <c r="D90" s="42">
        <v>104.89904353072779</v>
      </c>
      <c r="E90">
        <v>97.108940423055174</v>
      </c>
      <c r="F90">
        <v>194.1848449707031</v>
      </c>
      <c r="G90">
        <v>6.4630964662869701</v>
      </c>
      <c r="H90">
        <v>9.1087664408823912</v>
      </c>
      <c r="I90">
        <v>9.0824842721258392</v>
      </c>
      <c r="J90">
        <v>23.359318085899758</v>
      </c>
      <c r="K90">
        <v>7.2327329853983429</v>
      </c>
      <c r="L90">
        <v>68.440759768789576</v>
      </c>
      <c r="M90">
        <v>7.1506379481581916</v>
      </c>
      <c r="N90">
        <v>3.154536753070829</v>
      </c>
      <c r="O90">
        <v>10.62938517610837</v>
      </c>
      <c r="P90">
        <v>0.92274999618530273</v>
      </c>
      <c r="Q90">
        <v>304.81613338342868</v>
      </c>
      <c r="R90">
        <v>11.065589449197891</v>
      </c>
    </row>
    <row r="91" spans="1:18" x14ac:dyDescent="0.75">
      <c r="A91" s="116">
        <v>43959</v>
      </c>
      <c r="B91">
        <v>9.0059995651245117</v>
      </c>
      <c r="C91">
        <v>110.4899978637695</v>
      </c>
      <c r="D91" s="42">
        <v>104.6205542702519</v>
      </c>
      <c r="E91">
        <v>97.037716502527473</v>
      </c>
      <c r="F91">
        <v>192.8811340332031</v>
      </c>
      <c r="G91">
        <v>6.6262600173006376</v>
      </c>
      <c r="H91">
        <v>9.3825776055600727</v>
      </c>
      <c r="I91">
        <v>9.3652406670121309</v>
      </c>
      <c r="J91">
        <v>23.531499467367212</v>
      </c>
      <c r="K91">
        <v>7.360422736614737</v>
      </c>
      <c r="L91">
        <v>69.090497642995615</v>
      </c>
      <c r="M91">
        <v>7.176832116617561</v>
      </c>
      <c r="N91">
        <v>3.176545187394709</v>
      </c>
      <c r="O91">
        <v>10.869283666260801</v>
      </c>
      <c r="P91">
        <v>0.92274999618530273</v>
      </c>
      <c r="Q91">
        <v>304.34169210121041</v>
      </c>
      <c r="R91">
        <v>10.99604985435826</v>
      </c>
    </row>
    <row r="92" spans="1:18" x14ac:dyDescent="0.75">
      <c r="A92" s="116">
        <v>43962</v>
      </c>
      <c r="B92">
        <v>8.9250001907348633</v>
      </c>
      <c r="C92">
        <v>110.9100036621094</v>
      </c>
      <c r="D92" s="42">
        <v>104.5740406520481</v>
      </c>
      <c r="E92">
        <v>96.930013648380736</v>
      </c>
      <c r="F92">
        <v>174.54139709472659</v>
      </c>
      <c r="G92">
        <v>6.4887840967391526</v>
      </c>
      <c r="H92">
        <v>9.3151719816161176</v>
      </c>
      <c r="I92">
        <v>9.3377526254411123</v>
      </c>
      <c r="J92">
        <v>24.159130877006419</v>
      </c>
      <c r="K92">
        <v>7.3610397653367841</v>
      </c>
      <c r="L92">
        <v>68.955269206647245</v>
      </c>
      <c r="M92">
        <v>7.2040180936403999</v>
      </c>
      <c r="N92">
        <v>3.155283687770861</v>
      </c>
      <c r="O92">
        <v>10.786194084743441</v>
      </c>
      <c r="P92">
        <v>0.92511999607086182</v>
      </c>
      <c r="Q92">
        <v>317.62722347520321</v>
      </c>
      <c r="R92">
        <v>10.972001357208679</v>
      </c>
    </row>
    <row r="93" spans="1:18" x14ac:dyDescent="0.75">
      <c r="A93" s="116">
        <v>43963</v>
      </c>
      <c r="B93">
        <v>8.7639999389648438</v>
      </c>
      <c r="C93">
        <v>110.9100036621094</v>
      </c>
      <c r="D93" s="42">
        <v>104.4827241889261</v>
      </c>
      <c r="E93">
        <v>96.782535008196646</v>
      </c>
      <c r="F93">
        <v>184.07490539550781</v>
      </c>
      <c r="G93">
        <v>6.2399948082505716</v>
      </c>
      <c r="H93">
        <v>9.1371492596724693</v>
      </c>
      <c r="I93">
        <v>9.0487304021292516</v>
      </c>
      <c r="J93">
        <v>23.83826207688935</v>
      </c>
      <c r="K93">
        <v>7.2536438368177576</v>
      </c>
      <c r="L93">
        <v>68.630941426394656</v>
      </c>
      <c r="M93">
        <v>7.2227919727378946</v>
      </c>
      <c r="N93">
        <v>3.1370745131598601</v>
      </c>
      <c r="O93">
        <v>10.592282836208261</v>
      </c>
      <c r="P93">
        <v>0.92193001508712769</v>
      </c>
      <c r="Q93">
        <v>316.41345433481729</v>
      </c>
      <c r="R93">
        <v>10.98627846116136</v>
      </c>
    </row>
    <row r="94" spans="1:18" x14ac:dyDescent="0.75">
      <c r="A94" s="116">
        <v>43964</v>
      </c>
      <c r="B94">
        <v>8.5139999389648438</v>
      </c>
      <c r="C94">
        <v>109.05999755859381</v>
      </c>
      <c r="D94" s="42">
        <v>104.8768542581865</v>
      </c>
      <c r="E94">
        <v>97.042834625349315</v>
      </c>
      <c r="F94">
        <v>187.79347229003909</v>
      </c>
      <c r="G94">
        <v>5.9810502044427949</v>
      </c>
      <c r="H94">
        <v>8.8916591225307684</v>
      </c>
      <c r="I94">
        <v>8.8535894474148336</v>
      </c>
      <c r="J94">
        <v>23.4951528389945</v>
      </c>
      <c r="K94">
        <v>7.2508792098463459</v>
      </c>
      <c r="L94">
        <v>68.413282935348434</v>
      </c>
      <c r="M94">
        <v>7.2120015662974879</v>
      </c>
      <c r="N94">
        <v>3.0923604038093799</v>
      </c>
      <c r="O94">
        <v>10.531770721086099</v>
      </c>
      <c r="P94">
        <v>0.92390000820159912</v>
      </c>
      <c r="Q94">
        <v>306.58446596622531</v>
      </c>
      <c r="R94">
        <v>11.027160221333361</v>
      </c>
    </row>
    <row r="95" spans="1:18" x14ac:dyDescent="0.75">
      <c r="A95" s="116">
        <v>43965</v>
      </c>
      <c r="B95">
        <v>8.5170001983642578</v>
      </c>
      <c r="C95">
        <v>105.5500030517578</v>
      </c>
      <c r="D95" s="42">
        <v>105.363487251509</v>
      </c>
      <c r="E95">
        <v>97.576827535719076</v>
      </c>
      <c r="F95">
        <v>180.7705993652344</v>
      </c>
      <c r="G95">
        <v>6.1993771399978073</v>
      </c>
      <c r="H95">
        <v>8.9603369724043773</v>
      </c>
      <c r="I95">
        <v>9.0735093786294669</v>
      </c>
      <c r="J95">
        <v>23.69595592272697</v>
      </c>
      <c r="K95">
        <v>7.3169791398310053</v>
      </c>
      <c r="L95">
        <v>68.284611463132933</v>
      </c>
      <c r="M95">
        <v>7.1881425663281959</v>
      </c>
      <c r="N95">
        <v>3.097146634062256</v>
      </c>
      <c r="O95">
        <v>10.742378346767</v>
      </c>
      <c r="P95">
        <v>0.92532998323440552</v>
      </c>
      <c r="Q95">
        <v>313.57718470053078</v>
      </c>
      <c r="R95">
        <v>11.061661561244589</v>
      </c>
    </row>
    <row r="96" spans="1:18" x14ac:dyDescent="0.75">
      <c r="A96" s="116">
        <v>43966</v>
      </c>
      <c r="B96">
        <v>8.6009998321533203</v>
      </c>
      <c r="C96">
        <v>106.59999847412109</v>
      </c>
      <c r="D96" s="42">
        <v>105.42655161872879</v>
      </c>
      <c r="E96">
        <v>97.630375417210416</v>
      </c>
      <c r="F96">
        <v>185.4413146972656</v>
      </c>
      <c r="G96">
        <v>6.1539271842563892</v>
      </c>
      <c r="H96">
        <v>9.0518625504656143</v>
      </c>
      <c r="I96">
        <v>8.9875856784803432</v>
      </c>
      <c r="J96">
        <v>24.04950607501257</v>
      </c>
      <c r="K96">
        <v>7.2712476782524789</v>
      </c>
      <c r="L96">
        <v>68.38016460433073</v>
      </c>
      <c r="M96">
        <v>7.1881425663281959</v>
      </c>
      <c r="N96">
        <v>3.1633567628269792</v>
      </c>
      <c r="O96">
        <v>10.871916037472261</v>
      </c>
      <c r="P96">
        <v>0.92532998323440552</v>
      </c>
      <c r="Q96">
        <v>312.81626118587519</v>
      </c>
      <c r="R96">
        <v>11.07037853509712</v>
      </c>
    </row>
    <row r="97" spans="1:18" x14ac:dyDescent="0.75">
      <c r="A97" s="116">
        <v>43969</v>
      </c>
      <c r="B97">
        <v>9.0150003433227539</v>
      </c>
      <c r="C97">
        <v>108.38999938964839</v>
      </c>
      <c r="D97" s="42">
        <v>104.23014870644241</v>
      </c>
      <c r="E97">
        <v>96.424258996479693</v>
      </c>
      <c r="F97">
        <v>195.35173034667969</v>
      </c>
      <c r="G97">
        <v>6.4979378586784833</v>
      </c>
      <c r="H97">
        <v>9.4424356366405391</v>
      </c>
      <c r="I97">
        <v>9.3834282009254366</v>
      </c>
      <c r="J97">
        <v>24.01468954712459</v>
      </c>
      <c r="K97">
        <v>7.3893576401682139</v>
      </c>
      <c r="L97">
        <v>68.898129004904149</v>
      </c>
      <c r="M97">
        <v>7.1775871213712321</v>
      </c>
      <c r="N97">
        <v>3.1320079805477969</v>
      </c>
      <c r="O97">
        <v>11.103132883177979</v>
      </c>
      <c r="P97">
        <v>0.916159987449646</v>
      </c>
      <c r="Q97">
        <v>314.73565278808752</v>
      </c>
      <c r="R97">
        <v>10.9693019639908</v>
      </c>
    </row>
    <row r="98" spans="1:18" x14ac:dyDescent="0.75">
      <c r="A98" s="116">
        <v>43970</v>
      </c>
      <c r="B98">
        <v>8.9139995574951172</v>
      </c>
      <c r="C98">
        <v>110.9199981689453</v>
      </c>
      <c r="D98" s="42">
        <v>104.2253787898744</v>
      </c>
      <c r="E98">
        <v>96.577502212189756</v>
      </c>
      <c r="F98">
        <v>191.34938049316409</v>
      </c>
      <c r="G98">
        <v>6.3286088093317971</v>
      </c>
      <c r="H98">
        <v>9.3228952050731095</v>
      </c>
      <c r="I98">
        <v>9.3215887621755655</v>
      </c>
      <c r="J98">
        <v>23.677920458061411</v>
      </c>
      <c r="K98">
        <v>7.3627177068374294</v>
      </c>
      <c r="L98">
        <v>68.904329267775211</v>
      </c>
      <c r="M98">
        <v>7.2125758259036843</v>
      </c>
      <c r="N98">
        <v>3.222962774422911</v>
      </c>
      <c r="O98">
        <v>11.04453385890565</v>
      </c>
      <c r="P98">
        <v>0.91509997844696045</v>
      </c>
      <c r="Q98">
        <v>306.01249913719579</v>
      </c>
      <c r="R98">
        <v>11.034193149558289</v>
      </c>
    </row>
    <row r="99" spans="1:18" x14ac:dyDescent="0.75">
      <c r="A99" s="116">
        <v>43971</v>
      </c>
      <c r="B99">
        <v>9.0299997329711914</v>
      </c>
      <c r="C99">
        <v>111.61000061035161</v>
      </c>
      <c r="D99" s="42">
        <v>103.9673841715194</v>
      </c>
      <c r="E99">
        <v>96.258907533579077</v>
      </c>
      <c r="F99">
        <v>182.55189514160159</v>
      </c>
      <c r="G99">
        <v>6.4846271476444883</v>
      </c>
      <c r="H99">
        <v>9.4831647464170032</v>
      </c>
      <c r="I99">
        <v>9.596006462896014</v>
      </c>
      <c r="J99">
        <v>23.736883812201771</v>
      </c>
      <c r="K99">
        <v>7.4157032933055689</v>
      </c>
      <c r="L99">
        <v>69.28458120823052</v>
      </c>
      <c r="M99">
        <v>7.2366265266383323</v>
      </c>
      <c r="N99">
        <v>3.2284781898439259</v>
      </c>
      <c r="O99">
        <v>11.161999828127311</v>
      </c>
      <c r="P99">
        <v>0.91049998998641968</v>
      </c>
      <c r="Q99">
        <v>308.06445396362511</v>
      </c>
      <c r="R99">
        <v>11.07307686691655</v>
      </c>
    </row>
    <row r="100" spans="1:18" x14ac:dyDescent="0.75">
      <c r="A100" s="116">
        <v>43972</v>
      </c>
      <c r="B100">
        <v>8.9530000686645508</v>
      </c>
      <c r="D100" s="42">
        <v>104.3328520759851</v>
      </c>
      <c r="E100">
        <v>96.567246369362692</v>
      </c>
      <c r="F100">
        <v>190.05473327636719</v>
      </c>
      <c r="G100">
        <v>6.484494435948136</v>
      </c>
      <c r="H100">
        <v>9.4550208572121619</v>
      </c>
      <c r="I100">
        <v>9.384974410409427</v>
      </c>
      <c r="J100">
        <v>23.566796507299159</v>
      </c>
      <c r="K100">
        <v>7.4089920783090966</v>
      </c>
      <c r="L100">
        <v>69.457669360168438</v>
      </c>
      <c r="M100">
        <v>7.2996899128545456</v>
      </c>
      <c r="N100">
        <v>3.2083084572006442</v>
      </c>
      <c r="O100">
        <v>11.11961308924708</v>
      </c>
      <c r="P100">
        <v>0.91299998760223389</v>
      </c>
      <c r="Q100">
        <v>301.5292516122754</v>
      </c>
      <c r="R100">
        <v>11.12068231454384</v>
      </c>
    </row>
    <row r="101" spans="1:18" x14ac:dyDescent="0.75">
      <c r="A101" s="116">
        <v>43973</v>
      </c>
      <c r="B101">
        <v>8.9429998397827148</v>
      </c>
      <c r="C101">
        <v>112.2799987792969</v>
      </c>
      <c r="D101" s="42">
        <v>104.3861740280809</v>
      </c>
      <c r="E101">
        <v>96.646501388428078</v>
      </c>
      <c r="F101">
        <v>191.4539489746094</v>
      </c>
      <c r="G101">
        <v>6.4486187927051333</v>
      </c>
      <c r="H101">
        <v>9.4459899086958785</v>
      </c>
      <c r="I101">
        <v>9.4358418461276869</v>
      </c>
      <c r="J101">
        <v>23.672259736000111</v>
      </c>
      <c r="K101">
        <v>7.2285050197362466</v>
      </c>
      <c r="L101">
        <v>69.62912155205413</v>
      </c>
      <c r="M101">
        <v>7.3256055657313937</v>
      </c>
      <c r="N101">
        <v>3.193790981077512</v>
      </c>
      <c r="O101">
        <v>11.064836189699459</v>
      </c>
      <c r="P101">
        <v>0.91299998760223389</v>
      </c>
      <c r="Q101">
        <v>305.70821594151488</v>
      </c>
      <c r="R101">
        <v>11.137883084688379</v>
      </c>
    </row>
    <row r="102" spans="1:18" x14ac:dyDescent="0.75">
      <c r="A102" s="116">
        <v>43977</v>
      </c>
      <c r="B102">
        <v>9.1450004577636719</v>
      </c>
      <c r="C102">
        <v>115.4899978637695</v>
      </c>
      <c r="D102" s="42">
        <v>103.943352571509</v>
      </c>
      <c r="E102">
        <v>96.207990592392434</v>
      </c>
      <c r="F102">
        <v>189.59577941894531</v>
      </c>
      <c r="G102">
        <v>6.843151546338504</v>
      </c>
      <c r="H102">
        <v>9.6643436872776078</v>
      </c>
      <c r="I102">
        <v>9.5378719465946915</v>
      </c>
      <c r="J102">
        <v>23.49675687641604</v>
      </c>
      <c r="K102">
        <v>7.3535134558874802</v>
      </c>
      <c r="L102">
        <v>69.967562451719004</v>
      </c>
      <c r="M102">
        <v>7.3838923787602084</v>
      </c>
      <c r="N102">
        <v>3.2215932830442142</v>
      </c>
      <c r="O102">
        <v>11.15412061130473</v>
      </c>
      <c r="P102">
        <v>0.91060000658035278</v>
      </c>
      <c r="Q102">
        <v>294.25910826046493</v>
      </c>
      <c r="R102">
        <v>11.117184280433261</v>
      </c>
    </row>
    <row r="103" spans="1:18" x14ac:dyDescent="0.75">
      <c r="A103" s="116">
        <v>43978</v>
      </c>
      <c r="B103">
        <v>9.2589998245239258</v>
      </c>
      <c r="C103">
        <v>118.1699981689453</v>
      </c>
      <c r="D103" s="42">
        <v>103.7625368321624</v>
      </c>
      <c r="E103">
        <v>96.216802725030448</v>
      </c>
      <c r="F103">
        <v>198.45677185058591</v>
      </c>
      <c r="G103">
        <v>7.195863408597404</v>
      </c>
      <c r="H103">
        <v>9.7323257739644191</v>
      </c>
      <c r="I103">
        <v>9.6844977359193081</v>
      </c>
      <c r="J103">
        <v>23.405794071109199</v>
      </c>
      <c r="K103">
        <v>7.3480386505308388</v>
      </c>
      <c r="L103">
        <v>69.889624548618031</v>
      </c>
      <c r="M103">
        <v>7.4033208022681256</v>
      </c>
      <c r="N103">
        <v>3.1752509527880619</v>
      </c>
      <c r="O103">
        <v>10.99152822527998</v>
      </c>
      <c r="P103">
        <v>0.90770000219345093</v>
      </c>
      <c r="Q103">
        <v>283.42976889779669</v>
      </c>
      <c r="R103">
        <v>11.107430993409031</v>
      </c>
    </row>
    <row r="104" spans="1:18" x14ac:dyDescent="0.75">
      <c r="A104" s="116">
        <v>43979</v>
      </c>
      <c r="B104">
        <v>9.1789999008178711</v>
      </c>
      <c r="C104">
        <v>118.7799987792969</v>
      </c>
      <c r="D104" s="42">
        <v>103.1092472837622</v>
      </c>
      <c r="E104">
        <v>95.545599569372825</v>
      </c>
      <c r="F104">
        <v>198.71684265136719</v>
      </c>
      <c r="G104">
        <v>6.9514985847601451</v>
      </c>
      <c r="H104">
        <v>9.7847762543767658</v>
      </c>
      <c r="I104">
        <v>9.3702645495869774</v>
      </c>
      <c r="J104">
        <v>23.538950336648551</v>
      </c>
      <c r="K104">
        <v>7.2621452166913514</v>
      </c>
      <c r="L104">
        <v>69.564737581613372</v>
      </c>
      <c r="M104">
        <v>7.3942070705982132</v>
      </c>
      <c r="N104">
        <v>3.17176256504851</v>
      </c>
      <c r="O104">
        <v>10.95684801864053</v>
      </c>
      <c r="P104">
        <v>0.9025999903678894</v>
      </c>
      <c r="Q104">
        <v>288.55299193412981</v>
      </c>
      <c r="R104">
        <v>11.0450226764749</v>
      </c>
    </row>
    <row r="105" spans="1:18" x14ac:dyDescent="0.75">
      <c r="A105" s="116">
        <v>43980</v>
      </c>
      <c r="B105">
        <v>9.0229997634887695</v>
      </c>
      <c r="C105">
        <v>116.8300018310547</v>
      </c>
      <c r="D105" s="42">
        <v>103.3816414275839</v>
      </c>
      <c r="E105">
        <v>95.8503248514603</v>
      </c>
      <c r="F105">
        <v>218.2309875488281</v>
      </c>
      <c r="G105">
        <v>6.8450980654755256</v>
      </c>
      <c r="H105">
        <v>9.7937043312163041</v>
      </c>
      <c r="I105">
        <v>9.5714157046288051</v>
      </c>
      <c r="J105">
        <v>23.795593810395989</v>
      </c>
      <c r="K105">
        <v>7.3692038072007904</v>
      </c>
      <c r="L105">
        <v>69.84438987660269</v>
      </c>
      <c r="M105">
        <v>7.4027564014090794</v>
      </c>
      <c r="N105">
        <v>3.207642080170459</v>
      </c>
      <c r="O105">
        <v>11.137355793546821</v>
      </c>
      <c r="P105">
        <v>0.9025999903678894</v>
      </c>
      <c r="Q105">
        <v>294.07045389917579</v>
      </c>
      <c r="R105">
        <v>11.10454175409444</v>
      </c>
    </row>
    <row r="106" spans="1:18" x14ac:dyDescent="0.75">
      <c r="A106" s="116">
        <v>43983</v>
      </c>
      <c r="D106" s="42">
        <v>102.8885463608422</v>
      </c>
      <c r="E106">
        <v>95.48155841919197</v>
      </c>
      <c r="F106">
        <v>212.0726623535156</v>
      </c>
      <c r="G106">
        <v>6.9398913857315279</v>
      </c>
      <c r="H106">
        <v>9.7880327648351795</v>
      </c>
      <c r="I106">
        <v>9.506082021081852</v>
      </c>
      <c r="J106">
        <v>23.711384248518701</v>
      </c>
      <c r="K106">
        <v>7.4625552144101448</v>
      </c>
      <c r="L106">
        <v>70.076421089801443</v>
      </c>
      <c r="M106">
        <v>7.3801013258163266</v>
      </c>
      <c r="N106">
        <v>3.2012833249092409</v>
      </c>
      <c r="O106">
        <v>11.13540476904382</v>
      </c>
      <c r="P106">
        <v>0.89880001544952393</v>
      </c>
      <c r="Q106">
        <v>298.63826426416932</v>
      </c>
      <c r="R106">
        <v>11.05779127703283</v>
      </c>
    </row>
    <row r="107" spans="1:18" x14ac:dyDescent="0.75">
      <c r="A107" s="116">
        <v>43984</v>
      </c>
      <c r="C107">
        <v>118.7600021362305</v>
      </c>
      <c r="D107" s="42">
        <v>102.3918909814538</v>
      </c>
      <c r="E107">
        <v>94.913842291614856</v>
      </c>
      <c r="F107">
        <v>217.34498596191409</v>
      </c>
      <c r="G107">
        <v>6.9795259461658929</v>
      </c>
      <c r="H107">
        <v>9.926965477952308</v>
      </c>
      <c r="I107">
        <v>9.6347113876978483</v>
      </c>
      <c r="J107">
        <v>23.695955603556509</v>
      </c>
      <c r="K107">
        <v>7.5615483973995197</v>
      </c>
      <c r="L107">
        <v>70.369520454416488</v>
      </c>
      <c r="M107">
        <v>7.4059356934451444</v>
      </c>
      <c r="N107">
        <v>3.190223859348094</v>
      </c>
      <c r="O107">
        <v>11.197328682146919</v>
      </c>
      <c r="P107">
        <v>0.8937000036239624</v>
      </c>
      <c r="Q107">
        <v>287.6911078072153</v>
      </c>
      <c r="R107">
        <v>11.01444412310912</v>
      </c>
    </row>
    <row r="108" spans="1:18" x14ac:dyDescent="0.75">
      <c r="A108" s="116">
        <v>43985</v>
      </c>
      <c r="B108">
        <v>9.505000114440918</v>
      </c>
      <c r="C108">
        <v>119.90000152587891</v>
      </c>
      <c r="D108" s="42">
        <v>101.71625225608931</v>
      </c>
      <c r="E108">
        <v>93.901415192977765</v>
      </c>
      <c r="F108">
        <v>215.5339660644531</v>
      </c>
      <c r="G108">
        <v>7.2304045087234954</v>
      </c>
      <c r="H108">
        <v>10.10594348876486</v>
      </c>
      <c r="I108">
        <v>9.8510153808323366</v>
      </c>
      <c r="J108">
        <v>23.50295410526542</v>
      </c>
      <c r="K108">
        <v>7.6534001360035973</v>
      </c>
      <c r="L108">
        <v>70.405319150346259</v>
      </c>
      <c r="M108">
        <v>7.4427065320597876</v>
      </c>
      <c r="N108">
        <v>3.18409174808076</v>
      </c>
      <c r="O108">
        <v>11.142071983539839</v>
      </c>
      <c r="P108">
        <v>0.88999998569488525</v>
      </c>
      <c r="Q108">
        <v>280.90969488674818</v>
      </c>
      <c r="R108">
        <v>10.98564195141671</v>
      </c>
    </row>
    <row r="109" spans="1:18" x14ac:dyDescent="0.75">
      <c r="A109" s="116">
        <v>43986</v>
      </c>
      <c r="B109">
        <v>9.4079999923706055</v>
      </c>
      <c r="C109">
        <v>121.88999938964839</v>
      </c>
      <c r="D109" s="42">
        <v>100.50087251603139</v>
      </c>
      <c r="E109">
        <v>93.321682170019358</v>
      </c>
      <c r="F109">
        <v>213.6418762207031</v>
      </c>
      <c r="G109">
        <v>7.3733567590468851</v>
      </c>
      <c r="H109">
        <v>10.06744822896707</v>
      </c>
      <c r="I109">
        <v>9.8525569483817321</v>
      </c>
      <c r="J109">
        <v>22.93118989655682</v>
      </c>
      <c r="K109">
        <v>7.5584523099661283</v>
      </c>
      <c r="L109">
        <v>69.556332967083563</v>
      </c>
      <c r="M109">
        <v>7.4092171136993557</v>
      </c>
      <c r="N109">
        <v>3.1765077842189982</v>
      </c>
      <c r="O109">
        <v>11.19184820653885</v>
      </c>
      <c r="P109">
        <v>0.88200002908706665</v>
      </c>
      <c r="Q109">
        <v>272.26784802928711</v>
      </c>
      <c r="R109">
        <v>10.87856953066478</v>
      </c>
    </row>
    <row r="110" spans="1:18" x14ac:dyDescent="0.75">
      <c r="A110" s="116">
        <v>43987</v>
      </c>
      <c r="B110">
        <v>9.800999641418457</v>
      </c>
      <c r="C110">
        <v>122.7200012207031</v>
      </c>
      <c r="D110" s="42">
        <v>100.5610981955078</v>
      </c>
      <c r="E110">
        <v>93.475160080354271</v>
      </c>
      <c r="F110">
        <v>214.25970458984381</v>
      </c>
      <c r="G110">
        <v>7.6506144223804986</v>
      </c>
      <c r="H110">
        <v>10.346615281859499</v>
      </c>
      <c r="I110">
        <v>10.13101660188255</v>
      </c>
      <c r="J110">
        <v>23.12711513495174</v>
      </c>
      <c r="K110">
        <v>7.7153755329146634</v>
      </c>
      <c r="L110">
        <v>70.213088954928935</v>
      </c>
      <c r="M110">
        <v>7.5011024907988144</v>
      </c>
      <c r="N110">
        <v>3.204556254210615</v>
      </c>
      <c r="O110">
        <v>11.3858758313458</v>
      </c>
      <c r="P110">
        <v>0.88200002908706665</v>
      </c>
      <c r="Q110">
        <v>289.13278785548749</v>
      </c>
      <c r="R110">
        <v>10.945158440102601</v>
      </c>
    </row>
    <row r="111" spans="1:18" x14ac:dyDescent="0.75">
      <c r="A111" s="116">
        <v>43990</v>
      </c>
      <c r="B111">
        <v>9.9870004653930664</v>
      </c>
      <c r="C111">
        <v>125.7600021362305</v>
      </c>
      <c r="D111" s="42">
        <v>100.960549003818</v>
      </c>
      <c r="E111">
        <v>94.015853695194892</v>
      </c>
      <c r="F111">
        <v>216.1003112792969</v>
      </c>
      <c r="G111">
        <v>7.8983909722174994</v>
      </c>
      <c r="H111">
        <v>10.40242350185548</v>
      </c>
      <c r="I111">
        <v>10.176389138469689</v>
      </c>
      <c r="J111">
        <v>23.39753685138464</v>
      </c>
      <c r="K111">
        <v>7.7723908048071726</v>
      </c>
      <c r="L111">
        <v>70.497064142036834</v>
      </c>
      <c r="M111">
        <v>7.5727964845847282</v>
      </c>
      <c r="N111">
        <v>3.220743363399293</v>
      </c>
      <c r="O111">
        <v>11.356494542530299</v>
      </c>
      <c r="P111">
        <v>0.88451999425888062</v>
      </c>
      <c r="Q111">
        <v>290.14288415315792</v>
      </c>
      <c r="R111">
        <v>11.02651109546099</v>
      </c>
    </row>
    <row r="112" spans="1:18" x14ac:dyDescent="0.75">
      <c r="A112" s="116">
        <v>43991</v>
      </c>
      <c r="B112">
        <v>9.699000358581543</v>
      </c>
      <c r="C112">
        <v>125.2399978637695</v>
      </c>
      <c r="D112" s="42">
        <v>100.8522338547855</v>
      </c>
      <c r="E112">
        <v>94.025105924471973</v>
      </c>
      <c r="F112">
        <v>217.70478820800781</v>
      </c>
      <c r="G112">
        <v>7.7151121007777874</v>
      </c>
      <c r="H112">
        <v>10.25576424108954</v>
      </c>
      <c r="I112">
        <v>10.086906001214521</v>
      </c>
      <c r="J112">
        <v>23.248424077262371</v>
      </c>
      <c r="K112">
        <v>7.7366686687865922</v>
      </c>
      <c r="L112">
        <v>69.78233118274693</v>
      </c>
      <c r="M112">
        <v>7.5549884156309872</v>
      </c>
      <c r="N112">
        <v>3.2201858129394911</v>
      </c>
      <c r="O112">
        <v>11.382731349553749</v>
      </c>
      <c r="P112">
        <v>0.88243997097015381</v>
      </c>
      <c r="Q112">
        <v>286.02470657079903</v>
      </c>
      <c r="R112">
        <v>11.00058132561878</v>
      </c>
    </row>
    <row r="113" spans="1:18" x14ac:dyDescent="0.75">
      <c r="A113" s="116">
        <v>43992</v>
      </c>
      <c r="B113">
        <v>9.5030002593994141</v>
      </c>
      <c r="C113">
        <v>123.3300018310547</v>
      </c>
      <c r="D113" s="42">
        <v>100.9692832557034</v>
      </c>
      <c r="E113">
        <v>94.320074650559945</v>
      </c>
      <c r="F113">
        <v>205.25404357910159</v>
      </c>
      <c r="G113">
        <v>7.3468228103820374</v>
      </c>
      <c r="H113">
        <v>10.043021025785659</v>
      </c>
      <c r="I113">
        <v>10.041074314090279</v>
      </c>
      <c r="J113">
        <v>23.227360091623378</v>
      </c>
      <c r="K113">
        <v>7.7575328276148534</v>
      </c>
      <c r="L113">
        <v>69.478791549680409</v>
      </c>
      <c r="M113">
        <v>7.5162328783730459</v>
      </c>
      <c r="N113">
        <v>3.2387515897308252</v>
      </c>
      <c r="O113">
        <v>11.41103826662072</v>
      </c>
      <c r="P113">
        <v>0.87985998392105103</v>
      </c>
      <c r="Q113">
        <v>288.7711852135908</v>
      </c>
      <c r="R113">
        <v>11.00993426468477</v>
      </c>
    </row>
    <row r="114" spans="1:18" x14ac:dyDescent="0.75">
      <c r="A114" s="116">
        <v>43993</v>
      </c>
      <c r="B114">
        <v>8.9130001068115234</v>
      </c>
      <c r="D114" s="42">
        <v>101.48846272107041</v>
      </c>
      <c r="E114">
        <v>94.975057015471975</v>
      </c>
      <c r="F114">
        <v>210.9709167480469</v>
      </c>
      <c r="G114">
        <v>6.7966963442918313</v>
      </c>
      <c r="H114">
        <v>9.288181305805665</v>
      </c>
      <c r="I114">
        <v>9.451800976663435</v>
      </c>
      <c r="J114">
        <v>22.378982542271839</v>
      </c>
      <c r="K114">
        <v>7.5129804919033631</v>
      </c>
      <c r="L114">
        <v>68.159737216446956</v>
      </c>
      <c r="M114">
        <v>7.4670645543828869</v>
      </c>
      <c r="N114">
        <v>3.2014513167359842</v>
      </c>
      <c r="O114">
        <v>11.12605144357258</v>
      </c>
      <c r="P114">
        <v>0.88589000701904297</v>
      </c>
      <c r="Q114">
        <v>263.25242949087988</v>
      </c>
      <c r="R114">
        <v>11.068669194430189</v>
      </c>
    </row>
    <row r="115" spans="1:18" x14ac:dyDescent="0.75">
      <c r="A115" s="116">
        <v>43994</v>
      </c>
      <c r="B115">
        <v>9.0719995498657227</v>
      </c>
      <c r="C115">
        <v>117.8300018310547</v>
      </c>
      <c r="D115" s="42">
        <v>101.5921427801804</v>
      </c>
      <c r="E115">
        <v>94.726697989914101</v>
      </c>
      <c r="F115">
        <v>212.26142883300781</v>
      </c>
      <c r="G115">
        <v>7.0577729051315146</v>
      </c>
      <c r="H115">
        <v>9.4897170243557412</v>
      </c>
      <c r="I115">
        <v>9.5916448634316112</v>
      </c>
      <c r="J115">
        <v>22.520670737783799</v>
      </c>
      <c r="K115">
        <v>7.626813964885514</v>
      </c>
      <c r="L115">
        <v>68.836063735019707</v>
      </c>
      <c r="M115">
        <v>7.483845820795068</v>
      </c>
      <c r="N115">
        <v>3.180203114269943</v>
      </c>
      <c r="O115">
        <v>11.188059249459</v>
      </c>
      <c r="P115">
        <v>0.88589000701904297</v>
      </c>
      <c r="Q115">
        <v>281.69258360762609</v>
      </c>
      <c r="R115">
        <v>11.035229164935121</v>
      </c>
    </row>
    <row r="116" spans="1:18" x14ac:dyDescent="0.75">
      <c r="A116" s="116">
        <v>43997</v>
      </c>
      <c r="B116">
        <v>9.0469999313354492</v>
      </c>
      <c r="C116">
        <v>115.1600036621094</v>
      </c>
      <c r="D116" s="42">
        <v>101.4826937406178</v>
      </c>
      <c r="E116">
        <v>94.601707715832163</v>
      </c>
      <c r="F116">
        <v>208.07342529296881</v>
      </c>
      <c r="G116">
        <v>7.0961766566110782</v>
      </c>
      <c r="H116">
        <v>9.5441182412159833</v>
      </c>
      <c r="I116">
        <v>9.7052473041885605</v>
      </c>
      <c r="J116">
        <v>22.77470370299579</v>
      </c>
      <c r="K116">
        <v>7.5672561348123963</v>
      </c>
      <c r="L116">
        <v>69.199649281890743</v>
      </c>
      <c r="M116">
        <v>7.426008499566251</v>
      </c>
      <c r="N116">
        <v>3.1662744502467599</v>
      </c>
      <c r="O116">
        <v>11.21843373704678</v>
      </c>
      <c r="P116">
        <v>0.88200998306274414</v>
      </c>
      <c r="Q116">
        <v>281.48117972959881</v>
      </c>
      <c r="R116">
        <v>10.97857385017141</v>
      </c>
    </row>
    <row r="117" spans="1:18" x14ac:dyDescent="0.75">
      <c r="A117" s="116">
        <v>43998</v>
      </c>
      <c r="B117">
        <v>9.2959995269775391</v>
      </c>
      <c r="C117">
        <v>119.5</v>
      </c>
      <c r="D117" s="42">
        <v>101.9325163922731</v>
      </c>
      <c r="E117">
        <v>95.15515765791497</v>
      </c>
      <c r="F117">
        <v>207.26606750488281</v>
      </c>
      <c r="G117">
        <v>7.2723513408873259</v>
      </c>
      <c r="H117">
        <v>9.7983050490124697</v>
      </c>
      <c r="I117">
        <v>9.948640984083795</v>
      </c>
      <c r="J117">
        <v>23.40146175474365</v>
      </c>
      <c r="K117">
        <v>7.6858350542615881</v>
      </c>
      <c r="L117">
        <v>69.926615390177176</v>
      </c>
      <c r="M117">
        <v>7.5575605119629472</v>
      </c>
      <c r="N117">
        <v>3.207811669967668</v>
      </c>
      <c r="O117">
        <v>11.405557213209701</v>
      </c>
      <c r="P117">
        <v>0.8876500129699707</v>
      </c>
      <c r="Q117">
        <v>283.96708952060732</v>
      </c>
      <c r="R117">
        <v>11.13254229265749</v>
      </c>
    </row>
    <row r="118" spans="1:18" x14ac:dyDescent="0.75">
      <c r="A118" s="116">
        <v>43999</v>
      </c>
      <c r="B118">
        <v>9.1969995498657227</v>
      </c>
      <c r="C118">
        <v>121.26999664306641</v>
      </c>
      <c r="D118" s="42">
        <v>102.05243898042001</v>
      </c>
      <c r="E118">
        <v>95.313724585334967</v>
      </c>
      <c r="F118">
        <v>207.0890197753906</v>
      </c>
      <c r="G118">
        <v>7.1647737567334957</v>
      </c>
      <c r="H118">
        <v>9.7389956761620056</v>
      </c>
      <c r="I118">
        <v>10.018370465105869</v>
      </c>
      <c r="J118">
        <v>23.638592077012959</v>
      </c>
      <c r="K118">
        <v>7.7541696011223848</v>
      </c>
      <c r="L118">
        <v>69.741453100259605</v>
      </c>
      <c r="M118">
        <v>7.5728859372634361</v>
      </c>
      <c r="N118">
        <v>3.2214286726160419</v>
      </c>
      <c r="O118">
        <v>11.39311028825858</v>
      </c>
      <c r="P118">
        <v>0.88945001363754272</v>
      </c>
      <c r="Q118">
        <v>287.18654763755688</v>
      </c>
      <c r="R118">
        <v>11.17190479189361</v>
      </c>
    </row>
    <row r="119" spans="1:18" x14ac:dyDescent="0.75">
      <c r="A119" s="116">
        <v>44000</v>
      </c>
      <c r="B119">
        <v>9.1929998397827148</v>
      </c>
      <c r="C119">
        <v>120.2099990844727</v>
      </c>
      <c r="D119" s="42">
        <v>102.44724964561649</v>
      </c>
      <c r="E119">
        <v>95.671169268767699</v>
      </c>
      <c r="F119">
        <v>203.17384338378909</v>
      </c>
      <c r="G119">
        <v>7.1851616200252693</v>
      </c>
      <c r="H119">
        <v>9.731417361889271</v>
      </c>
      <c r="I119">
        <v>10.022030676431649</v>
      </c>
      <c r="J119">
        <v>23.69793089491532</v>
      </c>
      <c r="K119">
        <v>7.8203183522188056</v>
      </c>
      <c r="L119">
        <v>69.914686918635198</v>
      </c>
      <c r="M119">
        <v>7.5775376143792528</v>
      </c>
      <c r="N119">
        <v>3.237726550067066</v>
      </c>
      <c r="O119">
        <v>11.461206832195669</v>
      </c>
      <c r="P119">
        <v>0.89198100566864014</v>
      </c>
      <c r="Q119">
        <v>291.68884062025609</v>
      </c>
      <c r="R119">
        <v>11.22052977499254</v>
      </c>
    </row>
    <row r="120" spans="1:18" x14ac:dyDescent="0.75">
      <c r="A120" s="116">
        <v>44001</v>
      </c>
      <c r="B120">
        <v>9.1730003356933594</v>
      </c>
      <c r="C120">
        <v>121.1600036621094</v>
      </c>
      <c r="D120" s="42">
        <v>102.48204501672539</v>
      </c>
      <c r="E120">
        <v>95.929878603419638</v>
      </c>
      <c r="F120">
        <v>205.12388610839841</v>
      </c>
      <c r="G120">
        <v>7.132586617302195</v>
      </c>
      <c r="H120">
        <v>9.6873038679775618</v>
      </c>
      <c r="I120">
        <v>9.9723343050363837</v>
      </c>
      <c r="J120">
        <v>24.030812623183241</v>
      </c>
      <c r="K120">
        <v>7.8203183522188056</v>
      </c>
      <c r="L120">
        <v>69.67927884560595</v>
      </c>
      <c r="M120">
        <v>7.5775376143792528</v>
      </c>
      <c r="N120">
        <v>3.25912169669337</v>
      </c>
      <c r="O120">
        <v>11.55931763130684</v>
      </c>
      <c r="P120">
        <v>0.89198100566864014</v>
      </c>
      <c r="Q120">
        <v>294.68468600477348</v>
      </c>
      <c r="R120">
        <v>11.23736517469956</v>
      </c>
    </row>
    <row r="121" spans="1:18" x14ac:dyDescent="0.75">
      <c r="A121" s="116">
        <v>44004</v>
      </c>
      <c r="B121">
        <v>9.1280002593994141</v>
      </c>
      <c r="C121">
        <v>119.7399978637695</v>
      </c>
      <c r="D121" s="42">
        <v>101.83210392930459</v>
      </c>
      <c r="E121">
        <v>95.345791247564193</v>
      </c>
      <c r="F121">
        <v>215.8226318359375</v>
      </c>
      <c r="G121">
        <v>7.0804496373121708</v>
      </c>
      <c r="H121">
        <v>9.663398144559892</v>
      </c>
      <c r="I121">
        <v>10.0186350104492</v>
      </c>
      <c r="J121">
        <v>23.986902664230001</v>
      </c>
      <c r="K121">
        <v>7.8428058249572814</v>
      </c>
      <c r="L121">
        <v>69.204889690771779</v>
      </c>
      <c r="M121">
        <v>7.5230047157396029</v>
      </c>
      <c r="N121">
        <v>3.2605417342062282</v>
      </c>
      <c r="O121">
        <v>11.58645080029555</v>
      </c>
      <c r="P121">
        <v>0.88655000925064087</v>
      </c>
      <c r="Q121">
        <v>296.48277153387431</v>
      </c>
      <c r="R121">
        <v>11.16057830997573</v>
      </c>
    </row>
    <row r="122" spans="1:18" x14ac:dyDescent="0.75">
      <c r="A122" s="116">
        <v>44005</v>
      </c>
      <c r="B122">
        <v>9.1510000228881836</v>
      </c>
      <c r="C122">
        <v>120.5899963378906</v>
      </c>
      <c r="D122" s="42">
        <v>101.5208332951515</v>
      </c>
      <c r="E122">
        <v>94.950818063429779</v>
      </c>
      <c r="F122">
        <v>209.56871032714841</v>
      </c>
      <c r="G122">
        <v>7.0773718483579273</v>
      </c>
      <c r="H122">
        <v>9.6354939232959396</v>
      </c>
      <c r="I122">
        <v>9.9897050001244452</v>
      </c>
      <c r="J122">
        <v>24.019749806798021</v>
      </c>
      <c r="K122">
        <v>7.9075355128266551</v>
      </c>
      <c r="L122">
        <v>69.105050131236112</v>
      </c>
      <c r="M122">
        <v>7.509652510034357</v>
      </c>
      <c r="N122">
        <v>3.2440593366898871</v>
      </c>
      <c r="O122">
        <v>11.51321644595208</v>
      </c>
      <c r="P122">
        <v>0.88398998975753784</v>
      </c>
      <c r="Q122">
        <v>293.23578464254751</v>
      </c>
      <c r="R122">
        <v>11.12000809191505</v>
      </c>
    </row>
    <row r="123" spans="1:18" x14ac:dyDescent="0.75">
      <c r="A123" s="116">
        <v>44006</v>
      </c>
      <c r="B123">
        <v>8.869999885559082</v>
      </c>
      <c r="C123">
        <v>118.98000335693359</v>
      </c>
      <c r="D123" s="42">
        <v>102.0581833138976</v>
      </c>
      <c r="E123">
        <v>95.435249692252455</v>
      </c>
      <c r="F123">
        <v>207.62528991699219</v>
      </c>
      <c r="G123">
        <v>6.8279076963108309</v>
      </c>
      <c r="H123">
        <v>9.3716490505471484</v>
      </c>
      <c r="I123">
        <v>9.7884343028255216</v>
      </c>
      <c r="J123">
        <v>23.479689724484839</v>
      </c>
      <c r="K123">
        <v>7.8716729198490043</v>
      </c>
      <c r="L123">
        <v>68.770521073975033</v>
      </c>
      <c r="M123">
        <v>7.5085978326015379</v>
      </c>
      <c r="N123">
        <v>3.20493417677632</v>
      </c>
      <c r="O123">
        <v>11.269501173352131</v>
      </c>
      <c r="P123">
        <v>0.88881999254226685</v>
      </c>
      <c r="Q123">
        <v>289.14932613038218</v>
      </c>
      <c r="R123">
        <v>11.1639914346668</v>
      </c>
    </row>
    <row r="124" spans="1:18" x14ac:dyDescent="0.75">
      <c r="A124" s="116">
        <v>44007</v>
      </c>
      <c r="B124">
        <v>8.9379997253417969</v>
      </c>
      <c r="C124">
        <v>116.9199981689453</v>
      </c>
      <c r="D124" s="42">
        <v>102.4416493979779</v>
      </c>
      <c r="E124">
        <v>95.843741718026195</v>
      </c>
      <c r="F124">
        <v>204.726318359375</v>
      </c>
      <c r="G124">
        <v>7.0380048099336534</v>
      </c>
      <c r="H124">
        <v>9.5719688514391237</v>
      </c>
      <c r="I124">
        <v>9.896288741804824</v>
      </c>
      <c r="J124">
        <v>23.872472652847481</v>
      </c>
      <c r="K124">
        <v>7.9182887258202754</v>
      </c>
      <c r="L124">
        <v>68.972146726272058</v>
      </c>
      <c r="M124">
        <v>7.4923806016645926</v>
      </c>
      <c r="N124">
        <v>3.2060307873859699</v>
      </c>
      <c r="O124">
        <v>11.378602831136959</v>
      </c>
      <c r="P124">
        <v>0.89109998941421509</v>
      </c>
      <c r="Q124">
        <v>302.0831955477679</v>
      </c>
      <c r="R124">
        <v>11.184221142181</v>
      </c>
    </row>
    <row r="125" spans="1:18" x14ac:dyDescent="0.75">
      <c r="A125" s="116">
        <v>44008</v>
      </c>
      <c r="B125">
        <v>8.8070001602172852</v>
      </c>
      <c r="C125">
        <v>118.7200012207031</v>
      </c>
      <c r="D125" s="42">
        <v>102.5633367050345</v>
      </c>
      <c r="E125">
        <v>96.059092695082199</v>
      </c>
      <c r="F125">
        <v>198.75103759765619</v>
      </c>
      <c r="G125">
        <v>6.6966090780101686</v>
      </c>
      <c r="H125">
        <v>9.369247886936023</v>
      </c>
      <c r="I125">
        <v>9.6811519191804791</v>
      </c>
      <c r="J125">
        <v>23.452823446902809</v>
      </c>
      <c r="K125">
        <v>7.8214016916967353</v>
      </c>
      <c r="L125">
        <v>68.317024524887074</v>
      </c>
      <c r="M125">
        <v>7.483934248901619</v>
      </c>
      <c r="N125">
        <v>3.1917814443984298</v>
      </c>
      <c r="O125">
        <v>11.22712596278109</v>
      </c>
      <c r="P125">
        <v>0.89109998941421509</v>
      </c>
      <c r="Q125">
        <v>293.28124444993767</v>
      </c>
      <c r="R125">
        <v>11.201039063619699</v>
      </c>
    </row>
    <row r="126" spans="1:18" x14ac:dyDescent="0.75">
      <c r="A126" s="116">
        <v>44011</v>
      </c>
      <c r="B126">
        <v>8.8920001983642578</v>
      </c>
      <c r="C126">
        <v>117.0100021362305</v>
      </c>
      <c r="D126" s="42">
        <v>102.42101592305831</v>
      </c>
      <c r="E126">
        <v>95.982090754416731</v>
      </c>
      <c r="F126">
        <v>201.4463806152344</v>
      </c>
      <c r="G126">
        <v>6.8039324369783003</v>
      </c>
      <c r="H126">
        <v>9.585770068520219</v>
      </c>
      <c r="I126">
        <v>9.8081408470600309</v>
      </c>
      <c r="J126">
        <v>23.463652120262051</v>
      </c>
      <c r="K126">
        <v>7.8390884474637801</v>
      </c>
      <c r="L126">
        <v>67.778976887630506</v>
      </c>
      <c r="M126">
        <v>7.4419381747386524</v>
      </c>
      <c r="N126">
        <v>3.241522531394565</v>
      </c>
      <c r="O126">
        <v>11.433206797719039</v>
      </c>
      <c r="P126">
        <v>0.8891100287437439</v>
      </c>
      <c r="Q126">
        <v>286.9446600233041</v>
      </c>
      <c r="R126">
        <v>11.167634423906691</v>
      </c>
    </row>
    <row r="127" spans="1:18" x14ac:dyDescent="0.75">
      <c r="A127" s="116">
        <v>44012</v>
      </c>
      <c r="B127">
        <v>8.9960002899169922</v>
      </c>
      <c r="C127">
        <v>118.9599990844727</v>
      </c>
      <c r="D127" s="42">
        <v>102.6103331285594</v>
      </c>
      <c r="E127">
        <v>96.009332410683783</v>
      </c>
      <c r="F127">
        <v>205.4013671875</v>
      </c>
      <c r="G127">
        <v>6.9244016583410257</v>
      </c>
      <c r="H127">
        <v>9.7274115334080307</v>
      </c>
      <c r="I127">
        <v>10.090679206783649</v>
      </c>
      <c r="J127">
        <v>23.827187689226321</v>
      </c>
      <c r="K127">
        <v>7.882123315005515</v>
      </c>
      <c r="L127">
        <v>68.467576948215537</v>
      </c>
      <c r="M127">
        <v>7.4325136515931263</v>
      </c>
      <c r="N127">
        <v>3.280346100056903</v>
      </c>
      <c r="O127">
        <v>11.515846582329459</v>
      </c>
      <c r="P127">
        <v>0.88999998569488525</v>
      </c>
      <c r="Q127">
        <v>294.34764083775008</v>
      </c>
      <c r="R127">
        <v>11.2040092860874</v>
      </c>
    </row>
    <row r="128" spans="1:18" x14ac:dyDescent="0.75">
      <c r="A128" s="116">
        <v>44013</v>
      </c>
      <c r="B128">
        <v>8.9219999313354492</v>
      </c>
      <c r="C128">
        <v>118.9599990844727</v>
      </c>
      <c r="D128" s="42">
        <v>102.524392368653</v>
      </c>
      <c r="E128">
        <v>95.929409082327766</v>
      </c>
      <c r="F128">
        <v>204.11317443847659</v>
      </c>
      <c r="G128">
        <v>6.7839453239794238</v>
      </c>
      <c r="H128">
        <v>9.6701222751933074</v>
      </c>
      <c r="I128">
        <v>9.8952822027354159</v>
      </c>
      <c r="J128">
        <v>23.952472440714249</v>
      </c>
      <c r="K128">
        <v>7.9064579430746562</v>
      </c>
      <c r="L128">
        <v>68.586554089712081</v>
      </c>
      <c r="M128">
        <v>7.4391757835733188</v>
      </c>
      <c r="N128">
        <v>3.2829556128007771</v>
      </c>
      <c r="O128">
        <v>11.588933377390619</v>
      </c>
      <c r="P128">
        <v>0.88877999782562256</v>
      </c>
      <c r="Q128">
        <v>300.20483750591302</v>
      </c>
      <c r="R128">
        <v>11.205426117033539</v>
      </c>
    </row>
    <row r="129" spans="1:18" x14ac:dyDescent="0.75">
      <c r="A129" s="116">
        <v>44014</v>
      </c>
      <c r="B129">
        <v>9.0399999618530273</v>
      </c>
      <c r="C129">
        <v>118.9100036621094</v>
      </c>
      <c r="D129" s="42">
        <v>102.76955769300911</v>
      </c>
      <c r="E129">
        <v>96.036265064216423</v>
      </c>
      <c r="F129">
        <v>200.3916320800781</v>
      </c>
      <c r="G129">
        <v>6.8008543788945417</v>
      </c>
      <c r="H129">
        <v>9.8930029196899341</v>
      </c>
      <c r="I129">
        <v>10.0146128817953</v>
      </c>
      <c r="J129">
        <v>24.131538433303149</v>
      </c>
      <c r="K129">
        <v>8.0655014110252523</v>
      </c>
      <c r="L129">
        <v>69.174474272514999</v>
      </c>
      <c r="M129">
        <v>7.4818708455862861</v>
      </c>
      <c r="N129">
        <v>3.3153658997118209</v>
      </c>
      <c r="O129">
        <v>11.6562735396592</v>
      </c>
      <c r="P129">
        <v>0.88985002040863037</v>
      </c>
      <c r="Q129">
        <v>301.62417990356329</v>
      </c>
      <c r="R129">
        <v>11.271065570552651</v>
      </c>
    </row>
    <row r="130" spans="1:18" x14ac:dyDescent="0.75">
      <c r="A130" s="116">
        <v>44018</v>
      </c>
      <c r="B130">
        <v>9.0170001983642578</v>
      </c>
      <c r="C130">
        <v>121</v>
      </c>
      <c r="D130" s="42">
        <v>102.0795127871497</v>
      </c>
      <c r="E130">
        <v>95.493717101517177</v>
      </c>
      <c r="F130">
        <v>212.0396728515625</v>
      </c>
      <c r="G130">
        <v>6.8599642865848409</v>
      </c>
      <c r="H130">
        <v>9.9585577010316229</v>
      </c>
      <c r="I130">
        <v>10.161623011133541</v>
      </c>
      <c r="J130">
        <v>24.144332514254071</v>
      </c>
      <c r="K130">
        <v>8.3090891521646881</v>
      </c>
      <c r="L130">
        <v>69.209456715452689</v>
      </c>
      <c r="M130">
        <v>7.4657810497581067</v>
      </c>
      <c r="N130">
        <v>3.328720512872394</v>
      </c>
      <c r="O130">
        <v>11.632021413490749</v>
      </c>
      <c r="P130">
        <v>0.88394999504089355</v>
      </c>
      <c r="Q130">
        <v>307.57623838369909</v>
      </c>
      <c r="R130">
        <v>11.21304683908193</v>
      </c>
    </row>
    <row r="131" spans="1:18" x14ac:dyDescent="0.75">
      <c r="A131" s="116">
        <v>44019</v>
      </c>
      <c r="B131">
        <v>8.9130001068115234</v>
      </c>
      <c r="C131">
        <v>122.4700012207031</v>
      </c>
      <c r="D131" s="42">
        <v>102.57618536989369</v>
      </c>
      <c r="E131">
        <v>95.932731053302177</v>
      </c>
      <c r="F131">
        <v>217.5780029296875</v>
      </c>
      <c r="G131">
        <v>6.691183164081707</v>
      </c>
      <c r="H131">
        <v>9.9391574771630076</v>
      </c>
      <c r="I131">
        <v>10.030825926504971</v>
      </c>
      <c r="J131">
        <v>24.08305814356709</v>
      </c>
      <c r="K131">
        <v>8.2228558810222694</v>
      </c>
      <c r="L131">
        <v>68.9787306522162</v>
      </c>
      <c r="M131">
        <v>7.4906966546173521</v>
      </c>
      <c r="N131">
        <v>3.3611025376527119</v>
      </c>
      <c r="O131">
        <v>11.679709399576209</v>
      </c>
      <c r="P131">
        <v>0.88690000772476196</v>
      </c>
      <c r="Q131">
        <v>309.83283924339588</v>
      </c>
      <c r="R131">
        <v>11.292382521851151</v>
      </c>
    </row>
    <row r="132" spans="1:18" x14ac:dyDescent="0.75">
      <c r="A132" s="116">
        <v>44020</v>
      </c>
      <c r="B132">
        <v>8.8620004653930664</v>
      </c>
      <c r="C132">
        <v>120.8000030517578</v>
      </c>
      <c r="D132" s="42">
        <v>101.9634450235317</v>
      </c>
      <c r="E132">
        <v>95.383341372730229</v>
      </c>
      <c r="F132">
        <v>215.27836608886719</v>
      </c>
      <c r="G132">
        <v>6.7227680779571131</v>
      </c>
      <c r="H132">
        <v>9.73483379583746</v>
      </c>
      <c r="I132">
        <v>10.14624628793268</v>
      </c>
      <c r="J132">
        <v>24.11968476894458</v>
      </c>
      <c r="K132">
        <v>8.4380074036031942</v>
      </c>
      <c r="L132">
        <v>68.773492772656937</v>
      </c>
      <c r="M132">
        <v>7.4484670377175348</v>
      </c>
      <c r="N132">
        <v>3.3492046504021289</v>
      </c>
      <c r="O132">
        <v>11.768186345680309</v>
      </c>
      <c r="P132">
        <v>0.88190001249313354</v>
      </c>
      <c r="Q132">
        <v>323.90065602275348</v>
      </c>
      <c r="R132">
        <v>11.237057770460639</v>
      </c>
    </row>
    <row r="133" spans="1:18" x14ac:dyDescent="0.75">
      <c r="A133" s="116">
        <v>44021</v>
      </c>
      <c r="B133">
        <v>8.6820001602172852</v>
      </c>
      <c r="C133">
        <v>120.94000244140619</v>
      </c>
      <c r="D133" s="42">
        <v>102.69425872487049</v>
      </c>
      <c r="E133">
        <v>96.01340247211192</v>
      </c>
      <c r="F133">
        <v>213.2497863769531</v>
      </c>
      <c r="G133">
        <v>6.5356940806896091</v>
      </c>
      <c r="H133">
        <v>9.6475503771080184</v>
      </c>
      <c r="I133">
        <v>10.29920786677849</v>
      </c>
      <c r="J133">
        <v>24.079521514612679</v>
      </c>
      <c r="K133">
        <v>8.5375748719816329</v>
      </c>
      <c r="L133">
        <v>68.934500885734451</v>
      </c>
      <c r="M133">
        <v>7.4738529225610364</v>
      </c>
      <c r="N133">
        <v>3.3431466749549368</v>
      </c>
      <c r="O133">
        <v>11.71083306563696</v>
      </c>
      <c r="P133">
        <v>0.88590002059936523</v>
      </c>
      <c r="Q133">
        <v>329.25798465496342</v>
      </c>
      <c r="R133">
        <v>11.329894096703811</v>
      </c>
    </row>
    <row r="134" spans="1:18" x14ac:dyDescent="0.75">
      <c r="A134" s="116">
        <v>44022</v>
      </c>
      <c r="B134">
        <v>8.7980003356933594</v>
      </c>
      <c r="C134">
        <v>120.40000152587891</v>
      </c>
      <c r="D134" s="42">
        <v>102.57306523374061</v>
      </c>
      <c r="E134">
        <v>95.987651136369095</v>
      </c>
      <c r="F134">
        <v>211.9099426269531</v>
      </c>
      <c r="G134">
        <v>6.7880711111608889</v>
      </c>
      <c r="H134">
        <v>9.8578512626208976</v>
      </c>
      <c r="I134">
        <v>10.29920786677849</v>
      </c>
      <c r="J134">
        <v>23.937830027820379</v>
      </c>
      <c r="K134">
        <v>8.4937925320582508</v>
      </c>
      <c r="L134">
        <v>69.169284127125138</v>
      </c>
      <c r="M134">
        <v>7.4654567029215286</v>
      </c>
      <c r="N134">
        <v>3.357312866623829</v>
      </c>
      <c r="O134">
        <v>11.790558288647841</v>
      </c>
      <c r="P134">
        <v>0.88590002059936523</v>
      </c>
      <c r="Q134">
        <v>325.58045059118012</v>
      </c>
      <c r="R134">
        <v>11.30477302659301</v>
      </c>
    </row>
    <row r="135" spans="1:18" x14ac:dyDescent="0.75">
      <c r="A135" s="116">
        <v>44025</v>
      </c>
      <c r="B135">
        <v>8.8199996948242188</v>
      </c>
      <c r="C135">
        <v>121.5699996948242</v>
      </c>
      <c r="D135" s="42">
        <v>102.0442336365122</v>
      </c>
      <c r="E135">
        <v>95.517913331554155</v>
      </c>
      <c r="F135">
        <v>210.53529357910159</v>
      </c>
      <c r="G135">
        <v>6.7796192476698707</v>
      </c>
      <c r="H135">
        <v>9.8340090901815529</v>
      </c>
      <c r="I135">
        <v>10.07509867753765</v>
      </c>
      <c r="J135">
        <v>23.581472555481469</v>
      </c>
      <c r="K135">
        <v>8.3548816234290371</v>
      </c>
      <c r="L135">
        <v>68.443058833510804</v>
      </c>
      <c r="M135">
        <v>7.444303277836525</v>
      </c>
      <c r="N135">
        <v>3.3402856625851309</v>
      </c>
      <c r="O135">
        <v>11.60737151381613</v>
      </c>
      <c r="P135">
        <v>0.88140702247619629</v>
      </c>
      <c r="Q135">
        <v>317.74661293929239</v>
      </c>
      <c r="R135">
        <v>11.25577149970513</v>
      </c>
    </row>
    <row r="136" spans="1:18" x14ac:dyDescent="0.75">
      <c r="A136" s="116">
        <v>44026</v>
      </c>
      <c r="B136">
        <v>8.9569997787475586</v>
      </c>
      <c r="C136">
        <v>120.5</v>
      </c>
      <c r="D136" s="42">
        <v>101.6237990156019</v>
      </c>
      <c r="E136">
        <v>95.167336578149389</v>
      </c>
      <c r="F136">
        <v>208.82276916503909</v>
      </c>
      <c r="G136">
        <v>6.7494847866610712</v>
      </c>
      <c r="H136">
        <v>10.01185393105146</v>
      </c>
      <c r="I136">
        <v>10.180276111095051</v>
      </c>
      <c r="J136">
        <v>23.913930342070099</v>
      </c>
      <c r="K136">
        <v>8.3331223140775137</v>
      </c>
      <c r="L136">
        <v>68.632558635567875</v>
      </c>
      <c r="M136">
        <v>7.385147571814457</v>
      </c>
      <c r="N136">
        <v>3.3001763162021831</v>
      </c>
      <c r="O136">
        <v>11.584854593660401</v>
      </c>
      <c r="P136">
        <v>0.87637001276016235</v>
      </c>
      <c r="Q136">
        <v>320.45439813940538</v>
      </c>
      <c r="R136">
        <v>11.20801354918348</v>
      </c>
    </row>
    <row r="137" spans="1:18" x14ac:dyDescent="0.75">
      <c r="A137" s="116">
        <v>44027</v>
      </c>
      <c r="B137">
        <v>9.0839996337890625</v>
      </c>
      <c r="C137">
        <v>123.13999938964839</v>
      </c>
      <c r="D137" s="42">
        <v>101.5745980995835</v>
      </c>
      <c r="E137">
        <v>95.147210926363186</v>
      </c>
      <c r="F137">
        <v>205.1191711425781</v>
      </c>
      <c r="G137">
        <v>6.9435445356183436</v>
      </c>
      <c r="H137">
        <v>10.24873818743265</v>
      </c>
      <c r="I137">
        <v>10.22329003981338</v>
      </c>
      <c r="J137">
        <v>24.266124347193681</v>
      </c>
      <c r="K137">
        <v>8.3457027210997694</v>
      </c>
      <c r="L137">
        <v>68.983214081406004</v>
      </c>
      <c r="M137">
        <v>7.4141590189825592</v>
      </c>
      <c r="N137">
        <v>3.3263120392686569</v>
      </c>
      <c r="O137">
        <v>11.70964278603242</v>
      </c>
      <c r="P137">
        <v>0.87587201595306396</v>
      </c>
      <c r="Q137">
        <v>326.49412410298828</v>
      </c>
      <c r="R137">
        <v>11.218205192578241</v>
      </c>
    </row>
    <row r="138" spans="1:18" x14ac:dyDescent="0.75">
      <c r="A138" s="116">
        <v>44028</v>
      </c>
      <c r="B138">
        <v>9.060999870300293</v>
      </c>
      <c r="C138">
        <v>124.25</v>
      </c>
      <c r="D138" s="42">
        <v>101.8667892907979</v>
      </c>
      <c r="E138">
        <v>95.39915560540976</v>
      </c>
      <c r="F138">
        <v>203.6876220703125</v>
      </c>
      <c r="G138">
        <v>6.9588286845464609</v>
      </c>
      <c r="H138">
        <v>10.271297737526771</v>
      </c>
      <c r="I138">
        <v>10.18058491892589</v>
      </c>
      <c r="J138">
        <v>24.186943470485861</v>
      </c>
      <c r="K138">
        <v>8.2512793679052265</v>
      </c>
      <c r="L138">
        <v>69.20152866106946</v>
      </c>
      <c r="M138">
        <v>7.438801047828747</v>
      </c>
      <c r="N138">
        <v>3.3266160117545951</v>
      </c>
      <c r="O138">
        <v>11.638867083056541</v>
      </c>
      <c r="P138">
        <v>0.87779998779296875</v>
      </c>
      <c r="Q138">
        <v>321.91648318199441</v>
      </c>
      <c r="R138">
        <v>11.2677892800275</v>
      </c>
    </row>
    <row r="139" spans="1:18" x14ac:dyDescent="0.75">
      <c r="A139" s="116">
        <v>44029</v>
      </c>
      <c r="B139">
        <v>9.0190000534057617</v>
      </c>
      <c r="C139">
        <v>124.19000244140619</v>
      </c>
      <c r="D139" s="42">
        <v>101.9697435389389</v>
      </c>
      <c r="E139">
        <v>95.331113247957546</v>
      </c>
      <c r="F139">
        <v>206.0316162109375</v>
      </c>
      <c r="G139">
        <v>6.8553516454085184</v>
      </c>
      <c r="H139">
        <v>10.34075736504747</v>
      </c>
      <c r="I139">
        <v>10.24579357337643</v>
      </c>
      <c r="J139">
        <v>24.615928433850058</v>
      </c>
      <c r="K139">
        <v>8.3120143712949357</v>
      </c>
      <c r="L139">
        <v>69.392616513941903</v>
      </c>
      <c r="M139">
        <v>7.4471213356082444</v>
      </c>
      <c r="N139">
        <v>3.3336339262859842</v>
      </c>
      <c r="O139">
        <v>11.64764444671164</v>
      </c>
      <c r="P139">
        <v>0.87779998779296875</v>
      </c>
      <c r="Q139">
        <v>330.14355427119881</v>
      </c>
      <c r="R139">
        <v>11.27608780228911</v>
      </c>
    </row>
    <row r="140" spans="1:18" x14ac:dyDescent="0.75">
      <c r="A140" s="116">
        <v>44032</v>
      </c>
      <c r="B140">
        <v>8.9910001754760742</v>
      </c>
      <c r="C140">
        <v>124.6999969482422</v>
      </c>
      <c r="D140" s="42">
        <v>101.4881519506816</v>
      </c>
      <c r="E140">
        <v>94.997099654457998</v>
      </c>
      <c r="F140">
        <v>212.3802490234375</v>
      </c>
      <c r="G140">
        <v>6.7726576182207046</v>
      </c>
      <c r="H140">
        <v>10.13393401324606</v>
      </c>
      <c r="I140">
        <v>10.36454480878297</v>
      </c>
      <c r="J140">
        <v>24.60473355208978</v>
      </c>
      <c r="K140">
        <v>8.3931115548527941</v>
      </c>
      <c r="L140">
        <v>69.402465646306155</v>
      </c>
      <c r="M140">
        <v>7.4286711178688174</v>
      </c>
      <c r="N140">
        <v>3.307288395856915</v>
      </c>
      <c r="O140">
        <v>11.5799717134646</v>
      </c>
      <c r="P140">
        <v>0.87269997596740723</v>
      </c>
      <c r="Q140">
        <v>336.35281390028831</v>
      </c>
      <c r="R140">
        <v>11.24357004855324</v>
      </c>
    </row>
    <row r="141" spans="1:18" x14ac:dyDescent="0.75">
      <c r="A141" s="116">
        <v>44033</v>
      </c>
      <c r="B141">
        <v>9.180999755859375</v>
      </c>
      <c r="C141">
        <v>125.5</v>
      </c>
      <c r="D141" s="42">
        <v>100.8846015146928</v>
      </c>
      <c r="E141">
        <v>94.376631291845115</v>
      </c>
      <c r="F141">
        <v>226.69764709472659</v>
      </c>
      <c r="G141">
        <v>6.8987620880414511</v>
      </c>
      <c r="H141">
        <v>10.18780296253124</v>
      </c>
      <c r="I141">
        <v>10.22439291908427</v>
      </c>
      <c r="J141">
        <v>24.29765933187036</v>
      </c>
      <c r="K141">
        <v>8.3811406809462596</v>
      </c>
      <c r="L141">
        <v>69.269212152271393</v>
      </c>
      <c r="M141">
        <v>7.4212432350973359</v>
      </c>
      <c r="N141">
        <v>3.334209250567767</v>
      </c>
      <c r="O141">
        <v>11.6690566455793</v>
      </c>
      <c r="P141">
        <v>0.86699998378753662</v>
      </c>
      <c r="Q141">
        <v>334.18171469823568</v>
      </c>
      <c r="R141">
        <v>11.20291483720302</v>
      </c>
    </row>
    <row r="142" spans="1:18" x14ac:dyDescent="0.75">
      <c r="A142" s="116">
        <v>44034</v>
      </c>
      <c r="B142">
        <v>9.0480003356933594</v>
      </c>
      <c r="C142">
        <v>124.6699981689453</v>
      </c>
      <c r="D142" s="42">
        <v>100.66652298166539</v>
      </c>
      <c r="E142">
        <v>94.21924705904712</v>
      </c>
      <c r="F142">
        <v>236.89457702636719</v>
      </c>
      <c r="G142">
        <v>6.8780741196496251</v>
      </c>
      <c r="H142">
        <v>10.2684005953829</v>
      </c>
      <c r="I142">
        <v>10.193732067929201</v>
      </c>
      <c r="J142">
        <v>24.286239856471639</v>
      </c>
      <c r="K142">
        <v>8.3560073640870769</v>
      </c>
      <c r="L142">
        <v>69.200586586112877</v>
      </c>
      <c r="M142">
        <v>7.4153750039160968</v>
      </c>
      <c r="N142">
        <v>3.351854806667887</v>
      </c>
      <c r="O142">
        <v>11.70321135968868</v>
      </c>
      <c r="P142">
        <v>0.86440002918243408</v>
      </c>
      <c r="Q142">
        <v>334.09593991688598</v>
      </c>
      <c r="R142">
        <v>11.19383018022984</v>
      </c>
    </row>
    <row r="143" spans="1:18" x14ac:dyDescent="0.75">
      <c r="A143" s="116">
        <v>44035</v>
      </c>
      <c r="B143">
        <v>9.0120000839233398</v>
      </c>
      <c r="C143">
        <v>125.05999755859381</v>
      </c>
      <c r="D143" s="42">
        <v>100.5469179581269</v>
      </c>
      <c r="E143">
        <v>94.097146504282136</v>
      </c>
      <c r="F143">
        <v>239.53639221191409</v>
      </c>
      <c r="G143">
        <v>6.8787839910555704</v>
      </c>
      <c r="H143">
        <v>10.235636598736161</v>
      </c>
      <c r="I143">
        <v>10.02553865646405</v>
      </c>
      <c r="J143">
        <v>23.999046163226009</v>
      </c>
      <c r="K143">
        <v>8.2851443319214013</v>
      </c>
      <c r="L143">
        <v>68.98828686462366</v>
      </c>
      <c r="M143">
        <v>7.412602888280162</v>
      </c>
      <c r="N143">
        <v>3.357733820621434</v>
      </c>
      <c r="O143">
        <v>11.63247548106483</v>
      </c>
      <c r="P143">
        <v>0.86236000061035156</v>
      </c>
      <c r="Q143">
        <v>328.91599431604851</v>
      </c>
      <c r="R143">
        <v>11.19186572100261</v>
      </c>
    </row>
    <row r="144" spans="1:18" x14ac:dyDescent="0.75">
      <c r="A144" s="116">
        <v>44036</v>
      </c>
      <c r="B144">
        <v>8.9580001831054688</v>
      </c>
      <c r="C144">
        <v>124.09999847412109</v>
      </c>
      <c r="D144" s="42">
        <v>100.5132188620337</v>
      </c>
      <c r="E144">
        <v>94.197408223408274</v>
      </c>
      <c r="F144">
        <v>260.85760498046881</v>
      </c>
      <c r="G144">
        <v>6.8194844870959059</v>
      </c>
      <c r="H144">
        <v>10.18445798808898</v>
      </c>
      <c r="I144">
        <v>9.7292553746228805</v>
      </c>
      <c r="J144">
        <v>23.69254689710942</v>
      </c>
      <c r="K144">
        <v>8.2680965829240449</v>
      </c>
      <c r="L144">
        <v>69.05359284428414</v>
      </c>
      <c r="M144">
        <v>7.4207850511811557</v>
      </c>
      <c r="N144">
        <v>3.357733820621434</v>
      </c>
      <c r="O144">
        <v>11.66696738096107</v>
      </c>
      <c r="P144">
        <v>0.86236000061035156</v>
      </c>
      <c r="Q144">
        <v>329.48839208256692</v>
      </c>
      <c r="R144">
        <v>11.183715632114399</v>
      </c>
    </row>
    <row r="145" spans="1:18" x14ac:dyDescent="0.75">
      <c r="A145" s="116">
        <v>44039</v>
      </c>
      <c r="B145">
        <v>8.925999641418457</v>
      </c>
      <c r="C145">
        <v>122.80999755859381</v>
      </c>
      <c r="D145" s="42">
        <v>98.967696677374533</v>
      </c>
      <c r="E145">
        <v>92.687760815139882</v>
      </c>
      <c r="F145">
        <v>270.18905639648438</v>
      </c>
      <c r="G145">
        <v>6.6690520570807337</v>
      </c>
      <c r="H145">
        <v>10.1858648718823</v>
      </c>
      <c r="I145">
        <v>9.8148886471448122</v>
      </c>
      <c r="J145">
        <v>23.547745056574058</v>
      </c>
      <c r="K145">
        <v>8.3311919974664193</v>
      </c>
      <c r="L145">
        <v>68.198281760824102</v>
      </c>
      <c r="M145">
        <v>7.3196450649347176</v>
      </c>
      <c r="N145">
        <v>3.328703557175245</v>
      </c>
      <c r="O145">
        <v>11.60573271467155</v>
      </c>
      <c r="P145">
        <v>0.84966999292373657</v>
      </c>
      <c r="Q145">
        <v>331.66884250297699</v>
      </c>
      <c r="R145">
        <v>10.9950469928097</v>
      </c>
    </row>
    <row r="146" spans="1:18" x14ac:dyDescent="0.75">
      <c r="A146" s="116">
        <v>44040</v>
      </c>
      <c r="B146">
        <v>8.8509998321533203</v>
      </c>
      <c r="C146">
        <v>123</v>
      </c>
      <c r="D146" s="42">
        <v>99.460720131652124</v>
      </c>
      <c r="E146">
        <v>93.186245824847902</v>
      </c>
      <c r="F146">
        <v>270.02981567382813</v>
      </c>
      <c r="G146">
        <v>6.6726315318119873</v>
      </c>
      <c r="H146">
        <v>9.9934108590902042</v>
      </c>
      <c r="I146">
        <v>9.6511498197888841</v>
      </c>
      <c r="J146">
        <v>23.48994937631937</v>
      </c>
      <c r="K146">
        <v>8.291168127354581</v>
      </c>
      <c r="L146">
        <v>68.314363344031335</v>
      </c>
      <c r="M146">
        <v>7.3511750366502611</v>
      </c>
      <c r="N146">
        <v>3.34986429722241</v>
      </c>
      <c r="O146">
        <v>11.595996588905111</v>
      </c>
      <c r="P146">
        <v>0.85333001613616943</v>
      </c>
      <c r="Q146">
        <v>318.0912634661654</v>
      </c>
      <c r="R146">
        <v>11.05854099589442</v>
      </c>
    </row>
    <row r="147" spans="1:18" x14ac:dyDescent="0.75">
      <c r="A147" s="116">
        <v>44041</v>
      </c>
      <c r="B147">
        <v>8.9049997329711914</v>
      </c>
      <c r="C147">
        <v>122.05999755859381</v>
      </c>
      <c r="D147" s="42">
        <v>99.035991959308376</v>
      </c>
      <c r="E147">
        <v>92.909763738791753</v>
      </c>
      <c r="F147">
        <v>281.75405883789063</v>
      </c>
      <c r="G147">
        <v>6.7780796924320441</v>
      </c>
      <c r="H147">
        <v>10.10696019825502</v>
      </c>
      <c r="I147">
        <v>9.7484035446163375</v>
      </c>
      <c r="J147">
        <v>23.603535909862789</v>
      </c>
      <c r="K147">
        <v>8.3886919317370712</v>
      </c>
      <c r="L147">
        <v>68.320442878723497</v>
      </c>
      <c r="M147">
        <v>7.3353590697863069</v>
      </c>
      <c r="N147">
        <v>3.3587915227476368</v>
      </c>
      <c r="O147">
        <v>11.600833617224851</v>
      </c>
      <c r="P147">
        <v>0.8486899733543396</v>
      </c>
      <c r="Q147">
        <v>322.05399102244883</v>
      </c>
      <c r="R147">
        <v>10.990387687026841</v>
      </c>
    </row>
    <row r="148" spans="1:18" x14ac:dyDescent="0.75">
      <c r="A148" s="116">
        <v>44042</v>
      </c>
      <c r="B148">
        <v>8.6560001373291016</v>
      </c>
      <c r="C148">
        <v>122.34999847412109</v>
      </c>
      <c r="D148" s="42">
        <v>98.364422487072261</v>
      </c>
      <c r="E148">
        <v>92.21022546559243</v>
      </c>
      <c r="F148">
        <v>293.37002563476563</v>
      </c>
      <c r="G148">
        <v>6.6112050323460778</v>
      </c>
      <c r="H148">
        <v>9.8142493929872785</v>
      </c>
      <c r="I148">
        <v>9.870539230201075</v>
      </c>
      <c r="J148">
        <v>23.34349309106619</v>
      </c>
      <c r="K148">
        <v>8.2589276538353147</v>
      </c>
      <c r="L148">
        <v>67.949540987449382</v>
      </c>
      <c r="M148">
        <v>7.2801295200545724</v>
      </c>
      <c r="N148">
        <v>3.2930958501651868</v>
      </c>
      <c r="O148">
        <v>11.36188374373916</v>
      </c>
      <c r="P148">
        <v>0.84229999780654907</v>
      </c>
      <c r="Q148">
        <v>312.55267763456141</v>
      </c>
      <c r="R148">
        <v>10.93948544791073</v>
      </c>
    </row>
    <row r="149" spans="1:18" x14ac:dyDescent="0.75">
      <c r="A149" s="116">
        <v>44043</v>
      </c>
      <c r="B149">
        <v>8.5810003280639648</v>
      </c>
      <c r="C149">
        <v>120.05999755859381</v>
      </c>
      <c r="D149" s="42">
        <v>98.405543990413662</v>
      </c>
      <c r="E149">
        <v>92.300000024379642</v>
      </c>
      <c r="F149">
        <v>327.02801513671881</v>
      </c>
      <c r="G149">
        <v>6.6029308479975839</v>
      </c>
      <c r="H149">
        <v>9.8142493929872785</v>
      </c>
      <c r="I149">
        <v>9.8548969612026553</v>
      </c>
      <c r="J149">
        <v>23.096510234577408</v>
      </c>
      <c r="K149">
        <v>8.2755788423562535</v>
      </c>
      <c r="L149">
        <v>68.077108257777581</v>
      </c>
      <c r="M149">
        <v>7.2881213515271384</v>
      </c>
      <c r="N149">
        <v>3.3200334391205359</v>
      </c>
      <c r="O149">
        <v>11.42084127341656</v>
      </c>
      <c r="P149">
        <v>0.84229999780654907</v>
      </c>
      <c r="Q149">
        <v>313.75433291707668</v>
      </c>
      <c r="R149">
        <v>10.94744755802793</v>
      </c>
    </row>
    <row r="150" spans="1:18" x14ac:dyDescent="0.75">
      <c r="A150" s="116">
        <v>44046</v>
      </c>
      <c r="B150">
        <v>8.6789999008178711</v>
      </c>
      <c r="C150">
        <v>120.0400009155273</v>
      </c>
      <c r="D150" s="42">
        <v>99.355934662247364</v>
      </c>
      <c r="E150">
        <v>93.191042963948348</v>
      </c>
      <c r="F150">
        <v>330.00152587890619</v>
      </c>
      <c r="G150">
        <v>6.6807782397154094</v>
      </c>
      <c r="H150">
        <v>9.8799071569411581</v>
      </c>
      <c r="I150">
        <v>10.15139408853304</v>
      </c>
      <c r="J150">
        <v>23.64275065630363</v>
      </c>
      <c r="K150">
        <v>8.4026288447627167</v>
      </c>
      <c r="L150">
        <v>68.724485549792462</v>
      </c>
      <c r="M150">
        <v>7.3717426879887276</v>
      </c>
      <c r="N150">
        <v>3.4187452673113232</v>
      </c>
      <c r="O150">
        <v>11.645608310554509</v>
      </c>
      <c r="P150">
        <v>0.85009998083114624</v>
      </c>
      <c r="Q150">
        <v>313.23193066583372</v>
      </c>
      <c r="R150">
        <v>11.04078878521779</v>
      </c>
    </row>
    <row r="151" spans="1:18" x14ac:dyDescent="0.75">
      <c r="A151" s="116">
        <v>44047</v>
      </c>
      <c r="B151">
        <v>8.814000129699707</v>
      </c>
      <c r="C151">
        <v>120.9199981689453</v>
      </c>
      <c r="D151" s="42">
        <v>99.10820525779809</v>
      </c>
      <c r="E151">
        <v>92.862150934638066</v>
      </c>
      <c r="F151">
        <v>338.25692749023438</v>
      </c>
      <c r="G151">
        <v>6.6097368913073353</v>
      </c>
      <c r="H151">
        <v>9.9200392205165713</v>
      </c>
      <c r="I151">
        <v>10.24021722381508</v>
      </c>
      <c r="J151">
        <v>23.44069329879153</v>
      </c>
      <c r="K151">
        <v>8.4241220921103945</v>
      </c>
      <c r="L151">
        <v>68.397203779347819</v>
      </c>
      <c r="M151">
        <v>7.3392244082041884</v>
      </c>
      <c r="N151">
        <v>3.4307315882187481</v>
      </c>
      <c r="O151">
        <v>11.66194022036416</v>
      </c>
      <c r="P151">
        <v>0.84635001420974731</v>
      </c>
      <c r="Q151">
        <v>305.51107240231067</v>
      </c>
      <c r="R151">
        <v>11.04015575028615</v>
      </c>
    </row>
    <row r="152" spans="1:18" x14ac:dyDescent="0.75">
      <c r="A152" s="116">
        <v>44048</v>
      </c>
      <c r="B152">
        <v>8.8819999694824219</v>
      </c>
      <c r="C152">
        <v>121.30999755859381</v>
      </c>
      <c r="D152" s="42">
        <v>98.439632658039955</v>
      </c>
      <c r="E152">
        <v>92.470621249728538</v>
      </c>
      <c r="F152">
        <v>332.59747314453119</v>
      </c>
      <c r="G152">
        <v>6.7019048284252563</v>
      </c>
      <c r="H152">
        <v>10.07204086412912</v>
      </c>
      <c r="I152">
        <v>10.175088746015041</v>
      </c>
      <c r="J152">
        <v>23.52199756176401</v>
      </c>
      <c r="K152">
        <v>8.483313860505632</v>
      </c>
      <c r="L152">
        <v>68.186734446163427</v>
      </c>
      <c r="M152">
        <v>7.3277301417811032</v>
      </c>
      <c r="N152">
        <v>3.4545563401879922</v>
      </c>
      <c r="O152">
        <v>11.69822704595629</v>
      </c>
      <c r="P152">
        <v>0.84226000308990479</v>
      </c>
      <c r="Q152">
        <v>304.22663673375791</v>
      </c>
      <c r="R152">
        <v>10.9868038757362</v>
      </c>
    </row>
    <row r="153" spans="1:18" x14ac:dyDescent="0.75">
      <c r="A153" s="116">
        <v>44049</v>
      </c>
      <c r="B153">
        <v>8.8489999771118164</v>
      </c>
      <c r="C153">
        <v>122.1800003051758</v>
      </c>
      <c r="D153" s="42">
        <v>98.549377586685296</v>
      </c>
      <c r="E153">
        <v>92.450267225634889</v>
      </c>
      <c r="F153">
        <v>321.92520141601563</v>
      </c>
      <c r="G153">
        <v>6.6502078039025037</v>
      </c>
      <c r="H153">
        <v>10.00230574706438</v>
      </c>
      <c r="I153">
        <v>10.12503611965167</v>
      </c>
      <c r="J153">
        <v>23.44740236547295</v>
      </c>
      <c r="K153">
        <v>8.5472761966793769</v>
      </c>
      <c r="L153">
        <v>68.317721657847869</v>
      </c>
      <c r="M153">
        <v>7.3414445245289244</v>
      </c>
      <c r="N153">
        <v>3.4602214573633319</v>
      </c>
      <c r="O153">
        <v>11.787229232781099</v>
      </c>
      <c r="P153">
        <v>0.84200000762939453</v>
      </c>
      <c r="Q153">
        <v>310.92312372793089</v>
      </c>
      <c r="R153">
        <v>11.007327143271141</v>
      </c>
    </row>
    <row r="154" spans="1:18" x14ac:dyDescent="0.75">
      <c r="A154" s="116">
        <v>44050</v>
      </c>
      <c r="B154">
        <v>8.8730001449584961</v>
      </c>
      <c r="C154">
        <v>122.30999755859381</v>
      </c>
      <c r="D154" s="42">
        <v>98.43397774433106</v>
      </c>
      <c r="E154">
        <v>92.458425642456859</v>
      </c>
      <c r="F154">
        <v>334.20333862304688</v>
      </c>
      <c r="G154">
        <v>6.8156353633467006</v>
      </c>
      <c r="H154">
        <v>10.07726039862246</v>
      </c>
      <c r="I154">
        <v>10.02339477275291</v>
      </c>
      <c r="J154">
        <v>23.49977361991478</v>
      </c>
      <c r="K154">
        <v>8.3475339024653294</v>
      </c>
      <c r="L154">
        <v>68.149671119215782</v>
      </c>
      <c r="M154">
        <v>7.349431903675395</v>
      </c>
      <c r="N154">
        <v>3.4198300671505422</v>
      </c>
      <c r="O154">
        <v>11.61884063376692</v>
      </c>
      <c r="P154">
        <v>0.84200000762939453</v>
      </c>
      <c r="Q154">
        <v>302.28910332499072</v>
      </c>
      <c r="R154">
        <v>10.999353415018961</v>
      </c>
    </row>
    <row r="155" spans="1:18" x14ac:dyDescent="0.75">
      <c r="A155" s="116">
        <v>44053</v>
      </c>
      <c r="B155">
        <v>9.0109996795654297</v>
      </c>
      <c r="C155">
        <v>123.7900009155273</v>
      </c>
      <c r="D155" s="42">
        <v>99.505453956860492</v>
      </c>
      <c r="E155">
        <v>93.551014333585044</v>
      </c>
      <c r="F155">
        <v>324.12069702148438</v>
      </c>
      <c r="G155">
        <v>6.9798676957482257</v>
      </c>
      <c r="H155">
        <v>10.297464999313149</v>
      </c>
      <c r="I155">
        <v>10.165576287437659</v>
      </c>
      <c r="J155">
        <v>23.641210850315129</v>
      </c>
      <c r="K155">
        <v>8.387231756602489</v>
      </c>
      <c r="L155">
        <v>68.987390108068666</v>
      </c>
      <c r="M155">
        <v>7.4443649387865776</v>
      </c>
      <c r="N155">
        <v>3.4806772310587921</v>
      </c>
      <c r="O155">
        <v>11.82429247221347</v>
      </c>
      <c r="P155">
        <v>0.85194998979568481</v>
      </c>
      <c r="Q155">
        <v>299.05820991592549</v>
      </c>
      <c r="R155">
        <v>11.12126977159812</v>
      </c>
    </row>
    <row r="156" spans="1:18" x14ac:dyDescent="0.75">
      <c r="A156" s="116">
        <v>44054</v>
      </c>
      <c r="B156">
        <v>9.0600004196166992</v>
      </c>
      <c r="C156">
        <v>126.379997253418</v>
      </c>
      <c r="D156" s="42">
        <v>99.240732809623751</v>
      </c>
      <c r="E156">
        <v>93.147234941737679</v>
      </c>
      <c r="F156">
        <v>331.56619262695313</v>
      </c>
      <c r="G156">
        <v>7.0726756031526747</v>
      </c>
      <c r="H156">
        <v>10.374401268761909</v>
      </c>
      <c r="I156">
        <v>10.063796086790029</v>
      </c>
      <c r="J156">
        <v>23.40901418613953</v>
      </c>
      <c r="K156">
        <v>8.337586606347827</v>
      </c>
      <c r="L156">
        <v>68.371210500563848</v>
      </c>
      <c r="M156">
        <v>7.4532356334340193</v>
      </c>
      <c r="N156">
        <v>3.4333593504495639</v>
      </c>
      <c r="O156">
        <v>11.63810479493173</v>
      </c>
      <c r="P156">
        <v>0.85203999280929565</v>
      </c>
      <c r="Q156">
        <v>295.89889186924671</v>
      </c>
      <c r="R156">
        <v>11.04985465344998</v>
      </c>
    </row>
    <row r="157" spans="1:18" x14ac:dyDescent="0.75">
      <c r="A157" s="116">
        <v>44055</v>
      </c>
      <c r="B157">
        <v>9.1289997100830078</v>
      </c>
      <c r="C157">
        <v>126.7900009155273</v>
      </c>
      <c r="D157" s="42">
        <v>98.559694582603697</v>
      </c>
      <c r="E157">
        <v>92.505635240731863</v>
      </c>
      <c r="F157">
        <v>362.83731079101563</v>
      </c>
      <c r="G157">
        <v>6.9966877260631009</v>
      </c>
      <c r="H157">
        <v>10.41628299781814</v>
      </c>
      <c r="I157">
        <v>10.32199347482924</v>
      </c>
      <c r="J157">
        <v>23.64192073605955</v>
      </c>
      <c r="K157">
        <v>8.406055920191875</v>
      </c>
      <c r="L157">
        <v>68.055330530656647</v>
      </c>
      <c r="M157">
        <v>7.4170473278613827</v>
      </c>
      <c r="N157">
        <v>3.443805454151061</v>
      </c>
      <c r="O157">
        <v>11.691818371044519</v>
      </c>
      <c r="P157">
        <v>0.84790301322937012</v>
      </c>
      <c r="Q157">
        <v>298.02401376688073</v>
      </c>
      <c r="R157">
        <v>10.980150598620639</v>
      </c>
    </row>
    <row r="158" spans="1:18" x14ac:dyDescent="0.75">
      <c r="A158" s="116">
        <v>44056</v>
      </c>
      <c r="B158">
        <v>9.0229997634887695</v>
      </c>
      <c r="C158">
        <v>127.13999938964839</v>
      </c>
      <c r="D158" s="42">
        <v>98.00537378477884</v>
      </c>
      <c r="E158">
        <v>92.302813387721017</v>
      </c>
      <c r="F158">
        <v>369.34747314453119</v>
      </c>
      <c r="G158">
        <v>6.9167064331330153</v>
      </c>
      <c r="H158">
        <v>10.354369302514209</v>
      </c>
      <c r="I158">
        <v>10.17638300498874</v>
      </c>
      <c r="J158">
        <v>23.701662112605391</v>
      </c>
      <c r="K158">
        <v>8.3313139403500713</v>
      </c>
      <c r="L158">
        <v>67.739321018102601</v>
      </c>
      <c r="M158">
        <v>7.4027627310948674</v>
      </c>
      <c r="N158">
        <v>3.4574714969753022</v>
      </c>
      <c r="O158">
        <v>11.762383887680411</v>
      </c>
      <c r="P158">
        <v>0.84627002477645874</v>
      </c>
      <c r="Q158">
        <v>302.39089014864481</v>
      </c>
      <c r="R158">
        <v>10.90292559760428</v>
      </c>
    </row>
    <row r="159" spans="1:18" x14ac:dyDescent="0.75">
      <c r="A159" s="116">
        <v>44057</v>
      </c>
      <c r="B159">
        <v>9.0129995346069336</v>
      </c>
      <c r="C159">
        <v>126.13999938964839</v>
      </c>
      <c r="D159" s="42">
        <v>97.91424635001249</v>
      </c>
      <c r="E159">
        <v>92.302813387721017</v>
      </c>
      <c r="F159">
        <v>365.93487548828119</v>
      </c>
      <c r="G159">
        <v>6.9665863394166649</v>
      </c>
      <c r="H159">
        <v>10.354369302514209</v>
      </c>
      <c r="I159">
        <v>10.16852541053566</v>
      </c>
      <c r="J159">
        <v>23.521194087168741</v>
      </c>
      <c r="K159">
        <v>8.3145842694978001</v>
      </c>
      <c r="L159">
        <v>67.618687250837866</v>
      </c>
      <c r="M159">
        <v>7.3947332315864864</v>
      </c>
      <c r="N159">
        <v>3.4642371311474558</v>
      </c>
      <c r="O159">
        <v>11.762383887680411</v>
      </c>
      <c r="P159">
        <v>0.84627002477645874</v>
      </c>
      <c r="Q159">
        <v>299.48354146184101</v>
      </c>
      <c r="R159">
        <v>10.878893593698249</v>
      </c>
    </row>
    <row r="160" spans="1:18" x14ac:dyDescent="0.75">
      <c r="A160" s="116">
        <v>44060</v>
      </c>
      <c r="B160">
        <v>9.0069999694824219</v>
      </c>
      <c r="C160">
        <v>126.25</v>
      </c>
      <c r="D160" s="42">
        <v>97.552072157726798</v>
      </c>
      <c r="E160">
        <v>91.935188470357389</v>
      </c>
      <c r="F160">
        <v>354.53411865234381</v>
      </c>
      <c r="G160">
        <v>6.8239070022918904</v>
      </c>
      <c r="H160">
        <v>10.260482701765801</v>
      </c>
      <c r="I160">
        <v>10.28140711372907</v>
      </c>
      <c r="J160">
        <v>23.671850369368261</v>
      </c>
      <c r="K160">
        <v>8.3641799635597636</v>
      </c>
      <c r="L160">
        <v>67.677594286935346</v>
      </c>
      <c r="M160">
        <v>7.3574216918032107</v>
      </c>
      <c r="N160">
        <v>3.5073451474418111</v>
      </c>
      <c r="O160">
        <v>11.888262713387119</v>
      </c>
      <c r="P160">
        <v>0.84200000762939453</v>
      </c>
      <c r="Q160">
        <v>302.36161687545251</v>
      </c>
      <c r="R160">
        <v>10.831973376194579</v>
      </c>
    </row>
    <row r="161" spans="1:18" x14ac:dyDescent="0.75">
      <c r="A161" s="116">
        <v>44061</v>
      </c>
      <c r="B161">
        <v>8.9160003662109375</v>
      </c>
      <c r="C161">
        <v>125.86000061035161</v>
      </c>
      <c r="D161" s="42">
        <v>97.108599342810521</v>
      </c>
      <c r="E161">
        <v>91.361608172986053</v>
      </c>
      <c r="F161">
        <v>343.1871337890625</v>
      </c>
      <c r="G161">
        <v>6.700921711737351</v>
      </c>
      <c r="H161">
        <v>10.149516469850941</v>
      </c>
      <c r="I161">
        <v>10.157812128835531</v>
      </c>
      <c r="J161">
        <v>23.522999164048091</v>
      </c>
      <c r="K161">
        <v>8.3555772211947215</v>
      </c>
      <c r="L161">
        <v>67.376682962340055</v>
      </c>
      <c r="M161">
        <v>7.3214103440129747</v>
      </c>
      <c r="N161">
        <v>3.5131596971855861</v>
      </c>
      <c r="O161">
        <v>11.82561234262835</v>
      </c>
      <c r="P161">
        <v>0.83696997165679932</v>
      </c>
      <c r="Q161">
        <v>304.32831478484508</v>
      </c>
      <c r="R161">
        <v>10.75934039514175</v>
      </c>
    </row>
    <row r="162" spans="1:18" x14ac:dyDescent="0.75">
      <c r="A162" s="116">
        <v>44062</v>
      </c>
      <c r="B162">
        <v>8.8730001449584961</v>
      </c>
      <c r="C162">
        <v>124.9599990844727</v>
      </c>
      <c r="D162" s="42">
        <v>97.815502207011377</v>
      </c>
      <c r="E162">
        <v>92.199427987552554</v>
      </c>
      <c r="F162">
        <v>350.81930541992188</v>
      </c>
      <c r="G162">
        <v>6.7599672116699594</v>
      </c>
      <c r="H162">
        <v>10.20554365486635</v>
      </c>
      <c r="I162">
        <v>10.192436119046651</v>
      </c>
      <c r="J162">
        <v>23.782791942135422</v>
      </c>
      <c r="K162">
        <v>8.3540909340368898</v>
      </c>
      <c r="L162">
        <v>67.777797070543784</v>
      </c>
      <c r="M162">
        <v>7.3939321286543418</v>
      </c>
      <c r="N162">
        <v>3.5373654292894798</v>
      </c>
      <c r="O162">
        <v>11.91292862958562</v>
      </c>
      <c r="P162">
        <v>0.84434497356414795</v>
      </c>
      <c r="Q162">
        <v>311.36939583336431</v>
      </c>
      <c r="R162">
        <v>10.846153330763631</v>
      </c>
    </row>
    <row r="163" spans="1:18" x14ac:dyDescent="0.75">
      <c r="A163" s="116">
        <v>44063</v>
      </c>
      <c r="B163">
        <v>8.7799997329711914</v>
      </c>
      <c r="C163">
        <v>124.7099990844727</v>
      </c>
      <c r="D163" s="42">
        <v>97.740131173848113</v>
      </c>
      <c r="E163">
        <v>92.006087856936119</v>
      </c>
      <c r="F163">
        <v>329.8939208984375</v>
      </c>
      <c r="G163">
        <v>6.6600604189050054</v>
      </c>
      <c r="H163">
        <v>10.14629635779073</v>
      </c>
      <c r="I163">
        <v>10.057056938509159</v>
      </c>
      <c r="J163">
        <v>23.64005524123445</v>
      </c>
      <c r="K163">
        <v>8.2412977588909371</v>
      </c>
      <c r="L163">
        <v>67.829714203440744</v>
      </c>
      <c r="M163">
        <v>7.3671599495638702</v>
      </c>
      <c r="N163">
        <v>3.4947115432308071</v>
      </c>
      <c r="O163">
        <v>11.87424337696854</v>
      </c>
      <c r="P163">
        <v>0.84219998121261597</v>
      </c>
      <c r="Q163">
        <v>308.35398928227909</v>
      </c>
      <c r="R163">
        <v>10.8425183608831</v>
      </c>
    </row>
    <row r="164" spans="1:18" x14ac:dyDescent="0.75">
      <c r="A164" s="116">
        <v>44064</v>
      </c>
      <c r="B164">
        <v>8.7779998779296875</v>
      </c>
      <c r="C164">
        <v>124.7099990844727</v>
      </c>
      <c r="D164" s="42">
        <v>97.839057801279978</v>
      </c>
      <c r="E164">
        <v>92.16964834675673</v>
      </c>
      <c r="F164">
        <v>335.59576416015619</v>
      </c>
      <c r="G164">
        <v>6.6186936064542294</v>
      </c>
      <c r="H164">
        <v>10.09631418689338</v>
      </c>
      <c r="I164">
        <v>10.19000485462607</v>
      </c>
      <c r="J164">
        <v>23.557738469083919</v>
      </c>
      <c r="K164">
        <v>8.3328680195664333</v>
      </c>
      <c r="L164">
        <v>67.821714485906796</v>
      </c>
      <c r="M164">
        <v>7.3671599495638702</v>
      </c>
      <c r="N164">
        <v>3.4812441472719229</v>
      </c>
      <c r="O164">
        <v>11.73949954032895</v>
      </c>
      <c r="P164">
        <v>0.84219998121261597</v>
      </c>
      <c r="Q164">
        <v>304.1310122890809</v>
      </c>
      <c r="R164">
        <v>10.850489163775361</v>
      </c>
    </row>
    <row r="165" spans="1:18" x14ac:dyDescent="0.75">
      <c r="A165" s="116">
        <v>44067</v>
      </c>
      <c r="B165">
        <v>8.9350004196166992</v>
      </c>
      <c r="C165">
        <v>125.4700012207031</v>
      </c>
      <c r="D165" s="42">
        <v>98.453919062381829</v>
      </c>
      <c r="E165">
        <v>92.796212328648835</v>
      </c>
      <c r="F165">
        <v>324.44863891601563</v>
      </c>
      <c r="G165">
        <v>6.8629887871738333</v>
      </c>
      <c r="H165">
        <v>10.39047411270781</v>
      </c>
      <c r="I165">
        <v>10.36071297392613</v>
      </c>
      <c r="J165">
        <v>23.519904469187399</v>
      </c>
      <c r="K165">
        <v>8.480954265427556</v>
      </c>
      <c r="L165">
        <v>68.590938920312965</v>
      </c>
      <c r="M165">
        <v>7.4326711740037581</v>
      </c>
      <c r="N165">
        <v>3.518156416937956</v>
      </c>
      <c r="O165">
        <v>11.877602001652971</v>
      </c>
      <c r="P165">
        <v>0.84785002470016479</v>
      </c>
      <c r="Q165">
        <v>306.42383509577849</v>
      </c>
      <c r="R165">
        <v>10.923281537325691</v>
      </c>
    </row>
    <row r="166" spans="1:18" x14ac:dyDescent="0.75">
      <c r="A166" s="116">
        <v>44068</v>
      </c>
      <c r="B166">
        <v>8.8730001449584961</v>
      </c>
      <c r="C166">
        <v>126.94000244140619</v>
      </c>
      <c r="D166" s="42">
        <v>97.910401504691436</v>
      </c>
      <c r="E166">
        <v>92.240884338820251</v>
      </c>
      <c r="F166">
        <v>326.41122436523438</v>
      </c>
      <c r="G166">
        <v>6.8478150925863019</v>
      </c>
      <c r="H166">
        <v>10.3131467661666</v>
      </c>
      <c r="I166">
        <v>10.41158174811488</v>
      </c>
      <c r="J166">
        <v>23.67970949242795</v>
      </c>
      <c r="K166">
        <v>8.5521664783364031</v>
      </c>
      <c r="L166">
        <v>68.428600233639372</v>
      </c>
      <c r="M166">
        <v>7.4232814508251863</v>
      </c>
      <c r="N166">
        <v>3.5263888887598971</v>
      </c>
      <c r="O166">
        <v>11.94681275020821</v>
      </c>
      <c r="P166">
        <v>0.84495002031326294</v>
      </c>
      <c r="Q166">
        <v>306.66776115671382</v>
      </c>
      <c r="R166">
        <v>10.86192479215987</v>
      </c>
    </row>
    <row r="167" spans="1:18" x14ac:dyDescent="0.75">
      <c r="A167" s="116">
        <v>44069</v>
      </c>
      <c r="B167">
        <v>8.8509998321533203</v>
      </c>
      <c r="C167">
        <v>127.2399978637695</v>
      </c>
      <c r="D167" s="42">
        <v>97.83012811936851</v>
      </c>
      <c r="E167">
        <v>92.205435436785592</v>
      </c>
      <c r="F167">
        <v>323.75732421875</v>
      </c>
      <c r="G167">
        <v>6.7769972981384399</v>
      </c>
      <c r="H167">
        <v>10.373249189959891</v>
      </c>
      <c r="I167">
        <v>10.42832568686981</v>
      </c>
      <c r="J167">
        <v>23.5367445460322</v>
      </c>
      <c r="K167">
        <v>8.5883314889583175</v>
      </c>
      <c r="L167">
        <v>68.376022210299652</v>
      </c>
      <c r="M167">
        <v>7.418449165203981</v>
      </c>
      <c r="N167">
        <v>3.5375959138347639</v>
      </c>
      <c r="O167">
        <v>11.939035810608861</v>
      </c>
      <c r="P167">
        <v>0.84439998865127563</v>
      </c>
      <c r="Q167">
        <v>311.55736292693109</v>
      </c>
      <c r="R167">
        <v>10.83886841053913</v>
      </c>
    </row>
    <row r="168" spans="1:18" x14ac:dyDescent="0.75">
      <c r="A168" s="116">
        <v>44070</v>
      </c>
      <c r="B168">
        <v>8.8450002670288086</v>
      </c>
      <c r="C168">
        <v>127.5299987792969</v>
      </c>
      <c r="D168" s="42">
        <v>97.681759214303383</v>
      </c>
      <c r="E168">
        <v>92.163818272345452</v>
      </c>
      <c r="F168">
        <v>332.52679443359381</v>
      </c>
      <c r="G168">
        <v>6.9232189488996028</v>
      </c>
      <c r="H168">
        <v>10.37678285696734</v>
      </c>
      <c r="I168">
        <v>10.354430520259481</v>
      </c>
      <c r="J168">
        <v>23.49252615169144</v>
      </c>
      <c r="K168">
        <v>8.5465756574285479</v>
      </c>
      <c r="L168">
        <v>68.405124790839182</v>
      </c>
      <c r="M168">
        <v>7.4474075885530064</v>
      </c>
      <c r="N168">
        <v>3.5580376631763779</v>
      </c>
      <c r="O168">
        <v>11.94544520573686</v>
      </c>
      <c r="P168">
        <v>0.84605002403259277</v>
      </c>
      <c r="Q168">
        <v>310.72968671038689</v>
      </c>
      <c r="R168">
        <v>10.795977722705169</v>
      </c>
    </row>
    <row r="169" spans="1:18" x14ac:dyDescent="0.75">
      <c r="A169" s="116">
        <v>44071</v>
      </c>
      <c r="B169">
        <v>8.8420000076293945</v>
      </c>
      <c r="C169">
        <v>126.8399963378906</v>
      </c>
      <c r="D169" s="42">
        <v>97.814277273029802</v>
      </c>
      <c r="E169">
        <v>92.2788178697283</v>
      </c>
      <c r="F169">
        <v>335.88485717773438</v>
      </c>
      <c r="G169">
        <v>6.9481532253780642</v>
      </c>
      <c r="H169">
        <v>10.485571275489519</v>
      </c>
      <c r="I169">
        <v>10.629395002986479</v>
      </c>
      <c r="J169">
        <v>23.537629412059228</v>
      </c>
      <c r="K169">
        <v>8.5883885583011761</v>
      </c>
      <c r="L169">
        <v>68.461398168139567</v>
      </c>
      <c r="M169">
        <v>7.4554406486643066</v>
      </c>
      <c r="N169">
        <v>3.5918590570308879</v>
      </c>
      <c r="O169">
        <v>12.038503963062791</v>
      </c>
      <c r="P169">
        <v>0.84605002403259277</v>
      </c>
      <c r="Q169">
        <v>313.91350246092043</v>
      </c>
      <c r="R169">
        <v>10.811994624700899</v>
      </c>
    </row>
    <row r="170" spans="1:18" x14ac:dyDescent="0.75">
      <c r="A170" s="116">
        <v>44074</v>
      </c>
      <c r="B170">
        <v>8.7189998626708984</v>
      </c>
      <c r="C170">
        <v>127.7399978637695</v>
      </c>
      <c r="D170" s="42">
        <v>97.049342141815941</v>
      </c>
      <c r="E170">
        <v>91.502468452692483</v>
      </c>
      <c r="F170">
        <v>400.06051635742188</v>
      </c>
      <c r="G170">
        <v>6.7799380407375338</v>
      </c>
      <c r="H170">
        <v>10.1736042515995</v>
      </c>
      <c r="I170">
        <v>10.507552773215821</v>
      </c>
      <c r="J170">
        <v>23.45111674499185</v>
      </c>
      <c r="K170">
        <v>8.336929319082401</v>
      </c>
      <c r="L170">
        <v>67.681305155279915</v>
      </c>
      <c r="M170">
        <v>7.3808902550074436</v>
      </c>
      <c r="N170">
        <v>3.5693356789972772</v>
      </c>
      <c r="O170">
        <v>11.901375616420641</v>
      </c>
      <c r="P170">
        <v>0.83758997917175293</v>
      </c>
      <c r="Q170">
        <v>310.43354975454707</v>
      </c>
      <c r="R170">
        <v>10.75145391786373</v>
      </c>
    </row>
    <row r="171" spans="1:18" x14ac:dyDescent="0.75">
      <c r="A171" s="116">
        <v>44075</v>
      </c>
      <c r="B171">
        <v>8.7320003509521484</v>
      </c>
      <c r="C171">
        <v>126.1600036621094</v>
      </c>
      <c r="D171" s="42">
        <v>97.379435089876097</v>
      </c>
      <c r="E171">
        <v>91.835902748544413</v>
      </c>
      <c r="F171">
        <v>371.42059326171881</v>
      </c>
      <c r="G171">
        <v>6.8136408240709443</v>
      </c>
      <c r="H171">
        <v>10.494026385597859</v>
      </c>
      <c r="I171">
        <v>10.72396389979389</v>
      </c>
      <c r="J171">
        <v>23.392767716408461</v>
      </c>
      <c r="K171">
        <v>8.5386468895254097</v>
      </c>
      <c r="L171">
        <v>68.139901970858318</v>
      </c>
      <c r="M171">
        <v>7.3986342635729443</v>
      </c>
      <c r="N171">
        <v>3.587476974843526</v>
      </c>
      <c r="O171">
        <v>11.95069349954457</v>
      </c>
      <c r="P171">
        <v>0.83869999647140503</v>
      </c>
      <c r="Q171">
        <v>314.41748969280161</v>
      </c>
      <c r="R171">
        <v>10.79745940853695</v>
      </c>
    </row>
    <row r="172" spans="1:18" x14ac:dyDescent="0.75">
      <c r="A172" s="116">
        <v>44076</v>
      </c>
      <c r="B172">
        <v>8.8360004425048828</v>
      </c>
      <c r="C172">
        <v>128.69999694824219</v>
      </c>
      <c r="D172" s="42">
        <v>98.201556268152217</v>
      </c>
      <c r="E172">
        <v>92.637444292518012</v>
      </c>
      <c r="F172">
        <v>325.7462158203125</v>
      </c>
      <c r="G172">
        <v>6.9567676146300528</v>
      </c>
      <c r="H172">
        <v>10.79498414632582</v>
      </c>
      <c r="I172">
        <v>11.13748913176039</v>
      </c>
      <c r="J172">
        <v>23.955047690063221</v>
      </c>
      <c r="K172">
        <v>8.6016615540188468</v>
      </c>
      <c r="L172">
        <v>68.65672295635477</v>
      </c>
      <c r="M172">
        <v>7.462037913762174</v>
      </c>
      <c r="N172">
        <v>3.5699557478012882</v>
      </c>
      <c r="O172">
        <v>11.87528809233271</v>
      </c>
      <c r="P172">
        <v>0.84407001733779907</v>
      </c>
      <c r="Q172">
        <v>317.29389964702023</v>
      </c>
      <c r="R172">
        <v>10.92260536661769</v>
      </c>
    </row>
    <row r="173" spans="1:18" x14ac:dyDescent="0.75">
      <c r="A173" s="116">
        <v>44077</v>
      </c>
      <c r="B173">
        <v>8.7290000915527344</v>
      </c>
      <c r="C173">
        <v>130.50999450683591</v>
      </c>
      <c r="D173" s="42">
        <v>98.289217695768457</v>
      </c>
      <c r="E173">
        <v>92.704914702597307</v>
      </c>
      <c r="F173">
        <v>327.961669921875</v>
      </c>
      <c r="G173">
        <v>6.8865448233477764</v>
      </c>
      <c r="H173">
        <v>10.45937109521878</v>
      </c>
      <c r="I173">
        <v>10.462290165035711</v>
      </c>
      <c r="J173">
        <v>23.234898434845039</v>
      </c>
      <c r="K173">
        <v>8.4151514964191847</v>
      </c>
      <c r="L173">
        <v>68.273531112708952</v>
      </c>
      <c r="M173">
        <v>7.4668114402998071</v>
      </c>
      <c r="N173">
        <v>3.5317228852201201</v>
      </c>
      <c r="O173">
        <v>11.76464798474149</v>
      </c>
      <c r="P173">
        <v>0.84460997581481934</v>
      </c>
      <c r="Q173">
        <v>302.29252947992057</v>
      </c>
      <c r="R173">
        <v>10.93759995131586</v>
      </c>
    </row>
    <row r="174" spans="1:18" x14ac:dyDescent="0.75">
      <c r="A174" s="116">
        <v>44078</v>
      </c>
      <c r="B174">
        <v>8.7189998626708984</v>
      </c>
      <c r="C174">
        <v>127.120002746582</v>
      </c>
      <c r="D174" s="42">
        <v>97.800618248089449</v>
      </c>
      <c r="E174">
        <v>92.376213264713442</v>
      </c>
      <c r="F174">
        <v>283.20660400390619</v>
      </c>
      <c r="G174">
        <v>6.9778116676486661</v>
      </c>
      <c r="H174">
        <v>10.517849149498261</v>
      </c>
      <c r="I174">
        <v>10.376018925316661</v>
      </c>
      <c r="J174">
        <v>23.017260193053058</v>
      </c>
      <c r="K174">
        <v>8.398454642601564</v>
      </c>
      <c r="L174">
        <v>68.088179845128252</v>
      </c>
      <c r="M174">
        <v>7.4587912476488327</v>
      </c>
      <c r="N174">
        <v>3.5384756506202848</v>
      </c>
      <c r="O174">
        <v>11.680192303346759</v>
      </c>
      <c r="P174">
        <v>0.84460997581481934</v>
      </c>
      <c r="Q174">
        <v>291.99410271670791</v>
      </c>
      <c r="R174">
        <v>10.83350820921555</v>
      </c>
    </row>
    <row r="175" spans="1:18" x14ac:dyDescent="0.75">
      <c r="A175" s="116">
        <v>44082</v>
      </c>
      <c r="B175">
        <v>8.560999870300293</v>
      </c>
      <c r="C175">
        <v>127.3000030517578</v>
      </c>
      <c r="D175" s="42">
        <v>98.486727869978949</v>
      </c>
      <c r="E175">
        <v>93.045974196206316</v>
      </c>
      <c r="F175">
        <v>297.4625244140625</v>
      </c>
      <c r="G175">
        <v>6.7936936698289401</v>
      </c>
      <c r="H175">
        <v>10.344692232083901</v>
      </c>
      <c r="I175">
        <v>9.9481955871543164</v>
      </c>
      <c r="J175">
        <v>22.956970682215111</v>
      </c>
      <c r="K175">
        <v>8.2801193680302276</v>
      </c>
      <c r="L175">
        <v>68.109443641452799</v>
      </c>
      <c r="M175">
        <v>7.4867233880384561</v>
      </c>
      <c r="N175">
        <v>3.5118322879694688</v>
      </c>
      <c r="O175">
        <v>11.44336379346583</v>
      </c>
      <c r="P175">
        <v>0.84960001707077026</v>
      </c>
      <c r="Q175">
        <v>286.51505673342763</v>
      </c>
      <c r="R175">
        <v>10.905567475287</v>
      </c>
    </row>
    <row r="176" spans="1:18" x14ac:dyDescent="0.75">
      <c r="A176" s="116">
        <v>44083</v>
      </c>
      <c r="B176">
        <v>8.6409997940063477</v>
      </c>
      <c r="C176">
        <v>126.48000335693359</v>
      </c>
      <c r="D176" s="42">
        <v>98.177027080282642</v>
      </c>
      <c r="E176">
        <v>92.546950752061093</v>
      </c>
      <c r="F176">
        <v>311.2669677734375</v>
      </c>
      <c r="G176">
        <v>6.8228268024118961</v>
      </c>
      <c r="H176">
        <v>10.5978781638496</v>
      </c>
      <c r="I176">
        <v>10.240216431875179</v>
      </c>
      <c r="J176">
        <v>23.263018375773981</v>
      </c>
      <c r="K176">
        <v>8.3636161380989051</v>
      </c>
      <c r="L176">
        <v>68.434404077900581</v>
      </c>
      <c r="M176">
        <v>7.4798976912433091</v>
      </c>
      <c r="N176">
        <v>3.5146292485699751</v>
      </c>
      <c r="O176">
        <v>11.509977333800631</v>
      </c>
      <c r="P176">
        <v>0.84700000286102295</v>
      </c>
      <c r="Q176">
        <v>293.24932426325182</v>
      </c>
      <c r="R176">
        <v>10.848105914519349</v>
      </c>
    </row>
    <row r="177" spans="1:18" x14ac:dyDescent="0.75">
      <c r="A177" s="116">
        <v>44084</v>
      </c>
      <c r="B177">
        <v>8.4890003204345703</v>
      </c>
      <c r="C177">
        <v>127.9700012207031</v>
      </c>
      <c r="D177" s="42">
        <v>98.035789710168046</v>
      </c>
      <c r="E177">
        <v>92.529422309392885</v>
      </c>
      <c r="F177">
        <v>316.29104614257813</v>
      </c>
      <c r="G177">
        <v>6.7210487812638462</v>
      </c>
      <c r="H177">
        <v>10.49808761123626</v>
      </c>
      <c r="I177">
        <v>10.051854488203899</v>
      </c>
      <c r="J177">
        <v>22.859373568878599</v>
      </c>
      <c r="K177">
        <v>8.2004121505770513</v>
      </c>
      <c r="L177">
        <v>68.007413904479108</v>
      </c>
      <c r="M177">
        <v>7.4685054333073708</v>
      </c>
      <c r="N177">
        <v>3.5018106301985772</v>
      </c>
      <c r="O177">
        <v>11.36559895419737</v>
      </c>
      <c r="P177">
        <v>0.84570997953414917</v>
      </c>
      <c r="Q177">
        <v>287.62996959952579</v>
      </c>
      <c r="R177">
        <v>10.863653834565531</v>
      </c>
    </row>
    <row r="178" spans="1:18" x14ac:dyDescent="0.75">
      <c r="A178" s="116">
        <v>44085</v>
      </c>
      <c r="B178">
        <v>8.5290002822875977</v>
      </c>
      <c r="C178">
        <v>126.38999938964839</v>
      </c>
      <c r="D178" s="42">
        <v>98.151878683799168</v>
      </c>
      <c r="E178">
        <v>92.67754027730507</v>
      </c>
      <c r="F178">
        <v>326.8057861328125</v>
      </c>
      <c r="G178">
        <v>6.7792037629478727</v>
      </c>
      <c r="H178">
        <v>10.623562196431861</v>
      </c>
      <c r="I178">
        <v>10.067559277099971</v>
      </c>
      <c r="J178">
        <v>22.95706071098482</v>
      </c>
      <c r="K178">
        <v>8.2672857419553338</v>
      </c>
      <c r="L178">
        <v>68.144588847753766</v>
      </c>
      <c r="M178">
        <v>7.4604731822486201</v>
      </c>
      <c r="N178">
        <v>3.5018106301985772</v>
      </c>
      <c r="O178">
        <v>11.441707335677339</v>
      </c>
      <c r="P178">
        <v>0.84570997953414917</v>
      </c>
      <c r="Q178">
        <v>284.87568256351727</v>
      </c>
      <c r="R178">
        <v>10.879686881939451</v>
      </c>
    </row>
    <row r="179" spans="1:18" x14ac:dyDescent="0.75">
      <c r="A179" s="116">
        <v>44088</v>
      </c>
      <c r="B179">
        <v>8.5869998931884766</v>
      </c>
      <c r="C179">
        <v>127.5800018310547</v>
      </c>
      <c r="D179" s="42">
        <v>97.782947331550531</v>
      </c>
      <c r="E179">
        <v>92.288594231272782</v>
      </c>
      <c r="F179">
        <v>307.99798583984381</v>
      </c>
      <c r="G179">
        <v>6.8441870917565666</v>
      </c>
      <c r="H179">
        <v>10.716063008107771</v>
      </c>
      <c r="I179">
        <v>10.310493524937559</v>
      </c>
      <c r="J179">
        <v>23.332953976660288</v>
      </c>
      <c r="K179">
        <v>8.3854027081661684</v>
      </c>
      <c r="L179">
        <v>67.810353735497301</v>
      </c>
      <c r="M179">
        <v>7.447804278831768</v>
      </c>
      <c r="N179">
        <v>3.495114306834012</v>
      </c>
      <c r="O179">
        <v>11.431434434184551</v>
      </c>
      <c r="P179">
        <v>0.84245997667312622</v>
      </c>
      <c r="Q179">
        <v>286.39080852581361</v>
      </c>
      <c r="R179">
        <v>10.85385167197137</v>
      </c>
    </row>
    <row r="180" spans="1:18" x14ac:dyDescent="0.75">
      <c r="A180" s="116">
        <v>44089</v>
      </c>
      <c r="B180">
        <v>8.619999885559082</v>
      </c>
      <c r="C180">
        <v>128.3699951171875</v>
      </c>
      <c r="D180" s="42">
        <v>98.002472104233675</v>
      </c>
      <c r="E180">
        <v>92.422263860065868</v>
      </c>
      <c r="F180">
        <v>309.93154907226563</v>
      </c>
      <c r="G180">
        <v>6.7594470584765531</v>
      </c>
      <c r="H180">
        <v>10.755915304881681</v>
      </c>
      <c r="I180">
        <v>10.466043496314111</v>
      </c>
      <c r="J180">
        <v>23.533400116467419</v>
      </c>
      <c r="K180">
        <v>8.5036594852640519</v>
      </c>
      <c r="L180">
        <v>68.142128250878159</v>
      </c>
      <c r="M180">
        <v>7.4638943144677796</v>
      </c>
      <c r="N180">
        <v>3.516214427316299</v>
      </c>
      <c r="O180">
        <v>11.515226719032849</v>
      </c>
      <c r="P180">
        <v>0.84428000450134277</v>
      </c>
      <c r="Q180">
        <v>290.05253983256989</v>
      </c>
      <c r="R180">
        <v>10.877300040598129</v>
      </c>
    </row>
    <row r="181" spans="1:18" x14ac:dyDescent="0.75">
      <c r="A181" s="116">
        <v>44090</v>
      </c>
      <c r="B181">
        <v>8.7569999694824219</v>
      </c>
      <c r="C181">
        <v>128.83000183105469</v>
      </c>
      <c r="D181" s="42">
        <v>98.292744320485781</v>
      </c>
      <c r="E181">
        <v>92.759488101228271</v>
      </c>
      <c r="F181">
        <v>328.2874755859375</v>
      </c>
      <c r="G181">
        <v>6.8827764383911472</v>
      </c>
      <c r="H181">
        <v>10.776483020657681</v>
      </c>
      <c r="I181">
        <v>10.40009454081172</v>
      </c>
      <c r="J181">
        <v>23.68282120195602</v>
      </c>
      <c r="K181">
        <v>8.4913011268739069</v>
      </c>
      <c r="L181">
        <v>68.378608385705775</v>
      </c>
      <c r="M181">
        <v>7.4897969796637653</v>
      </c>
      <c r="N181">
        <v>3.555611480751963</v>
      </c>
      <c r="O181">
        <v>11.73309112073753</v>
      </c>
      <c r="P181">
        <v>0.84720999002456665</v>
      </c>
      <c r="Q181">
        <v>289.77211091701071</v>
      </c>
      <c r="R181">
        <v>10.915048573644979</v>
      </c>
    </row>
    <row r="182" spans="1:18" x14ac:dyDescent="0.75">
      <c r="A182" s="116">
        <v>44091</v>
      </c>
      <c r="B182">
        <v>8.7360000610351563</v>
      </c>
      <c r="C182">
        <v>129.77000427246091</v>
      </c>
      <c r="D182" s="42">
        <v>97.946300066841104</v>
      </c>
      <c r="E182">
        <v>92.310592546569751</v>
      </c>
      <c r="F182">
        <v>324.62277221679688</v>
      </c>
      <c r="G182">
        <v>6.8070320190430493</v>
      </c>
      <c r="H182">
        <v>10.85265383275396</v>
      </c>
      <c r="I182">
        <v>10.32946351652572</v>
      </c>
      <c r="J182">
        <v>23.61586774462944</v>
      </c>
      <c r="K182">
        <v>8.4175157714341822</v>
      </c>
      <c r="L182">
        <v>68.047861573321825</v>
      </c>
      <c r="M182">
        <v>7.44547668711607</v>
      </c>
      <c r="N182">
        <v>3.5421815902357139</v>
      </c>
      <c r="O182">
        <v>11.815367222217899</v>
      </c>
      <c r="P182">
        <v>0.84400999546051025</v>
      </c>
      <c r="Q182">
        <v>285.23329129729967</v>
      </c>
      <c r="R182">
        <v>10.8818229899972</v>
      </c>
    </row>
    <row r="183" spans="1:18" x14ac:dyDescent="0.75">
      <c r="A183" s="116">
        <v>44092</v>
      </c>
      <c r="B183">
        <v>8.6239995956420898</v>
      </c>
      <c r="C183">
        <v>129.52000427246091</v>
      </c>
      <c r="D183" s="42">
        <v>97.830450886021936</v>
      </c>
      <c r="E183">
        <v>92.335216373341609</v>
      </c>
      <c r="F183">
        <v>325.636962890625</v>
      </c>
      <c r="G183">
        <v>6.7572853208929473</v>
      </c>
      <c r="H183">
        <v>10.63560082049173</v>
      </c>
      <c r="I183">
        <v>10.18055585017612</v>
      </c>
      <c r="J183">
        <v>23.765856405989329</v>
      </c>
      <c r="K183">
        <v>8.3924886844239381</v>
      </c>
      <c r="L183">
        <v>67.878753064252123</v>
      </c>
      <c r="M183">
        <v>7.4534927923338046</v>
      </c>
      <c r="N183">
        <v>3.5760461937875898</v>
      </c>
      <c r="O183">
        <v>11.87444363977545</v>
      </c>
      <c r="P183">
        <v>0.84400999546051025</v>
      </c>
      <c r="Q183">
        <v>289.08823380128518</v>
      </c>
      <c r="R183">
        <v>10.873821373171269</v>
      </c>
    </row>
    <row r="184" spans="1:18" x14ac:dyDescent="0.75">
      <c r="A184" s="116">
        <v>44095</v>
      </c>
      <c r="B184">
        <v>8.380000114440918</v>
      </c>
      <c r="C184">
        <v>127.59999847412109</v>
      </c>
      <c r="D184" s="42">
        <v>98.513838620474417</v>
      </c>
      <c r="E184">
        <v>92.890084355404269</v>
      </c>
      <c r="F184">
        <v>294.25393676757813</v>
      </c>
      <c r="G184">
        <v>6.5946458047595513</v>
      </c>
      <c r="H184">
        <v>10.29623465684756</v>
      </c>
      <c r="I184">
        <v>10.23415587552012</v>
      </c>
      <c r="J184">
        <v>23.437036208787621</v>
      </c>
      <c r="K184">
        <v>8.365691772983439</v>
      </c>
      <c r="L184">
        <v>67.790019484813456</v>
      </c>
      <c r="M184">
        <v>7.4478037925975968</v>
      </c>
      <c r="N184">
        <v>3.498132398913782</v>
      </c>
      <c r="O184">
        <v>11.649475588383041</v>
      </c>
      <c r="P184">
        <v>0.84976202249526978</v>
      </c>
      <c r="Q184">
        <v>296.77059517832282</v>
      </c>
      <c r="R184">
        <v>10.939871591429609</v>
      </c>
    </row>
    <row r="185" spans="1:18" x14ac:dyDescent="0.75">
      <c r="A185" s="116">
        <v>44096</v>
      </c>
      <c r="B185">
        <v>8.4099998474121094</v>
      </c>
      <c r="C185">
        <v>125.6600036621094</v>
      </c>
      <c r="D185" s="42">
        <v>99.09095568151497</v>
      </c>
      <c r="E185">
        <v>93.39642519510744</v>
      </c>
      <c r="F185">
        <v>275.01654052734381</v>
      </c>
      <c r="G185">
        <v>6.5611119968198182</v>
      </c>
      <c r="H185">
        <v>10.35712219694256</v>
      </c>
      <c r="I185">
        <v>10.41317364352744</v>
      </c>
      <c r="J185">
        <v>23.52604853444382</v>
      </c>
      <c r="K185">
        <v>8.3745308497079805</v>
      </c>
      <c r="L185">
        <v>68.37161889161689</v>
      </c>
      <c r="M185">
        <v>7.4695168542900774</v>
      </c>
      <c r="N185">
        <v>3.5090950506919398</v>
      </c>
      <c r="O185">
        <v>11.67891655270682</v>
      </c>
      <c r="P185">
        <v>0.85408997535705566</v>
      </c>
      <c r="Q185">
        <v>297.86648538152798</v>
      </c>
      <c r="R185">
        <v>11.00368701626758</v>
      </c>
    </row>
    <row r="186" spans="1:18" x14ac:dyDescent="0.75">
      <c r="A186" s="116">
        <v>44097</v>
      </c>
      <c r="B186">
        <v>8.2510004043579102</v>
      </c>
      <c r="C186">
        <v>127.0100021362305</v>
      </c>
      <c r="D186" s="42">
        <v>99.304174035142751</v>
      </c>
      <c r="E186">
        <v>93.678717179092473</v>
      </c>
      <c r="F186">
        <v>299.26937866210938</v>
      </c>
      <c r="G186">
        <v>6.4290567979939226</v>
      </c>
      <c r="H186">
        <v>10.13838002021328</v>
      </c>
      <c r="I186">
        <v>10.178908875819619</v>
      </c>
      <c r="J186">
        <v>23.436049202705021</v>
      </c>
      <c r="K186">
        <v>8.2746702557899994</v>
      </c>
      <c r="L186">
        <v>67.968165302988837</v>
      </c>
      <c r="M186">
        <v>7.4932926356448766</v>
      </c>
      <c r="N186">
        <v>3.5103251996646918</v>
      </c>
      <c r="O186">
        <v>11.604462659599051</v>
      </c>
      <c r="P186">
        <v>0.85773998498916626</v>
      </c>
      <c r="Q186">
        <v>294.21685587890528</v>
      </c>
      <c r="R186">
        <v>11.026317462788599</v>
      </c>
    </row>
    <row r="187" spans="1:18" x14ac:dyDescent="0.75">
      <c r="A187" s="116">
        <v>44098</v>
      </c>
      <c r="B187">
        <v>8.2270002365112305</v>
      </c>
      <c r="C187">
        <v>124.9100036621094</v>
      </c>
      <c r="D187" s="42">
        <v>99.187539095469219</v>
      </c>
      <c r="E187">
        <v>93.419083716130444</v>
      </c>
      <c r="F187">
        <v>302.77996826171881</v>
      </c>
      <c r="G187">
        <v>6.4293768403584286</v>
      </c>
      <c r="H187">
        <v>10.159507841756289</v>
      </c>
      <c r="I187">
        <v>10.28541343869847</v>
      </c>
      <c r="J187">
        <v>23.18579606260073</v>
      </c>
      <c r="K187">
        <v>8.2049785110172024</v>
      </c>
      <c r="L187">
        <v>67.923455231430125</v>
      </c>
      <c r="M187">
        <v>7.4496625737134536</v>
      </c>
      <c r="N187">
        <v>3.5059053649882799</v>
      </c>
      <c r="O187">
        <v>11.64124822491431</v>
      </c>
      <c r="P187">
        <v>0.85666000843048096</v>
      </c>
      <c r="Q187">
        <v>294.40780759334302</v>
      </c>
      <c r="R187">
        <v>10.979948096145341</v>
      </c>
    </row>
    <row r="188" spans="1:18" x14ac:dyDescent="0.75">
      <c r="A188" s="116">
        <v>44099</v>
      </c>
      <c r="B188">
        <v>8.2629995346069336</v>
      </c>
      <c r="C188">
        <v>124.1699981689453</v>
      </c>
      <c r="D188" s="42">
        <v>99.221146164586571</v>
      </c>
      <c r="E188">
        <v>93.610778647521329</v>
      </c>
      <c r="F188">
        <v>305.17572021484381</v>
      </c>
      <c r="G188">
        <v>6.5051157005569848</v>
      </c>
      <c r="H188">
        <v>10.20187451304878</v>
      </c>
      <c r="I188">
        <v>10.468370826229719</v>
      </c>
      <c r="J188">
        <v>23.634898464214299</v>
      </c>
      <c r="K188">
        <v>8.2303815207200159</v>
      </c>
      <c r="L188">
        <v>67.800850212065598</v>
      </c>
      <c r="M188">
        <v>7.441523055296102</v>
      </c>
      <c r="N188">
        <v>3.4990313403005762</v>
      </c>
      <c r="O188">
        <v>11.62411626654716</v>
      </c>
      <c r="P188">
        <v>0.85666000843048096</v>
      </c>
      <c r="Q188">
        <v>300.22586967330432</v>
      </c>
      <c r="R188">
        <v>10.947464367168889</v>
      </c>
    </row>
    <row r="189" spans="1:18" x14ac:dyDescent="0.75">
      <c r="A189" s="116">
        <v>44102</v>
      </c>
      <c r="B189">
        <v>8.3789997100830078</v>
      </c>
      <c r="C189">
        <v>127.379997253418</v>
      </c>
      <c r="D189" s="42">
        <v>99.257601071342378</v>
      </c>
      <c r="E189">
        <v>93.649298222405378</v>
      </c>
      <c r="F189">
        <v>306.56573486328119</v>
      </c>
      <c r="G189">
        <v>6.6702298368209654</v>
      </c>
      <c r="H189">
        <v>10.383315591496229</v>
      </c>
      <c r="I189">
        <v>10.74959254200138</v>
      </c>
      <c r="J189">
        <v>23.722494045435159</v>
      </c>
      <c r="K189">
        <v>8.2856861987505681</v>
      </c>
      <c r="L189">
        <v>68.20956964897141</v>
      </c>
      <c r="M189">
        <v>7.462374744234296</v>
      </c>
      <c r="N189">
        <v>3.5179696308543948</v>
      </c>
      <c r="O189">
        <v>11.72985790134544</v>
      </c>
      <c r="P189">
        <v>0.85624998807907104</v>
      </c>
      <c r="Q189">
        <v>301.36592140245187</v>
      </c>
      <c r="R189">
        <v>10.94222461844396</v>
      </c>
    </row>
    <row r="190" spans="1:18" x14ac:dyDescent="0.75">
      <c r="A190" s="116">
        <v>44103</v>
      </c>
      <c r="B190">
        <v>8.2430000305175781</v>
      </c>
      <c r="C190">
        <v>128.7799987792969</v>
      </c>
      <c r="D190" s="42">
        <v>98.739908765168366</v>
      </c>
      <c r="E190">
        <v>93.227951726625179</v>
      </c>
      <c r="F190">
        <v>307.11492919921881</v>
      </c>
      <c r="G190">
        <v>6.5422911995083268</v>
      </c>
      <c r="H190">
        <v>10.24317559543238</v>
      </c>
      <c r="I190">
        <v>10.73916612437233</v>
      </c>
      <c r="J190">
        <v>23.655310648190149</v>
      </c>
      <c r="K190">
        <v>8.2158231916876048</v>
      </c>
      <c r="L190">
        <v>67.899205736530348</v>
      </c>
      <c r="M190">
        <v>7.4221977360246001</v>
      </c>
      <c r="N190">
        <v>3.4716924829867821</v>
      </c>
      <c r="O190">
        <v>11.496387726185731</v>
      </c>
      <c r="P190">
        <v>0.85163998603820801</v>
      </c>
      <c r="Q190">
        <v>301.06255805143883</v>
      </c>
      <c r="R190">
        <v>10.90753333928637</v>
      </c>
    </row>
    <row r="191" spans="1:18" x14ac:dyDescent="0.75">
      <c r="A191" s="116">
        <v>44104</v>
      </c>
      <c r="B191">
        <v>8.2430000305175781</v>
      </c>
      <c r="C191">
        <v>127.4499969482422</v>
      </c>
      <c r="D191" s="42">
        <v>98.715544193464666</v>
      </c>
      <c r="E191">
        <v>93.288560501259781</v>
      </c>
      <c r="F191">
        <v>300.7781982421875</v>
      </c>
      <c r="G191">
        <v>6.6265992839802834</v>
      </c>
      <c r="H191">
        <v>10.333044785139689</v>
      </c>
      <c r="I191">
        <v>10.80130744564201</v>
      </c>
      <c r="J191">
        <v>23.94517009292144</v>
      </c>
      <c r="K191">
        <v>8.3703122724000423</v>
      </c>
      <c r="L191">
        <v>68.268354703363912</v>
      </c>
      <c r="M191">
        <v>7.4485165093966543</v>
      </c>
      <c r="N191">
        <v>3.503795134472512</v>
      </c>
      <c r="O191">
        <v>11.657014168131919</v>
      </c>
      <c r="P191">
        <v>0.85280001163482666</v>
      </c>
      <c r="Q191">
        <v>302.10770934629181</v>
      </c>
      <c r="R191">
        <v>10.914305626810121</v>
      </c>
    </row>
    <row r="192" spans="1:18" x14ac:dyDescent="0.75">
      <c r="A192" s="116">
        <v>44105</v>
      </c>
      <c r="B192">
        <v>8.1450004577636719</v>
      </c>
      <c r="C192">
        <v>127.8199996948242</v>
      </c>
      <c r="D192" s="42">
        <v>98.692411292745419</v>
      </c>
      <c r="E192">
        <v>93.138693572882403</v>
      </c>
      <c r="F192">
        <v>295.750732421875</v>
      </c>
      <c r="G192">
        <v>6.6410465653525819</v>
      </c>
      <c r="H192">
        <v>10.18169889363207</v>
      </c>
      <c r="I192">
        <v>10.989513014983739</v>
      </c>
      <c r="J192">
        <v>23.89157190651758</v>
      </c>
      <c r="K192">
        <v>8.3989434426783305</v>
      </c>
      <c r="L192">
        <v>68.392826977628829</v>
      </c>
      <c r="M192">
        <v>7.4527342703163413</v>
      </c>
      <c r="N192">
        <v>3.4708364747331188</v>
      </c>
      <c r="O192">
        <v>11.48503940203938</v>
      </c>
      <c r="P192">
        <v>0.85142999887466431</v>
      </c>
      <c r="Q192">
        <v>303.95570263567612</v>
      </c>
      <c r="R192">
        <v>10.90484389066404</v>
      </c>
    </row>
    <row r="193" spans="1:18" x14ac:dyDescent="0.75">
      <c r="A193" s="116">
        <v>44106</v>
      </c>
      <c r="B193">
        <v>8.175999641418457</v>
      </c>
      <c r="C193">
        <v>127.61000061035161</v>
      </c>
      <c r="D193" s="42">
        <v>98.592075692749859</v>
      </c>
      <c r="E193">
        <v>93.055676029962342</v>
      </c>
      <c r="F193">
        <v>296.42404174804688</v>
      </c>
      <c r="G193">
        <v>6.749778516116578</v>
      </c>
      <c r="H193">
        <v>10.32486599178384</v>
      </c>
      <c r="I193">
        <v>10.665362963742099</v>
      </c>
      <c r="J193">
        <v>23.702435792742449</v>
      </c>
      <c r="K193">
        <v>8.3147866821065008</v>
      </c>
      <c r="L193">
        <v>68.392826977628829</v>
      </c>
      <c r="M193">
        <v>7.4527342703163413</v>
      </c>
      <c r="N193">
        <v>3.443507024901038</v>
      </c>
      <c r="O193">
        <v>11.32327861535742</v>
      </c>
      <c r="P193">
        <v>0.85142999887466431</v>
      </c>
      <c r="Q193">
        <v>294.33499576271061</v>
      </c>
      <c r="R193">
        <v>10.89595263386656</v>
      </c>
    </row>
    <row r="194" spans="1:18" x14ac:dyDescent="0.75">
      <c r="A194" s="116">
        <v>44109</v>
      </c>
      <c r="B194">
        <v>8.319000244140625</v>
      </c>
      <c r="C194">
        <v>128.6600036621094</v>
      </c>
      <c r="D194" s="42">
        <v>97.87840228658888</v>
      </c>
      <c r="E194">
        <v>92.540237432632239</v>
      </c>
      <c r="F194">
        <v>290.54730224609381</v>
      </c>
      <c r="G194">
        <v>6.8808638561254716</v>
      </c>
      <c r="H194">
        <v>10.50135191151759</v>
      </c>
      <c r="I194">
        <v>11.000362724106481</v>
      </c>
      <c r="J194">
        <v>24.360446581236939</v>
      </c>
      <c r="K194">
        <v>8.3986366195749724</v>
      </c>
      <c r="L194">
        <v>68.629215254047267</v>
      </c>
      <c r="M194">
        <v>7.4388292426031626</v>
      </c>
      <c r="N194">
        <v>3.4908788116223088</v>
      </c>
      <c r="O194">
        <v>11.591402161096941</v>
      </c>
      <c r="P194">
        <v>0.84799998998641968</v>
      </c>
      <c r="Q194">
        <v>295.80156242500561</v>
      </c>
      <c r="R194">
        <v>10.82790569489293</v>
      </c>
    </row>
    <row r="195" spans="1:18" x14ac:dyDescent="0.75">
      <c r="A195" s="116">
        <v>44110</v>
      </c>
      <c r="B195">
        <v>8.2799997329711914</v>
      </c>
      <c r="C195">
        <v>130.27000427246091</v>
      </c>
      <c r="D195" s="42">
        <v>98.41915122312912</v>
      </c>
      <c r="E195">
        <v>92.872720782754641</v>
      </c>
      <c r="F195">
        <v>290.77615356445313</v>
      </c>
      <c r="G195">
        <v>6.8627810224110704</v>
      </c>
      <c r="H195">
        <v>10.482975667722769</v>
      </c>
      <c r="I195">
        <v>11.035910040298059</v>
      </c>
      <c r="J195">
        <v>24.292519361780592</v>
      </c>
      <c r="K195">
        <v>8.4294353175595802</v>
      </c>
      <c r="L195">
        <v>68.794600283594264</v>
      </c>
      <c r="M195">
        <v>7.4978591864724544</v>
      </c>
      <c r="N195">
        <v>3.527689951074592</v>
      </c>
      <c r="O195">
        <v>11.6710889534138</v>
      </c>
      <c r="P195">
        <v>0.85196000337600708</v>
      </c>
      <c r="Q195">
        <v>294.31518351367589</v>
      </c>
      <c r="R195">
        <v>10.92699950004868</v>
      </c>
    </row>
    <row r="196" spans="1:18" x14ac:dyDescent="0.75">
      <c r="A196" s="116">
        <v>44111</v>
      </c>
      <c r="B196">
        <v>8.3909997940063477</v>
      </c>
      <c r="C196">
        <v>129.67999267578119</v>
      </c>
      <c r="D196" s="42">
        <v>98.102864517083617</v>
      </c>
      <c r="E196">
        <v>92.720108501758659</v>
      </c>
      <c r="F196">
        <v>298.68072509765619</v>
      </c>
      <c r="G196">
        <v>6.97894968177593</v>
      </c>
      <c r="H196">
        <v>10.750589538405279</v>
      </c>
      <c r="I196">
        <v>11.236768760696579</v>
      </c>
      <c r="J196">
        <v>24.789699903986051</v>
      </c>
      <c r="K196">
        <v>8.5424586085198371</v>
      </c>
      <c r="L196">
        <v>68.864472489401123</v>
      </c>
      <c r="M196">
        <v>7.4869271050069983</v>
      </c>
      <c r="N196">
        <v>3.539203784928759</v>
      </c>
      <c r="O196">
        <v>11.68398563371545</v>
      </c>
      <c r="P196">
        <v>0.8497999906539917</v>
      </c>
      <c r="Q196">
        <v>289.2572849474418</v>
      </c>
      <c r="R196">
        <v>10.86702355449688</v>
      </c>
    </row>
    <row r="197" spans="1:18" x14ac:dyDescent="0.75">
      <c r="A197" s="116">
        <v>44112</v>
      </c>
      <c r="B197">
        <v>8.574000358581543</v>
      </c>
      <c r="C197">
        <v>131.8800048828125</v>
      </c>
      <c r="D197" s="42">
        <v>98.231987640764601</v>
      </c>
      <c r="E197">
        <v>92.591249312532909</v>
      </c>
      <c r="G197">
        <v>7.0877569182813431</v>
      </c>
      <c r="H197">
        <v>10.85188974535583</v>
      </c>
      <c r="I197">
        <v>11.36347949330116</v>
      </c>
      <c r="J197">
        <v>24.949268283501279</v>
      </c>
      <c r="K197">
        <v>8.6100004273542368</v>
      </c>
      <c r="L197">
        <v>69.021951480260213</v>
      </c>
      <c r="M197">
        <v>7.4953032369022026</v>
      </c>
      <c r="N197">
        <v>3.5598040940869282</v>
      </c>
      <c r="O197">
        <v>11.79492480038488</v>
      </c>
      <c r="P197">
        <v>0.84983402490615845</v>
      </c>
      <c r="Q197">
        <v>292.29816690619009</v>
      </c>
      <c r="R197">
        <v>10.899732297850109</v>
      </c>
    </row>
    <row r="198" spans="1:18" x14ac:dyDescent="0.75">
      <c r="A198" s="116">
        <v>44113</v>
      </c>
      <c r="B198">
        <v>8.5360002517700195</v>
      </c>
      <c r="C198">
        <v>132.38999938964841</v>
      </c>
      <c r="D198" s="42">
        <v>98.257034247501451</v>
      </c>
      <c r="E198">
        <v>92.558098056968447</v>
      </c>
      <c r="F198">
        <v>313.55960083007813</v>
      </c>
      <c r="G198">
        <v>7.0794083195240196</v>
      </c>
      <c r="H198">
        <v>10.90232497501006</v>
      </c>
      <c r="I198">
        <v>11.56076204459799</v>
      </c>
      <c r="J198">
        <v>25.243765287020441</v>
      </c>
      <c r="K198">
        <v>8.6772001231083777</v>
      </c>
      <c r="L198">
        <v>69.176665984519786</v>
      </c>
      <c r="M198">
        <v>7.5114566124805151</v>
      </c>
      <c r="N198">
        <v>3.614360942902437</v>
      </c>
      <c r="O198">
        <v>11.854409680920011</v>
      </c>
      <c r="P198">
        <v>0.84983402490615845</v>
      </c>
      <c r="Q198">
        <v>297.30199005979563</v>
      </c>
      <c r="R198">
        <v>10.899732297850109</v>
      </c>
    </row>
    <row r="199" spans="1:18" x14ac:dyDescent="0.75">
      <c r="A199" s="116">
        <v>44116</v>
      </c>
      <c r="B199">
        <v>8.5360002517700195</v>
      </c>
      <c r="C199">
        <v>132.75999450683591</v>
      </c>
      <c r="D199" s="42">
        <v>98.039605847777239</v>
      </c>
      <c r="E199">
        <v>92.313469964875367</v>
      </c>
      <c r="G199">
        <v>7.1580467667960193</v>
      </c>
      <c r="H199">
        <v>10.865357430076299</v>
      </c>
      <c r="I199">
        <v>11.66199852069462</v>
      </c>
      <c r="J199">
        <v>25.176388866465</v>
      </c>
      <c r="K199">
        <v>8.7665919136277353</v>
      </c>
      <c r="L199">
        <v>69.237699704013721</v>
      </c>
      <c r="M199">
        <v>7.480220359802388</v>
      </c>
      <c r="N199">
        <v>3.5789572016424809</v>
      </c>
      <c r="O199">
        <v>11.669714344875731</v>
      </c>
      <c r="P199">
        <v>0.84630000591278076</v>
      </c>
      <c r="Q199">
        <v>296.32618247803481</v>
      </c>
      <c r="R199">
        <v>10.870473602616469</v>
      </c>
    </row>
    <row r="200" spans="1:18" x14ac:dyDescent="0.75">
      <c r="A200" s="116">
        <v>44117</v>
      </c>
      <c r="B200">
        <v>8.4739999771118164</v>
      </c>
      <c r="C200">
        <v>133.61000061035159</v>
      </c>
      <c r="D200" s="42">
        <v>98.682155244241585</v>
      </c>
      <c r="E200">
        <v>93.07753182198212</v>
      </c>
      <c r="F200">
        <v>323.11093139648438</v>
      </c>
      <c r="G200">
        <v>7.0358079214054214</v>
      </c>
      <c r="H200">
        <v>10.815858050240189</v>
      </c>
      <c r="I200">
        <v>11.69590530585765</v>
      </c>
      <c r="J200">
        <v>25.334948844542851</v>
      </c>
      <c r="K200">
        <v>8.7881331414143915</v>
      </c>
      <c r="L200">
        <v>69.363653794725906</v>
      </c>
      <c r="M200">
        <v>7.5435172147831508</v>
      </c>
      <c r="N200">
        <v>3.5878292060914418</v>
      </c>
      <c r="O200">
        <v>11.76024114478423</v>
      </c>
      <c r="P200">
        <v>0.85162997245788574</v>
      </c>
      <c r="Q200">
        <v>304.39066176841152</v>
      </c>
      <c r="R200">
        <v>10.979360778011371</v>
      </c>
    </row>
    <row r="201" spans="1:18" x14ac:dyDescent="0.75">
      <c r="A201" s="116">
        <v>44118</v>
      </c>
      <c r="B201">
        <v>8.4860000610351563</v>
      </c>
      <c r="C201">
        <v>133.1000061035156</v>
      </c>
      <c r="D201" s="42">
        <v>98.725618159776332</v>
      </c>
      <c r="E201">
        <v>93.129743421228341</v>
      </c>
      <c r="F201">
        <v>322.41534423828119</v>
      </c>
      <c r="G201">
        <v>6.9594516886816677</v>
      </c>
      <c r="H201">
        <v>10.88158477101155</v>
      </c>
      <c r="I201">
        <v>11.63877283409437</v>
      </c>
      <c r="J201">
        <v>25.028442166400961</v>
      </c>
      <c r="K201">
        <v>8.7531255494014317</v>
      </c>
      <c r="L201">
        <v>69.181728899915015</v>
      </c>
      <c r="M201">
        <v>7.5342744260041172</v>
      </c>
      <c r="N201">
        <v>3.6009475900487189</v>
      </c>
      <c r="O201">
        <v>11.82656186622529</v>
      </c>
      <c r="P201">
        <v>0.85149997472763062</v>
      </c>
      <c r="Q201">
        <v>303.55794797592722</v>
      </c>
      <c r="R201">
        <v>10.98576881895622</v>
      </c>
    </row>
    <row r="202" spans="1:18" x14ac:dyDescent="0.75">
      <c r="A202" s="116">
        <v>44119</v>
      </c>
      <c r="B202">
        <v>8.4770002365112305</v>
      </c>
      <c r="C202">
        <v>132.6199951171875</v>
      </c>
      <c r="D202" s="42">
        <v>98.952461086421863</v>
      </c>
      <c r="E202">
        <v>93.406202033595036</v>
      </c>
      <c r="F202">
        <v>312.57647705078119</v>
      </c>
      <c r="G202">
        <v>7.0568749955820067</v>
      </c>
      <c r="H202">
        <v>10.915833376641441</v>
      </c>
      <c r="I202">
        <v>11.659540901335159</v>
      </c>
      <c r="J202">
        <v>24.993366643735499</v>
      </c>
      <c r="K202">
        <v>8.7131317136486359</v>
      </c>
      <c r="L202">
        <v>69.350353179230297</v>
      </c>
      <c r="M202">
        <v>7.5336333556257387</v>
      </c>
      <c r="N202">
        <v>3.6328443690791228</v>
      </c>
      <c r="O202">
        <v>11.897949407299279</v>
      </c>
      <c r="P202">
        <v>0.8541799783706665</v>
      </c>
      <c r="Q202">
        <v>306.70152207081628</v>
      </c>
      <c r="R202">
        <v>10.99601783424009</v>
      </c>
    </row>
    <row r="203" spans="1:18" x14ac:dyDescent="0.75">
      <c r="A203" s="116">
        <v>44120</v>
      </c>
      <c r="B203">
        <v>8.4370002746582031</v>
      </c>
      <c r="C203">
        <v>133.44999694824219</v>
      </c>
      <c r="D203" s="42">
        <v>98.902111702015645</v>
      </c>
      <c r="E203">
        <v>93.389544898396707</v>
      </c>
      <c r="F203">
        <v>314.85800170898438</v>
      </c>
      <c r="G203">
        <v>7.0568749955820067</v>
      </c>
      <c r="H203">
        <v>10.974974841456291</v>
      </c>
      <c r="I203">
        <v>11.604019561169251</v>
      </c>
      <c r="J203">
        <v>25.19829469896354</v>
      </c>
      <c r="K203">
        <v>8.7553464075183456</v>
      </c>
      <c r="L203">
        <v>69.2685012159709</v>
      </c>
      <c r="M203">
        <v>7.5498693377089694</v>
      </c>
      <c r="N203">
        <v>3.6328443690791228</v>
      </c>
      <c r="O203">
        <v>11.855242689287371</v>
      </c>
      <c r="P203">
        <v>0.8541799783706665</v>
      </c>
      <c r="Q203">
        <v>310.08555333400358</v>
      </c>
      <c r="R203">
        <v>11.004125642662871</v>
      </c>
    </row>
    <row r="204" spans="1:18" x14ac:dyDescent="0.75">
      <c r="A204" s="116">
        <v>44123</v>
      </c>
      <c r="B204">
        <v>8.3179998397827148</v>
      </c>
      <c r="C204">
        <v>134.2200012207031</v>
      </c>
      <c r="D204" s="42">
        <v>98.266565101585002</v>
      </c>
      <c r="E204">
        <v>92.800310172788159</v>
      </c>
      <c r="F204">
        <v>312.06170654296881</v>
      </c>
      <c r="G204">
        <v>6.9196981366076216</v>
      </c>
      <c r="H204">
        <v>10.766133076822371</v>
      </c>
      <c r="I204">
        <v>11.472148138295781</v>
      </c>
      <c r="J204">
        <v>24.711281575355311</v>
      </c>
      <c r="K204">
        <v>8.6590347355013364</v>
      </c>
      <c r="L204">
        <v>68.660972584984847</v>
      </c>
      <c r="M204">
        <v>7.5102717727531854</v>
      </c>
      <c r="N204">
        <v>3.620609403037633</v>
      </c>
      <c r="O204">
        <v>11.76757514467681</v>
      </c>
      <c r="P204">
        <v>0.84969997406005859</v>
      </c>
      <c r="Q204">
        <v>305.97880693094339</v>
      </c>
      <c r="R204">
        <v>10.938345904969539</v>
      </c>
    </row>
    <row r="205" spans="1:18" x14ac:dyDescent="0.75">
      <c r="A205" s="116">
        <v>44124</v>
      </c>
      <c r="B205">
        <v>8.2950000762939453</v>
      </c>
      <c r="C205">
        <v>133.03999328613281</v>
      </c>
      <c r="D205" s="42">
        <v>97.67699787143647</v>
      </c>
      <c r="E205">
        <v>92.115912988134369</v>
      </c>
      <c r="F205">
        <v>330.9122314453125</v>
      </c>
      <c r="G205">
        <v>6.9753732216595381</v>
      </c>
      <c r="H205">
        <v>10.76080292136044</v>
      </c>
      <c r="I205">
        <v>11.42086170574839</v>
      </c>
      <c r="J205">
        <v>24.433678118825359</v>
      </c>
      <c r="K205">
        <v>8.7480859214063003</v>
      </c>
      <c r="L205">
        <v>68.550012859821436</v>
      </c>
      <c r="M205">
        <v>7.4795924179966278</v>
      </c>
      <c r="N205">
        <v>3.6222959763308609</v>
      </c>
      <c r="O205">
        <v>11.816799914721971</v>
      </c>
      <c r="P205">
        <v>0.84531998634338379</v>
      </c>
      <c r="Q205">
        <v>300.96030559069908</v>
      </c>
      <c r="R205">
        <v>10.84986021831492</v>
      </c>
    </row>
    <row r="206" spans="1:18" x14ac:dyDescent="0.75">
      <c r="A206" s="116">
        <v>44125</v>
      </c>
      <c r="B206">
        <v>8.2239999771118164</v>
      </c>
      <c r="C206">
        <v>132.78999328613281</v>
      </c>
      <c r="D206" s="42">
        <v>97.362257594800212</v>
      </c>
      <c r="E206">
        <v>91.895598201043413</v>
      </c>
      <c r="F206">
        <v>350.18020629882813</v>
      </c>
      <c r="G206">
        <v>6.9528935585838099</v>
      </c>
      <c r="H206">
        <v>10.64712219256444</v>
      </c>
      <c r="I206">
        <v>11.25662143681836</v>
      </c>
      <c r="J206">
        <v>24.12910124118207</v>
      </c>
      <c r="K206">
        <v>8.730285790915616</v>
      </c>
      <c r="L206">
        <v>68.402460072810754</v>
      </c>
      <c r="M206">
        <v>7.4643733492479214</v>
      </c>
      <c r="N206">
        <v>3.621695155476544</v>
      </c>
      <c r="O206">
        <v>11.742144206153631</v>
      </c>
      <c r="P206">
        <v>0.84359997510910034</v>
      </c>
      <c r="Q206">
        <v>293.17781725294122</v>
      </c>
      <c r="R206">
        <v>10.811767134758499</v>
      </c>
    </row>
    <row r="207" spans="1:18" x14ac:dyDescent="0.75">
      <c r="A207" s="116">
        <v>44126</v>
      </c>
      <c r="B207">
        <v>8.3380002975463867</v>
      </c>
      <c r="C207">
        <v>132.1499938964844</v>
      </c>
      <c r="D207" s="42">
        <v>97.508532673828086</v>
      </c>
      <c r="E207">
        <v>92.082898021044457</v>
      </c>
      <c r="F207">
        <v>345.43045043945313</v>
      </c>
      <c r="G207">
        <v>7.1254654602398659</v>
      </c>
      <c r="H207">
        <v>10.774296684854789</v>
      </c>
      <c r="I207">
        <v>11.33301309201897</v>
      </c>
      <c r="J207">
        <v>24.524482209585589</v>
      </c>
      <c r="K207">
        <v>8.7590557907844868</v>
      </c>
      <c r="L207">
        <v>68.749519110497204</v>
      </c>
      <c r="M207">
        <v>7.4873621312235628</v>
      </c>
      <c r="N207">
        <v>3.6268382400976411</v>
      </c>
      <c r="O207">
        <v>11.789302745290801</v>
      </c>
      <c r="P207">
        <v>0.84637999534606934</v>
      </c>
      <c r="Q207">
        <v>292.1438320325251</v>
      </c>
      <c r="R207">
        <v>10.82328953475553</v>
      </c>
    </row>
    <row r="208" spans="1:18" x14ac:dyDescent="0.75">
      <c r="A208" s="116">
        <v>44127</v>
      </c>
      <c r="B208">
        <v>8.3760004043579102</v>
      </c>
      <c r="C208">
        <v>133.58000183105469</v>
      </c>
      <c r="D208" s="42">
        <v>97.64985860597335</v>
      </c>
      <c r="E208">
        <v>92.239689346934028</v>
      </c>
      <c r="F208">
        <v>347.69888305664063</v>
      </c>
      <c r="G208">
        <v>7.1670379883926216</v>
      </c>
      <c r="H208">
        <v>10.841270072910451</v>
      </c>
      <c r="I208">
        <v>11.317294246623529</v>
      </c>
      <c r="J208">
        <v>24.697454082604509</v>
      </c>
      <c r="K208">
        <v>8.7590557907844868</v>
      </c>
      <c r="L208">
        <v>68.830623638859834</v>
      </c>
      <c r="M208">
        <v>7.4873621312235628</v>
      </c>
      <c r="N208">
        <v>3.6132547652215412</v>
      </c>
      <c r="O208">
        <v>11.67928051357308</v>
      </c>
      <c r="P208">
        <v>0.84637999534606934</v>
      </c>
      <c r="Q208">
        <v>294.59773477537959</v>
      </c>
      <c r="R208">
        <v>10.847396499764271</v>
      </c>
    </row>
    <row r="209" spans="1:18" x14ac:dyDescent="0.75">
      <c r="A209" s="116">
        <v>44130</v>
      </c>
      <c r="B209">
        <v>8.1770000457763672</v>
      </c>
      <c r="C209">
        <v>133.6199951171875</v>
      </c>
      <c r="D209" s="42">
        <v>97.506733537242326</v>
      </c>
      <c r="E209">
        <v>92.012131282975133</v>
      </c>
      <c r="F209">
        <v>333.5489501953125</v>
      </c>
      <c r="G209">
        <v>6.972689919284619</v>
      </c>
      <c r="H209">
        <v>10.52682486279571</v>
      </c>
      <c r="I209">
        <v>11.03455129711443</v>
      </c>
      <c r="J209">
        <v>24.447729557199409</v>
      </c>
      <c r="K209">
        <v>8.642556694236589</v>
      </c>
      <c r="L209">
        <v>68.0297288846009</v>
      </c>
      <c r="M209">
        <v>7.434106109762638</v>
      </c>
      <c r="N209">
        <v>3.5827335474095889</v>
      </c>
      <c r="O209">
        <v>11.51127169672043</v>
      </c>
      <c r="P209">
        <v>0.8439900279045105</v>
      </c>
      <c r="Q209">
        <v>292.93624586687662</v>
      </c>
      <c r="R209">
        <v>10.84080261740309</v>
      </c>
    </row>
    <row r="210" spans="1:18" x14ac:dyDescent="0.75">
      <c r="A210" s="116">
        <v>44131</v>
      </c>
      <c r="B210">
        <v>8.0760002136230469</v>
      </c>
      <c r="C210">
        <v>130.74000549316409</v>
      </c>
      <c r="D210" s="42">
        <v>98.053625282389476</v>
      </c>
      <c r="E210">
        <v>92.514442892899297</v>
      </c>
      <c r="F210">
        <v>342.89572143554688</v>
      </c>
      <c r="G210">
        <v>6.8210546336200082</v>
      </c>
      <c r="H210">
        <v>10.38573602032494</v>
      </c>
      <c r="I210">
        <v>11.08675524778948</v>
      </c>
      <c r="J210">
        <v>24.460829817971099</v>
      </c>
      <c r="K210">
        <v>8.7464548390489085</v>
      </c>
      <c r="L210">
        <v>68.287058690174035</v>
      </c>
      <c r="M210">
        <v>7.4586810024208026</v>
      </c>
      <c r="N210">
        <v>3.6149624218056999</v>
      </c>
      <c r="O210">
        <v>11.61706194841042</v>
      </c>
      <c r="P210">
        <v>0.84678000211715698</v>
      </c>
      <c r="Q210">
        <v>300.075983541401</v>
      </c>
      <c r="R210">
        <v>10.90075656270835</v>
      </c>
    </row>
    <row r="211" spans="1:18" x14ac:dyDescent="0.75">
      <c r="A211" s="116">
        <v>44132</v>
      </c>
      <c r="B211">
        <v>7.8689999580383301</v>
      </c>
      <c r="C211">
        <v>128.74000549316409</v>
      </c>
      <c r="D211" s="42">
        <v>98.122686414280906</v>
      </c>
      <c r="E211">
        <v>92.63880204021234</v>
      </c>
      <c r="F211">
        <v>330.79464721679688</v>
      </c>
      <c r="G211">
        <v>6.6856628865049572</v>
      </c>
      <c r="H211">
        <v>10.12267623197374</v>
      </c>
      <c r="I211">
        <v>10.70083157675697</v>
      </c>
      <c r="J211">
        <v>23.714137242231459</v>
      </c>
      <c r="K211">
        <v>8.5891094684802738</v>
      </c>
      <c r="L211">
        <v>67.864631864219973</v>
      </c>
      <c r="M211">
        <v>7.4262791548130744</v>
      </c>
      <c r="N211">
        <v>3.5478259136935719</v>
      </c>
      <c r="O211">
        <v>11.353525583180611</v>
      </c>
      <c r="P211">
        <v>0.84859997034072876</v>
      </c>
      <c r="Q211">
        <v>287.05408983904817</v>
      </c>
      <c r="R211">
        <v>10.90001596634835</v>
      </c>
    </row>
    <row r="212" spans="1:18" x14ac:dyDescent="0.75">
      <c r="A212" s="116">
        <v>44133</v>
      </c>
      <c r="B212">
        <v>7.995999813079834</v>
      </c>
      <c r="C212">
        <v>125.9499969482422</v>
      </c>
      <c r="D212" s="42">
        <v>98.243137828974341</v>
      </c>
      <c r="E212">
        <v>92.84359164346597</v>
      </c>
      <c r="F212">
        <v>331.158935546875</v>
      </c>
      <c r="G212">
        <v>6.7810832796222087</v>
      </c>
      <c r="H212">
        <v>10.38052409484237</v>
      </c>
      <c r="I212">
        <v>11.03345083093274</v>
      </c>
      <c r="J212">
        <v>23.672231339880909</v>
      </c>
      <c r="K212">
        <v>8.7412178584330036</v>
      </c>
      <c r="L212">
        <v>68.265106614458091</v>
      </c>
      <c r="M212">
        <v>7.4486824308701216</v>
      </c>
      <c r="N212">
        <v>3.524377354565047</v>
      </c>
      <c r="O212">
        <v>11.251599866031651</v>
      </c>
      <c r="P212">
        <v>0.85115998983383179</v>
      </c>
      <c r="Q212">
        <v>291.98515112803761</v>
      </c>
      <c r="R212">
        <v>10.884414873964939</v>
      </c>
    </row>
    <row r="213" spans="1:18" x14ac:dyDescent="0.75">
      <c r="A213" s="116">
        <v>44134</v>
      </c>
      <c r="B213">
        <v>8.0349998474121094</v>
      </c>
      <c r="C213">
        <v>127.4700012207031</v>
      </c>
      <c r="D213" s="42">
        <v>98.56269130612236</v>
      </c>
      <c r="E213">
        <v>93.057625172406915</v>
      </c>
      <c r="F213">
        <v>327.88531494140619</v>
      </c>
      <c r="G213">
        <v>6.8385378770890668</v>
      </c>
      <c r="H213">
        <v>10.39190672555668</v>
      </c>
      <c r="I213">
        <v>10.88488483993444</v>
      </c>
      <c r="J213">
        <v>23.623862441373721</v>
      </c>
      <c r="K213">
        <v>8.6581773477880688</v>
      </c>
      <c r="L213">
        <v>68.821825773174623</v>
      </c>
      <c r="M213">
        <v>7.4770235038509441</v>
      </c>
      <c r="N213">
        <v>3.552366480349292</v>
      </c>
      <c r="O213">
        <v>11.32757877998228</v>
      </c>
      <c r="P213">
        <v>0.85626000165939331</v>
      </c>
      <c r="Q213">
        <v>297.43304860070378</v>
      </c>
      <c r="R213">
        <v>10.93337577565921</v>
      </c>
    </row>
    <row r="214" spans="1:18" x14ac:dyDescent="0.75">
      <c r="A214" s="116">
        <v>44137</v>
      </c>
      <c r="B214">
        <v>8.2370004653930664</v>
      </c>
      <c r="C214">
        <v>128.3999938964844</v>
      </c>
      <c r="D214" s="42">
        <v>99.051455288386023</v>
      </c>
      <c r="E214">
        <v>93.366770035395348</v>
      </c>
      <c r="F214">
        <v>329.158447265625</v>
      </c>
      <c r="G214">
        <v>7.02034214542266</v>
      </c>
      <c r="H214">
        <v>10.7983760233094</v>
      </c>
      <c r="I214">
        <v>10.943009118272469</v>
      </c>
      <c r="J214">
        <v>23.957575242953911</v>
      </c>
      <c r="K214">
        <v>8.6853777847386482</v>
      </c>
      <c r="L214">
        <v>69.202529276290079</v>
      </c>
      <c r="M214">
        <v>7.5250249225257448</v>
      </c>
      <c r="N214">
        <v>3.577311357175859</v>
      </c>
      <c r="O214">
        <v>11.543533448309519</v>
      </c>
      <c r="P214">
        <v>0.85895001888275146</v>
      </c>
      <c r="Q214">
        <v>304.34608663292238</v>
      </c>
      <c r="R214">
        <v>10.992188122306169</v>
      </c>
    </row>
    <row r="215" spans="1:18" x14ac:dyDescent="0.75">
      <c r="A215" s="116">
        <v>44138</v>
      </c>
      <c r="B215">
        <v>8.2910003662109375</v>
      </c>
      <c r="C215">
        <v>130.50999450683591</v>
      </c>
      <c r="D215" s="42">
        <v>99.003442023727075</v>
      </c>
      <c r="E215">
        <v>93.478794697641206</v>
      </c>
      <c r="F215">
        <v>329.54440307617188</v>
      </c>
      <c r="G215">
        <v>7.1886817281751414</v>
      </c>
      <c r="H215">
        <v>10.94217051211473</v>
      </c>
      <c r="I215">
        <v>11.197586485969619</v>
      </c>
      <c r="J215">
        <v>24.57435521696743</v>
      </c>
      <c r="K215">
        <v>8.7697680478440816</v>
      </c>
      <c r="L215">
        <v>69.793613829401238</v>
      </c>
      <c r="M215">
        <v>7.5490970684631407</v>
      </c>
      <c r="N215">
        <v>3.5908883117264452</v>
      </c>
      <c r="O215">
        <v>11.611569220506849</v>
      </c>
      <c r="P215">
        <v>0.85890001058578491</v>
      </c>
      <c r="Q215">
        <v>315.09088162696747</v>
      </c>
      <c r="R215">
        <v>10.98256496518445</v>
      </c>
    </row>
    <row r="216" spans="1:18" x14ac:dyDescent="0.75">
      <c r="A216" s="116">
        <v>44139</v>
      </c>
      <c r="B216">
        <v>8.2880001068115234</v>
      </c>
      <c r="C216">
        <v>133.3999938964844</v>
      </c>
      <c r="D216" s="42">
        <v>98.650674881236228</v>
      </c>
      <c r="E216">
        <v>93.077952480167824</v>
      </c>
      <c r="F216">
        <v>342.72994995117188</v>
      </c>
      <c r="G216">
        <v>6.9653662551766047</v>
      </c>
      <c r="H216">
        <v>10.704940797024451</v>
      </c>
      <c r="I216">
        <v>11.486523473068701</v>
      </c>
      <c r="J216">
        <v>25.692188392819961</v>
      </c>
      <c r="K216">
        <v>8.8824143497096202</v>
      </c>
      <c r="L216">
        <v>69.731369125586298</v>
      </c>
      <c r="M216">
        <v>7.5209779875290224</v>
      </c>
      <c r="N216">
        <v>3.574898468992302</v>
      </c>
      <c r="O216">
        <v>11.604197365856979</v>
      </c>
      <c r="P216">
        <v>0.85017997026443481</v>
      </c>
      <c r="Q216">
        <v>336.1615701804094</v>
      </c>
      <c r="R216">
        <v>10.99230269073661</v>
      </c>
    </row>
    <row r="217" spans="1:18" x14ac:dyDescent="0.75">
      <c r="A217" s="116">
        <v>44140</v>
      </c>
      <c r="B217">
        <v>8.3129997253417969</v>
      </c>
      <c r="C217">
        <v>133.71000671386719</v>
      </c>
      <c r="D217" s="42">
        <v>98.991235724027774</v>
      </c>
      <c r="E217">
        <v>93.303921814911973</v>
      </c>
      <c r="F217">
        <v>350.3966064453125</v>
      </c>
      <c r="G217">
        <v>7.1587286159301584</v>
      </c>
      <c r="H217">
        <v>11.23771052022062</v>
      </c>
      <c r="I217">
        <v>12.01404340231738</v>
      </c>
      <c r="J217">
        <v>25.96891738420527</v>
      </c>
      <c r="K217">
        <v>9.0816890024586314</v>
      </c>
      <c r="L217">
        <v>70.152962771518105</v>
      </c>
      <c r="M217">
        <v>7.5885520741816777</v>
      </c>
      <c r="N217">
        <v>3.6112555105535482</v>
      </c>
      <c r="O217">
        <v>11.68454337849931</v>
      </c>
      <c r="P217">
        <v>0.85232001543045044</v>
      </c>
      <c r="Q217">
        <v>353.51876626340533</v>
      </c>
      <c r="R217">
        <v>11.06048632511761</v>
      </c>
    </row>
    <row r="218" spans="1:18" x14ac:dyDescent="0.75">
      <c r="A218" s="116">
        <v>44141</v>
      </c>
      <c r="B218">
        <v>8.2399997711181641</v>
      </c>
      <c r="C218">
        <v>135.17999267578119</v>
      </c>
      <c r="D218" s="42">
        <v>98.063998679790529</v>
      </c>
      <c r="E218">
        <v>92.741432252223603</v>
      </c>
      <c r="F218">
        <v>382.95050048828119</v>
      </c>
      <c r="G218">
        <v>7.0325113757326108</v>
      </c>
      <c r="H218">
        <v>11.123539732716379</v>
      </c>
      <c r="I218">
        <v>12.18707671060201</v>
      </c>
      <c r="J218">
        <v>25.4666527932477</v>
      </c>
      <c r="K218">
        <v>9.0917554350517094</v>
      </c>
      <c r="L218">
        <v>69.404932923680462</v>
      </c>
      <c r="M218">
        <v>7.5421128072503052</v>
      </c>
      <c r="N218">
        <v>3.5649532473712502</v>
      </c>
      <c r="O218">
        <v>11.5583355667286</v>
      </c>
      <c r="P218">
        <v>0.84619998931884766</v>
      </c>
      <c r="Q218">
        <v>353.85385980960558</v>
      </c>
      <c r="R218">
        <v>10.96497810961864</v>
      </c>
    </row>
    <row r="219" spans="1:18" x14ac:dyDescent="0.75">
      <c r="A219" s="116">
        <v>44144</v>
      </c>
      <c r="B219">
        <v>8.8260002136230469</v>
      </c>
      <c r="C219">
        <v>138.77000427246091</v>
      </c>
      <c r="D219" s="42">
        <v>96.986733807117162</v>
      </c>
      <c r="E219">
        <v>91.635365676661877</v>
      </c>
      <c r="F219">
        <v>375.64556884765619</v>
      </c>
      <c r="G219">
        <v>7.640416292497946</v>
      </c>
      <c r="H219">
        <v>11.352352064313999</v>
      </c>
      <c r="I219">
        <v>11.859891123283891</v>
      </c>
      <c r="J219">
        <v>25.155616978565039</v>
      </c>
      <c r="K219">
        <v>9.0257479460373133</v>
      </c>
      <c r="L219">
        <v>69.490439751336453</v>
      </c>
      <c r="M219">
        <v>7.5982262832890797</v>
      </c>
      <c r="N219">
        <v>3.5490779580159431</v>
      </c>
      <c r="O219">
        <v>11.602695970973461</v>
      </c>
      <c r="P219">
        <v>0.84083002805709839</v>
      </c>
      <c r="Q219">
        <v>325.98596312736481</v>
      </c>
      <c r="R219">
        <v>10.84743274077738</v>
      </c>
    </row>
    <row r="220" spans="1:18" x14ac:dyDescent="0.75">
      <c r="A220" s="116">
        <v>44145</v>
      </c>
      <c r="B220">
        <v>9.0340003967285156</v>
      </c>
      <c r="C220">
        <v>141.05000305175781</v>
      </c>
      <c r="D220" s="42">
        <v>97.367375826572243</v>
      </c>
      <c r="E220">
        <v>92.251698351981759</v>
      </c>
      <c r="F220">
        <v>380.49057006835938</v>
      </c>
      <c r="G220">
        <v>7.7659089150620284</v>
      </c>
      <c r="H220">
        <v>11.599387670276879</v>
      </c>
      <c r="I220">
        <v>11.509655055138859</v>
      </c>
      <c r="J220">
        <v>25.340406656487179</v>
      </c>
      <c r="K220">
        <v>8.8502346594432311</v>
      </c>
      <c r="L220">
        <v>69.778758552325598</v>
      </c>
      <c r="M220">
        <v>7.632386041911559</v>
      </c>
      <c r="N220">
        <v>3.62985220089422</v>
      </c>
      <c r="O220">
        <v>11.87849855671629</v>
      </c>
      <c r="P220">
        <v>0.84549999237060547</v>
      </c>
      <c r="Q220">
        <v>318.8640355138341</v>
      </c>
      <c r="R220">
        <v>10.89964179551043</v>
      </c>
    </row>
    <row r="221" spans="1:18" x14ac:dyDescent="0.75">
      <c r="A221" s="116">
        <v>44146</v>
      </c>
      <c r="B221">
        <v>9.0699996948242188</v>
      </c>
      <c r="C221">
        <v>142.55000305175781</v>
      </c>
      <c r="D221" s="42">
        <v>97.495881581917274</v>
      </c>
      <c r="E221">
        <v>92.293446464400404</v>
      </c>
      <c r="F221">
        <v>393.01876831054688</v>
      </c>
      <c r="G221">
        <v>7.6967051860839319</v>
      </c>
      <c r="H221">
        <v>11.415270202743949</v>
      </c>
      <c r="I221">
        <v>11.95007866207675</v>
      </c>
      <c r="J221">
        <v>25.59175435964789</v>
      </c>
      <c r="K221">
        <v>8.9235249660890759</v>
      </c>
      <c r="L221">
        <v>69.804680669030859</v>
      </c>
      <c r="M221">
        <v>7.6459390387771009</v>
      </c>
      <c r="N221">
        <v>3.6392607644512509</v>
      </c>
      <c r="O221">
        <v>11.895528898011779</v>
      </c>
      <c r="P221">
        <v>0.84610998630523682</v>
      </c>
      <c r="Q221">
        <v>333.54413254970501</v>
      </c>
      <c r="R221">
        <v>10.931636188879571</v>
      </c>
    </row>
    <row r="222" spans="1:18" x14ac:dyDescent="0.75">
      <c r="A222" s="116">
        <v>44147</v>
      </c>
      <c r="B222">
        <v>8.8489999771118164</v>
      </c>
      <c r="C222">
        <v>142.19000244140619</v>
      </c>
      <c r="D222" s="42">
        <v>98.223673598479309</v>
      </c>
      <c r="E222">
        <v>92.86873169867431</v>
      </c>
      <c r="F222">
        <v>390.5567626953125</v>
      </c>
      <c r="G222">
        <v>7.5717560774455714</v>
      </c>
      <c r="H222">
        <v>11.175495829087771</v>
      </c>
      <c r="I222">
        <v>11.8708954651147</v>
      </c>
      <c r="J222">
        <v>25.70555426470025</v>
      </c>
      <c r="K222">
        <v>8.9023426193573414</v>
      </c>
      <c r="L222">
        <v>69.55898155768682</v>
      </c>
      <c r="M222">
        <v>7.6467010034402847</v>
      </c>
      <c r="N222">
        <v>3.6375295704515338</v>
      </c>
      <c r="O222">
        <v>11.83254302097151</v>
      </c>
      <c r="P222">
        <v>0.84887498617172241</v>
      </c>
      <c r="Q222">
        <v>328.92514582966578</v>
      </c>
      <c r="R222">
        <v>10.99157005500626</v>
      </c>
    </row>
    <row r="223" spans="1:18" x14ac:dyDescent="0.75">
      <c r="A223" s="116">
        <v>44148</v>
      </c>
      <c r="B223">
        <v>8.9689998626708984</v>
      </c>
      <c r="C223">
        <v>140.6600036621094</v>
      </c>
      <c r="D223" s="42">
        <v>98.048148259662412</v>
      </c>
      <c r="E223">
        <v>92.844283480282684</v>
      </c>
      <c r="F223">
        <v>401.00900268554688</v>
      </c>
      <c r="G223">
        <v>7.7150706426077704</v>
      </c>
      <c r="H223">
        <v>11.379885822097551</v>
      </c>
      <c r="I223">
        <v>11.95780466564111</v>
      </c>
      <c r="J223">
        <v>25.75311680378627</v>
      </c>
      <c r="K223">
        <v>9.027282919221534</v>
      </c>
      <c r="L223">
        <v>69.659311534940571</v>
      </c>
      <c r="M223">
        <v>7.6478583569476086</v>
      </c>
      <c r="N223">
        <v>3.630411977987023</v>
      </c>
      <c r="O223">
        <v>11.75856100459418</v>
      </c>
      <c r="P223">
        <v>0.8472139835357666</v>
      </c>
      <c r="Q223">
        <v>327.38809195005888</v>
      </c>
      <c r="R223">
        <v>10.978117349198101</v>
      </c>
    </row>
    <row r="224" spans="1:18" x14ac:dyDescent="0.75">
      <c r="A224" s="116">
        <v>44151</v>
      </c>
      <c r="B224">
        <v>9.3120002746582031</v>
      </c>
      <c r="C224">
        <v>143.27000427246091</v>
      </c>
      <c r="D224" s="42">
        <v>97.693349969079009</v>
      </c>
      <c r="E224">
        <v>92.516177624159809</v>
      </c>
      <c r="F224">
        <v>387.82443237304688</v>
      </c>
      <c r="G224">
        <v>7.9117227109039163</v>
      </c>
      <c r="H224">
        <v>11.54007581520221</v>
      </c>
      <c r="I224">
        <v>12.19775642952669</v>
      </c>
      <c r="J224">
        <v>25.542087415074661</v>
      </c>
      <c r="K224">
        <v>9.0955151291848324</v>
      </c>
      <c r="L224">
        <v>69.803109874482743</v>
      </c>
      <c r="M224">
        <v>7.6449218355053858</v>
      </c>
      <c r="N224">
        <v>3.6243569362725618</v>
      </c>
      <c r="O224">
        <v>11.82674843820047</v>
      </c>
      <c r="P224">
        <v>0.84421998262405396</v>
      </c>
      <c r="Q224">
        <v>333.94132889638968</v>
      </c>
      <c r="R224">
        <v>10.947347523931279</v>
      </c>
    </row>
    <row r="225" spans="1:18" x14ac:dyDescent="0.75">
      <c r="A225" s="116">
        <v>44152</v>
      </c>
      <c r="B225">
        <v>9.3559999465942383</v>
      </c>
      <c r="C225">
        <v>144.6499938964844</v>
      </c>
      <c r="D225" s="42">
        <v>97.775560103633325</v>
      </c>
      <c r="E225">
        <v>92.438438231387408</v>
      </c>
      <c r="F225">
        <v>404.90606689453119</v>
      </c>
      <c r="G225">
        <v>7.9022573515355816</v>
      </c>
      <c r="H225">
        <v>11.50958996602162</v>
      </c>
      <c r="I225">
        <v>12.104865128122359</v>
      </c>
      <c r="J225">
        <v>25.31672963409483</v>
      </c>
      <c r="K225">
        <v>9.0429617762131329</v>
      </c>
      <c r="L225">
        <v>69.743929717877108</v>
      </c>
      <c r="M225">
        <v>7.6437954341367913</v>
      </c>
      <c r="N225">
        <v>3.6267873598669671</v>
      </c>
      <c r="O225">
        <v>11.83789371972944</v>
      </c>
      <c r="P225">
        <v>0.84320998191833496</v>
      </c>
      <c r="Q225">
        <v>338.6087135275011</v>
      </c>
      <c r="R225">
        <v>10.96631501514139</v>
      </c>
    </row>
    <row r="226" spans="1:18" x14ac:dyDescent="0.75">
      <c r="A226" s="116">
        <v>44153</v>
      </c>
      <c r="B226">
        <v>9.3050003051757813</v>
      </c>
      <c r="C226">
        <v>144.80000305175781</v>
      </c>
      <c r="D226" s="42">
        <v>97.807102563873741</v>
      </c>
      <c r="E226">
        <v>92.504374789825761</v>
      </c>
      <c r="F226">
        <v>404.78475952148438</v>
      </c>
      <c r="G226">
        <v>7.8249223543808739</v>
      </c>
      <c r="H226">
        <v>11.43045871860909</v>
      </c>
      <c r="I226">
        <v>12.022288163446261</v>
      </c>
      <c r="J226">
        <v>24.85084952188879</v>
      </c>
      <c r="K226">
        <v>9.0397445470965181</v>
      </c>
      <c r="L226">
        <v>69.589334958118343</v>
      </c>
      <c r="M226">
        <v>7.657112223950719</v>
      </c>
      <c r="N226">
        <v>3.6390248369769149</v>
      </c>
      <c r="O226">
        <v>11.85896760010888</v>
      </c>
      <c r="P226">
        <v>0.84290999174118042</v>
      </c>
      <c r="Q226">
        <v>335.39382912195828</v>
      </c>
      <c r="R226">
        <v>10.978441708181609</v>
      </c>
    </row>
    <row r="227" spans="1:18" x14ac:dyDescent="0.75">
      <c r="A227" s="116">
        <v>44154</v>
      </c>
      <c r="B227">
        <v>9.3039999008178711</v>
      </c>
      <c r="C227">
        <v>144.94000244140619</v>
      </c>
      <c r="D227" s="42">
        <v>98.122073517808531</v>
      </c>
      <c r="E227">
        <v>92.84388902189221</v>
      </c>
      <c r="F227">
        <v>397.47784423828119</v>
      </c>
      <c r="G227">
        <v>7.8603805480282176</v>
      </c>
      <c r="H227">
        <v>11.49600987149563</v>
      </c>
      <c r="I227">
        <v>12.210975052727351</v>
      </c>
      <c r="J227">
        <v>24.809462115906172</v>
      </c>
      <c r="K227">
        <v>9.0603120856632131</v>
      </c>
      <c r="L227">
        <v>69.919018107579632</v>
      </c>
      <c r="M227">
        <v>7.6658606463937531</v>
      </c>
      <c r="N227">
        <v>3.610080248638099</v>
      </c>
      <c r="O227">
        <v>11.87500632861946</v>
      </c>
      <c r="P227">
        <v>0.84404999017715454</v>
      </c>
      <c r="Q227">
        <v>336.55280139486598</v>
      </c>
      <c r="R227">
        <v>11.033410627325569</v>
      </c>
    </row>
    <row r="228" spans="1:18" x14ac:dyDescent="0.75">
      <c r="A228" s="116">
        <v>44155</v>
      </c>
      <c r="B228">
        <v>9.3090000152587891</v>
      </c>
      <c r="C228">
        <v>145.08000183105469</v>
      </c>
      <c r="D228" s="42">
        <v>98.065781365581643</v>
      </c>
      <c r="E228">
        <v>92.745897913169756</v>
      </c>
      <c r="F228">
        <v>429.91754150390619</v>
      </c>
      <c r="G228">
        <v>7.7733966821292597</v>
      </c>
      <c r="H228">
        <v>11.444417480146971</v>
      </c>
      <c r="I228">
        <v>12.09768780098193</v>
      </c>
      <c r="J228">
        <v>24.8674164603508</v>
      </c>
      <c r="K228">
        <v>9.1125655586884022</v>
      </c>
      <c r="L228">
        <v>69.678260643591784</v>
      </c>
      <c r="M228">
        <v>7.6617137517710026</v>
      </c>
      <c r="N228">
        <v>3.638161507744599</v>
      </c>
      <c r="O228">
        <v>11.915141188972481</v>
      </c>
      <c r="P228">
        <v>0.84271001815795898</v>
      </c>
      <c r="Q228">
        <v>335.6076959658094</v>
      </c>
      <c r="R228">
        <v>11.047940103792831</v>
      </c>
    </row>
    <row r="229" spans="1:18" x14ac:dyDescent="0.75">
      <c r="A229" s="116">
        <v>44158</v>
      </c>
      <c r="B229">
        <v>9.5989999771118164</v>
      </c>
      <c r="C229">
        <v>144.6600036621094</v>
      </c>
      <c r="D229" s="42">
        <v>98.040899714502302</v>
      </c>
      <c r="E229">
        <v>92.778835561355663</v>
      </c>
      <c r="F229">
        <v>513.788330078125</v>
      </c>
      <c r="G229">
        <v>7.9306855250779336</v>
      </c>
      <c r="H229">
        <v>11.65280050426554</v>
      </c>
      <c r="I229">
        <v>12.277665880793389</v>
      </c>
      <c r="J229">
        <v>24.814999436878679</v>
      </c>
      <c r="K229">
        <v>9.2125213232666283</v>
      </c>
      <c r="L229">
        <v>69.783689407002385</v>
      </c>
      <c r="M229">
        <v>7.6777590412993959</v>
      </c>
      <c r="N229">
        <v>3.638161507744599</v>
      </c>
      <c r="O229">
        <v>11.95727283226006</v>
      </c>
      <c r="P229">
        <v>0.84271001815795898</v>
      </c>
      <c r="Q229">
        <v>337.00780640308221</v>
      </c>
      <c r="R229">
        <v>11.031918120720549</v>
      </c>
    </row>
    <row r="230" spans="1:18" x14ac:dyDescent="0.75">
      <c r="A230" s="116">
        <v>44159</v>
      </c>
      <c r="B230">
        <v>9.8979997634887695</v>
      </c>
      <c r="C230">
        <v>146.77000427246091</v>
      </c>
      <c r="D230" s="42">
        <v>98.104613519121813</v>
      </c>
      <c r="E230">
        <v>92.808141132420587</v>
      </c>
      <c r="F230">
        <v>507.57302856445313</v>
      </c>
      <c r="G230">
        <v>8.2617982600858113</v>
      </c>
      <c r="H230">
        <v>11.993547804428831</v>
      </c>
      <c r="I230">
        <v>12.35717476487372</v>
      </c>
      <c r="J230">
        <v>24.72220908774727</v>
      </c>
      <c r="K230">
        <v>9.3311515221571995</v>
      </c>
      <c r="L230">
        <v>70.134894656753204</v>
      </c>
      <c r="M230">
        <v>7.7413892231958243</v>
      </c>
      <c r="N230">
        <v>3.679336922214191</v>
      </c>
      <c r="O230">
        <v>12.25144277242879</v>
      </c>
      <c r="P230">
        <v>0.84439998865127563</v>
      </c>
      <c r="Q230">
        <v>335.72630261674931</v>
      </c>
      <c r="R230">
        <v>11.054041527001459</v>
      </c>
    </row>
    <row r="231" spans="1:18" x14ac:dyDescent="0.75">
      <c r="A231" s="116">
        <v>44160</v>
      </c>
      <c r="B231">
        <v>9.7950000762939453</v>
      </c>
      <c r="C231">
        <v>148.47999572753909</v>
      </c>
      <c r="D231" s="42">
        <v>97.59519453348048</v>
      </c>
      <c r="E231">
        <v>92.357513296872185</v>
      </c>
      <c r="F231">
        <v>478.90252685546881</v>
      </c>
      <c r="G231">
        <v>8.1639011186331345</v>
      </c>
      <c r="H231">
        <v>11.752460221915159</v>
      </c>
      <c r="I231">
        <v>12.320582072405269</v>
      </c>
      <c r="J231">
        <v>24.527503873222258</v>
      </c>
      <c r="K231">
        <v>9.2193977200483346</v>
      </c>
      <c r="L231">
        <v>69.76202568378767</v>
      </c>
      <c r="M231">
        <v>7.7038010824657022</v>
      </c>
      <c r="N231">
        <v>3.6614719847929682</v>
      </c>
      <c r="O231">
        <v>12.280181676642311</v>
      </c>
      <c r="P231">
        <v>0.84030002355575562</v>
      </c>
      <c r="Q231">
        <v>337.69931597902541</v>
      </c>
      <c r="R231">
        <v>10.99237919341363</v>
      </c>
    </row>
    <row r="232" spans="1:18" x14ac:dyDescent="0.75">
      <c r="A232" s="116">
        <v>44162</v>
      </c>
      <c r="B232">
        <v>9.7229995727539063</v>
      </c>
      <c r="C232">
        <v>147.8800048828125</v>
      </c>
      <c r="D232" s="42">
        <v>97.633475652631205</v>
      </c>
      <c r="E232">
        <v>92.335879069600196</v>
      </c>
      <c r="F232">
        <v>432.57867431640619</v>
      </c>
      <c r="G232">
        <v>8.0955829983854528</v>
      </c>
      <c r="H232">
        <v>11.78699105048975</v>
      </c>
      <c r="I232">
        <v>12.40587510236946</v>
      </c>
      <c r="J232">
        <v>24.898298012300529</v>
      </c>
      <c r="K232">
        <v>9.3401363093994405</v>
      </c>
      <c r="L232">
        <v>69.784424020358529</v>
      </c>
      <c r="M232">
        <v>7.7097689749380152</v>
      </c>
      <c r="N232">
        <v>3.6634480841824479</v>
      </c>
      <c r="O232">
        <v>12.243244617000981</v>
      </c>
      <c r="P232">
        <v>0.83920800685882568</v>
      </c>
      <c r="Q232">
        <v>335.84111767792638</v>
      </c>
      <c r="R232">
        <v>11.02596418964038</v>
      </c>
    </row>
    <row r="233" spans="1:18" x14ac:dyDescent="0.75">
      <c r="A233" s="116">
        <v>44165</v>
      </c>
      <c r="B233">
        <v>9.3990001678466797</v>
      </c>
      <c r="C233">
        <v>147.33000183105469</v>
      </c>
      <c r="D233" s="42">
        <v>97.312638196803164</v>
      </c>
      <c r="E233">
        <v>91.97336980547334</v>
      </c>
      <c r="F233">
        <v>515.04803466796875</v>
      </c>
      <c r="G233">
        <v>7.8447273029610187</v>
      </c>
      <c r="H233">
        <v>11.60844941364758</v>
      </c>
      <c r="I233">
        <v>12.503531287322859</v>
      </c>
      <c r="J233">
        <v>24.74583388635892</v>
      </c>
      <c r="K233">
        <v>9.0574244501094654</v>
      </c>
      <c r="L233">
        <v>69.38876357866684</v>
      </c>
      <c r="M233">
        <v>7.6899553594876124</v>
      </c>
      <c r="N233">
        <v>3.6263659441810892</v>
      </c>
      <c r="O233">
        <v>12.111348096775149</v>
      </c>
      <c r="P233">
        <v>0.83531999588012695</v>
      </c>
      <c r="Q233">
        <v>340.24371946934838</v>
      </c>
      <c r="R233">
        <v>10.99076290000858</v>
      </c>
    </row>
    <row r="234" spans="1:18" x14ac:dyDescent="0.75">
      <c r="A234" s="116">
        <v>44166</v>
      </c>
      <c r="B234">
        <v>9.4589996337890625</v>
      </c>
      <c r="C234">
        <v>147.03999328613281</v>
      </c>
      <c r="D234" s="42">
        <v>97.275333706800211</v>
      </c>
      <c r="E234">
        <v>92.172514485016563</v>
      </c>
      <c r="F234">
        <v>486.54641723632813</v>
      </c>
      <c r="G234">
        <v>8.0476393690759096</v>
      </c>
      <c r="H234">
        <v>11.75682345031646</v>
      </c>
      <c r="I234">
        <v>12.6784137181275</v>
      </c>
      <c r="J234">
        <v>24.91906181385389</v>
      </c>
      <c r="K234">
        <v>9.2565599092537809</v>
      </c>
      <c r="L234">
        <v>69.761165444574544</v>
      </c>
      <c r="M234">
        <v>7.7193794593210896</v>
      </c>
      <c r="N234">
        <v>3.649924938624451</v>
      </c>
      <c r="O234">
        <v>12.094874806817019</v>
      </c>
      <c r="P234">
        <v>0.83765000104904175</v>
      </c>
      <c r="Q234">
        <v>345.42622593919077</v>
      </c>
      <c r="R234">
        <v>10.981603208848011</v>
      </c>
    </row>
    <row r="235" spans="1:18" x14ac:dyDescent="0.75">
      <c r="A235" s="116">
        <v>44167</v>
      </c>
      <c r="B235">
        <v>9.5520000457763672</v>
      </c>
      <c r="C235">
        <v>146.7200012207031</v>
      </c>
      <c r="D235" s="42">
        <v>96.071823534380201</v>
      </c>
      <c r="E235">
        <v>91.108335711155632</v>
      </c>
      <c r="F235">
        <v>493.92550659179688</v>
      </c>
      <c r="G235">
        <v>8.0544789377211146</v>
      </c>
      <c r="H235">
        <v>11.48492766076515</v>
      </c>
      <c r="I235">
        <v>12.604594205865279</v>
      </c>
      <c r="J235">
        <v>24.652653087090361</v>
      </c>
      <c r="K235">
        <v>9.1766895350826871</v>
      </c>
      <c r="L235">
        <v>69.166198519942554</v>
      </c>
      <c r="M235">
        <v>7.6480624423322752</v>
      </c>
      <c r="N235">
        <v>3.6087480057682342</v>
      </c>
      <c r="O235">
        <v>12.01639605382468</v>
      </c>
      <c r="P235">
        <v>0.82819998264312744</v>
      </c>
      <c r="Q235">
        <v>342.89703451300738</v>
      </c>
      <c r="R235">
        <v>10.849040968693091</v>
      </c>
    </row>
    <row r="236" spans="1:18" x14ac:dyDescent="0.75">
      <c r="A236" s="116">
        <v>44168</v>
      </c>
      <c r="B236">
        <v>9.6129999160766602</v>
      </c>
      <c r="C236">
        <v>146.08000183105469</v>
      </c>
      <c r="D236" s="42">
        <v>95.915518197491565</v>
      </c>
      <c r="E236">
        <v>90.991674165504719</v>
      </c>
      <c r="F236">
        <v>507.78009033203119</v>
      </c>
      <c r="G236">
        <v>8.043951932628886</v>
      </c>
      <c r="H236">
        <v>11.381474769021111</v>
      </c>
      <c r="I236">
        <v>12.532083630181321</v>
      </c>
      <c r="J236">
        <v>24.607468682075709</v>
      </c>
      <c r="K236">
        <v>9.2033311056072762</v>
      </c>
      <c r="L236">
        <v>68.97640768294832</v>
      </c>
      <c r="M236">
        <v>7.6462421835120153</v>
      </c>
      <c r="N236">
        <v>3.5835174481642298</v>
      </c>
      <c r="O236">
        <v>12.001258165434709</v>
      </c>
      <c r="P236">
        <v>0.82545000314712524</v>
      </c>
      <c r="Q236">
        <v>344.33706835231533</v>
      </c>
      <c r="R236">
        <v>10.85231031836088</v>
      </c>
    </row>
    <row r="237" spans="1:18" x14ac:dyDescent="0.75">
      <c r="A237" s="116">
        <v>44169</v>
      </c>
      <c r="B237">
        <v>9.9029998779296875</v>
      </c>
      <c r="C237">
        <v>146.19999694824219</v>
      </c>
      <c r="D237" s="42">
        <v>95.410690869061909</v>
      </c>
      <c r="E237">
        <v>90.573700289869066</v>
      </c>
      <c r="F237">
        <v>469.7451171875</v>
      </c>
      <c r="G237">
        <v>8.152800176116159</v>
      </c>
      <c r="H237">
        <v>11.58855037008232</v>
      </c>
      <c r="I237">
        <v>12.798215740328491</v>
      </c>
      <c r="J237">
        <v>24.888411972707441</v>
      </c>
      <c r="K237">
        <v>9.3018780820474944</v>
      </c>
      <c r="L237">
        <v>69.086449744759193</v>
      </c>
      <c r="M237">
        <v>7.6502120759669756</v>
      </c>
      <c r="N237">
        <v>3.587571408749739</v>
      </c>
      <c r="O237">
        <v>12.011745508776359</v>
      </c>
      <c r="P237">
        <v>0.82333999872207642</v>
      </c>
      <c r="Q237">
        <v>345.43097984348788</v>
      </c>
      <c r="R237">
        <v>10.78537740219747</v>
      </c>
    </row>
    <row r="238" spans="1:18" x14ac:dyDescent="0.75">
      <c r="A238" s="116">
        <v>44172</v>
      </c>
      <c r="B238">
        <v>9.8269996643066406</v>
      </c>
      <c r="C238">
        <v>147.55999755859381</v>
      </c>
      <c r="D238" s="42">
        <v>95.748233719405107</v>
      </c>
      <c r="E238">
        <v>90.852134236806705</v>
      </c>
      <c r="F238">
        <v>488.70281982421881</v>
      </c>
      <c r="G238">
        <v>8.0961991629999375</v>
      </c>
      <c r="H238">
        <v>11.51385303384501</v>
      </c>
      <c r="I238">
        <v>12.87748661766841</v>
      </c>
      <c r="J238">
        <v>24.864981752398879</v>
      </c>
      <c r="K238">
        <v>9.3123649706390665</v>
      </c>
      <c r="L238">
        <v>69.193025495910661</v>
      </c>
      <c r="M238">
        <v>7.6733974658259294</v>
      </c>
      <c r="N238">
        <v>3.5881414082759018</v>
      </c>
      <c r="O238">
        <v>12.02756699350005</v>
      </c>
      <c r="P238">
        <v>0.82498997449874878</v>
      </c>
      <c r="Q238">
        <v>347.03426846350339</v>
      </c>
      <c r="R238">
        <v>10.830552783798741</v>
      </c>
    </row>
    <row r="239" spans="1:18" x14ac:dyDescent="0.75">
      <c r="A239" s="116">
        <v>44173</v>
      </c>
      <c r="C239">
        <v>146.97999572753909</v>
      </c>
      <c r="D239" s="42">
        <v>95.821370093768564</v>
      </c>
      <c r="E239">
        <v>90.946132925034362</v>
      </c>
      <c r="F239">
        <v>458.170654296875</v>
      </c>
      <c r="G239">
        <v>8.1098053132026848</v>
      </c>
      <c r="H239">
        <v>11.59515950144697</v>
      </c>
      <c r="I239">
        <v>12.87089887969722</v>
      </c>
      <c r="J239">
        <v>25.057912405211368</v>
      </c>
      <c r="K239">
        <v>9.3268463164454829</v>
      </c>
      <c r="L239">
        <v>69.184155218827073</v>
      </c>
      <c r="M239">
        <v>7.686465446121133</v>
      </c>
      <c r="N239">
        <v>3.5773276513801591</v>
      </c>
      <c r="O239">
        <v>12.04398760814024</v>
      </c>
      <c r="P239">
        <v>0.82555001974105835</v>
      </c>
      <c r="Q239">
        <v>350.21016953166691</v>
      </c>
      <c r="R239">
        <v>10.837905115033831</v>
      </c>
    </row>
    <row r="240" spans="1:18" x14ac:dyDescent="0.75">
      <c r="A240" s="116">
        <v>44174</v>
      </c>
      <c r="B240">
        <v>9.8979997634887695</v>
      </c>
      <c r="C240">
        <v>147.9700012207031</v>
      </c>
      <c r="D240" s="42">
        <v>95.700431207595557</v>
      </c>
      <c r="E240">
        <v>90.784822591592729</v>
      </c>
      <c r="F240">
        <v>474.79541015625</v>
      </c>
      <c r="G240">
        <v>8.1437237556017408</v>
      </c>
      <c r="H240">
        <v>11.69527091886914</v>
      </c>
      <c r="I240">
        <v>12.505209327338999</v>
      </c>
      <c r="J240">
        <v>24.908393629443712</v>
      </c>
      <c r="K240">
        <v>9.2714103818052536</v>
      </c>
      <c r="L240">
        <v>69.093025299695455</v>
      </c>
      <c r="M240">
        <v>7.6878617309777164</v>
      </c>
      <c r="N240">
        <v>3.5912294678361429</v>
      </c>
      <c r="O240">
        <v>12.054431860060671</v>
      </c>
      <c r="P240">
        <v>0.82569998502731323</v>
      </c>
      <c r="Q240">
        <v>340.59688450682921</v>
      </c>
      <c r="R240">
        <v>10.79270883720932</v>
      </c>
    </row>
    <row r="241" spans="1:18" x14ac:dyDescent="0.75">
      <c r="A241" s="116">
        <v>44175</v>
      </c>
      <c r="B241">
        <v>9.9759998321533203</v>
      </c>
      <c r="C241">
        <v>147.3999938964844</v>
      </c>
      <c r="D241" s="42">
        <v>96.192040939059098</v>
      </c>
      <c r="E241">
        <v>91.213119915032166</v>
      </c>
      <c r="F241">
        <v>460.8868408203125</v>
      </c>
      <c r="G241">
        <v>8.2223515094190134</v>
      </c>
      <c r="H241">
        <v>11.6445441114285</v>
      </c>
      <c r="I241">
        <v>12.57696748856341</v>
      </c>
      <c r="J241">
        <v>25.121887266046091</v>
      </c>
      <c r="K241">
        <v>9.3533956882933467</v>
      </c>
      <c r="L241">
        <v>69.405100197717275</v>
      </c>
      <c r="M241">
        <v>7.7083453852131916</v>
      </c>
      <c r="N241">
        <v>3.6406586665726191</v>
      </c>
      <c r="O241">
        <v>12.26867545597997</v>
      </c>
      <c r="P241">
        <v>0.8278999924659729</v>
      </c>
      <c r="Q241">
        <v>348.07717122208851</v>
      </c>
      <c r="R241">
        <v>10.868755797374719</v>
      </c>
    </row>
    <row r="242" spans="1:18" x14ac:dyDescent="0.75">
      <c r="A242" s="116">
        <v>44176</v>
      </c>
      <c r="B242">
        <v>9.9049997329711914</v>
      </c>
      <c r="C242">
        <v>146.21000671386719</v>
      </c>
      <c r="D242" s="42">
        <v>95.77840303074845</v>
      </c>
      <c r="E242">
        <v>90.825667198643259</v>
      </c>
      <c r="F242">
        <v>450.64028930664063</v>
      </c>
      <c r="G242">
        <v>8.088999186519743</v>
      </c>
      <c r="H242">
        <v>11.53283314356651</v>
      </c>
      <c r="I242">
        <v>12.4326310919493</v>
      </c>
      <c r="J242">
        <v>24.869245154372379</v>
      </c>
      <c r="K242">
        <v>9.2866396148555168</v>
      </c>
      <c r="L242">
        <v>68.958939417565489</v>
      </c>
      <c r="M242">
        <v>7.6745833591850783</v>
      </c>
      <c r="N242">
        <v>3.6210109643935202</v>
      </c>
      <c r="O242">
        <v>12.17776338707068</v>
      </c>
      <c r="P242">
        <v>0.82343202829360962</v>
      </c>
      <c r="Q242">
        <v>343.63455956188051</v>
      </c>
      <c r="R242">
        <v>10.80684646683437</v>
      </c>
    </row>
    <row r="243" spans="1:18" x14ac:dyDescent="0.75">
      <c r="A243" s="116">
        <v>44179</v>
      </c>
      <c r="B243">
        <v>9.7349996566772461</v>
      </c>
      <c r="C243">
        <v>146.86000061035159</v>
      </c>
      <c r="D243" s="42">
        <v>95.8075089784802</v>
      </c>
      <c r="E243">
        <v>91.044342327556933</v>
      </c>
      <c r="F243">
        <v>482.3651123046875</v>
      </c>
      <c r="G243">
        <v>8.0152960076082991</v>
      </c>
      <c r="H243">
        <v>11.429056496241399</v>
      </c>
      <c r="I243">
        <v>12.64276607642671</v>
      </c>
      <c r="J243">
        <v>24.891563735641849</v>
      </c>
      <c r="K243">
        <v>9.2053645588754307</v>
      </c>
      <c r="L243">
        <v>69.036740462809121</v>
      </c>
      <c r="M243">
        <v>7.6814708144073052</v>
      </c>
      <c r="N243">
        <v>3.6441017504596118</v>
      </c>
      <c r="O243">
        <v>12.229898512319149</v>
      </c>
      <c r="P243">
        <v>0.82417100667953491</v>
      </c>
      <c r="Q243">
        <v>347.57528344148341</v>
      </c>
      <c r="R243">
        <v>10.816544930926851</v>
      </c>
    </row>
    <row r="244" spans="1:18" x14ac:dyDescent="0.75">
      <c r="A244" s="116">
        <v>44180</v>
      </c>
      <c r="B244">
        <v>9.8249998092651367</v>
      </c>
      <c r="C244">
        <v>146.22999572753909</v>
      </c>
      <c r="D244" s="42">
        <v>95.74210888104426</v>
      </c>
      <c r="E244">
        <v>90.904055805769531</v>
      </c>
      <c r="F244">
        <v>484.88702392578119</v>
      </c>
      <c r="G244">
        <v>8.16679403641308</v>
      </c>
      <c r="H244">
        <v>11.64244557687198</v>
      </c>
      <c r="I244">
        <v>12.825368933570299</v>
      </c>
      <c r="J244">
        <v>25.115805951035099</v>
      </c>
      <c r="K244">
        <v>9.2912569518945247</v>
      </c>
      <c r="L244">
        <v>69.163425234780334</v>
      </c>
      <c r="M244">
        <v>7.6795124862488819</v>
      </c>
      <c r="N244">
        <v>3.6658754248030618</v>
      </c>
      <c r="O244">
        <v>12.31306980305374</v>
      </c>
      <c r="P244">
        <v>0.82311999797821045</v>
      </c>
      <c r="Q244">
        <v>347.21395965496782</v>
      </c>
      <c r="R244">
        <v>10.786495008982341</v>
      </c>
    </row>
    <row r="245" spans="1:18" x14ac:dyDescent="0.75">
      <c r="A245" s="116">
        <v>44181</v>
      </c>
      <c r="B245">
        <v>9.805999755859375</v>
      </c>
      <c r="C245">
        <v>147.82000732421881</v>
      </c>
      <c r="D245" s="42">
        <v>95.659002775470071</v>
      </c>
      <c r="E245">
        <v>90.871698201977779</v>
      </c>
      <c r="F245">
        <v>521.63348388671875</v>
      </c>
      <c r="G245">
        <v>8.1874098733595702</v>
      </c>
      <c r="H245">
        <v>11.61285510209439</v>
      </c>
      <c r="I245">
        <v>12.77382557959163</v>
      </c>
      <c r="J245">
        <v>25.02421979619589</v>
      </c>
      <c r="K245">
        <v>9.3603170697873566</v>
      </c>
      <c r="L245">
        <v>69.029333907405089</v>
      </c>
      <c r="M245">
        <v>7.676098050278938</v>
      </c>
      <c r="N245">
        <v>3.6840517766741532</v>
      </c>
      <c r="O245">
        <v>12.381638492247131</v>
      </c>
      <c r="P245">
        <v>0.82275402545928955</v>
      </c>
      <c r="Q245">
        <v>351.83983178576449</v>
      </c>
      <c r="R245">
        <v>10.80607398055076</v>
      </c>
    </row>
    <row r="246" spans="1:18" x14ac:dyDescent="0.75">
      <c r="A246" s="116">
        <v>44182</v>
      </c>
      <c r="B246">
        <v>9.8039999008178711</v>
      </c>
      <c r="C246">
        <v>147.44000244140619</v>
      </c>
      <c r="D246" s="42">
        <v>95.29986875375107</v>
      </c>
      <c r="E246">
        <v>90.606605945493357</v>
      </c>
      <c r="F246">
        <v>524.2911376953125</v>
      </c>
      <c r="G246">
        <v>8.1650711756619785</v>
      </c>
      <c r="H246">
        <v>11.764334632192231</v>
      </c>
      <c r="I246">
        <v>12.794914048868121</v>
      </c>
      <c r="J246">
        <v>25.208106191547358</v>
      </c>
      <c r="K246">
        <v>9.3822863118637088</v>
      </c>
      <c r="L246">
        <v>68.875694219275829</v>
      </c>
      <c r="M246">
        <v>7.6476047489388748</v>
      </c>
      <c r="N246">
        <v>3.7164216397236491</v>
      </c>
      <c r="O246">
        <v>12.46682173079034</v>
      </c>
      <c r="P246">
        <v>0.81970000267028809</v>
      </c>
      <c r="Q246">
        <v>356.19337172919768</v>
      </c>
      <c r="R246">
        <v>10.77405636101048</v>
      </c>
    </row>
    <row r="247" spans="1:18" x14ac:dyDescent="0.75">
      <c r="A247" s="116">
        <v>44183</v>
      </c>
      <c r="B247">
        <v>9.7349996566772461</v>
      </c>
      <c r="C247">
        <v>147.8399963378906</v>
      </c>
      <c r="D247" s="42">
        <v>94.760975246244925</v>
      </c>
      <c r="E247">
        <v>90.100230095102233</v>
      </c>
      <c r="F247">
        <v>534.2440185546875</v>
      </c>
      <c r="G247">
        <v>8.0497074675322438</v>
      </c>
      <c r="H247">
        <v>11.75106658651657</v>
      </c>
      <c r="I247">
        <v>12.633312324993771</v>
      </c>
      <c r="J247">
        <v>25.05783335121578</v>
      </c>
      <c r="K247">
        <v>9.3046266050560007</v>
      </c>
      <c r="L247">
        <v>68.576490757479405</v>
      </c>
      <c r="M247">
        <v>7.615996879159411</v>
      </c>
      <c r="N247">
        <v>3.7234637521862619</v>
      </c>
      <c r="O247">
        <v>12.46787404236534</v>
      </c>
      <c r="P247">
        <v>0.81547999382019043</v>
      </c>
      <c r="Q247">
        <v>359.45456241760979</v>
      </c>
      <c r="R247">
        <v>10.70248276382017</v>
      </c>
    </row>
    <row r="248" spans="1:18" x14ac:dyDescent="0.75">
      <c r="A248" s="116">
        <v>44186</v>
      </c>
      <c r="B248">
        <v>9.5790004730224609</v>
      </c>
      <c r="C248">
        <v>146.57000732421881</v>
      </c>
      <c r="D248" s="42">
        <v>95.122364654398552</v>
      </c>
      <c r="E248">
        <v>90.483908739522121</v>
      </c>
      <c r="F248">
        <v>498.42062377929688</v>
      </c>
      <c r="G248">
        <v>8.1540142399192064</v>
      </c>
      <c r="H248">
        <v>11.722208340693671</v>
      </c>
      <c r="I248">
        <v>12.642107986185749</v>
      </c>
      <c r="J248">
        <v>24.995148573381812</v>
      </c>
      <c r="K248">
        <v>9.2664383845817611</v>
      </c>
      <c r="L248">
        <v>68.591829004040392</v>
      </c>
      <c r="M248">
        <v>7.6183532591300596</v>
      </c>
      <c r="N248">
        <v>3.7179571065065322</v>
      </c>
      <c r="O248">
        <v>12.3607090913639</v>
      </c>
      <c r="P248">
        <v>0.81858998537063599</v>
      </c>
      <c r="Q248">
        <v>354.29400451390569</v>
      </c>
      <c r="R248">
        <v>10.743298763251801</v>
      </c>
    </row>
    <row r="249" spans="1:18" x14ac:dyDescent="0.75">
      <c r="A249" s="116">
        <v>44187</v>
      </c>
      <c r="B249">
        <v>9.5229997634887695</v>
      </c>
      <c r="C249">
        <v>146.80999755859381</v>
      </c>
      <c r="D249" s="42">
        <v>95.097903508723448</v>
      </c>
      <c r="E249">
        <v>90.458270929977971</v>
      </c>
      <c r="F249">
        <v>520.918212890625</v>
      </c>
      <c r="G249">
        <v>8.0585215250625879</v>
      </c>
      <c r="H249">
        <v>11.645100072026249</v>
      </c>
      <c r="I249">
        <v>12.62064146256631</v>
      </c>
      <c r="J249">
        <v>25.0790892488975</v>
      </c>
      <c r="K249">
        <v>9.1853278697700489</v>
      </c>
      <c r="L249">
        <v>68.5625641874949</v>
      </c>
      <c r="M249">
        <v>7.613491929414522</v>
      </c>
      <c r="N249">
        <v>3.6919710027165422</v>
      </c>
      <c r="O249">
        <v>12.21713991969585</v>
      </c>
      <c r="P249">
        <v>0.81720000505447388</v>
      </c>
      <c r="Q249">
        <v>355.75742812813411</v>
      </c>
      <c r="R249">
        <v>10.74926751033308</v>
      </c>
    </row>
    <row r="250" spans="1:18" x14ac:dyDescent="0.75">
      <c r="A250" s="116">
        <v>44188</v>
      </c>
      <c r="B250">
        <v>9.6540002822875977</v>
      </c>
      <c r="C250">
        <v>147.28999328613281</v>
      </c>
      <c r="D250" s="42">
        <v>95.425299656271818</v>
      </c>
      <c r="E250">
        <v>90.694751715564053</v>
      </c>
      <c r="F250">
        <v>478.68624877929688</v>
      </c>
      <c r="G250">
        <v>8.2393232443610032</v>
      </c>
      <c r="H250">
        <v>11.709534162400811</v>
      </c>
      <c r="I250">
        <v>12.57793792213306</v>
      </c>
      <c r="J250">
        <v>25.269758165304669</v>
      </c>
      <c r="K250">
        <v>9.3052638352310169</v>
      </c>
      <c r="L250">
        <v>69.155778575295699</v>
      </c>
      <c r="M250">
        <v>7.65299433218388</v>
      </c>
      <c r="N250">
        <v>3.7401197505596429</v>
      </c>
      <c r="O250">
        <v>12.415224073856731</v>
      </c>
      <c r="P250">
        <v>0.82056999206542969</v>
      </c>
      <c r="Q250">
        <v>349.91805972007569</v>
      </c>
      <c r="R250">
        <v>10.769284670550411</v>
      </c>
    </row>
    <row r="251" spans="1:18" x14ac:dyDescent="0.75">
      <c r="A251" s="116">
        <v>44189</v>
      </c>
      <c r="D251" s="42">
        <v>95.477110825919681</v>
      </c>
      <c r="E251">
        <v>90.787858269592562</v>
      </c>
      <c r="F251">
        <v>501.98394775390619</v>
      </c>
      <c r="G251">
        <v>8.2279150931157119</v>
      </c>
      <c r="H251">
        <v>11.770587450242029</v>
      </c>
      <c r="I251">
        <v>12.651960197449</v>
      </c>
      <c r="J251">
        <v>25.228189078757509</v>
      </c>
      <c r="K251">
        <v>9.2360149031734409</v>
      </c>
      <c r="L251">
        <v>69.272054103862956</v>
      </c>
      <c r="M251">
        <v>7.6581122699619746</v>
      </c>
      <c r="N251">
        <v>3.7386611264603</v>
      </c>
      <c r="O251">
        <v>12.42678680422307</v>
      </c>
      <c r="P251">
        <v>0.82024997472763062</v>
      </c>
      <c r="Q251">
        <v>352.9070445771722</v>
      </c>
      <c r="R251">
        <v>10.78938613455284</v>
      </c>
    </row>
    <row r="252" spans="1:18" x14ac:dyDescent="0.75">
      <c r="A252" s="116">
        <v>44193</v>
      </c>
      <c r="B252">
        <v>9.6040000915527344</v>
      </c>
      <c r="C252">
        <v>148.78999328613281</v>
      </c>
      <c r="D252" s="42">
        <v>95.386181892521563</v>
      </c>
      <c r="E252">
        <v>90.69404379016305</v>
      </c>
      <c r="F252">
        <v>597.633056640625</v>
      </c>
      <c r="G252">
        <v>8.251430085794027</v>
      </c>
      <c r="H252">
        <v>11.6836456600563</v>
      </c>
      <c r="I252">
        <v>12.59834936075799</v>
      </c>
      <c r="J252">
        <v>25.144456058833839</v>
      </c>
      <c r="K252">
        <v>9.2748150900024484</v>
      </c>
      <c r="L252">
        <v>69.281790738808922</v>
      </c>
      <c r="M252">
        <v>7.6657129499299117</v>
      </c>
      <c r="N252">
        <v>3.7100858269749319</v>
      </c>
      <c r="O252">
        <v>12.347302503885659</v>
      </c>
      <c r="P252">
        <v>0.81932997703552246</v>
      </c>
      <c r="Q252">
        <v>355.69837735152402</v>
      </c>
      <c r="R252">
        <v>10.79346772507802</v>
      </c>
    </row>
    <row r="253" spans="1:18" x14ac:dyDescent="0.75">
      <c r="A253" s="116">
        <v>44194</v>
      </c>
      <c r="B253">
        <v>9.5979995727539063</v>
      </c>
      <c r="C253">
        <v>149.6600036621094</v>
      </c>
      <c r="D253" s="42">
        <v>95.259120000409894</v>
      </c>
      <c r="E253">
        <v>90.613947190577164</v>
      </c>
      <c r="F253">
        <v>596.98846435546875</v>
      </c>
      <c r="G253">
        <v>8.1736533838557079</v>
      </c>
      <c r="H253">
        <v>11.592476716468809</v>
      </c>
      <c r="I253">
        <v>12.500717207076381</v>
      </c>
      <c r="J253">
        <v>25.011815767793451</v>
      </c>
      <c r="K253">
        <v>9.3590633774147136</v>
      </c>
      <c r="L253">
        <v>69.090481581515633</v>
      </c>
      <c r="M253">
        <v>7.6703707271371968</v>
      </c>
      <c r="N253">
        <v>3.7374152636039071</v>
      </c>
      <c r="O253">
        <v>12.37785272423935</v>
      </c>
      <c r="P253">
        <v>0.8180999755859375</v>
      </c>
      <c r="Q253">
        <v>353.69938769610599</v>
      </c>
      <c r="R253">
        <v>10.77726426454319</v>
      </c>
    </row>
    <row r="254" spans="1:18" x14ac:dyDescent="0.75">
      <c r="A254" s="116">
        <v>44195</v>
      </c>
      <c r="B254">
        <v>9.6219997406005859</v>
      </c>
      <c r="C254">
        <v>148.8800048828125</v>
      </c>
      <c r="D254" s="42">
        <v>95.08609181855536</v>
      </c>
      <c r="E254">
        <v>90.411762635959349</v>
      </c>
      <c r="F254">
        <v>611.14215087890625</v>
      </c>
      <c r="G254">
        <v>8.2110486232944595</v>
      </c>
      <c r="H254">
        <v>11.703304073172379</v>
      </c>
      <c r="I254">
        <v>12.698353207055449</v>
      </c>
      <c r="J254">
        <v>25.006809019740668</v>
      </c>
      <c r="K254">
        <v>9.5160754710857418</v>
      </c>
      <c r="L254">
        <v>69.066618676830331</v>
      </c>
      <c r="M254">
        <v>7.6599630356221837</v>
      </c>
      <c r="N254">
        <v>3.7481082486192179</v>
      </c>
      <c r="O254">
        <v>12.40517557790184</v>
      </c>
      <c r="P254">
        <v>0.81612998247146606</v>
      </c>
      <c r="Q254">
        <v>354.81255969209087</v>
      </c>
      <c r="R254">
        <v>10.775490302806871</v>
      </c>
    </row>
    <row r="255" spans="1:18" x14ac:dyDescent="0.75">
      <c r="A255" s="116">
        <v>44196</v>
      </c>
      <c r="D255" s="42">
        <v>94.795356316433754</v>
      </c>
      <c r="E255">
        <v>90.210250037140213</v>
      </c>
      <c r="F255">
        <v>603.98944091796875</v>
      </c>
      <c r="G255">
        <v>8.2609376845866791</v>
      </c>
      <c r="H255">
        <v>11.69928590076961</v>
      </c>
      <c r="I255">
        <v>12.68900116779696</v>
      </c>
      <c r="J255">
        <v>24.94279598276626</v>
      </c>
      <c r="K255">
        <v>9.504144823335082</v>
      </c>
      <c r="L255">
        <v>68.858223196293693</v>
      </c>
      <c r="M255">
        <v>7.6307265504328834</v>
      </c>
      <c r="N255">
        <v>3.759958594746422</v>
      </c>
      <c r="O255">
        <v>12.40660884392128</v>
      </c>
      <c r="P255">
        <v>0.81301498413085938</v>
      </c>
      <c r="Q255">
        <v>361.17473624937702</v>
      </c>
      <c r="R255">
        <v>10.750420028005459</v>
      </c>
    </row>
    <row r="256" spans="1:18" x14ac:dyDescent="0.75">
      <c r="A256" s="116">
        <v>44200</v>
      </c>
      <c r="B256">
        <v>9.6339998245239258</v>
      </c>
      <c r="C256">
        <v>150.25999450683591</v>
      </c>
      <c r="D256" s="42">
        <v>95.055262554425099</v>
      </c>
      <c r="E256">
        <v>90.516473686583595</v>
      </c>
      <c r="F256">
        <v>848.9903564453125</v>
      </c>
      <c r="G256">
        <v>8.1636260252836337</v>
      </c>
      <c r="H256">
        <v>11.57485075350723</v>
      </c>
      <c r="I256">
        <v>12.70068747867322</v>
      </c>
      <c r="J256">
        <v>24.845714226550399</v>
      </c>
      <c r="K256">
        <v>9.6321042425689711</v>
      </c>
      <c r="L256">
        <v>68.992201452347217</v>
      </c>
      <c r="M256">
        <v>7.6613711264207041</v>
      </c>
      <c r="N256">
        <v>3.807884704449862</v>
      </c>
      <c r="O256">
        <v>12.41561894312019</v>
      </c>
      <c r="P256">
        <v>0.81628000736236572</v>
      </c>
      <c r="Q256">
        <v>355.40566966917322</v>
      </c>
      <c r="R256">
        <v>10.769409318210711</v>
      </c>
    </row>
    <row r="257" spans="1:18" x14ac:dyDescent="0.75">
      <c r="A257" s="116">
        <v>44201</v>
      </c>
      <c r="B257">
        <v>9.883000373840332</v>
      </c>
      <c r="C257">
        <v>147.83000183105469</v>
      </c>
      <c r="D257" s="42">
        <v>94.951650814059121</v>
      </c>
      <c r="E257">
        <v>90.397720936088263</v>
      </c>
      <c r="F257">
        <v>894.42266845703125</v>
      </c>
      <c r="G257">
        <v>8.2364195043335258</v>
      </c>
      <c r="H257">
        <v>11.884163331162259</v>
      </c>
      <c r="I257">
        <v>12.99820067467061</v>
      </c>
      <c r="J257">
        <v>24.93067200859014</v>
      </c>
      <c r="K257">
        <v>9.8599373623870861</v>
      </c>
      <c r="L257">
        <v>69.010891627996898</v>
      </c>
      <c r="M257">
        <v>7.6688720854750159</v>
      </c>
      <c r="N257">
        <v>3.892947807243786</v>
      </c>
      <c r="O257">
        <v>12.7656808532135</v>
      </c>
      <c r="P257">
        <v>0.8162199854850769</v>
      </c>
      <c r="Q257">
        <v>350.28805032474702</v>
      </c>
      <c r="R257">
        <v>10.71219452633898</v>
      </c>
    </row>
    <row r="258" spans="1:18" x14ac:dyDescent="0.75">
      <c r="A258" s="116">
        <v>44202</v>
      </c>
      <c r="C258">
        <v>148.57000732421881</v>
      </c>
      <c r="D258" s="42">
        <v>94.110720444722119</v>
      </c>
      <c r="E258">
        <v>89.752882606934236</v>
      </c>
      <c r="F258">
        <v>978.32220458984375</v>
      </c>
      <c r="G258">
        <v>8.6262013092836014</v>
      </c>
      <c r="H258">
        <v>12.316798338107111</v>
      </c>
      <c r="I258">
        <v>12.88418159233038</v>
      </c>
      <c r="J258">
        <v>25.240642593840558</v>
      </c>
      <c r="K258">
        <v>9.7477500312398888</v>
      </c>
      <c r="L258">
        <v>68.611600655635812</v>
      </c>
      <c r="M258">
        <v>7.6385245432365423</v>
      </c>
      <c r="N258">
        <v>3.8775424912213339</v>
      </c>
      <c r="O258">
        <v>12.74768360152893</v>
      </c>
      <c r="P258">
        <v>0.81299000978469849</v>
      </c>
      <c r="Q258">
        <v>351.97542542178962</v>
      </c>
      <c r="R258">
        <v>10.5895194296175</v>
      </c>
    </row>
    <row r="259" spans="1:18" x14ac:dyDescent="0.75">
      <c r="A259" s="116">
        <v>44203</v>
      </c>
      <c r="B259">
        <v>10.35000038146973</v>
      </c>
      <c r="C259">
        <v>151.7200012207031</v>
      </c>
      <c r="D259" s="42">
        <v>93.703405932240457</v>
      </c>
      <c r="E259">
        <v>89.217440462863124</v>
      </c>
      <c r="F259">
        <v>998.99139404296875</v>
      </c>
      <c r="G259">
        <v>8.719094708413536</v>
      </c>
      <c r="H259">
        <v>12.365178071949</v>
      </c>
      <c r="I259">
        <v>13.363945514257241</v>
      </c>
      <c r="J259">
        <v>25.73671211190867</v>
      </c>
      <c r="K259">
        <v>9.8208358171119698</v>
      </c>
      <c r="L259">
        <v>68.581107845147926</v>
      </c>
      <c r="M259">
        <v>7.6292618666269618</v>
      </c>
      <c r="N259">
        <v>3.871229589066786</v>
      </c>
      <c r="O259">
        <v>12.75412169745255</v>
      </c>
      <c r="P259">
        <v>0.81029999256134033</v>
      </c>
      <c r="Q259">
        <v>357.63888906912331</v>
      </c>
      <c r="R259">
        <v>10.554480881406681</v>
      </c>
    </row>
    <row r="260" spans="1:18" x14ac:dyDescent="0.75">
      <c r="A260" s="116">
        <v>44204</v>
      </c>
      <c r="B260">
        <v>10.319999694824221</v>
      </c>
      <c r="C260">
        <v>154.1600036621094</v>
      </c>
      <c r="D260" s="42">
        <v>94.122800531677967</v>
      </c>
      <c r="E260">
        <v>89.628005914371897</v>
      </c>
      <c r="F260">
        <v>1001.388366699219</v>
      </c>
      <c r="G260">
        <v>8.7278834703097914</v>
      </c>
      <c r="H260">
        <v>12.37018196059989</v>
      </c>
      <c r="I260">
        <v>13.369239874764281</v>
      </c>
      <c r="J260">
        <v>25.898571107818949</v>
      </c>
      <c r="K260">
        <v>10.08846185830879</v>
      </c>
      <c r="L260">
        <v>69.07321827661508</v>
      </c>
      <c r="M260">
        <v>7.680622100961557</v>
      </c>
      <c r="N260">
        <v>3.8538812409282168</v>
      </c>
      <c r="O260">
        <v>12.932462605559349</v>
      </c>
      <c r="P260">
        <v>0.8148999810218811</v>
      </c>
      <c r="Q260">
        <v>366.99806995949069</v>
      </c>
      <c r="R260">
        <v>10.606350964823781</v>
      </c>
    </row>
    <row r="261" spans="1:18" x14ac:dyDescent="0.75">
      <c r="A261" s="116">
        <v>44207</v>
      </c>
      <c r="B261">
        <v>10.36200046539307</v>
      </c>
      <c r="C261">
        <v>154.3699951171875</v>
      </c>
      <c r="D261" s="42">
        <v>94.627337656835152</v>
      </c>
      <c r="E261">
        <v>90.029531132790908</v>
      </c>
      <c r="F261">
        <v>896.449462890625</v>
      </c>
      <c r="G261">
        <v>8.8135283853495139</v>
      </c>
      <c r="H261">
        <v>12.489531811254491</v>
      </c>
      <c r="I261">
        <v>13.62067486341857</v>
      </c>
      <c r="J261">
        <v>26.174903769003439</v>
      </c>
      <c r="K261">
        <v>10.117997606970791</v>
      </c>
      <c r="L261">
        <v>69.182183554628409</v>
      </c>
      <c r="M261">
        <v>7.7262398380551636</v>
      </c>
      <c r="N261">
        <v>3.874237714513356</v>
      </c>
      <c r="O261">
        <v>12.91624339037514</v>
      </c>
      <c r="P261">
        <v>0.82059997320175171</v>
      </c>
      <c r="Q261">
        <v>368.83852685258353</v>
      </c>
      <c r="R261">
        <v>10.66433279954788</v>
      </c>
    </row>
    <row r="262" spans="1:18" x14ac:dyDescent="0.75">
      <c r="A262" s="116">
        <v>44208</v>
      </c>
      <c r="B262">
        <v>10.53699970245361</v>
      </c>
      <c r="C262">
        <v>154.4100036621094</v>
      </c>
      <c r="D262" s="42">
        <v>94.906930215680404</v>
      </c>
      <c r="E262">
        <v>90.274812196889798</v>
      </c>
      <c r="F262">
        <v>854.6751708984375</v>
      </c>
      <c r="G262">
        <v>8.938818933847358</v>
      </c>
      <c r="H262">
        <v>12.70485925785141</v>
      </c>
      <c r="I262">
        <v>13.712542363780701</v>
      </c>
      <c r="J262">
        <v>26.174162035511241</v>
      </c>
      <c r="K262">
        <v>10.163887249435851</v>
      </c>
      <c r="L262">
        <v>69.415035750817424</v>
      </c>
      <c r="M262">
        <v>7.7343193086809947</v>
      </c>
      <c r="N262">
        <v>3.9418885894603761</v>
      </c>
      <c r="O262">
        <v>13.165359361631429</v>
      </c>
      <c r="P262">
        <v>0.82232099771499634</v>
      </c>
      <c r="Q262">
        <v>370.75742998572792</v>
      </c>
      <c r="R262">
        <v>10.686698847274901</v>
      </c>
    </row>
    <row r="263" spans="1:18" x14ac:dyDescent="0.75">
      <c r="A263" s="116">
        <v>44209</v>
      </c>
      <c r="B263">
        <v>10.48700046539307</v>
      </c>
      <c r="C263">
        <v>155.05999755859381</v>
      </c>
      <c r="D263" s="42">
        <v>94.831270090963699</v>
      </c>
      <c r="E263">
        <v>90.263954679233393</v>
      </c>
      <c r="F263">
        <v>929.73687744140625</v>
      </c>
      <c r="G263">
        <v>8.8707999969918774</v>
      </c>
      <c r="H263">
        <v>12.51546560350323</v>
      </c>
      <c r="I263">
        <v>13.650532207276679</v>
      </c>
      <c r="J263">
        <v>26.18168057344224</v>
      </c>
      <c r="K263">
        <v>10.181102355340951</v>
      </c>
      <c r="L263">
        <v>69.347634540631589</v>
      </c>
      <c r="M263">
        <v>7.7118815648628916</v>
      </c>
      <c r="N263">
        <v>3.9263284769825191</v>
      </c>
      <c r="O263">
        <v>13.072436845553399</v>
      </c>
      <c r="P263">
        <v>0.81907498836517334</v>
      </c>
      <c r="Q263">
        <v>357.2418758214335</v>
      </c>
      <c r="R263">
        <v>10.70113314169237</v>
      </c>
    </row>
    <row r="264" spans="1:18" x14ac:dyDescent="0.75">
      <c r="A264" s="116">
        <v>44210</v>
      </c>
      <c r="B264">
        <v>10.64299964904785</v>
      </c>
      <c r="C264">
        <v>155.1600036621094</v>
      </c>
      <c r="D264" s="42">
        <v>95.006529848733408</v>
      </c>
      <c r="E264">
        <v>90.57607674355404</v>
      </c>
      <c r="F264">
        <v>1002.777038574219</v>
      </c>
      <c r="G264">
        <v>9.0032200087404703</v>
      </c>
      <c r="H264">
        <v>12.48921765933704</v>
      </c>
      <c r="I264">
        <v>13.8766652617104</v>
      </c>
      <c r="J264">
        <v>26.36104417192314</v>
      </c>
      <c r="K264">
        <v>10.302165784033781</v>
      </c>
      <c r="L264">
        <v>69.596257929796138</v>
      </c>
      <c r="M264">
        <v>7.7575506569199888</v>
      </c>
      <c r="N264">
        <v>3.974372968244694</v>
      </c>
      <c r="O264">
        <v>13.245642506440159</v>
      </c>
      <c r="P264">
        <v>0.82220000028610229</v>
      </c>
      <c r="Q264">
        <v>334.98143772032381</v>
      </c>
      <c r="R264">
        <v>10.72572217189173</v>
      </c>
    </row>
    <row r="265" spans="1:18" x14ac:dyDescent="0.75">
      <c r="A265" s="116">
        <v>44211</v>
      </c>
      <c r="B265">
        <v>10.416000366210939</v>
      </c>
      <c r="C265">
        <v>154.88999938964841</v>
      </c>
      <c r="D265" s="42">
        <v>95.191765067697816</v>
      </c>
      <c r="E265">
        <v>90.748621052771341</v>
      </c>
      <c r="F265">
        <v>970.10211181640625</v>
      </c>
      <c r="G265">
        <v>8.8470988221710058</v>
      </c>
      <c r="H265">
        <v>12.311481917303469</v>
      </c>
      <c r="I265">
        <v>13.56482314735285</v>
      </c>
      <c r="J265">
        <v>26.321775529331941</v>
      </c>
      <c r="K265">
        <v>10.163556549962999</v>
      </c>
      <c r="L265">
        <v>69.548811317283253</v>
      </c>
      <c r="M265">
        <v>7.7647215211102321</v>
      </c>
      <c r="N265">
        <v>3.938332112868125</v>
      </c>
      <c r="O265">
        <v>13.06860519767304</v>
      </c>
      <c r="P265">
        <v>0.8229600191116333</v>
      </c>
      <c r="Q265">
        <v>340.02340673670909</v>
      </c>
      <c r="R265">
        <v>10.75189068143902</v>
      </c>
    </row>
    <row r="266" spans="1:18" x14ac:dyDescent="0.75">
      <c r="A266" s="116">
        <v>44215</v>
      </c>
      <c r="B266">
        <v>10.449000358581539</v>
      </c>
      <c r="C266">
        <v>154.08000183105469</v>
      </c>
      <c r="D266" s="42">
        <v>95.905442180981026</v>
      </c>
      <c r="E266">
        <v>91.458694512696184</v>
      </c>
      <c r="F266">
        <v>1134.591552734375</v>
      </c>
      <c r="G266">
        <v>8.9426434656169818</v>
      </c>
      <c r="H266">
        <v>12.47795988384723</v>
      </c>
      <c r="I266">
        <v>14.07812902977412</v>
      </c>
      <c r="J266">
        <v>26.843123905165381</v>
      </c>
      <c r="K266">
        <v>10.432800430011749</v>
      </c>
      <c r="L266">
        <v>70.175578160433361</v>
      </c>
      <c r="M266">
        <v>7.8286334207737696</v>
      </c>
      <c r="N266">
        <v>3.949132436094374</v>
      </c>
      <c r="O266">
        <v>13.17348001780033</v>
      </c>
      <c r="P266">
        <v>0.82800000905990601</v>
      </c>
      <c r="Q266">
        <v>338.95904191686901</v>
      </c>
      <c r="R266">
        <v>10.84226867713738</v>
      </c>
    </row>
    <row r="267" spans="1:18" x14ac:dyDescent="0.75">
      <c r="A267" s="116">
        <v>44216</v>
      </c>
      <c r="B267">
        <v>10.534000396728519</v>
      </c>
      <c r="C267">
        <v>154.8999938964844</v>
      </c>
      <c r="D267" s="42">
        <v>95.427087769834088</v>
      </c>
      <c r="E267">
        <v>91.035188789686345</v>
      </c>
      <c r="F267">
        <v>1140.989868164062</v>
      </c>
      <c r="G267">
        <v>8.8643595277990812</v>
      </c>
      <c r="H267">
        <v>12.41466616106891</v>
      </c>
      <c r="I267">
        <v>13.99879146585238</v>
      </c>
      <c r="J267">
        <v>26.882141906485462</v>
      </c>
      <c r="K267">
        <v>10.561116099485391</v>
      </c>
      <c r="L267">
        <v>69.947480619877751</v>
      </c>
      <c r="M267">
        <v>7.8052031033725484</v>
      </c>
      <c r="N267">
        <v>3.9489784851805609</v>
      </c>
      <c r="O267">
        <v>13.12313468741513</v>
      </c>
      <c r="P267">
        <v>0.82380002737045288</v>
      </c>
      <c r="Q267">
        <v>343.00953527331882</v>
      </c>
      <c r="R267">
        <v>10.78727190247815</v>
      </c>
    </row>
    <row r="268" spans="1:18" x14ac:dyDescent="0.75">
      <c r="A268" s="116">
        <v>44217</v>
      </c>
      <c r="B268">
        <v>10.352999687194821</v>
      </c>
      <c r="C268">
        <v>155.8399963378906</v>
      </c>
      <c r="D268" s="42">
        <v>95.471687354349797</v>
      </c>
      <c r="E268">
        <v>91.169298245401023</v>
      </c>
      <c r="F268">
        <v>921.9234619140625</v>
      </c>
      <c r="G268">
        <v>8.7659112629675064</v>
      </c>
      <c r="H268">
        <v>12.24038574180088</v>
      </c>
      <c r="I268">
        <v>14.24007559335109</v>
      </c>
      <c r="J268">
        <v>26.837964701657029</v>
      </c>
      <c r="K268">
        <v>10.55661051760654</v>
      </c>
      <c r="L268">
        <v>70.041604785507388</v>
      </c>
      <c r="M268">
        <v>7.8185341898795846</v>
      </c>
      <c r="N268">
        <v>3.963190376389861</v>
      </c>
      <c r="O268">
        <v>13.14830408668195</v>
      </c>
      <c r="P268">
        <v>0.82538002729415894</v>
      </c>
      <c r="Q268">
        <v>340.24321876723479</v>
      </c>
      <c r="R268">
        <v>10.77535854823577</v>
      </c>
    </row>
    <row r="269" spans="1:18" x14ac:dyDescent="0.75">
      <c r="A269" s="116">
        <v>44218</v>
      </c>
      <c r="B269">
        <v>10.23200035095215</v>
      </c>
      <c r="C269">
        <v>153.83000183105469</v>
      </c>
      <c r="D269" s="42">
        <v>95.074124763834789</v>
      </c>
      <c r="E269">
        <v>90.805793003034978</v>
      </c>
      <c r="F269">
        <v>1015.866516113281</v>
      </c>
      <c r="G269">
        <v>8.6554999458203952</v>
      </c>
      <c r="H269">
        <v>12.14831709967228</v>
      </c>
      <c r="I269">
        <v>13.97514404848835</v>
      </c>
      <c r="J269">
        <v>26.750042015238481</v>
      </c>
      <c r="K269">
        <v>10.463333823530551</v>
      </c>
      <c r="L269">
        <v>69.61437934658079</v>
      </c>
      <c r="M269">
        <v>7.785976299758488</v>
      </c>
      <c r="N269">
        <v>3.88718950177747</v>
      </c>
      <c r="O269">
        <v>12.89628509065636</v>
      </c>
      <c r="P269">
        <v>0.82194298505783081</v>
      </c>
      <c r="Q269">
        <v>336.80658969235083</v>
      </c>
      <c r="R269">
        <v>10.72236936973724</v>
      </c>
    </row>
    <row r="270" spans="1:18" x14ac:dyDescent="0.75">
      <c r="A270" s="116">
        <v>44221</v>
      </c>
      <c r="B270">
        <v>10.15200042724609</v>
      </c>
      <c r="C270">
        <v>153.44000244140619</v>
      </c>
      <c r="D270" s="42">
        <v>95.292702151727099</v>
      </c>
      <c r="E270">
        <v>90.943473849170005</v>
      </c>
      <c r="F270">
        <v>1090.691284179688</v>
      </c>
      <c r="G270">
        <v>8.595788156338017</v>
      </c>
      <c r="H270">
        <v>12.08764859115524</v>
      </c>
      <c r="I270">
        <v>13.963615897416499</v>
      </c>
      <c r="J270">
        <v>26.878139252600249</v>
      </c>
      <c r="K270">
        <v>10.58388272152672</v>
      </c>
      <c r="L270">
        <v>69.612284930447458</v>
      </c>
      <c r="M270">
        <v>7.7839589346536968</v>
      </c>
      <c r="N270">
        <v>3.9258368354938402</v>
      </c>
      <c r="O270">
        <v>13.016203605152899</v>
      </c>
      <c r="P270">
        <v>0.82173001766204834</v>
      </c>
      <c r="Q270">
        <v>329.86032920205253</v>
      </c>
      <c r="R270">
        <v>10.75205049186491</v>
      </c>
    </row>
    <row r="271" spans="1:18" x14ac:dyDescent="0.75">
      <c r="A271" s="116">
        <v>44222</v>
      </c>
      <c r="B271">
        <v>10.0620002746582</v>
      </c>
      <c r="C271">
        <v>152.80999755859381</v>
      </c>
      <c r="D271" s="42">
        <v>95.442274045268277</v>
      </c>
      <c r="E271">
        <v>91.133390964612772</v>
      </c>
      <c r="F271">
        <v>1115.637451171875</v>
      </c>
      <c r="G271">
        <v>8.5135039706525504</v>
      </c>
      <c r="H271">
        <v>11.96254883835411</v>
      </c>
      <c r="I271">
        <v>13.768477453268821</v>
      </c>
      <c r="J271">
        <v>26.491806354852539</v>
      </c>
      <c r="K271">
        <v>10.488841862590791</v>
      </c>
      <c r="L271">
        <v>69.641449379034384</v>
      </c>
      <c r="M271">
        <v>7.798830862126465</v>
      </c>
      <c r="N271">
        <v>3.953202821556999</v>
      </c>
      <c r="O271">
        <v>13.057537780868531</v>
      </c>
      <c r="P271">
        <v>0.82330000400543213</v>
      </c>
      <c r="Q271">
        <v>331.40792438149577</v>
      </c>
      <c r="R271">
        <v>10.7725932152324</v>
      </c>
    </row>
    <row r="272" spans="1:18" x14ac:dyDescent="0.75">
      <c r="A272" s="116">
        <v>44223</v>
      </c>
      <c r="B272">
        <v>9.9200000762939453</v>
      </c>
      <c r="C272">
        <v>150.66999816894531</v>
      </c>
      <c r="D272" s="42">
        <v>95.318926430496958</v>
      </c>
      <c r="E272">
        <v>91.040115298225373</v>
      </c>
      <c r="F272">
        <v>1035.439575195312</v>
      </c>
      <c r="G272">
        <v>8.2717769937770527</v>
      </c>
      <c r="H272">
        <v>11.62542788479783</v>
      </c>
      <c r="I272">
        <v>13.06124755576479</v>
      </c>
      <c r="J272">
        <v>25.47784762233346</v>
      </c>
      <c r="K272">
        <v>10.2030802527222</v>
      </c>
      <c r="L272">
        <v>69.346121336940996</v>
      </c>
      <c r="M272">
        <v>7.7799346669216334</v>
      </c>
      <c r="N272">
        <v>3.947757848330212</v>
      </c>
      <c r="O272">
        <v>12.98200151347004</v>
      </c>
      <c r="P272">
        <v>0.82216602563858032</v>
      </c>
      <c r="Q272">
        <v>321.73315148910302</v>
      </c>
      <c r="R272">
        <v>10.749637154011049</v>
      </c>
    </row>
    <row r="273" spans="1:18" x14ac:dyDescent="0.75">
      <c r="A273" s="116">
        <v>44224</v>
      </c>
      <c r="B273">
        <v>9.9119997024536133</v>
      </c>
      <c r="C273">
        <v>148.47999572753909</v>
      </c>
      <c r="D273" s="42">
        <v>95.709808958078611</v>
      </c>
      <c r="E273">
        <v>91.402809791244181</v>
      </c>
      <c r="F273">
        <v>1070.9365234375</v>
      </c>
      <c r="G273">
        <v>8.5011896944041609</v>
      </c>
      <c r="H273">
        <v>11.91236194475937</v>
      </c>
      <c r="I273">
        <v>13.38606005577685</v>
      </c>
      <c r="J273">
        <v>25.999003286114661</v>
      </c>
      <c r="K273">
        <v>10.317988708482741</v>
      </c>
      <c r="L273">
        <v>69.886305910928968</v>
      </c>
      <c r="M273">
        <v>7.8253541599609662</v>
      </c>
      <c r="N273">
        <v>3.9467145022042018</v>
      </c>
      <c r="O273">
        <v>13.01107487082481</v>
      </c>
      <c r="P273">
        <v>0.82609999179840088</v>
      </c>
      <c r="Q273">
        <v>324.82595549702091</v>
      </c>
      <c r="R273">
        <v>10.79291411184488</v>
      </c>
    </row>
    <row r="274" spans="1:18" x14ac:dyDescent="0.75">
      <c r="A274" s="116">
        <v>44225</v>
      </c>
      <c r="B274">
        <v>9.6979999542236328</v>
      </c>
      <c r="C274">
        <v>149.38999938964841</v>
      </c>
      <c r="D274" s="42">
        <v>95.485822427431231</v>
      </c>
      <c r="E274">
        <v>91.128060348021336</v>
      </c>
      <c r="F274">
        <v>1139.031494140625</v>
      </c>
      <c r="G274">
        <v>8.2928518049604349</v>
      </c>
      <c r="H274">
        <v>11.60887503180447</v>
      </c>
      <c r="I274">
        <v>13.147234327072679</v>
      </c>
      <c r="J274">
        <v>25.79942192661008</v>
      </c>
      <c r="K274">
        <v>10.016471210268779</v>
      </c>
      <c r="L274">
        <v>69.615909077342621</v>
      </c>
      <c r="M274">
        <v>7.8075086051453013</v>
      </c>
      <c r="N274">
        <v>3.948477320476798</v>
      </c>
      <c r="O274">
        <v>12.99500964581966</v>
      </c>
      <c r="P274">
        <v>0.82507997751235962</v>
      </c>
      <c r="Q274">
        <v>324.48231594257783</v>
      </c>
      <c r="R274">
        <v>10.755144782818039</v>
      </c>
    </row>
    <row r="275" spans="1:18" x14ac:dyDescent="0.75">
      <c r="A275" s="116">
        <v>44228</v>
      </c>
      <c r="B275">
        <v>9.7869997024536133</v>
      </c>
      <c r="C275">
        <v>148.92999267578119</v>
      </c>
      <c r="D275" s="42">
        <v>95.547017842764035</v>
      </c>
      <c r="E275">
        <v>91.326372612645173</v>
      </c>
      <c r="F275">
        <v>1134.455444335938</v>
      </c>
      <c r="G275">
        <v>8.3891280156749986</v>
      </c>
      <c r="H275">
        <v>11.86091143629875</v>
      </c>
      <c r="I275">
        <v>13.603417747010671</v>
      </c>
      <c r="J275">
        <v>26.030471801090361</v>
      </c>
      <c r="K275">
        <v>10.343242543465809</v>
      </c>
      <c r="L275">
        <v>69.817249598782382</v>
      </c>
      <c r="M275">
        <v>7.8132290786216458</v>
      </c>
      <c r="N275">
        <v>4.0202072631268777</v>
      </c>
      <c r="O275">
        <v>13.24660847125131</v>
      </c>
      <c r="P275">
        <v>0.82481998205184937</v>
      </c>
      <c r="Q275">
        <v>341.57147670189812</v>
      </c>
      <c r="R275">
        <v>10.75175567037212</v>
      </c>
    </row>
    <row r="276" spans="1:18" x14ac:dyDescent="0.75">
      <c r="A276" s="116">
        <v>44229</v>
      </c>
      <c r="B276">
        <v>9.8719997406005859</v>
      </c>
      <c r="C276">
        <v>151.49000549316409</v>
      </c>
      <c r="D276" s="42">
        <v>95.836356944051204</v>
      </c>
      <c r="E276">
        <v>91.621624844608959</v>
      </c>
      <c r="F276">
        <v>1258.804809570312</v>
      </c>
      <c r="G276">
        <v>8.6013195580804904</v>
      </c>
      <c r="H276">
        <v>12.072555695034231</v>
      </c>
      <c r="I276">
        <v>13.8808639293045</v>
      </c>
      <c r="J276">
        <v>26.405737695424818</v>
      </c>
      <c r="K276">
        <v>10.506521146439351</v>
      </c>
      <c r="L276">
        <v>70.305794968779537</v>
      </c>
      <c r="M276">
        <v>7.8571606136147807</v>
      </c>
      <c r="N276">
        <v>4.0185893951208129</v>
      </c>
      <c r="O276">
        <v>13.398299972450451</v>
      </c>
      <c r="P276">
        <v>0.82858997583389282</v>
      </c>
      <c r="Q276">
        <v>350.45284841722969</v>
      </c>
      <c r="R276">
        <v>10.79188391940289</v>
      </c>
    </row>
    <row r="277" spans="1:18" x14ac:dyDescent="0.75">
      <c r="A277" s="116">
        <v>44230</v>
      </c>
      <c r="B277">
        <v>10.078000068664551</v>
      </c>
      <c r="C277">
        <v>154.27000427246091</v>
      </c>
      <c r="D277" s="42">
        <v>95.957398166922758</v>
      </c>
      <c r="E277">
        <v>91.6675736659422</v>
      </c>
      <c r="F277">
        <v>1379.335571289062</v>
      </c>
      <c r="G277">
        <v>8.6722894188267219</v>
      </c>
      <c r="H277">
        <v>12.11058540086708</v>
      </c>
      <c r="I277">
        <v>13.6832560504788</v>
      </c>
      <c r="J277">
        <v>26.51892057001055</v>
      </c>
      <c r="K277">
        <v>10.607145536496549</v>
      </c>
      <c r="L277">
        <v>70.53550147781516</v>
      </c>
      <c r="M277">
        <v>7.8929828454218978</v>
      </c>
      <c r="N277">
        <v>4.0618871548866204</v>
      </c>
      <c r="O277">
        <v>13.539268438097</v>
      </c>
      <c r="P277">
        <v>0.83063000440597534</v>
      </c>
      <c r="Q277">
        <v>344.48985247854938</v>
      </c>
      <c r="R277">
        <v>10.793813425756129</v>
      </c>
    </row>
    <row r="278" spans="1:18" x14ac:dyDescent="0.75">
      <c r="A278" s="116">
        <v>44231</v>
      </c>
      <c r="B278">
        <v>10.095999717712401</v>
      </c>
      <c r="C278">
        <v>154.11000061035159</v>
      </c>
      <c r="D278" s="42">
        <v>95.889797707241087</v>
      </c>
      <c r="E278">
        <v>91.707488968131656</v>
      </c>
      <c r="F278">
        <v>1332.762329101562</v>
      </c>
      <c r="G278">
        <v>8.9187839663509294</v>
      </c>
      <c r="H278">
        <v>12.11553598200226</v>
      </c>
      <c r="I278">
        <v>13.823291143489771</v>
      </c>
      <c r="J278">
        <v>26.63197594533813</v>
      </c>
      <c r="K278">
        <v>10.62081584146881</v>
      </c>
      <c r="L278">
        <v>70.661519712666632</v>
      </c>
      <c r="M278">
        <v>7.8990348238676233</v>
      </c>
      <c r="N278">
        <v>4.0674411066618177</v>
      </c>
      <c r="O278">
        <v>13.601951140640271</v>
      </c>
      <c r="P278">
        <v>0.83039999008178711</v>
      </c>
      <c r="Q278">
        <v>355.39870224929467</v>
      </c>
      <c r="R278">
        <v>10.799033609725941</v>
      </c>
    </row>
    <row r="279" spans="1:18" x14ac:dyDescent="0.75">
      <c r="A279" s="116">
        <v>44232</v>
      </c>
      <c r="B279">
        <v>10.14000034332275</v>
      </c>
      <c r="C279">
        <v>156.03999328613281</v>
      </c>
      <c r="D279" s="42">
        <v>96.37217835680076</v>
      </c>
      <c r="E279">
        <v>92.270867801998065</v>
      </c>
      <c r="F279">
        <v>1426.411499023438</v>
      </c>
      <c r="G279">
        <v>9.0085676644580417</v>
      </c>
      <c r="H279">
        <v>12.35926386446857</v>
      </c>
      <c r="I279">
        <v>13.846358879189321</v>
      </c>
      <c r="J279">
        <v>26.986127053880178</v>
      </c>
      <c r="K279">
        <v>10.73810316313268</v>
      </c>
      <c r="L279">
        <v>71.214045299797363</v>
      </c>
      <c r="M279">
        <v>7.965551190618271</v>
      </c>
      <c r="N279">
        <v>4.1267623626886802</v>
      </c>
      <c r="O279">
        <v>13.779868750638</v>
      </c>
      <c r="P279">
        <v>0.83565002679824829</v>
      </c>
      <c r="Q279">
        <v>357.32972001471899</v>
      </c>
      <c r="R279">
        <v>10.859047266103691</v>
      </c>
    </row>
    <row r="280" spans="1:18" x14ac:dyDescent="0.75">
      <c r="A280" s="116">
        <v>44235</v>
      </c>
      <c r="B280">
        <v>10.38899993896484</v>
      </c>
      <c r="C280">
        <v>156.6000061035156</v>
      </c>
      <c r="D280" s="42">
        <v>95.814388696978313</v>
      </c>
      <c r="E280">
        <v>91.609949130430323</v>
      </c>
      <c r="F280">
        <v>1449.185424804688</v>
      </c>
      <c r="G280">
        <v>9.0964857739606941</v>
      </c>
      <c r="H280">
        <v>12.40790167117882</v>
      </c>
      <c r="I280">
        <v>14.26318964651364</v>
      </c>
      <c r="J280">
        <v>27.010954493754529</v>
      </c>
      <c r="K280">
        <v>10.74798169399071</v>
      </c>
      <c r="L280">
        <v>70.939258399793289</v>
      </c>
      <c r="M280">
        <v>7.9277778490429682</v>
      </c>
      <c r="N280">
        <v>4.152065248954159</v>
      </c>
      <c r="O280">
        <v>13.885230229253009</v>
      </c>
      <c r="P280">
        <v>0.82995998859405518</v>
      </c>
      <c r="Q280">
        <v>349.05060492720082</v>
      </c>
      <c r="R280">
        <v>10.809727508037779</v>
      </c>
    </row>
    <row r="281" spans="1:18" x14ac:dyDescent="0.75">
      <c r="A281" s="116">
        <v>44236</v>
      </c>
      <c r="B281">
        <v>10.29399967193604</v>
      </c>
      <c r="C281">
        <v>156.52000427246091</v>
      </c>
      <c r="D281" s="42">
        <v>95.817045235773548</v>
      </c>
      <c r="E281">
        <v>91.638536056852899</v>
      </c>
      <c r="F281">
        <v>1459.214111328125</v>
      </c>
      <c r="G281">
        <v>9.1260020501431427</v>
      </c>
      <c r="H281">
        <v>12.2867908907283</v>
      </c>
      <c r="I281">
        <v>14.185638887473029</v>
      </c>
      <c r="J281">
        <v>27.168550749134742</v>
      </c>
      <c r="K281">
        <v>10.818348967375639</v>
      </c>
      <c r="L281">
        <v>70.781638239976019</v>
      </c>
      <c r="M281">
        <v>7.924606605360168</v>
      </c>
      <c r="N281">
        <v>4.1637498335294367</v>
      </c>
      <c r="O281">
        <v>13.929454723780511</v>
      </c>
      <c r="P281">
        <v>0.82962799072265625</v>
      </c>
      <c r="Q281">
        <v>344.98219610145321</v>
      </c>
      <c r="R281">
        <v>10.80540343630855</v>
      </c>
    </row>
    <row r="282" spans="1:18" x14ac:dyDescent="0.75">
      <c r="A282" s="116">
        <v>44237</v>
      </c>
      <c r="B282">
        <v>10.35000038146973</v>
      </c>
      <c r="C282">
        <v>156.5899963378906</v>
      </c>
      <c r="D282" s="42">
        <v>95.381817640598456</v>
      </c>
      <c r="E282">
        <v>91.282513732105144</v>
      </c>
      <c r="F282">
        <v>1439.293823242188</v>
      </c>
      <c r="G282">
        <v>9.0595197395482501</v>
      </c>
      <c r="H282">
        <v>12.13697121668179</v>
      </c>
      <c r="I282">
        <v>14.17143755047573</v>
      </c>
      <c r="J282">
        <v>26.908060190558899</v>
      </c>
      <c r="K282">
        <v>10.80858784201928</v>
      </c>
      <c r="L282">
        <v>70.377783561059914</v>
      </c>
      <c r="M282">
        <v>7.8893787290892314</v>
      </c>
      <c r="N282">
        <v>4.13430385618733</v>
      </c>
      <c r="O282">
        <v>13.84489359765985</v>
      </c>
      <c r="P282">
        <v>0.82508301734924316</v>
      </c>
      <c r="Q282">
        <v>344.47948698812252</v>
      </c>
      <c r="R282">
        <v>10.77068792001683</v>
      </c>
    </row>
    <row r="283" spans="1:18" x14ac:dyDescent="0.75">
      <c r="A283" s="116">
        <v>44238</v>
      </c>
      <c r="B283">
        <v>10.279000282287599</v>
      </c>
      <c r="C283">
        <v>156.38999938964841</v>
      </c>
      <c r="D283" s="42">
        <v>95.258085591025974</v>
      </c>
      <c r="E283">
        <v>91.167892855327864</v>
      </c>
      <c r="F283">
        <v>1470.488159179688</v>
      </c>
      <c r="G283">
        <v>9.0421234254819183</v>
      </c>
      <c r="H283">
        <v>12.23474976027012</v>
      </c>
      <c r="I283">
        <v>14.61456020218588</v>
      </c>
      <c r="J283">
        <v>27.009018698475298</v>
      </c>
      <c r="K283">
        <v>10.90650006270408</v>
      </c>
      <c r="L283">
        <v>70.402846082010456</v>
      </c>
      <c r="M283">
        <v>7.8885848097572193</v>
      </c>
      <c r="N283">
        <v>4.1338878153470384</v>
      </c>
      <c r="O283">
        <v>13.802249422907829</v>
      </c>
      <c r="P283">
        <v>0.82499998807907104</v>
      </c>
      <c r="Q283">
        <v>350.35439252052311</v>
      </c>
      <c r="R283">
        <v>10.74512649745469</v>
      </c>
    </row>
    <row r="284" spans="1:18" x14ac:dyDescent="0.75">
      <c r="A284" s="116">
        <v>44239</v>
      </c>
      <c r="B284">
        <v>10.35999965667725</v>
      </c>
      <c r="C284">
        <v>156.94000244140619</v>
      </c>
      <c r="D284" s="42">
        <v>94.957344011557325</v>
      </c>
      <c r="E284">
        <v>90.871766308934639</v>
      </c>
      <c r="F284">
        <v>1521.047119140625</v>
      </c>
      <c r="G284">
        <v>9.0756295635280821</v>
      </c>
      <c r="H284">
        <v>12.265583962360379</v>
      </c>
      <c r="I284">
        <v>14.73699896691585</v>
      </c>
      <c r="J284">
        <v>27.097645304371099</v>
      </c>
      <c r="K284">
        <v>10.90548850532628</v>
      </c>
      <c r="L284">
        <v>70.455480834484206</v>
      </c>
      <c r="M284">
        <v>7.8900662908381491</v>
      </c>
      <c r="N284">
        <v>4.1568994430547832</v>
      </c>
      <c r="O284">
        <v>13.947155912822719</v>
      </c>
      <c r="P284">
        <v>0.82429999113082886</v>
      </c>
      <c r="Q284">
        <v>356.5439075223585</v>
      </c>
      <c r="R284">
        <v>10.695251035340281</v>
      </c>
    </row>
    <row r="285" spans="1:18" x14ac:dyDescent="0.75">
      <c r="A285" s="116">
        <v>44243</v>
      </c>
      <c r="B285">
        <v>10.60499954223633</v>
      </c>
      <c r="C285">
        <v>159.1300048828125</v>
      </c>
      <c r="D285" s="42">
        <v>94.503962104862694</v>
      </c>
      <c r="E285">
        <v>90.437181001735553</v>
      </c>
      <c r="F285">
        <v>1473.393432617188</v>
      </c>
      <c r="G285">
        <v>9.2398151022046591</v>
      </c>
      <c r="H285">
        <v>12.264885071668971</v>
      </c>
      <c r="I285">
        <v>14.839263201633569</v>
      </c>
      <c r="J285">
        <v>26.737584675817061</v>
      </c>
      <c r="K285">
        <v>10.99553544819878</v>
      </c>
      <c r="L285">
        <v>70.339102456033743</v>
      </c>
      <c r="M285">
        <v>7.9059677363074456</v>
      </c>
      <c r="N285">
        <v>4.2030685564839976</v>
      </c>
      <c r="O285">
        <v>14.14418174325897</v>
      </c>
      <c r="P285">
        <v>0.82425302267074585</v>
      </c>
      <c r="Q285">
        <v>361.56678363484212</v>
      </c>
      <c r="R285">
        <v>10.64573319867702</v>
      </c>
    </row>
    <row r="286" spans="1:18" x14ac:dyDescent="0.75">
      <c r="A286" s="116">
        <v>44244</v>
      </c>
      <c r="B286">
        <v>10.684000015258791</v>
      </c>
      <c r="C286">
        <v>159.41999816894531</v>
      </c>
      <c r="D286" s="42">
        <v>95.002269766228892</v>
      </c>
      <c r="E286">
        <v>90.864251935941866</v>
      </c>
      <c r="F286">
        <v>1534.556762695312</v>
      </c>
      <c r="G286">
        <v>9.278421536308656</v>
      </c>
      <c r="H286">
        <v>12.263817140548889</v>
      </c>
      <c r="I286">
        <v>14.59358231519025</v>
      </c>
      <c r="J286">
        <v>26.825396016880632</v>
      </c>
      <c r="K286">
        <v>11.015107310173789</v>
      </c>
      <c r="L286">
        <v>70.545951576040352</v>
      </c>
      <c r="M286">
        <v>7.9401359891028847</v>
      </c>
      <c r="N286">
        <v>4.223523716012977</v>
      </c>
      <c r="O286">
        <v>14.248520890411561</v>
      </c>
      <c r="P286">
        <v>0.82696002721786499</v>
      </c>
      <c r="Q286">
        <v>361.4378604702797</v>
      </c>
      <c r="R286">
        <v>10.705230740526529</v>
      </c>
    </row>
    <row r="287" spans="1:18" x14ac:dyDescent="0.75">
      <c r="A287" s="116">
        <v>44245</v>
      </c>
      <c r="B287">
        <v>10.50800037384033</v>
      </c>
      <c r="C287">
        <v>158.16999816894531</v>
      </c>
      <c r="D287" s="42">
        <v>95.303799554039415</v>
      </c>
      <c r="E287">
        <v>91.22417102664258</v>
      </c>
      <c r="F287">
        <v>1602.2802734375</v>
      </c>
      <c r="G287">
        <v>9.2463345598087017</v>
      </c>
      <c r="H287">
        <v>12.1762904377232</v>
      </c>
      <c r="I287">
        <v>14.50369819478817</v>
      </c>
      <c r="J287">
        <v>26.619563951208651</v>
      </c>
      <c r="K287">
        <v>10.9478708199685</v>
      </c>
      <c r="L287">
        <v>70.709409134693942</v>
      </c>
      <c r="M287">
        <v>7.9612153517988986</v>
      </c>
      <c r="N287">
        <v>4.2391160129860452</v>
      </c>
      <c r="O287">
        <v>14.243022560785221</v>
      </c>
      <c r="P287">
        <v>0.8300129771232605</v>
      </c>
      <c r="Q287">
        <v>361.95323842805368</v>
      </c>
      <c r="R287">
        <v>10.74475203793008</v>
      </c>
    </row>
    <row r="288" spans="1:18" x14ac:dyDescent="0.75">
      <c r="A288" s="116">
        <v>44246</v>
      </c>
      <c r="B288">
        <v>10.63099956512451</v>
      </c>
      <c r="C288">
        <v>155.99000549316409</v>
      </c>
      <c r="D288" s="42">
        <v>94.663652336812447</v>
      </c>
      <c r="E288">
        <v>90.608511688181352</v>
      </c>
      <c r="F288">
        <v>1617.531860351562</v>
      </c>
      <c r="G288">
        <v>9.3367087580362522</v>
      </c>
      <c r="H288">
        <v>12.37192035968781</v>
      </c>
      <c r="I288">
        <v>14.761397047552689</v>
      </c>
      <c r="J288">
        <v>26.506946377939581</v>
      </c>
      <c r="K288">
        <v>10.982560070457451</v>
      </c>
      <c r="L288">
        <v>70.460777915583094</v>
      </c>
      <c r="M288">
        <v>7.9405200022093823</v>
      </c>
      <c r="N288">
        <v>4.2237279805828507</v>
      </c>
      <c r="O288">
        <v>14.16650968169211</v>
      </c>
      <c r="P288">
        <v>0.82700002193450928</v>
      </c>
      <c r="Q288">
        <v>356.86441562355691</v>
      </c>
      <c r="R288">
        <v>10.656675485016541</v>
      </c>
    </row>
    <row r="289" spans="1:18" x14ac:dyDescent="0.75">
      <c r="A289" s="116">
        <v>44249</v>
      </c>
      <c r="B289">
        <v>10.85599994659424</v>
      </c>
      <c r="C289">
        <v>157.71000671386719</v>
      </c>
      <c r="D289" s="42">
        <v>94.101301560396678</v>
      </c>
      <c r="E289">
        <v>90.12405402065724</v>
      </c>
      <c r="F289">
        <v>1464.956787109375</v>
      </c>
      <c r="G289">
        <v>9.417285884690159</v>
      </c>
      <c r="H289">
        <v>12.419229189487449</v>
      </c>
      <c r="I289">
        <v>14.15606470936677</v>
      </c>
      <c r="J289">
        <v>26.049019737139819</v>
      </c>
      <c r="K289">
        <v>10.736943242151259</v>
      </c>
      <c r="L289">
        <v>70.043758824711404</v>
      </c>
      <c r="M289">
        <v>7.9179559414793061</v>
      </c>
      <c r="N289">
        <v>4.2846844226753262</v>
      </c>
      <c r="O289">
        <v>14.47260668840886</v>
      </c>
      <c r="P289">
        <v>0.82464998960494995</v>
      </c>
      <c r="Q289">
        <v>339.9304751477157</v>
      </c>
      <c r="R289">
        <v>10.56930723562027</v>
      </c>
    </row>
    <row r="290" spans="1:18" x14ac:dyDescent="0.75">
      <c r="A290" s="116">
        <v>44250</v>
      </c>
      <c r="B290">
        <v>10.91300010681152</v>
      </c>
      <c r="C290">
        <v>156.99000549316409</v>
      </c>
      <c r="D290" s="42">
        <v>93.812888337290588</v>
      </c>
      <c r="E290">
        <v>89.82449886377708</v>
      </c>
      <c r="F290">
        <v>1292.240112304688</v>
      </c>
      <c r="G290">
        <v>9.4434662704327366</v>
      </c>
      <c r="H290">
        <v>12.38616853605663</v>
      </c>
      <c r="I290">
        <v>14.00620034507199</v>
      </c>
      <c r="J290">
        <v>25.843269989810551</v>
      </c>
      <c r="K290">
        <v>10.65194080627094</v>
      </c>
      <c r="L290">
        <v>69.979006913065405</v>
      </c>
      <c r="M290">
        <v>7.8916381669407087</v>
      </c>
      <c r="N290">
        <v>4.2704429493154814</v>
      </c>
      <c r="O290">
        <v>14.490255163760249</v>
      </c>
      <c r="P290">
        <v>0.82190901041030884</v>
      </c>
      <c r="Q290">
        <v>340.07029599718408</v>
      </c>
      <c r="R290">
        <v>10.517919384439841</v>
      </c>
    </row>
    <row r="291" spans="1:18" x14ac:dyDescent="0.75">
      <c r="A291" s="116">
        <v>44251</v>
      </c>
      <c r="B291">
        <v>11.1560001373291</v>
      </c>
      <c r="C291">
        <v>156.66999816894531</v>
      </c>
      <c r="D291" s="42">
        <v>93.893484860523131</v>
      </c>
      <c r="E291">
        <v>89.860005416223885</v>
      </c>
      <c r="F291">
        <v>1336.607666015625</v>
      </c>
      <c r="G291">
        <v>9.6603929619365658</v>
      </c>
      <c r="H291">
        <v>12.49985061268711</v>
      </c>
      <c r="I291">
        <v>14.43483288586606</v>
      </c>
      <c r="J291">
        <v>26.065326962988479</v>
      </c>
      <c r="K291">
        <v>10.57426527837276</v>
      </c>
      <c r="L291">
        <v>70.135493284639324</v>
      </c>
      <c r="M291">
        <v>7.9011532219461174</v>
      </c>
      <c r="N291">
        <v>4.3285404994446708</v>
      </c>
      <c r="O291">
        <v>14.71345125994492</v>
      </c>
      <c r="P291">
        <v>0.82289999723434448</v>
      </c>
      <c r="Q291">
        <v>342.18621855821038</v>
      </c>
      <c r="R291">
        <v>10.514325459047541</v>
      </c>
    </row>
    <row r="292" spans="1:18" x14ac:dyDescent="0.75">
      <c r="A292" s="116">
        <v>44252</v>
      </c>
      <c r="B292">
        <v>11.022000312805179</v>
      </c>
      <c r="C292">
        <v>158.27000427246091</v>
      </c>
      <c r="D292" s="42">
        <v>92.884586402524747</v>
      </c>
      <c r="E292">
        <v>89.063875518819714</v>
      </c>
      <c r="F292">
        <v>1213.781127929688</v>
      </c>
      <c r="G292">
        <v>9.407081875704705</v>
      </c>
      <c r="H292">
        <v>12.135032670491229</v>
      </c>
      <c r="I292">
        <v>13.55031223210824</v>
      </c>
      <c r="J292">
        <v>25.587371206375</v>
      </c>
      <c r="K292">
        <v>10.376808345763211</v>
      </c>
      <c r="L292">
        <v>69.360694498833709</v>
      </c>
      <c r="M292">
        <v>7.8870361196820804</v>
      </c>
      <c r="N292">
        <v>4.268837508574876</v>
      </c>
      <c r="O292">
        <v>14.575184165540691</v>
      </c>
      <c r="P292">
        <v>0.82160001993179321</v>
      </c>
      <c r="Q292">
        <v>332.69568021466148</v>
      </c>
      <c r="R292">
        <v>10.400213434374219</v>
      </c>
    </row>
    <row r="293" spans="1:18" x14ac:dyDescent="0.75">
      <c r="A293" s="116">
        <v>44253</v>
      </c>
      <c r="B293">
        <v>10.76099967956543</v>
      </c>
      <c r="C293">
        <v>154.97999572753909</v>
      </c>
      <c r="D293" s="42">
        <v>93.723949216597248</v>
      </c>
      <c r="E293">
        <v>89.815023429051507</v>
      </c>
      <c r="F293">
        <v>1197.83349609375</v>
      </c>
      <c r="G293">
        <v>9.2512341580950306</v>
      </c>
      <c r="H293">
        <v>12.06372803286285</v>
      </c>
      <c r="I293">
        <v>13.91859186898728</v>
      </c>
      <c r="J293">
        <v>25.54682576713822</v>
      </c>
      <c r="K293">
        <v>10.197015830101011</v>
      </c>
      <c r="L293">
        <v>69.214983273894177</v>
      </c>
      <c r="M293">
        <v>7.8859600771429541</v>
      </c>
      <c r="N293">
        <v>4.1933136432808169</v>
      </c>
      <c r="O293">
        <v>14.29226871141509</v>
      </c>
      <c r="P293">
        <v>0.82234001159667969</v>
      </c>
      <c r="Q293">
        <v>339.7322789815953</v>
      </c>
      <c r="R293">
        <v>10.53156906474214</v>
      </c>
    </row>
    <row r="294" spans="1:18" x14ac:dyDescent="0.75">
      <c r="A294" s="116">
        <v>44256</v>
      </c>
      <c r="B294">
        <v>11.034999847412109</v>
      </c>
      <c r="C294">
        <v>156.22999572753909</v>
      </c>
      <c r="D294" s="42">
        <v>94.224158933417129</v>
      </c>
      <c r="E294">
        <v>90.325162761428146</v>
      </c>
      <c r="F294">
        <v>1298.652587890625</v>
      </c>
      <c r="G294">
        <v>9.5947037127911017</v>
      </c>
      <c r="H294">
        <v>12.457029959154511</v>
      </c>
      <c r="I294">
        <v>14.429966885160409</v>
      </c>
      <c r="J294">
        <v>26.232243620223471</v>
      </c>
      <c r="K294">
        <v>10.554561799543761</v>
      </c>
      <c r="L294">
        <v>70.402282854743135</v>
      </c>
      <c r="M294">
        <v>7.9404097429501226</v>
      </c>
      <c r="N294">
        <v>4.1979334793501826</v>
      </c>
      <c r="O294">
        <v>14.243694645829009</v>
      </c>
      <c r="P294">
        <v>0.82716000080108643</v>
      </c>
      <c r="Q294">
        <v>346.26591743984318</v>
      </c>
      <c r="R294">
        <v>10.56057592522097</v>
      </c>
    </row>
    <row r="295" spans="1:18" x14ac:dyDescent="0.75">
      <c r="A295" s="116">
        <v>44257</v>
      </c>
      <c r="B295">
        <v>11.045999526977541</v>
      </c>
      <c r="C295">
        <v>159.3500061035156</v>
      </c>
      <c r="D295" s="42">
        <v>94.541312173951155</v>
      </c>
      <c r="E295">
        <v>90.711533666836658</v>
      </c>
      <c r="F295">
        <v>1235.10546875</v>
      </c>
      <c r="G295">
        <v>9.5921647948341615</v>
      </c>
      <c r="H295">
        <v>12.529980463428499</v>
      </c>
      <c r="I295">
        <v>14.01291750931591</v>
      </c>
      <c r="J295">
        <v>26.115450180257991</v>
      </c>
      <c r="K295">
        <v>10.480374217821121</v>
      </c>
      <c r="L295">
        <v>70.521573603496108</v>
      </c>
      <c r="M295">
        <v>7.9740066612409919</v>
      </c>
      <c r="N295">
        <v>4.251376178511066</v>
      </c>
      <c r="O295">
        <v>14.33064654784584</v>
      </c>
      <c r="P295">
        <v>0.82980000972747803</v>
      </c>
      <c r="Q295">
        <v>346.36214025413938</v>
      </c>
      <c r="R295">
        <v>10.59345941278082</v>
      </c>
    </row>
    <row r="296" spans="1:18" x14ac:dyDescent="0.75">
      <c r="A296" s="116">
        <v>44258</v>
      </c>
      <c r="B296">
        <v>11.12399959564209</v>
      </c>
      <c r="C296">
        <v>158.17999267578119</v>
      </c>
      <c r="D296" s="42">
        <v>93.928476160408536</v>
      </c>
      <c r="E296">
        <v>90.111218424790422</v>
      </c>
      <c r="F296">
        <v>1308.147216796875</v>
      </c>
      <c r="G296">
        <v>9.6558219021255809</v>
      </c>
      <c r="H296">
        <v>12.39505117209319</v>
      </c>
      <c r="I296">
        <v>13.519238527676411</v>
      </c>
      <c r="J296">
        <v>25.449331308007</v>
      </c>
      <c r="K296">
        <v>10.46711598064803</v>
      </c>
      <c r="L296">
        <v>70.094608939725731</v>
      </c>
      <c r="M296">
        <v>7.9513282492166582</v>
      </c>
      <c r="N296">
        <v>4.2193198558783251</v>
      </c>
      <c r="O296">
        <v>14.397456091903679</v>
      </c>
      <c r="P296">
        <v>0.82744002342224121</v>
      </c>
      <c r="Q296">
        <v>337.88087111708592</v>
      </c>
      <c r="R296">
        <v>10.51416261741679</v>
      </c>
    </row>
    <row r="297" spans="1:18" x14ac:dyDescent="0.75">
      <c r="A297" s="116">
        <v>44259</v>
      </c>
      <c r="B297">
        <v>11.182999610900881</v>
      </c>
      <c r="C297">
        <v>157.1199951171875</v>
      </c>
      <c r="D297" s="42">
        <v>93.928737260242997</v>
      </c>
      <c r="E297">
        <v>89.995503153766549</v>
      </c>
      <c r="F297">
        <v>1288.449829101562</v>
      </c>
      <c r="G297">
        <v>9.5925113650883986</v>
      </c>
      <c r="H297">
        <v>12.190202217578699</v>
      </c>
      <c r="I297">
        <v>12.89554457277961</v>
      </c>
      <c r="J297">
        <v>24.91324092375589</v>
      </c>
      <c r="K297">
        <v>10.223505234198001</v>
      </c>
      <c r="L297">
        <v>70.02946638231515</v>
      </c>
      <c r="M297">
        <v>7.9660405944021022</v>
      </c>
      <c r="N297">
        <v>4.2181585529216079</v>
      </c>
      <c r="O297">
        <v>14.654797512032699</v>
      </c>
      <c r="P297">
        <v>0.82982999086380005</v>
      </c>
      <c r="Q297">
        <v>338.26134935597469</v>
      </c>
      <c r="R297">
        <v>10.48699930150269</v>
      </c>
    </row>
    <row r="298" spans="1:18" x14ac:dyDescent="0.75">
      <c r="A298" s="116">
        <v>44260</v>
      </c>
      <c r="B298">
        <v>11.428000450134279</v>
      </c>
      <c r="C298">
        <v>155.6499938964844</v>
      </c>
      <c r="D298" s="42">
        <v>94.513422325888314</v>
      </c>
      <c r="E298">
        <v>90.808392100612764</v>
      </c>
      <c r="F298">
        <v>1287.248779296875</v>
      </c>
      <c r="G298">
        <v>9.8426419990948943</v>
      </c>
      <c r="H298">
        <v>12.583835020213311</v>
      </c>
      <c r="I298">
        <v>13.370827385276019</v>
      </c>
      <c r="J298">
        <v>25.602771265547059</v>
      </c>
      <c r="K298">
        <v>10.41132672397919</v>
      </c>
      <c r="L298">
        <v>70.727002565222392</v>
      </c>
      <c r="M298">
        <v>8.0129269645747172</v>
      </c>
      <c r="N298">
        <v>4.3011508263498968</v>
      </c>
      <c r="O298">
        <v>15.073863808781431</v>
      </c>
      <c r="P298">
        <v>0.83557999134063721</v>
      </c>
      <c r="Q298">
        <v>345.36866010858648</v>
      </c>
      <c r="R298">
        <v>10.518289148331521</v>
      </c>
    </row>
    <row r="299" spans="1:18" x14ac:dyDescent="0.75">
      <c r="A299" s="116">
        <v>44263</v>
      </c>
      <c r="B299">
        <v>11.57600021362305</v>
      </c>
      <c r="C299">
        <v>157.0899963378906</v>
      </c>
      <c r="D299" s="42">
        <v>94.473610623788318</v>
      </c>
      <c r="E299">
        <v>90.798612392572977</v>
      </c>
      <c r="F299">
        <v>1548.174560546875</v>
      </c>
      <c r="G299">
        <v>10.028191127765689</v>
      </c>
      <c r="H299">
        <v>12.75404139320011</v>
      </c>
      <c r="I299">
        <v>12.6999315392722</v>
      </c>
      <c r="J299">
        <v>25.393272078661539</v>
      </c>
      <c r="K299">
        <v>10.079131032223129</v>
      </c>
      <c r="L299">
        <v>70.46048528400479</v>
      </c>
      <c r="M299">
        <v>8.0412165794833754</v>
      </c>
      <c r="N299">
        <v>4.2826149294068898</v>
      </c>
      <c r="O299">
        <v>14.925833431888581</v>
      </c>
      <c r="P299">
        <v>0.83853000402450562</v>
      </c>
      <c r="Q299">
        <v>336.48419303554152</v>
      </c>
      <c r="R299">
        <v>10.49728927084811</v>
      </c>
    </row>
    <row r="300" spans="1:18" x14ac:dyDescent="0.75">
      <c r="A300" s="116">
        <v>44264</v>
      </c>
      <c r="B300">
        <v>11.470999717712401</v>
      </c>
      <c r="C300">
        <v>158.4100036621094</v>
      </c>
      <c r="D300" s="42">
        <v>95.421969136525149</v>
      </c>
      <c r="E300">
        <v>91.506221514297067</v>
      </c>
      <c r="F300">
        <v>1570.182739257812</v>
      </c>
      <c r="G300">
        <v>9.9895779497837793</v>
      </c>
      <c r="H300">
        <v>12.926403150555419</v>
      </c>
      <c r="I300">
        <v>13.599150997992179</v>
      </c>
      <c r="J300">
        <v>26.138859240742931</v>
      </c>
      <c r="K300">
        <v>10.310747591259769</v>
      </c>
      <c r="L300">
        <v>70.998898059231578</v>
      </c>
      <c r="M300">
        <v>8.0913705863158611</v>
      </c>
      <c r="N300">
        <v>4.3161118999503287</v>
      </c>
      <c r="O300">
        <v>15.027365391249081</v>
      </c>
      <c r="P300">
        <v>0.84376001358032227</v>
      </c>
      <c r="Q300">
        <v>348.58149705085088</v>
      </c>
      <c r="R300">
        <v>10.596188979978709</v>
      </c>
    </row>
    <row r="301" spans="1:18" x14ac:dyDescent="0.75">
      <c r="A301" s="116">
        <v>44265</v>
      </c>
      <c r="B301">
        <v>11.61999988555908</v>
      </c>
      <c r="C301">
        <v>158.67999267578119</v>
      </c>
      <c r="D301" s="42">
        <v>95.209535356542801</v>
      </c>
      <c r="E301">
        <v>91.266823213936732</v>
      </c>
      <c r="F301">
        <v>1508.798828125</v>
      </c>
      <c r="G301">
        <v>10.14393012760411</v>
      </c>
      <c r="H301">
        <v>13.1703847060096</v>
      </c>
      <c r="I301">
        <v>13.336079110884381</v>
      </c>
      <c r="J301">
        <v>26.029249374742449</v>
      </c>
      <c r="K301">
        <v>10.27071498664429</v>
      </c>
      <c r="L301">
        <v>70.944990147187127</v>
      </c>
      <c r="M301">
        <v>8.0599549555274734</v>
      </c>
      <c r="N301">
        <v>4.299354123694286</v>
      </c>
      <c r="O301">
        <v>15.0614737579715</v>
      </c>
      <c r="P301">
        <v>0.84048402309417725</v>
      </c>
      <c r="Q301">
        <v>343.29109257600072</v>
      </c>
      <c r="R301">
        <v>10.588343621428519</v>
      </c>
    </row>
    <row r="302" spans="1:18" x14ac:dyDescent="0.75">
      <c r="A302" s="116">
        <v>44266</v>
      </c>
      <c r="B302">
        <v>11.640999794006349</v>
      </c>
      <c r="C302">
        <v>159.38999938964841</v>
      </c>
      <c r="D302" s="42">
        <v>94.976491751163849</v>
      </c>
      <c r="E302">
        <v>91.142237496111193</v>
      </c>
      <c r="F302">
        <v>1524.24462890625</v>
      </c>
      <c r="G302">
        <v>10.145117312315961</v>
      </c>
      <c r="H302">
        <v>13.18122058370591</v>
      </c>
      <c r="I302">
        <v>13.853242636218059</v>
      </c>
      <c r="J302">
        <v>26.445990818931019</v>
      </c>
      <c r="K302">
        <v>10.57348500074386</v>
      </c>
      <c r="L302">
        <v>71.039725301110593</v>
      </c>
      <c r="M302">
        <v>8.0659519041710155</v>
      </c>
      <c r="N302">
        <v>4.3499015901138591</v>
      </c>
      <c r="O302">
        <v>15.227160287704461</v>
      </c>
      <c r="P302">
        <v>0.83850002288818359</v>
      </c>
      <c r="Q302">
        <v>342.68130506936001</v>
      </c>
      <c r="R302">
        <v>10.57165458830605</v>
      </c>
    </row>
    <row r="303" spans="1:18" x14ac:dyDescent="0.75">
      <c r="A303" s="116">
        <v>44267</v>
      </c>
      <c r="B303">
        <v>11.70699977874756</v>
      </c>
      <c r="C303">
        <v>160.80000305175781</v>
      </c>
      <c r="D303" s="42">
        <v>93.964002937998885</v>
      </c>
      <c r="E303">
        <v>90.069363930902909</v>
      </c>
      <c r="F303">
        <v>1482.507202148438</v>
      </c>
      <c r="G303">
        <v>10.23600424052125</v>
      </c>
      <c r="H303">
        <v>13.198625454210291</v>
      </c>
      <c r="I303">
        <v>13.65540520334935</v>
      </c>
      <c r="J303">
        <v>26.337713975453649</v>
      </c>
      <c r="K303">
        <v>10.39537780248833</v>
      </c>
      <c r="L303">
        <v>70.488227770790218</v>
      </c>
      <c r="M303">
        <v>8.02554960226405</v>
      </c>
      <c r="N303">
        <v>4.3079822082450221</v>
      </c>
      <c r="O303">
        <v>15.11751636665724</v>
      </c>
      <c r="P303">
        <v>0.83429998159408569</v>
      </c>
      <c r="Q303">
        <v>346.34461038584959</v>
      </c>
      <c r="R303">
        <v>10.436071345501549</v>
      </c>
    </row>
    <row r="304" spans="1:18" x14ac:dyDescent="0.75">
      <c r="A304" s="116">
        <v>44270</v>
      </c>
      <c r="B304">
        <v>11.64000034332275</v>
      </c>
      <c r="C304">
        <v>161.6300048828125</v>
      </c>
      <c r="D304" s="42">
        <v>94.347222841201983</v>
      </c>
      <c r="E304">
        <v>90.522770518996367</v>
      </c>
      <c r="F304">
        <v>1502.286865234375</v>
      </c>
      <c r="G304">
        <v>10.26692235734629</v>
      </c>
      <c r="H304">
        <v>13.18828349193268</v>
      </c>
      <c r="I304">
        <v>14.018736625505429</v>
      </c>
      <c r="J304">
        <v>26.538597432333969</v>
      </c>
      <c r="K304">
        <v>10.41840891970253</v>
      </c>
      <c r="L304">
        <v>70.709311365017129</v>
      </c>
      <c r="M304">
        <v>8.0497909834082293</v>
      </c>
      <c r="N304">
        <v>4.327725365768913</v>
      </c>
      <c r="O304">
        <v>15.12133725973854</v>
      </c>
      <c r="P304">
        <v>0.83682000637054443</v>
      </c>
      <c r="Q304">
        <v>349.90946198508033</v>
      </c>
      <c r="R304">
        <v>10.484170144606541</v>
      </c>
    </row>
    <row r="305" spans="1:18" x14ac:dyDescent="0.75">
      <c r="A305" s="116">
        <v>44271</v>
      </c>
      <c r="B305">
        <v>11.48499965667725</v>
      </c>
      <c r="C305">
        <v>162.78999328613281</v>
      </c>
      <c r="D305" s="42">
        <v>94.505684941379968</v>
      </c>
      <c r="E305">
        <v>90.756220080544608</v>
      </c>
      <c r="F305">
        <v>1518.205078125</v>
      </c>
      <c r="G305">
        <v>10.170491887194091</v>
      </c>
      <c r="H305">
        <v>13.13960831423435</v>
      </c>
      <c r="I305">
        <v>14.22472087915412</v>
      </c>
      <c r="J305">
        <v>26.41419856616994</v>
      </c>
      <c r="K305">
        <v>10.46472909689942</v>
      </c>
      <c r="L305">
        <v>70.689073807155637</v>
      </c>
      <c r="M305">
        <v>8.0661439820981968</v>
      </c>
      <c r="N305">
        <v>4.3432615170666216</v>
      </c>
      <c r="O305">
        <v>15.08497443616886</v>
      </c>
      <c r="P305">
        <v>0.83851999044418335</v>
      </c>
      <c r="Q305">
        <v>348.13823327747201</v>
      </c>
      <c r="R305">
        <v>10.505468538688261</v>
      </c>
    </row>
    <row r="306" spans="1:18" x14ac:dyDescent="0.75">
      <c r="A306" s="116">
        <v>44272</v>
      </c>
      <c r="B306">
        <v>11.52000045776367</v>
      </c>
      <c r="C306">
        <v>161.80000305175781</v>
      </c>
      <c r="D306" s="42">
        <v>94.688961573312554</v>
      </c>
      <c r="E306">
        <v>90.691929409073055</v>
      </c>
      <c r="F306">
        <v>1521.734130859375</v>
      </c>
      <c r="G306">
        <v>10.29184691645332</v>
      </c>
      <c r="H306">
        <v>13.342693291498559</v>
      </c>
      <c r="I306">
        <v>14.439511549993769</v>
      </c>
      <c r="J306">
        <v>26.50023747816158</v>
      </c>
      <c r="K306">
        <v>10.51115207352905</v>
      </c>
      <c r="L306">
        <v>70.93091357405865</v>
      </c>
      <c r="M306">
        <v>8.0741378587272266</v>
      </c>
      <c r="N306">
        <v>4.3385506185902614</v>
      </c>
      <c r="O306">
        <v>15.11555714926453</v>
      </c>
      <c r="P306">
        <v>0.84021997451782227</v>
      </c>
      <c r="Q306">
        <v>345.98852371951222</v>
      </c>
      <c r="R306">
        <v>10.50180174805655</v>
      </c>
    </row>
    <row r="307" spans="1:18" x14ac:dyDescent="0.75">
      <c r="A307" s="116">
        <v>44273</v>
      </c>
      <c r="B307">
        <v>11.36800003051758</v>
      </c>
      <c r="C307">
        <v>162.7799987792969</v>
      </c>
      <c r="D307" s="42">
        <v>93.684294555823726</v>
      </c>
      <c r="E307">
        <v>89.707842405091469</v>
      </c>
      <c r="F307">
        <v>1495.890380859375</v>
      </c>
      <c r="G307">
        <v>10.22215041972572</v>
      </c>
      <c r="H307">
        <v>13.21060977171669</v>
      </c>
      <c r="I307">
        <v>13.72341098327411</v>
      </c>
      <c r="J307">
        <v>25.9174546378506</v>
      </c>
      <c r="K307">
        <v>10.36486261297455</v>
      </c>
      <c r="L307">
        <v>69.912344196095546</v>
      </c>
      <c r="M307">
        <v>8.0028578667986494</v>
      </c>
      <c r="N307">
        <v>4.1950644593620723</v>
      </c>
      <c r="O307">
        <v>14.31218911165047</v>
      </c>
      <c r="P307">
        <v>0.83452999591827393</v>
      </c>
      <c r="Q307">
        <v>337.3659327792484</v>
      </c>
      <c r="R307">
        <v>10.397623798384069</v>
      </c>
    </row>
    <row r="308" spans="1:18" x14ac:dyDescent="0.75">
      <c r="A308" s="116">
        <v>44274</v>
      </c>
      <c r="B308">
        <v>11.29300022125244</v>
      </c>
      <c r="C308">
        <v>161.9700012207031</v>
      </c>
      <c r="D308" s="42">
        <v>94.266452668523925</v>
      </c>
      <c r="E308">
        <v>90.301168148038414</v>
      </c>
      <c r="F308">
        <v>1521.469482421875</v>
      </c>
      <c r="G308">
        <v>10.143388803269939</v>
      </c>
      <c r="H308">
        <v>13.24859938818264</v>
      </c>
      <c r="I308">
        <v>13.99957912442142</v>
      </c>
      <c r="J308">
        <v>26.357903367048149</v>
      </c>
      <c r="K308">
        <v>10.48812493681908</v>
      </c>
      <c r="L308">
        <v>70.56157472447012</v>
      </c>
      <c r="M308">
        <v>8.0462031149623954</v>
      </c>
      <c r="N308">
        <v>4.2582765864151781</v>
      </c>
      <c r="O308">
        <v>14.649812143575669</v>
      </c>
      <c r="P308">
        <v>0.83904999494552612</v>
      </c>
      <c r="Q308">
        <v>343.15692945899173</v>
      </c>
      <c r="R308">
        <v>10.47055937601181</v>
      </c>
    </row>
    <row r="309" spans="1:18" x14ac:dyDescent="0.75">
      <c r="A309" s="116">
        <v>44277</v>
      </c>
      <c r="B309">
        <v>11.222000122070311</v>
      </c>
      <c r="C309">
        <v>160.74000549316409</v>
      </c>
      <c r="D309" s="42">
        <v>94.728331684552359</v>
      </c>
      <c r="E309">
        <v>90.684118360036337</v>
      </c>
      <c r="F309">
        <v>1417.46142578125</v>
      </c>
      <c r="G309">
        <v>10.022030993320239</v>
      </c>
      <c r="H309">
        <v>13.254097893834111</v>
      </c>
      <c r="I309">
        <v>14.283881033506869</v>
      </c>
      <c r="J309">
        <v>26.66356540009588</v>
      </c>
      <c r="K309">
        <v>10.519125312566761</v>
      </c>
      <c r="L309">
        <v>71.025064770513382</v>
      </c>
      <c r="M309">
        <v>8.0783563072029665</v>
      </c>
      <c r="N309">
        <v>4.277631697574094</v>
      </c>
      <c r="O309">
        <v>14.6931134661495</v>
      </c>
      <c r="P309">
        <v>0.84153002500534058</v>
      </c>
      <c r="Q309">
        <v>351.7195644216863</v>
      </c>
      <c r="R309">
        <v>10.534845575218011</v>
      </c>
    </row>
    <row r="310" spans="1:18" x14ac:dyDescent="0.75">
      <c r="A310" s="116">
        <v>44278</v>
      </c>
      <c r="B310">
        <v>11.083999633789061</v>
      </c>
      <c r="C310">
        <v>159.9700012207031</v>
      </c>
      <c r="D310" s="42">
        <v>94.572625454532044</v>
      </c>
      <c r="E310">
        <v>90.502914015621627</v>
      </c>
      <c r="F310">
        <v>1417.719116210938</v>
      </c>
      <c r="G310">
        <v>9.7875400323260919</v>
      </c>
      <c r="H310">
        <v>12.81317306838474</v>
      </c>
      <c r="I310">
        <v>13.796765679236961</v>
      </c>
      <c r="J310">
        <v>26.041732417220938</v>
      </c>
      <c r="K310">
        <v>10.282383244390299</v>
      </c>
      <c r="L310">
        <v>70.801680427916835</v>
      </c>
      <c r="M310">
        <v>8.0445655813775829</v>
      </c>
      <c r="N310">
        <v>4.1855977856798177</v>
      </c>
      <c r="O310">
        <v>14.20427036145497</v>
      </c>
      <c r="P310">
        <v>0.83801001310348511</v>
      </c>
      <c r="Q310">
        <v>351.41763720512239</v>
      </c>
      <c r="R310">
        <v>10.523978765336039</v>
      </c>
    </row>
    <row r="311" spans="1:18" x14ac:dyDescent="0.75">
      <c r="A311" s="116">
        <v>44279</v>
      </c>
      <c r="B311">
        <v>11.234000205993651</v>
      </c>
      <c r="C311">
        <v>158.71000671386719</v>
      </c>
      <c r="D311" s="42">
        <v>95.431102208311586</v>
      </c>
      <c r="E311">
        <v>91.48698605960908</v>
      </c>
      <c r="F311">
        <v>1348.891357421875</v>
      </c>
      <c r="G311">
        <v>9.881150831353068</v>
      </c>
      <c r="H311">
        <v>13.006531595867161</v>
      </c>
      <c r="I311">
        <v>13.66925451928091</v>
      </c>
      <c r="J311">
        <v>25.837719023527601</v>
      </c>
      <c r="K311">
        <v>10.11806794963036</v>
      </c>
      <c r="L311">
        <v>71.398022760739423</v>
      </c>
      <c r="M311">
        <v>8.1160357008540132</v>
      </c>
      <c r="N311">
        <v>4.2863419800480358</v>
      </c>
      <c r="O311">
        <v>14.69569158522415</v>
      </c>
      <c r="P311">
        <v>0.84457999467849731</v>
      </c>
      <c r="Q311">
        <v>356.92525862756162</v>
      </c>
      <c r="R311">
        <v>10.623214220117751</v>
      </c>
    </row>
    <row r="312" spans="1:18" x14ac:dyDescent="0.75">
      <c r="A312" s="116">
        <v>44280</v>
      </c>
      <c r="B312">
        <v>11.27600002288818</v>
      </c>
      <c r="C312">
        <v>158.9100036621094</v>
      </c>
      <c r="D312" s="42">
        <v>95.600036316635396</v>
      </c>
      <c r="E312">
        <v>91.655443738619852</v>
      </c>
      <c r="F312">
        <v>1354.783813476562</v>
      </c>
      <c r="G312">
        <v>10.115288257184829</v>
      </c>
      <c r="H312">
        <v>13.28189854922886</v>
      </c>
      <c r="I312">
        <v>13.700652986764</v>
      </c>
      <c r="J312">
        <v>26.01980310919464</v>
      </c>
      <c r="K312">
        <v>10.141309292240519</v>
      </c>
      <c r="L312">
        <v>71.68611738285972</v>
      </c>
      <c r="M312">
        <v>8.1329935033233482</v>
      </c>
      <c r="N312">
        <v>4.2281025405339392</v>
      </c>
      <c r="O312">
        <v>14.399305506982611</v>
      </c>
      <c r="P312">
        <v>0.84652000665664673</v>
      </c>
      <c r="Q312">
        <v>347.63782496022759</v>
      </c>
      <c r="R312">
        <v>10.622465129802491</v>
      </c>
    </row>
    <row r="313" spans="1:18" x14ac:dyDescent="0.75">
      <c r="A313" s="116">
        <v>44281</v>
      </c>
      <c r="B313">
        <v>11.48799991607666</v>
      </c>
      <c r="C313">
        <v>161.5</v>
      </c>
      <c r="D313" s="42">
        <v>95.736238499523552</v>
      </c>
      <c r="E313">
        <v>91.830383722760871</v>
      </c>
      <c r="F313">
        <v>1443.793823242188</v>
      </c>
      <c r="G313">
        <v>10.307786389113859</v>
      </c>
      <c r="H313">
        <v>13.68813732599563</v>
      </c>
      <c r="I313">
        <v>14.35585552917189</v>
      </c>
      <c r="J313">
        <v>26.248071691642849</v>
      </c>
      <c r="K313">
        <v>10.410456452411269</v>
      </c>
      <c r="L313">
        <v>72.123717633419346</v>
      </c>
      <c r="M313">
        <v>8.1666259624702775</v>
      </c>
      <c r="N313">
        <v>4.3026550065667379</v>
      </c>
      <c r="O313">
        <v>14.79201866310234</v>
      </c>
      <c r="P313">
        <v>0.8491399884223938</v>
      </c>
      <c r="Q313">
        <v>359.56323346484169</v>
      </c>
      <c r="R313">
        <v>10.655341688807029</v>
      </c>
    </row>
    <row r="314" spans="1:18" x14ac:dyDescent="0.75">
      <c r="A314" s="116">
        <v>44284</v>
      </c>
      <c r="B314">
        <v>11.49199962615967</v>
      </c>
      <c r="C314">
        <v>163.86000061035159</v>
      </c>
      <c r="D314" s="42">
        <v>95.622145372999512</v>
      </c>
      <c r="E314">
        <v>91.690089539042674</v>
      </c>
      <c r="F314">
        <v>1574.676025390625</v>
      </c>
      <c r="G314">
        <v>10.16840980014422</v>
      </c>
      <c r="H314">
        <v>13.635196633686061</v>
      </c>
      <c r="I314">
        <v>14.15833907253727</v>
      </c>
      <c r="J314">
        <v>26.09636098964074</v>
      </c>
      <c r="K314">
        <v>10.372944506627849</v>
      </c>
      <c r="L314">
        <v>72.199626035853726</v>
      </c>
      <c r="M314">
        <v>8.1705211909479658</v>
      </c>
      <c r="N314">
        <v>4.2910413730226082</v>
      </c>
      <c r="O314">
        <v>14.790578354904939</v>
      </c>
      <c r="P314">
        <v>0.84954500198364258</v>
      </c>
      <c r="Q314">
        <v>361.00477373111062</v>
      </c>
      <c r="R314">
        <v>10.6351825118054</v>
      </c>
    </row>
    <row r="315" spans="1:18" x14ac:dyDescent="0.75">
      <c r="A315" s="116">
        <v>44285</v>
      </c>
      <c r="B315">
        <v>11.489999771118161</v>
      </c>
      <c r="C315">
        <v>164.3800048828125</v>
      </c>
      <c r="D315" s="42">
        <v>96.084751199000493</v>
      </c>
      <c r="E315">
        <v>92.002008731496971</v>
      </c>
      <c r="F315">
        <v>1635.802734375</v>
      </c>
      <c r="G315">
        <v>10.345878987303649</v>
      </c>
      <c r="H315">
        <v>13.64768028259277</v>
      </c>
      <c r="I315">
        <v>14.223794187611251</v>
      </c>
      <c r="J315">
        <v>26.251346395160908</v>
      </c>
      <c r="K315">
        <v>10.500184375344469</v>
      </c>
      <c r="L315">
        <v>72.316529906220239</v>
      </c>
      <c r="M315">
        <v>8.1950584599991316</v>
      </c>
      <c r="N315">
        <v>4.2397863859221729</v>
      </c>
      <c r="O315">
        <v>14.67125695455934</v>
      </c>
      <c r="P315">
        <v>0.85298001766204834</v>
      </c>
      <c r="Q315">
        <v>354.93243538827301</v>
      </c>
      <c r="R315">
        <v>10.703527882133701</v>
      </c>
    </row>
    <row r="316" spans="1:18" x14ac:dyDescent="0.75">
      <c r="A316" s="116">
        <v>44286</v>
      </c>
      <c r="B316">
        <v>11.4060001373291</v>
      </c>
      <c r="C316">
        <v>164.8999938964844</v>
      </c>
      <c r="D316" s="42">
        <v>96.058814824823457</v>
      </c>
      <c r="E316">
        <v>91.927426988282605</v>
      </c>
      <c r="F316">
        <v>1678.718017578125</v>
      </c>
      <c r="G316">
        <v>10.247567498746999</v>
      </c>
      <c r="H316">
        <v>13.581917916852939</v>
      </c>
      <c r="I316">
        <v>14.62765418001413</v>
      </c>
      <c r="J316">
        <v>26.59401833903144</v>
      </c>
      <c r="K316">
        <v>10.53813544088746</v>
      </c>
      <c r="L316">
        <v>72.634217151902703</v>
      </c>
      <c r="M316">
        <v>8.2083994299113101</v>
      </c>
      <c r="N316">
        <v>4.2790420019862836</v>
      </c>
      <c r="O316">
        <v>14.694561148919091</v>
      </c>
      <c r="P316">
        <v>0.85259997844696045</v>
      </c>
      <c r="Q316">
        <v>356.27831658561257</v>
      </c>
      <c r="R316">
        <v>10.724090402541041</v>
      </c>
    </row>
    <row r="317" spans="1:18" x14ac:dyDescent="0.75">
      <c r="A317" s="116">
        <v>44287</v>
      </c>
      <c r="B317">
        <v>11.50100040435791</v>
      </c>
      <c r="C317">
        <v>165.9700012207031</v>
      </c>
      <c r="D317" s="42">
        <v>95.963408999287822</v>
      </c>
      <c r="E317">
        <v>91.813395916448371</v>
      </c>
      <c r="F317">
        <v>1822.485473632812</v>
      </c>
      <c r="G317">
        <v>10.31335530075609</v>
      </c>
      <c r="H317">
        <v>13.692756612151131</v>
      </c>
      <c r="I317">
        <v>15.0706145688921</v>
      </c>
      <c r="J317">
        <v>26.552458189372832</v>
      </c>
      <c r="K317">
        <v>10.61973944603062</v>
      </c>
      <c r="L317">
        <v>72.47216438498117</v>
      </c>
      <c r="M317">
        <v>8.1812389703277404</v>
      </c>
      <c r="N317">
        <v>4.2809560339986206</v>
      </c>
      <c r="O317">
        <v>14.881217935641301</v>
      </c>
      <c r="P317">
        <v>0.84890002012252808</v>
      </c>
      <c r="Q317">
        <v>362.57510000997172</v>
      </c>
      <c r="R317">
        <v>10.74481217505434</v>
      </c>
    </row>
    <row r="318" spans="1:18" x14ac:dyDescent="0.75">
      <c r="A318" s="116">
        <v>44291</v>
      </c>
      <c r="D318" s="42">
        <v>95.453971161508889</v>
      </c>
      <c r="E318">
        <v>91.53560751371333</v>
      </c>
      <c r="F318">
        <v>1784.062744140625</v>
      </c>
      <c r="G318">
        <v>10.34696390605006</v>
      </c>
      <c r="H318">
        <v>13.799890103277219</v>
      </c>
      <c r="I318">
        <v>15.32213673999672</v>
      </c>
      <c r="J318">
        <v>26.710223622071229</v>
      </c>
      <c r="K318">
        <v>10.61855481907844</v>
      </c>
      <c r="L318">
        <v>72.266299045985761</v>
      </c>
      <c r="M318">
        <v>8.1626865806423439</v>
      </c>
      <c r="N318">
        <v>4.2191991757221103</v>
      </c>
      <c r="O318">
        <v>14.60368572288894</v>
      </c>
      <c r="P318">
        <v>0.84609997272491455</v>
      </c>
      <c r="Q318">
        <v>371.54886634907598</v>
      </c>
      <c r="R318">
        <v>10.683355650500859</v>
      </c>
    </row>
    <row r="319" spans="1:18" x14ac:dyDescent="0.75">
      <c r="A319" s="116">
        <v>44292</v>
      </c>
      <c r="B319">
        <v>11.458999633789061</v>
      </c>
      <c r="C319">
        <v>167.42999267578119</v>
      </c>
      <c r="D319" s="42">
        <v>95.343404990944691</v>
      </c>
      <c r="E319">
        <v>91.175865733430328</v>
      </c>
      <c r="F319">
        <v>1660.238403320312</v>
      </c>
      <c r="G319">
        <v>10.28195425796525</v>
      </c>
      <c r="H319">
        <v>13.74405072260743</v>
      </c>
      <c r="I319">
        <v>15.104924385173041</v>
      </c>
      <c r="J319">
        <v>26.40675805068895</v>
      </c>
      <c r="K319">
        <v>10.619637140581521</v>
      </c>
      <c r="L319">
        <v>72.053651497208193</v>
      </c>
      <c r="M319">
        <v>8.1330687357819897</v>
      </c>
      <c r="N319">
        <v>4.2401930810029853</v>
      </c>
      <c r="O319">
        <v>14.628319672203819</v>
      </c>
      <c r="P319">
        <v>0.84215998649597168</v>
      </c>
      <c r="Q319">
        <v>369.39065072965599</v>
      </c>
      <c r="R319">
        <v>10.667020365758621</v>
      </c>
    </row>
    <row r="320" spans="1:18" x14ac:dyDescent="0.75">
      <c r="A320" s="116">
        <v>44293</v>
      </c>
      <c r="B320">
        <v>11.397000312805179</v>
      </c>
      <c r="C320">
        <v>166.58000183105469</v>
      </c>
      <c r="D320" s="42">
        <v>95.197653879185054</v>
      </c>
      <c r="E320">
        <v>91.21345399705433</v>
      </c>
      <c r="F320">
        <v>1752.83544921875</v>
      </c>
      <c r="G320">
        <v>10.32451496457867</v>
      </c>
      <c r="H320">
        <v>13.525731248491301</v>
      </c>
      <c r="I320">
        <v>15.138058253768801</v>
      </c>
      <c r="J320">
        <v>26.180078004091911</v>
      </c>
      <c r="K320">
        <v>10.5274997651577</v>
      </c>
      <c r="L320">
        <v>72.032303161510299</v>
      </c>
      <c r="M320">
        <v>8.1418490615396877</v>
      </c>
      <c r="N320">
        <v>4.2471681068935254</v>
      </c>
      <c r="O320">
        <v>14.645857159249321</v>
      </c>
      <c r="P320">
        <v>0.84219998121261597</v>
      </c>
      <c r="Q320">
        <v>367.18384777217761</v>
      </c>
      <c r="R320">
        <v>10.650819105592181</v>
      </c>
    </row>
    <row r="321" spans="1:18" x14ac:dyDescent="0.75">
      <c r="A321" s="116">
        <v>44294</v>
      </c>
      <c r="B321">
        <v>11.3120002746582</v>
      </c>
      <c r="C321">
        <v>166.57000732421881</v>
      </c>
      <c r="D321" s="42">
        <v>95.094884524668032</v>
      </c>
      <c r="E321">
        <v>91.065758398324306</v>
      </c>
      <c r="F321">
        <v>1741.151611328125</v>
      </c>
      <c r="G321">
        <v>10.27133625082377</v>
      </c>
      <c r="H321">
        <v>13.436072507658199</v>
      </c>
      <c r="I321">
        <v>15.22195416742397</v>
      </c>
      <c r="J321">
        <v>26.217545038304142</v>
      </c>
      <c r="K321">
        <v>10.591082516233829</v>
      </c>
      <c r="L321">
        <v>71.802967352666201</v>
      </c>
      <c r="M321">
        <v>8.1131371981246048</v>
      </c>
      <c r="N321">
        <v>4.2659403075884086</v>
      </c>
      <c r="O321">
        <v>14.669740032834619</v>
      </c>
      <c r="P321">
        <v>0.8392300009727478</v>
      </c>
      <c r="Q321">
        <v>372.44647371966488</v>
      </c>
      <c r="R321">
        <v>10.65488018262857</v>
      </c>
    </row>
    <row r="322" spans="1:18" x14ac:dyDescent="0.75">
      <c r="A322" s="116">
        <v>44295</v>
      </c>
      <c r="B322">
        <v>11.284999847412109</v>
      </c>
      <c r="C322">
        <v>167.24000549316409</v>
      </c>
      <c r="D322" s="42">
        <v>94.986734546439038</v>
      </c>
      <c r="E322">
        <v>90.991197596922575</v>
      </c>
      <c r="F322">
        <v>1794.759643554688</v>
      </c>
      <c r="G322">
        <v>10.35609834006004</v>
      </c>
      <c r="H322">
        <v>13.561956687663271</v>
      </c>
      <c r="I322">
        <v>15.19845582984181</v>
      </c>
      <c r="J322">
        <v>26.41056755435886</v>
      </c>
      <c r="K322">
        <v>10.507159996347809</v>
      </c>
      <c r="L322">
        <v>71.753588829659748</v>
      </c>
      <c r="M322">
        <v>8.1131371981246048</v>
      </c>
      <c r="N322">
        <v>4.245690599169933</v>
      </c>
      <c r="O322">
        <v>14.6361716651619</v>
      </c>
      <c r="P322">
        <v>0.8392300009727478</v>
      </c>
      <c r="Q322">
        <v>375.13135407433953</v>
      </c>
      <c r="R322">
        <v>10.62990839683494</v>
      </c>
    </row>
    <row r="323" spans="1:18" x14ac:dyDescent="0.75">
      <c r="A323" s="116">
        <v>44298</v>
      </c>
      <c r="B323">
        <v>11.25800037384033</v>
      </c>
      <c r="C323">
        <v>167.6300048828125</v>
      </c>
      <c r="D323" s="42">
        <v>94.969707183046921</v>
      </c>
      <c r="E323">
        <v>90.924217517374473</v>
      </c>
      <c r="F323">
        <v>1923.378662109375</v>
      </c>
      <c r="G323">
        <v>10.407319392471321</v>
      </c>
      <c r="H323">
        <v>13.680588981924069</v>
      </c>
      <c r="I323">
        <v>15.18293670884418</v>
      </c>
      <c r="J323">
        <v>26.186159917297349</v>
      </c>
      <c r="K323">
        <v>10.424105776208879</v>
      </c>
      <c r="L323">
        <v>71.685504160033361</v>
      </c>
      <c r="M323">
        <v>8.1138136797744664</v>
      </c>
      <c r="N323">
        <v>4.2257932123202124</v>
      </c>
      <c r="O323">
        <v>14.62899885220622</v>
      </c>
      <c r="P323">
        <v>0.83929997682571411</v>
      </c>
      <c r="Q323">
        <v>379.04393426061142</v>
      </c>
      <c r="R323">
        <v>10.630794729432861</v>
      </c>
    </row>
    <row r="324" spans="1:18" x14ac:dyDescent="0.75">
      <c r="A324" s="116">
        <v>44299</v>
      </c>
      <c r="B324">
        <v>11.22599983215332</v>
      </c>
      <c r="C324">
        <v>167.16999816894531</v>
      </c>
      <c r="D324" s="42">
        <v>94.929922017654462</v>
      </c>
      <c r="E324">
        <v>90.880124111063196</v>
      </c>
      <c r="F324">
        <v>2032.05859375</v>
      </c>
      <c r="G324">
        <v>10.25585835649224</v>
      </c>
      <c r="H324">
        <v>13.56015101676576</v>
      </c>
      <c r="I324">
        <v>15.107731890958011</v>
      </c>
      <c r="J324">
        <v>26.367426921400469</v>
      </c>
      <c r="K324">
        <v>10.42316420289154</v>
      </c>
      <c r="L324">
        <v>71.498139697084753</v>
      </c>
      <c r="M324">
        <v>8.0786980393159524</v>
      </c>
      <c r="N324">
        <v>4.252215922194722</v>
      </c>
      <c r="O324">
        <v>14.722928843128219</v>
      </c>
      <c r="P324">
        <v>0.83653002977371216</v>
      </c>
      <c r="Q324">
        <v>383.51230813541412</v>
      </c>
      <c r="R324">
        <v>10.620601296519959</v>
      </c>
    </row>
    <row r="325" spans="1:18" x14ac:dyDescent="0.75">
      <c r="A325" s="116">
        <v>44300</v>
      </c>
      <c r="B325">
        <v>11.38000011444092</v>
      </c>
      <c r="C325">
        <v>166.3500061035156</v>
      </c>
      <c r="D325" s="42">
        <v>94.602413775202422</v>
      </c>
      <c r="E325">
        <v>90.629622796869171</v>
      </c>
      <c r="F325">
        <v>2104.623291015625</v>
      </c>
      <c r="G325">
        <v>10.353662644278529</v>
      </c>
      <c r="H325">
        <v>13.61577544500733</v>
      </c>
      <c r="I325">
        <v>14.88391179894256</v>
      </c>
      <c r="J325">
        <v>26.447310053052892</v>
      </c>
      <c r="K325">
        <v>10.43709296069812</v>
      </c>
      <c r="L325">
        <v>71.274814185321702</v>
      </c>
      <c r="M325">
        <v>8.065476933879836</v>
      </c>
      <c r="N325">
        <v>4.3214032402823079</v>
      </c>
      <c r="O325">
        <v>15.05077243178175</v>
      </c>
      <c r="P325">
        <v>0.83429998159408569</v>
      </c>
      <c r="Q325">
        <v>380.33632588349968</v>
      </c>
      <c r="R325">
        <v>10.592288562075449</v>
      </c>
    </row>
    <row r="326" spans="1:18" x14ac:dyDescent="0.75">
      <c r="A326" s="116">
        <v>44301</v>
      </c>
      <c r="B326">
        <v>11.395999908447269</v>
      </c>
      <c r="C326">
        <v>166.2799987792969</v>
      </c>
      <c r="D326" s="42">
        <v>95.088410893413311</v>
      </c>
      <c r="E326">
        <v>91.134016743821121</v>
      </c>
      <c r="F326">
        <v>2029.607666015625</v>
      </c>
      <c r="G326">
        <v>10.34936763771344</v>
      </c>
      <c r="H326">
        <v>13.77409727587985</v>
      </c>
      <c r="I326">
        <v>15.219165942510591</v>
      </c>
      <c r="J326">
        <v>26.955132296389589</v>
      </c>
      <c r="K326">
        <v>10.54148626185798</v>
      </c>
      <c r="L326">
        <v>71.646905279048497</v>
      </c>
      <c r="M326">
        <v>8.0917937714696109</v>
      </c>
      <c r="N326">
        <v>4.3668925244995194</v>
      </c>
      <c r="O326">
        <v>15.177401578377729</v>
      </c>
      <c r="P326">
        <v>0.8353000283241272</v>
      </c>
      <c r="Q326">
        <v>390.98197482699288</v>
      </c>
      <c r="R326">
        <v>10.654695665396959</v>
      </c>
    </row>
    <row r="327" spans="1:18" x14ac:dyDescent="0.75">
      <c r="A327" s="116">
        <v>44302</v>
      </c>
      <c r="B327">
        <v>11.43200016021729</v>
      </c>
      <c r="C327">
        <v>167.49000549316409</v>
      </c>
      <c r="D327" s="42">
        <v>94.840016963329163</v>
      </c>
      <c r="E327">
        <v>91.05980509808569</v>
      </c>
      <c r="F327">
        <v>1957.023559570312</v>
      </c>
      <c r="G327">
        <v>10.3911320018463</v>
      </c>
      <c r="H327">
        <v>13.93280472735978</v>
      </c>
      <c r="I327">
        <v>15.118930831308379</v>
      </c>
      <c r="J327">
        <v>26.996896660522449</v>
      </c>
      <c r="K327">
        <v>10.633368978196129</v>
      </c>
      <c r="L327">
        <v>71.499482522432118</v>
      </c>
      <c r="M327">
        <v>8.1001190817914335</v>
      </c>
      <c r="N327">
        <v>4.3668925244995194</v>
      </c>
      <c r="O327">
        <v>15.169048386909481</v>
      </c>
      <c r="P327">
        <v>0.8353000283241272</v>
      </c>
      <c r="Q327">
        <v>394.20372254976428</v>
      </c>
      <c r="R327">
        <v>10.61327145125045</v>
      </c>
    </row>
    <row r="328" spans="1:18" x14ac:dyDescent="0.75">
      <c r="A328" s="116">
        <v>44305</v>
      </c>
      <c r="B328">
        <v>11.378000259399411</v>
      </c>
      <c r="C328">
        <v>167.24000549316409</v>
      </c>
      <c r="D328" s="42">
        <v>94.186892403697584</v>
      </c>
      <c r="E328">
        <v>90.331749886288435</v>
      </c>
      <c r="F328">
        <v>1936.596313476562</v>
      </c>
      <c r="G328">
        <v>10.31938645843411</v>
      </c>
      <c r="H328">
        <v>13.78962278075505</v>
      </c>
      <c r="I328">
        <v>14.63642559413813</v>
      </c>
      <c r="J328">
        <v>26.641118656117438</v>
      </c>
      <c r="K328">
        <v>10.51033208219337</v>
      </c>
      <c r="L328">
        <v>70.948974990901661</v>
      </c>
      <c r="M328">
        <v>8.0423884769345477</v>
      </c>
      <c r="N328">
        <v>4.3535850823607802</v>
      </c>
      <c r="O328">
        <v>15.093036553300861</v>
      </c>
      <c r="P328">
        <v>0.83020001649856567</v>
      </c>
      <c r="Q328">
        <v>387.45296437099569</v>
      </c>
      <c r="R328">
        <v>10.52376633386416</v>
      </c>
    </row>
    <row r="329" spans="1:18" x14ac:dyDescent="0.75">
      <c r="A329" s="116">
        <v>44306</v>
      </c>
      <c r="B329">
        <v>11.152999877929689</v>
      </c>
      <c r="C329">
        <v>164.47999572753909</v>
      </c>
      <c r="D329" s="42">
        <v>94.436142691956775</v>
      </c>
      <c r="E329">
        <v>90.559836386957613</v>
      </c>
      <c r="F329">
        <v>1964.59326171875</v>
      </c>
      <c r="G329">
        <v>10.10605395033417</v>
      </c>
      <c r="H329">
        <v>13.596632472894269</v>
      </c>
      <c r="I329">
        <v>14.41941135638808</v>
      </c>
      <c r="J329">
        <v>26.66136787003779</v>
      </c>
      <c r="K329">
        <v>10.480044279868711</v>
      </c>
      <c r="L329">
        <v>70.902794528432423</v>
      </c>
      <c r="M329">
        <v>8.0427279840214396</v>
      </c>
      <c r="N329">
        <v>4.3649359383798583</v>
      </c>
      <c r="O329">
        <v>15.067660521164729</v>
      </c>
      <c r="P329">
        <v>0.83108997344970703</v>
      </c>
      <c r="Q329">
        <v>387.66951175386203</v>
      </c>
      <c r="R329">
        <v>10.551534237129999</v>
      </c>
    </row>
    <row r="330" spans="1:18" x14ac:dyDescent="0.75">
      <c r="A330" s="116">
        <v>44307</v>
      </c>
      <c r="B330">
        <v>11.284999847412109</v>
      </c>
      <c r="C330">
        <v>162.86000061035159</v>
      </c>
      <c r="D330" s="42">
        <v>94.484691195453706</v>
      </c>
      <c r="E330">
        <v>90.634321200126578</v>
      </c>
      <c r="F330">
        <v>2000.536865234375</v>
      </c>
      <c r="G330">
        <v>10.276006396711921</v>
      </c>
      <c r="H330">
        <v>13.91456012427807</v>
      </c>
      <c r="I330">
        <v>14.79512288849048</v>
      </c>
      <c r="J330">
        <v>27.048244582402049</v>
      </c>
      <c r="K330">
        <v>10.541836545570559</v>
      </c>
      <c r="L330">
        <v>71.107444795253286</v>
      </c>
      <c r="M330">
        <v>8.0308680404777988</v>
      </c>
      <c r="N330">
        <v>4.3763562964117</v>
      </c>
      <c r="O330">
        <v>15.002802890345381</v>
      </c>
      <c r="P330">
        <v>0.83072000741958618</v>
      </c>
      <c r="Q330">
        <v>389.64129965196122</v>
      </c>
      <c r="R330">
        <v>10.55507798367711</v>
      </c>
    </row>
    <row r="331" spans="1:18" x14ac:dyDescent="0.75">
      <c r="A331" s="116">
        <v>44308</v>
      </c>
      <c r="B331">
        <v>11.203000068664551</v>
      </c>
      <c r="C331">
        <v>165.1600036621094</v>
      </c>
      <c r="D331" s="42">
        <v>94.690289030982058</v>
      </c>
      <c r="E331">
        <v>90.82421812782286</v>
      </c>
      <c r="F331">
        <v>1953.619750976562</v>
      </c>
      <c r="G331">
        <v>10.237413416111</v>
      </c>
      <c r="H331">
        <v>13.69982218240011</v>
      </c>
      <c r="I331">
        <v>14.432255889815909</v>
      </c>
      <c r="J331">
        <v>27.149951993525288</v>
      </c>
      <c r="K331">
        <v>10.51207565951557</v>
      </c>
      <c r="L331">
        <v>71.11296392105487</v>
      </c>
      <c r="M331">
        <v>8.0545347802453193</v>
      </c>
      <c r="N331">
        <v>4.4182036869864314</v>
      </c>
      <c r="O331">
        <v>15.156364719016439</v>
      </c>
      <c r="P331">
        <v>0.8323100209236145</v>
      </c>
      <c r="Q331">
        <v>391.32441970422411</v>
      </c>
      <c r="R331">
        <v>10.591790654691239</v>
      </c>
    </row>
    <row r="332" spans="1:18" x14ac:dyDescent="0.75">
      <c r="A332" s="116">
        <v>44309</v>
      </c>
      <c r="B332">
        <v>11.265999794006349</v>
      </c>
      <c r="C332">
        <v>164.3500061035156</v>
      </c>
      <c r="D332" s="42">
        <v>94.673785325046538</v>
      </c>
      <c r="E332">
        <v>90.873519694919196</v>
      </c>
      <c r="F332">
        <v>1828.220581054688</v>
      </c>
      <c r="G332">
        <v>10.42884433992214</v>
      </c>
      <c r="H332">
        <v>13.97448601331007</v>
      </c>
      <c r="I332">
        <v>14.74853299926451</v>
      </c>
      <c r="J332">
        <v>27.366354376971461</v>
      </c>
      <c r="K332">
        <v>10.678537504949761</v>
      </c>
      <c r="L332">
        <v>71.300664207221871</v>
      </c>
      <c r="M332">
        <v>8.0711242114713855</v>
      </c>
      <c r="N332">
        <v>4.4449805371154127</v>
      </c>
      <c r="O332">
        <v>15.24791932931976</v>
      </c>
      <c r="P332">
        <v>0.8323100209236145</v>
      </c>
      <c r="Q332">
        <v>403.55979357321303</v>
      </c>
      <c r="R332">
        <v>10.591790654691239</v>
      </c>
    </row>
    <row r="333" spans="1:18" x14ac:dyDescent="0.75">
      <c r="A333" s="116">
        <v>44312</v>
      </c>
      <c r="B333">
        <v>11.326999664306641</v>
      </c>
      <c r="C333">
        <v>165.91999816894531</v>
      </c>
      <c r="D333" s="42">
        <v>94.067363256694989</v>
      </c>
      <c r="E333">
        <v>90.272138408149658</v>
      </c>
      <c r="F333">
        <v>2202.679443359375</v>
      </c>
      <c r="G333">
        <v>10.43729695394325</v>
      </c>
      <c r="H333">
        <v>13.97157562410734</v>
      </c>
      <c r="I333">
        <v>14.92343190879251</v>
      </c>
      <c r="J333">
        <v>27.479641258392348</v>
      </c>
      <c r="K333">
        <v>10.660776337932591</v>
      </c>
      <c r="L333">
        <v>70.87328547688503</v>
      </c>
      <c r="M333">
        <v>8.0264198367173094</v>
      </c>
      <c r="N333">
        <v>4.4736181327978102</v>
      </c>
      <c r="O333">
        <v>15.28761878042792</v>
      </c>
      <c r="P333">
        <v>0.82770001888275146</v>
      </c>
      <c r="Q333">
        <v>401.73701573241851</v>
      </c>
      <c r="R333">
        <v>10.53312480265652</v>
      </c>
    </row>
    <row r="334" spans="1:18" x14ac:dyDescent="0.75">
      <c r="A334" s="116">
        <v>44313</v>
      </c>
      <c r="B334">
        <v>11.342000007629389</v>
      </c>
      <c r="C334">
        <v>166.11000061035159</v>
      </c>
      <c r="D334" s="42">
        <v>93.770621935304916</v>
      </c>
      <c r="E334">
        <v>89.987250844580558</v>
      </c>
      <c r="F334">
        <v>2263.173828125</v>
      </c>
      <c r="G334">
        <v>10.52082643660594</v>
      </c>
      <c r="H334">
        <v>13.961598875183199</v>
      </c>
      <c r="I334">
        <v>14.796979133510829</v>
      </c>
      <c r="J334">
        <v>27.302866015947529</v>
      </c>
      <c r="K334">
        <v>10.677976795589981</v>
      </c>
      <c r="L334">
        <v>70.725352270574149</v>
      </c>
      <c r="M334">
        <v>8.0206883732356573</v>
      </c>
      <c r="N334">
        <v>4.4970335532267427</v>
      </c>
      <c r="O334">
        <v>15.43385342613465</v>
      </c>
      <c r="P334">
        <v>0.82710897922515869</v>
      </c>
      <c r="Q334">
        <v>401.95297867634872</v>
      </c>
      <c r="R334">
        <v>10.492788803981741</v>
      </c>
    </row>
    <row r="335" spans="1:18" x14ac:dyDescent="0.75">
      <c r="A335" s="116">
        <v>44314</v>
      </c>
      <c r="B335">
        <v>11.47700023651123</v>
      </c>
      <c r="C335">
        <v>166.5899963378906</v>
      </c>
      <c r="D335" s="42">
        <v>93.467150193625457</v>
      </c>
      <c r="E335">
        <v>89.689670452925384</v>
      </c>
      <c r="F335">
        <v>2273.805908203125</v>
      </c>
      <c r="G335">
        <v>10.514240200767521</v>
      </c>
      <c r="H335">
        <v>13.917359513177869</v>
      </c>
      <c r="I335">
        <v>14.53535951389313</v>
      </c>
      <c r="J335">
        <v>27.23319940285683</v>
      </c>
      <c r="K335">
        <v>10.654320263795849</v>
      </c>
      <c r="L335">
        <v>70.596856404948994</v>
      </c>
      <c r="M335">
        <v>7.9905398117992954</v>
      </c>
      <c r="N335">
        <v>4.5000121054279134</v>
      </c>
      <c r="O335">
        <v>15.39232026927948</v>
      </c>
      <c r="P335">
        <v>0.82400000095367432</v>
      </c>
      <c r="Q335">
        <v>397.50207150497948</v>
      </c>
      <c r="R335">
        <v>10.46151981038668</v>
      </c>
    </row>
    <row r="336" spans="1:18" x14ac:dyDescent="0.75">
      <c r="A336" s="116">
        <v>44315</v>
      </c>
      <c r="B336">
        <v>11.49600028991699</v>
      </c>
      <c r="C336">
        <v>166.19999694824219</v>
      </c>
      <c r="D336" s="42">
        <v>93.486172967832317</v>
      </c>
      <c r="E336">
        <v>89.860800578393537</v>
      </c>
      <c r="F336">
        <v>2307.255615234375</v>
      </c>
      <c r="G336">
        <v>10.65383182141113</v>
      </c>
      <c r="H336">
        <v>14.04293824788283</v>
      </c>
      <c r="I336">
        <v>14.636649668216711</v>
      </c>
      <c r="J336">
        <v>27.211799383163449</v>
      </c>
      <c r="K336">
        <v>10.68681578920746</v>
      </c>
      <c r="L336">
        <v>70.729120975143815</v>
      </c>
      <c r="M336">
        <v>8.0029440740368045</v>
      </c>
      <c r="N336">
        <v>4.5032887059792301</v>
      </c>
      <c r="O336">
        <v>15.502479019470231</v>
      </c>
      <c r="P336">
        <v>0.8245999813079834</v>
      </c>
      <c r="Q336">
        <v>406.66727923992579</v>
      </c>
      <c r="R336">
        <v>10.452779269739951</v>
      </c>
    </row>
    <row r="337" spans="1:18" x14ac:dyDescent="0.75">
      <c r="A337" s="116">
        <v>44316</v>
      </c>
      <c r="B337">
        <v>11.375</v>
      </c>
      <c r="C337">
        <v>165.7200012207031</v>
      </c>
      <c r="D337" s="42">
        <v>93.584259045015642</v>
      </c>
      <c r="E337">
        <v>89.836371854276877</v>
      </c>
      <c r="F337">
        <v>2450.83544921875</v>
      </c>
      <c r="G337">
        <v>10.56312610657119</v>
      </c>
      <c r="H337">
        <v>13.84503444110487</v>
      </c>
      <c r="I337">
        <v>14.19136492336656</v>
      </c>
      <c r="J337">
        <v>27.07986351197815</v>
      </c>
      <c r="K337">
        <v>10.505403573127751</v>
      </c>
      <c r="L337">
        <v>70.696771632005039</v>
      </c>
      <c r="M337">
        <v>8.0111776801886663</v>
      </c>
      <c r="N337">
        <v>4.5099208088905698</v>
      </c>
      <c r="O337">
        <v>15.36229695973589</v>
      </c>
      <c r="P337">
        <v>0.8245999813079834</v>
      </c>
      <c r="Q337">
        <v>399.22149472242751</v>
      </c>
      <c r="R337">
        <v>10.46095940070381</v>
      </c>
    </row>
    <row r="338" spans="1:18" x14ac:dyDescent="0.75">
      <c r="A338" s="116">
        <v>44319</v>
      </c>
      <c r="B338">
        <v>11.54899978637695</v>
      </c>
      <c r="C338">
        <v>165.27000427246091</v>
      </c>
      <c r="D338" s="42">
        <v>94.155056058639275</v>
      </c>
      <c r="E338">
        <v>90.416844291426059</v>
      </c>
      <c r="F338">
        <v>2707.859130859375</v>
      </c>
      <c r="G338">
        <v>10.68709944937325</v>
      </c>
      <c r="H338">
        <v>14.161028155014041</v>
      </c>
      <c r="I338">
        <v>14.094700217247009</v>
      </c>
      <c r="J338">
        <v>27.186190178094879</v>
      </c>
      <c r="K338">
        <v>10.55444278314781</v>
      </c>
      <c r="L338">
        <v>71.110311279003326</v>
      </c>
      <c r="M338">
        <v>8.0631758461169056</v>
      </c>
      <c r="N338">
        <v>4.5745430480806704</v>
      </c>
      <c r="O338">
        <v>15.628535557165151</v>
      </c>
      <c r="P338">
        <v>0.82910001277923584</v>
      </c>
      <c r="Q338">
        <v>401.75548113747942</v>
      </c>
      <c r="R338">
        <v>10.526269658304839</v>
      </c>
    </row>
    <row r="339" spans="1:18" x14ac:dyDescent="0.75">
      <c r="A339" s="116">
        <v>44320</v>
      </c>
      <c r="B339">
        <v>11.604000091552731</v>
      </c>
      <c r="C339">
        <v>166.44999694824219</v>
      </c>
      <c r="D339" s="42">
        <v>94.632988967427536</v>
      </c>
      <c r="E339">
        <v>90.781196696945244</v>
      </c>
      <c r="F339">
        <v>2933.794921875</v>
      </c>
      <c r="G339">
        <v>10.79480144135113</v>
      </c>
      <c r="H339">
        <v>14.31538852770996</v>
      </c>
      <c r="I339">
        <v>13.915888124228671</v>
      </c>
      <c r="J339">
        <v>27.032778616429141</v>
      </c>
      <c r="K339">
        <v>10.51182271647434</v>
      </c>
      <c r="L339">
        <v>71.342972200506665</v>
      </c>
      <c r="M339">
        <v>8.1025094875924992</v>
      </c>
      <c r="N339">
        <v>4.6323078158474686</v>
      </c>
      <c r="O339">
        <v>15.93835306306744</v>
      </c>
      <c r="P339">
        <v>0.83228999376296997</v>
      </c>
      <c r="Q339">
        <v>400.23209885467622</v>
      </c>
      <c r="R339">
        <v>10.58247849953136</v>
      </c>
    </row>
    <row r="340" spans="1:18" x14ac:dyDescent="0.75">
      <c r="A340" s="116">
        <v>44321</v>
      </c>
      <c r="B340">
        <v>11.91300010681152</v>
      </c>
      <c r="C340">
        <v>165.97999572753909</v>
      </c>
      <c r="D340" s="42">
        <v>94.763117479346874</v>
      </c>
      <c r="E340">
        <v>90.941740426019351</v>
      </c>
      <c r="F340">
        <v>2893.3115234375</v>
      </c>
      <c r="G340">
        <v>10.86777920513725</v>
      </c>
      <c r="H340">
        <v>14.54866609015312</v>
      </c>
      <c r="I340">
        <v>13.99070342424011</v>
      </c>
      <c r="J340">
        <v>26.882137497941589</v>
      </c>
      <c r="K340">
        <v>10.56797789557152</v>
      </c>
      <c r="L340">
        <v>71.524265424782243</v>
      </c>
      <c r="M340">
        <v>8.1072798308133542</v>
      </c>
      <c r="N340">
        <v>4.6752232357636103</v>
      </c>
      <c r="O340">
        <v>15.98937670347595</v>
      </c>
      <c r="P340">
        <v>0.83278000354766846</v>
      </c>
      <c r="Q340">
        <v>396.88219118535932</v>
      </c>
      <c r="R340">
        <v>10.605252920640281</v>
      </c>
    </row>
    <row r="341" spans="1:18" x14ac:dyDescent="0.75">
      <c r="A341" s="116">
        <v>44322</v>
      </c>
      <c r="B341">
        <v>11.958999633789061</v>
      </c>
      <c r="C341">
        <v>166.6199951171875</v>
      </c>
      <c r="D341" s="42">
        <v>94.303929994865484</v>
      </c>
      <c r="E341">
        <v>90.575432337420807</v>
      </c>
      <c r="F341">
        <v>2864.96630859375</v>
      </c>
      <c r="G341">
        <v>10.91266192380237</v>
      </c>
      <c r="H341">
        <v>14.59993250886725</v>
      </c>
      <c r="I341">
        <v>14.011625694560051</v>
      </c>
      <c r="J341">
        <v>26.531772040346141</v>
      </c>
      <c r="K341">
        <v>10.664081768935199</v>
      </c>
      <c r="L341">
        <v>71.140795076552877</v>
      </c>
      <c r="M341">
        <v>8.0665865575211342</v>
      </c>
      <c r="N341">
        <v>4.6850788163550021</v>
      </c>
      <c r="O341">
        <v>16.000265353068361</v>
      </c>
      <c r="P341">
        <v>0.82859998941421509</v>
      </c>
      <c r="Q341">
        <v>393.01548420021942</v>
      </c>
      <c r="R341">
        <v>10.560253901609309</v>
      </c>
    </row>
    <row r="342" spans="1:18" x14ac:dyDescent="0.75">
      <c r="A342" s="116">
        <v>44323</v>
      </c>
      <c r="B342">
        <v>12.060000419616699</v>
      </c>
      <c r="C342">
        <v>167.67999267578119</v>
      </c>
      <c r="D342" s="42">
        <v>94.279243692995806</v>
      </c>
      <c r="E342">
        <v>90.575432337420807</v>
      </c>
      <c r="F342">
        <v>3208.557861328125</v>
      </c>
      <c r="G342">
        <v>10.96237748064709</v>
      </c>
      <c r="H342">
        <v>14.71593600164795</v>
      </c>
      <c r="I342">
        <v>14.251920450096121</v>
      </c>
      <c r="J342">
        <v>26.730634267725009</v>
      </c>
      <c r="K342">
        <v>10.7717998623848</v>
      </c>
      <c r="L342">
        <v>71.18971251672383</v>
      </c>
      <c r="M342">
        <v>8.0831328595329524</v>
      </c>
      <c r="N342">
        <v>4.7383945905914686</v>
      </c>
      <c r="O342">
        <v>16.124555035394678</v>
      </c>
      <c r="P342">
        <v>0.82859998941421509</v>
      </c>
      <c r="Q342">
        <v>398.3007424090647</v>
      </c>
      <c r="R342">
        <v>10.560253901609309</v>
      </c>
    </row>
    <row r="343" spans="1:18" x14ac:dyDescent="0.75">
      <c r="A343" s="116">
        <v>44326</v>
      </c>
      <c r="B343">
        <v>12.093000411987299</v>
      </c>
      <c r="C343">
        <v>168.16999816894531</v>
      </c>
      <c r="D343" s="42">
        <v>93.569975977124159</v>
      </c>
      <c r="E343">
        <v>89.85618501314093</v>
      </c>
      <c r="F343">
        <v>3432.654296875</v>
      </c>
      <c r="G343">
        <v>10.847602474348831</v>
      </c>
      <c r="H343">
        <v>14.512890174218001</v>
      </c>
      <c r="I343">
        <v>13.54097110390626</v>
      </c>
      <c r="J343">
        <v>26.25004540307123</v>
      </c>
      <c r="K343">
        <v>10.65816026219329</v>
      </c>
      <c r="L343">
        <v>70.60322011412245</v>
      </c>
      <c r="M343">
        <v>8.0349425850267835</v>
      </c>
      <c r="N343">
        <v>4.6902710598031376</v>
      </c>
      <c r="O343">
        <v>15.954295202322781</v>
      </c>
      <c r="P343">
        <v>0.82366001605987549</v>
      </c>
      <c r="Q343">
        <v>391.47689848513983</v>
      </c>
      <c r="R343">
        <v>10.464568235560931</v>
      </c>
    </row>
    <row r="344" spans="1:18" x14ac:dyDescent="0.75">
      <c r="A344" s="116">
        <v>44327</v>
      </c>
      <c r="B344">
        <v>11.904000282287599</v>
      </c>
      <c r="C344">
        <v>165.21000671386719</v>
      </c>
      <c r="D344" s="42">
        <v>93.33811908703683</v>
      </c>
      <c r="E344">
        <v>89.520255541755432</v>
      </c>
      <c r="F344">
        <v>3134.595458984375</v>
      </c>
      <c r="G344">
        <v>10.67973195486741</v>
      </c>
      <c r="H344">
        <v>14.5168590227529</v>
      </c>
      <c r="I344">
        <v>13.58639734983444</v>
      </c>
      <c r="J344">
        <v>26.069414425614472</v>
      </c>
      <c r="K344">
        <v>10.5891554699607</v>
      </c>
      <c r="L344">
        <v>70.509571874273206</v>
      </c>
      <c r="M344">
        <v>8.0161390609540604</v>
      </c>
      <c r="N344">
        <v>4.7220064137549684</v>
      </c>
      <c r="O344">
        <v>16.130759160992511</v>
      </c>
      <c r="P344">
        <v>0.8234180212020874</v>
      </c>
      <c r="Q344">
        <v>387.89871556064833</v>
      </c>
      <c r="R344">
        <v>10.42877531672411</v>
      </c>
    </row>
    <row r="345" spans="1:18" x14ac:dyDescent="0.75">
      <c r="A345" s="116">
        <v>44328</v>
      </c>
      <c r="B345">
        <v>11.92399978637695</v>
      </c>
      <c r="C345">
        <v>163.78999328613281</v>
      </c>
      <c r="D345" s="42">
        <v>93.519322084746818</v>
      </c>
      <c r="E345">
        <v>89.845560500530155</v>
      </c>
      <c r="F345">
        <v>3076.269287109375</v>
      </c>
      <c r="G345">
        <v>10.54766213302605</v>
      </c>
      <c r="H345">
        <v>14.165660029522771</v>
      </c>
      <c r="I345">
        <v>13.03969243168831</v>
      </c>
      <c r="J345">
        <v>25.897243696308351</v>
      </c>
      <c r="K345">
        <v>10.36552096595778</v>
      </c>
      <c r="L345">
        <v>70.552729971853296</v>
      </c>
      <c r="M345">
        <v>8.0516705959913679</v>
      </c>
      <c r="N345">
        <v>4.7478063243217434</v>
      </c>
      <c r="O345">
        <v>16.18577632323877</v>
      </c>
      <c r="P345">
        <v>0.82791697978973389</v>
      </c>
      <c r="Q345">
        <v>379.71211636732909</v>
      </c>
      <c r="R345">
        <v>10.43641031512891</v>
      </c>
    </row>
    <row r="346" spans="1:18" x14ac:dyDescent="0.75">
      <c r="A346" s="116">
        <v>44329</v>
      </c>
      <c r="B346">
        <v>11.84500026702881</v>
      </c>
      <c r="D346" s="42">
        <v>93.742428607508828</v>
      </c>
      <c r="E346">
        <v>89.969252174621488</v>
      </c>
      <c r="F346">
        <v>3358.789794921875</v>
      </c>
      <c r="G346">
        <v>10.747439738569261</v>
      </c>
      <c r="H346">
        <v>14.42376022099495</v>
      </c>
      <c r="I346">
        <v>13.20659998657703</v>
      </c>
      <c r="J346">
        <v>25.850159714307779</v>
      </c>
      <c r="K346">
        <v>10.3003197652626</v>
      </c>
      <c r="L346">
        <v>70.812320476970854</v>
      </c>
      <c r="M346">
        <v>8.0524780734916135</v>
      </c>
      <c r="N346">
        <v>4.6350694705773776</v>
      </c>
      <c r="O346">
        <v>15.7568407409525</v>
      </c>
      <c r="P346">
        <v>0.82800000905990601</v>
      </c>
      <c r="Q346">
        <v>381.14716859919099</v>
      </c>
      <c r="R346">
        <v>10.46213327411323</v>
      </c>
    </row>
    <row r="347" spans="1:18" x14ac:dyDescent="0.75">
      <c r="A347" s="116">
        <v>44330</v>
      </c>
      <c r="B347">
        <v>12.003000259399411</v>
      </c>
      <c r="C347">
        <v>163.4700012207031</v>
      </c>
      <c r="D347" s="42">
        <v>93.956162679671706</v>
      </c>
      <c r="E347">
        <v>90.116681558558867</v>
      </c>
      <c r="F347">
        <v>2995.349609375</v>
      </c>
      <c r="G347">
        <v>10.929599961662291</v>
      </c>
      <c r="H347">
        <v>14.622480033655171</v>
      </c>
      <c r="I347">
        <v>13.62060078074933</v>
      </c>
      <c r="J347">
        <v>26.16480060214997</v>
      </c>
      <c r="K347">
        <v>10.407959861197471</v>
      </c>
      <c r="L347">
        <v>71.040400771214536</v>
      </c>
      <c r="M347">
        <v>8.0607456288188928</v>
      </c>
      <c r="N347">
        <v>4.655048211488122</v>
      </c>
      <c r="O347">
        <v>15.897600805664069</v>
      </c>
      <c r="P347">
        <v>0.82800000905990601</v>
      </c>
      <c r="Q347">
        <v>383.10626493410382</v>
      </c>
      <c r="R347">
        <v>10.495032143034001</v>
      </c>
    </row>
    <row r="348" spans="1:18" x14ac:dyDescent="0.75">
      <c r="A348" s="116">
        <v>44333</v>
      </c>
      <c r="B348">
        <v>12.14200019836426</v>
      </c>
      <c r="C348">
        <v>164.2799987792969</v>
      </c>
      <c r="D348" s="42">
        <v>93.259452951497224</v>
      </c>
      <c r="E348">
        <v>89.461704257843849</v>
      </c>
      <c r="F348">
        <v>2765.44140625</v>
      </c>
      <c r="G348">
        <v>10.874507553884881</v>
      </c>
      <c r="H348">
        <v>14.600794643163679</v>
      </c>
      <c r="I348">
        <v>13.42450502088013</v>
      </c>
      <c r="J348">
        <v>26.00175366659278</v>
      </c>
      <c r="K348">
        <v>10.30692692845116</v>
      </c>
      <c r="L348">
        <v>70.445912146744377</v>
      </c>
      <c r="M348">
        <v>8.0079805612964492</v>
      </c>
      <c r="N348">
        <v>4.6907363379115736</v>
      </c>
      <c r="O348">
        <v>15.97450327234878</v>
      </c>
      <c r="P348">
        <v>0.82257997989654541</v>
      </c>
      <c r="Q348">
        <v>374.29158857283261</v>
      </c>
      <c r="R348">
        <v>10.4263324091412</v>
      </c>
    </row>
    <row r="349" spans="1:18" x14ac:dyDescent="0.75">
      <c r="A349" s="116">
        <v>44334</v>
      </c>
      <c r="B349">
        <v>12.01500034332275</v>
      </c>
      <c r="C349">
        <v>164.6600036621094</v>
      </c>
      <c r="D349" s="42">
        <v>92.633659991270179</v>
      </c>
      <c r="E349">
        <v>88.905691283080159</v>
      </c>
      <c r="F349">
        <v>2021.826904296875</v>
      </c>
      <c r="G349">
        <v>10.67572257624875</v>
      </c>
      <c r="H349">
        <v>14.348826132145399</v>
      </c>
      <c r="I349">
        <v>13.23625992467896</v>
      </c>
      <c r="J349">
        <v>25.965320089974281</v>
      </c>
      <c r="K349">
        <v>10.38121938948848</v>
      </c>
      <c r="L349">
        <v>69.890057531583807</v>
      </c>
      <c r="M349">
        <v>7.9721761754717591</v>
      </c>
      <c r="N349">
        <v>4.6649785208859376</v>
      </c>
      <c r="O349">
        <v>15.829519762730801</v>
      </c>
      <c r="P349">
        <v>0.81806302070617676</v>
      </c>
      <c r="Q349">
        <v>370.85604326490278</v>
      </c>
      <c r="R349">
        <v>10.369079231154499</v>
      </c>
    </row>
    <row r="350" spans="1:18" x14ac:dyDescent="0.75">
      <c r="A350" s="116">
        <v>44335</v>
      </c>
      <c r="B350">
        <v>11.729000091552731</v>
      </c>
      <c r="C350">
        <v>161.97999572753909</v>
      </c>
      <c r="D350" s="42">
        <v>92.892357612388423</v>
      </c>
      <c r="E350">
        <v>89.222338688022319</v>
      </c>
      <c r="F350">
        <v>2277.474609375</v>
      </c>
      <c r="G350">
        <v>10.67128485533237</v>
      </c>
      <c r="H350">
        <v>14.220164619050021</v>
      </c>
      <c r="I350">
        <v>13.55475005507469</v>
      </c>
      <c r="J350">
        <v>25.90189566932202</v>
      </c>
      <c r="K350">
        <v>10.375545136170389</v>
      </c>
      <c r="L350">
        <v>69.997808355546567</v>
      </c>
      <c r="M350">
        <v>7.997466773579788</v>
      </c>
      <c r="N350">
        <v>4.5788611211855246</v>
      </c>
      <c r="O350">
        <v>15.526349749708171</v>
      </c>
      <c r="P350">
        <v>0.82150000333786011</v>
      </c>
      <c r="Q350">
        <v>367.08327027507579</v>
      </c>
      <c r="R350">
        <v>10.380002929424281</v>
      </c>
    </row>
    <row r="351" spans="1:18" x14ac:dyDescent="0.75">
      <c r="A351" s="116">
        <v>44336</v>
      </c>
      <c r="B351">
        <v>11.74400043487549</v>
      </c>
      <c r="C351">
        <v>162.0899963378906</v>
      </c>
      <c r="D351" s="42">
        <v>92.809893396618918</v>
      </c>
      <c r="E351">
        <v>89.02504735787852</v>
      </c>
      <c r="F351">
        <v>1995.583862304688</v>
      </c>
      <c r="G351">
        <v>10.62542982512684</v>
      </c>
      <c r="H351">
        <v>14.159059879838759</v>
      </c>
      <c r="I351">
        <v>13.88912984955255</v>
      </c>
      <c r="J351">
        <v>26.175039291381839</v>
      </c>
      <c r="K351">
        <v>10.37185956883468</v>
      </c>
      <c r="L351">
        <v>69.994770381998023</v>
      </c>
      <c r="M351">
        <v>7.9631012697588517</v>
      </c>
      <c r="N351">
        <v>4.5262912469488006</v>
      </c>
      <c r="O351">
        <v>15.29603920996283</v>
      </c>
      <c r="P351">
        <v>0.81796997785568237</v>
      </c>
      <c r="Q351">
        <v>373.37803287886351</v>
      </c>
      <c r="R351">
        <v>10.37602595987522</v>
      </c>
    </row>
    <row r="352" spans="1:18" x14ac:dyDescent="0.75">
      <c r="A352" s="116">
        <v>44337</v>
      </c>
      <c r="B352">
        <v>11.772000312805179</v>
      </c>
      <c r="C352">
        <v>163.28999328613281</v>
      </c>
      <c r="D352" s="42">
        <v>92.850488601589859</v>
      </c>
      <c r="E352">
        <v>89.114057259262154</v>
      </c>
      <c r="F352">
        <v>1884.815673828125</v>
      </c>
      <c r="G352">
        <v>10.715407021940219</v>
      </c>
      <c r="H352">
        <v>14.257216963649171</v>
      </c>
      <c r="I352">
        <v>13.88912984955255</v>
      </c>
      <c r="J352">
        <v>26.240478387358049</v>
      </c>
      <c r="K352">
        <v>10.32278102692948</v>
      </c>
      <c r="L352">
        <v>70.099394303802455</v>
      </c>
      <c r="M352">
        <v>7.9712694556014867</v>
      </c>
      <c r="N352">
        <v>4.5262912469488006</v>
      </c>
      <c r="O352">
        <v>15.46781215643864</v>
      </c>
      <c r="P352">
        <v>0.81796997785568237</v>
      </c>
      <c r="Q352">
        <v>373.09221268091278</v>
      </c>
      <c r="R352">
        <v>10.392276523094949</v>
      </c>
    </row>
    <row r="353" spans="1:18" x14ac:dyDescent="0.75">
      <c r="A353" s="116">
        <v>44340</v>
      </c>
      <c r="D353" s="42">
        <v>93.021627733900459</v>
      </c>
      <c r="E353">
        <v>89.265398904162339</v>
      </c>
      <c r="F353">
        <v>2210.07080078125</v>
      </c>
      <c r="G353">
        <v>10.741212732083509</v>
      </c>
      <c r="H353">
        <v>14.392570172076031</v>
      </c>
      <c r="I353">
        <v>14.27795407148972</v>
      </c>
      <c r="J353">
        <v>26.247202587283709</v>
      </c>
      <c r="K353">
        <v>10.372802387352181</v>
      </c>
      <c r="L353">
        <v>70.2416246504431</v>
      </c>
      <c r="M353">
        <v>7.978286224360545</v>
      </c>
      <c r="N353">
        <v>4.5763679289962056</v>
      </c>
      <c r="O353">
        <v>15.68610031271896</v>
      </c>
      <c r="P353">
        <v>0.81869000196456909</v>
      </c>
      <c r="Q353">
        <v>378.30006523914739</v>
      </c>
      <c r="R353">
        <v>10.41769004985156</v>
      </c>
    </row>
    <row r="354" spans="1:18" x14ac:dyDescent="0.75">
      <c r="A354" s="116">
        <v>44341</v>
      </c>
      <c r="B354">
        <v>11.65499973297119</v>
      </c>
      <c r="C354">
        <v>164.44999694824219</v>
      </c>
      <c r="D354" s="42">
        <v>92.986891367248518</v>
      </c>
      <c r="E354">
        <v>89.191961204090148</v>
      </c>
      <c r="F354">
        <v>2369.342529296875</v>
      </c>
      <c r="G354">
        <v>10.580375521331289</v>
      </c>
      <c r="H354">
        <v>14.26228028924595</v>
      </c>
      <c r="I354">
        <v>14.2541162324128</v>
      </c>
      <c r="J354">
        <v>26.18969638105682</v>
      </c>
      <c r="K354">
        <v>10.40893422067165</v>
      </c>
      <c r="L354">
        <v>70.052067262009132</v>
      </c>
      <c r="M354">
        <v>7.9558430197816961</v>
      </c>
      <c r="N354">
        <v>4.556928784146919</v>
      </c>
      <c r="O354">
        <v>15.560335740159299</v>
      </c>
      <c r="P354">
        <v>0.81638699769973755</v>
      </c>
      <c r="Q354">
        <v>378.67032603717962</v>
      </c>
      <c r="R354">
        <v>10.437041279200511</v>
      </c>
    </row>
    <row r="355" spans="1:18" x14ac:dyDescent="0.75">
      <c r="A355" s="116">
        <v>44342</v>
      </c>
      <c r="B355">
        <v>11.708000183105471</v>
      </c>
      <c r="C355">
        <v>164.11000061035159</v>
      </c>
      <c r="D355" s="42">
        <v>93.385212053247869</v>
      </c>
      <c r="E355">
        <v>89.613369982434051</v>
      </c>
      <c r="F355">
        <v>2244.328369140625</v>
      </c>
      <c r="G355">
        <v>10.70321846452617</v>
      </c>
      <c r="H355">
        <v>14.37758040537585</v>
      </c>
      <c r="I355">
        <v>14.385782292950809</v>
      </c>
      <c r="J355">
        <v>26.327455276468299</v>
      </c>
      <c r="K355">
        <v>10.53098273632736</v>
      </c>
      <c r="L355">
        <v>70.400885573953929</v>
      </c>
      <c r="M355">
        <v>8.0008967453911737</v>
      </c>
      <c r="N355">
        <v>4.5846408384363713</v>
      </c>
      <c r="O355">
        <v>15.689851130366719</v>
      </c>
      <c r="P355">
        <v>0.82016998529434204</v>
      </c>
      <c r="Q355">
        <v>380.82626441048888</v>
      </c>
      <c r="R355">
        <v>10.469111125517321</v>
      </c>
    </row>
    <row r="356" spans="1:18" x14ac:dyDescent="0.75">
      <c r="A356" s="116">
        <v>44343</v>
      </c>
      <c r="B356">
        <v>11.75599956512451</v>
      </c>
      <c r="C356">
        <v>165.50999450683591</v>
      </c>
      <c r="D356" s="42">
        <v>93.266672718304108</v>
      </c>
      <c r="E356">
        <v>89.487318350179521</v>
      </c>
      <c r="F356">
        <v>1984.7490234375</v>
      </c>
      <c r="G356">
        <v>10.83391720681686</v>
      </c>
      <c r="H356">
        <v>14.51630145893478</v>
      </c>
      <c r="I356">
        <v>14.45889104560433</v>
      </c>
      <c r="J356">
        <v>26.481998146605289</v>
      </c>
      <c r="K356">
        <v>10.596079540834809</v>
      </c>
      <c r="L356">
        <v>70.36517219520556</v>
      </c>
      <c r="M356">
        <v>8.01115460204187</v>
      </c>
      <c r="N356">
        <v>4.6437838110417724</v>
      </c>
      <c r="O356">
        <v>15.91872299197121</v>
      </c>
      <c r="P356">
        <v>0.82012999057769775</v>
      </c>
      <c r="Q356">
        <v>380.20996602643942</v>
      </c>
      <c r="R356">
        <v>10.460452308143889</v>
      </c>
    </row>
    <row r="357" spans="1:18" x14ac:dyDescent="0.75">
      <c r="A357" s="116">
        <v>44344</v>
      </c>
      <c r="B357">
        <v>11.807999610900881</v>
      </c>
      <c r="C357">
        <v>167.66999816894531</v>
      </c>
      <c r="D357" s="42">
        <v>93.266672718304108</v>
      </c>
      <c r="E357">
        <v>89.495421288547732</v>
      </c>
      <c r="F357">
        <v>1869.595947265625</v>
      </c>
      <c r="G357">
        <v>10.850319399917231</v>
      </c>
      <c r="H357">
        <v>14.50809997131614</v>
      </c>
      <c r="I357">
        <v>14.65572361990394</v>
      </c>
      <c r="J357">
        <v>26.514804097079828</v>
      </c>
      <c r="K357">
        <v>10.669891365128709</v>
      </c>
      <c r="L357">
        <v>70.340969750720433</v>
      </c>
      <c r="M357">
        <v>8.01115460204187</v>
      </c>
      <c r="N357">
        <v>4.6503807447933809</v>
      </c>
      <c r="O357">
        <v>15.87771711815185</v>
      </c>
      <c r="P357">
        <v>0.82012999057769775</v>
      </c>
      <c r="Q357">
        <v>383.28853198197612</v>
      </c>
      <c r="R357">
        <v>10.460452308143889</v>
      </c>
    </row>
    <row r="358" spans="1:18" x14ac:dyDescent="0.75">
      <c r="A358" s="116">
        <v>44348</v>
      </c>
      <c r="B358">
        <v>11.9980001449585</v>
      </c>
      <c r="C358">
        <v>167.47999572753909</v>
      </c>
      <c r="D358" s="42">
        <v>93.035897420944821</v>
      </c>
      <c r="E358">
        <v>89.315370224758226</v>
      </c>
      <c r="F358">
        <v>2216.384033203125</v>
      </c>
      <c r="G358">
        <v>10.910338534852601</v>
      </c>
      <c r="H358">
        <v>14.708085303968801</v>
      </c>
      <c r="I358">
        <v>14.568943639007561</v>
      </c>
      <c r="J358">
        <v>26.232283849922169</v>
      </c>
      <c r="K358">
        <v>10.81212102674408</v>
      </c>
      <c r="L358">
        <v>70.410325261305843</v>
      </c>
      <c r="M358">
        <v>8.003213008190869</v>
      </c>
      <c r="N358">
        <v>4.7068548743927749</v>
      </c>
      <c r="O358">
        <v>16.124056916030899</v>
      </c>
      <c r="P358">
        <v>0.81848001480102539</v>
      </c>
      <c r="Q358">
        <v>377.48396696052811</v>
      </c>
      <c r="R358">
        <v>10.439407482177559</v>
      </c>
    </row>
    <row r="359" spans="1:18" x14ac:dyDescent="0.75">
      <c r="A359" s="116">
        <v>44349</v>
      </c>
      <c r="C359">
        <v>168.3500061035156</v>
      </c>
      <c r="D359" s="42">
        <v>93.218289228974754</v>
      </c>
      <c r="E359">
        <v>89.405692363530761</v>
      </c>
      <c r="F359">
        <v>2353.609375</v>
      </c>
      <c r="G359">
        <v>10.892833412935261</v>
      </c>
      <c r="H359">
        <v>14.611138869325259</v>
      </c>
      <c r="I359">
        <v>14.693040183683021</v>
      </c>
      <c r="J359">
        <v>26.101850002507039</v>
      </c>
      <c r="K359">
        <v>10.82731267387658</v>
      </c>
      <c r="L359">
        <v>70.544848647001345</v>
      </c>
      <c r="M359">
        <v>8.0165763817708466</v>
      </c>
      <c r="N359">
        <v>4.7296646076517854</v>
      </c>
      <c r="O359">
        <v>16.21639775733183</v>
      </c>
      <c r="P359">
        <v>0.81901001930236816</v>
      </c>
      <c r="Q359">
        <v>383.370171988121</v>
      </c>
      <c r="R359">
        <v>10.46164905710816</v>
      </c>
    </row>
    <row r="360" spans="1:18" x14ac:dyDescent="0.75">
      <c r="A360" s="116">
        <v>44350</v>
      </c>
      <c r="B360">
        <v>12.164999961853029</v>
      </c>
      <c r="D360" s="42">
        <v>93.587522784946486</v>
      </c>
      <c r="E360">
        <v>89.923007096733272</v>
      </c>
      <c r="F360">
        <v>2209.368408203125</v>
      </c>
      <c r="G360">
        <v>10.970075826785211</v>
      </c>
      <c r="H360">
        <v>14.711934749774169</v>
      </c>
      <c r="I360">
        <v>14.58830536304322</v>
      </c>
      <c r="J360">
        <v>26.25894902466462</v>
      </c>
      <c r="K360">
        <v>10.829962102614671</v>
      </c>
      <c r="L360">
        <v>70.84527433493713</v>
      </c>
      <c r="M360">
        <v>8.0673570845024187</v>
      </c>
      <c r="N360">
        <v>4.6867053498355062</v>
      </c>
      <c r="O360">
        <v>16.195490534611508</v>
      </c>
      <c r="P360">
        <v>0.82419800758361816</v>
      </c>
      <c r="Q360">
        <v>380.12936213601643</v>
      </c>
      <c r="R360">
        <v>10.4951214438197</v>
      </c>
    </row>
    <row r="361" spans="1:18" x14ac:dyDescent="0.75">
      <c r="A361" s="116">
        <v>44351</v>
      </c>
      <c r="B361">
        <v>12.182999610900881</v>
      </c>
      <c r="C361">
        <v>168.3500061035156</v>
      </c>
      <c r="D361" s="42">
        <v>93.972658279701136</v>
      </c>
      <c r="E361">
        <v>90.086423065216877</v>
      </c>
      <c r="F361">
        <v>2162.139404296875</v>
      </c>
      <c r="G361">
        <v>10.9948015469281</v>
      </c>
      <c r="H361">
        <v>14.72841908721375</v>
      </c>
      <c r="I361">
        <v>14.95095135451629</v>
      </c>
      <c r="J361">
        <v>26.39906117680221</v>
      </c>
      <c r="K361">
        <v>10.90413926304336</v>
      </c>
      <c r="L361">
        <v>70.999849190149689</v>
      </c>
      <c r="M361">
        <v>8.0673570845024187</v>
      </c>
      <c r="N361">
        <v>4.766253360813721</v>
      </c>
      <c r="O361">
        <v>16.376815102380991</v>
      </c>
      <c r="P361">
        <v>0.82419800758361816</v>
      </c>
      <c r="Q361">
        <v>383.73331682713621</v>
      </c>
      <c r="R361">
        <v>10.552515580549651</v>
      </c>
    </row>
    <row r="362" spans="1:18" x14ac:dyDescent="0.75">
      <c r="A362" s="116">
        <v>44354</v>
      </c>
      <c r="B362">
        <v>12.1230001449585</v>
      </c>
      <c r="C362">
        <v>168.75999450683591</v>
      </c>
      <c r="D362" s="42">
        <v>93.44018236692591</v>
      </c>
      <c r="E362">
        <v>89.687282539632633</v>
      </c>
      <c r="F362">
        <v>2068.08837890625</v>
      </c>
      <c r="G362">
        <v>10.89092790639114</v>
      </c>
      <c r="H362">
        <v>14.474764853796961</v>
      </c>
      <c r="I362">
        <v>14.811005732530591</v>
      </c>
      <c r="J362">
        <v>26.5302340540552</v>
      </c>
      <c r="K362">
        <v>10.80071718691158</v>
      </c>
      <c r="L362">
        <v>70.671125974579354</v>
      </c>
      <c r="M362">
        <v>8.0354371492398968</v>
      </c>
      <c r="N362">
        <v>4.7120000371759829</v>
      </c>
      <c r="O362">
        <v>16.32819106284046</v>
      </c>
      <c r="P362">
        <v>0.82010000944137573</v>
      </c>
      <c r="Q362">
        <v>380.19606685563298</v>
      </c>
      <c r="R362">
        <v>10.491888422541541</v>
      </c>
    </row>
    <row r="363" spans="1:18" x14ac:dyDescent="0.75">
      <c r="A363" s="116">
        <v>44355</v>
      </c>
      <c r="B363">
        <v>12.12600040435791</v>
      </c>
      <c r="C363">
        <v>168.08000183105469</v>
      </c>
      <c r="D363" s="42">
        <v>93.771218211662472</v>
      </c>
      <c r="E363">
        <v>89.897391173370124</v>
      </c>
      <c r="F363">
        <v>2141.67919921875</v>
      </c>
      <c r="G363">
        <v>10.917735013022421</v>
      </c>
      <c r="H363">
        <v>14.540550685834891</v>
      </c>
      <c r="I363">
        <v>14.74592568666935</v>
      </c>
      <c r="J363">
        <v>26.69875010848045</v>
      </c>
      <c r="K363">
        <v>10.77807994977951</v>
      </c>
      <c r="L363">
        <v>70.840417459311993</v>
      </c>
      <c r="M363">
        <v>8.057358675316209</v>
      </c>
      <c r="N363">
        <v>4.7442072538973719</v>
      </c>
      <c r="O363">
        <v>16.51215038046837</v>
      </c>
      <c r="P363">
        <v>0.82150000333786011</v>
      </c>
      <c r="Q363">
        <v>380.02497896108252</v>
      </c>
      <c r="R363">
        <v>10.542489885250349</v>
      </c>
    </row>
    <row r="364" spans="1:18" x14ac:dyDescent="0.75">
      <c r="A364" s="116">
        <v>44356</v>
      </c>
      <c r="B364">
        <v>12.057999610900881</v>
      </c>
      <c r="C364">
        <v>167.8500061035156</v>
      </c>
      <c r="D364" s="42">
        <v>93.888502911987416</v>
      </c>
      <c r="E364">
        <v>90.000776035927174</v>
      </c>
      <c r="F364">
        <v>2030.3056640625</v>
      </c>
      <c r="G364">
        <v>10.786402587192409</v>
      </c>
      <c r="H364">
        <v>14.39828815154806</v>
      </c>
      <c r="I364">
        <v>14.64455241808059</v>
      </c>
      <c r="J364">
        <v>26.842873943287259</v>
      </c>
      <c r="K364">
        <v>10.7207320117364</v>
      </c>
      <c r="L364">
        <v>70.843919356879269</v>
      </c>
      <c r="M364">
        <v>8.0677044877114668</v>
      </c>
      <c r="N364">
        <v>4.7406438877395942</v>
      </c>
      <c r="O364">
        <v>16.409450503457151</v>
      </c>
      <c r="P364">
        <v>0.82088297605514526</v>
      </c>
      <c r="Q364">
        <v>381.75555105747662</v>
      </c>
      <c r="R364">
        <v>10.56723528115697</v>
      </c>
    </row>
    <row r="365" spans="1:18" x14ac:dyDescent="0.75">
      <c r="A365" s="116">
        <v>44357</v>
      </c>
      <c r="B365">
        <v>12.067000389099119</v>
      </c>
      <c r="C365">
        <v>166.9700012207031</v>
      </c>
      <c r="D365" s="42">
        <v>94.157381523048571</v>
      </c>
      <c r="E365">
        <v>90.257938252390886</v>
      </c>
      <c r="F365">
        <v>1943.824584960938</v>
      </c>
      <c r="G365">
        <v>10.67975962162018</v>
      </c>
      <c r="H365">
        <v>14.31087795564804</v>
      </c>
      <c r="I365">
        <v>14.82022102704923</v>
      </c>
      <c r="J365">
        <v>27.233388288671449</v>
      </c>
      <c r="K365">
        <v>10.794772699591819</v>
      </c>
      <c r="L365">
        <v>71.028647269858993</v>
      </c>
      <c r="M365">
        <v>8.0821701273938515</v>
      </c>
      <c r="N365">
        <v>4.7588413028773857</v>
      </c>
      <c r="O365">
        <v>16.487905565131769</v>
      </c>
      <c r="P365">
        <v>0.82151997089385986</v>
      </c>
      <c r="Q365">
        <v>390.77000878944449</v>
      </c>
      <c r="R365">
        <v>10.608126078625901</v>
      </c>
    </row>
    <row r="366" spans="1:18" x14ac:dyDescent="0.75">
      <c r="A366" s="116">
        <v>44358</v>
      </c>
      <c r="B366">
        <v>12.14900016784668</v>
      </c>
      <c r="C366">
        <v>166.94000244140619</v>
      </c>
      <c r="D366" s="42">
        <v>94.116541190022872</v>
      </c>
      <c r="E366">
        <v>90.363824775738976</v>
      </c>
      <c r="F366">
        <v>1959.280639648438</v>
      </c>
      <c r="G366">
        <v>10.745481156614691</v>
      </c>
      <c r="H366">
        <v>14.376599490642549</v>
      </c>
      <c r="I366">
        <v>14.935233321558369</v>
      </c>
      <c r="J366">
        <v>27.21695751319157</v>
      </c>
      <c r="K366">
        <v>10.82763346708907</v>
      </c>
      <c r="L366">
        <v>71.052972213455178</v>
      </c>
      <c r="M366">
        <v>8.0821701273938515</v>
      </c>
      <c r="N366">
        <v>4.7507751647430609</v>
      </c>
      <c r="O366">
        <v>16.430399417877201</v>
      </c>
      <c r="P366">
        <v>0.82151997089385986</v>
      </c>
      <c r="Q366">
        <v>393.27149799036852</v>
      </c>
      <c r="R366">
        <v>10.608126078625901</v>
      </c>
    </row>
    <row r="367" spans="1:18" x14ac:dyDescent="0.75">
      <c r="A367" s="116">
        <v>44361</v>
      </c>
      <c r="B367">
        <v>12.116000175476071</v>
      </c>
      <c r="C367">
        <v>167.94999694824219</v>
      </c>
      <c r="D367" s="42">
        <v>94.269356728337243</v>
      </c>
      <c r="E367">
        <v>90.648952941388416</v>
      </c>
      <c r="F367">
        <v>2153.404052734375</v>
      </c>
      <c r="G367">
        <v>10.68284350098514</v>
      </c>
      <c r="H367">
        <v>14.254791177701581</v>
      </c>
      <c r="I367">
        <v>15.195210888142009</v>
      </c>
      <c r="J367">
        <v>27.31343320830365</v>
      </c>
      <c r="K367">
        <v>10.87257781288872</v>
      </c>
      <c r="L367">
        <v>71.282771811928797</v>
      </c>
      <c r="M367">
        <v>8.1239576108284837</v>
      </c>
      <c r="N367">
        <v>4.738098217361852</v>
      </c>
      <c r="O367">
        <v>16.432605906481172</v>
      </c>
      <c r="P367">
        <v>0.82493001222610474</v>
      </c>
      <c r="Q367">
        <v>404.16893108958539</v>
      </c>
      <c r="R367">
        <v>10.627539827174701</v>
      </c>
    </row>
    <row r="368" spans="1:18" x14ac:dyDescent="0.75">
      <c r="A368" s="116">
        <v>44362</v>
      </c>
      <c r="B368">
        <v>12.14000034332275</v>
      </c>
      <c r="C368">
        <v>167.72999572753909</v>
      </c>
      <c r="D368" s="42">
        <v>94.272635703300693</v>
      </c>
      <c r="E368">
        <v>90.432840392391881</v>
      </c>
      <c r="F368">
        <v>1973.883178710938</v>
      </c>
      <c r="G368">
        <v>10.74453753625107</v>
      </c>
      <c r="H368">
        <v>14.2985638017044</v>
      </c>
      <c r="I368">
        <v>15.06544203596877</v>
      </c>
      <c r="J368">
        <v>27.18706239031599</v>
      </c>
      <c r="K368">
        <v>10.80226006969451</v>
      </c>
      <c r="L368">
        <v>71.246106510299796</v>
      </c>
      <c r="M368">
        <v>8.1124714822519763</v>
      </c>
      <c r="N368">
        <v>4.7038183017677966</v>
      </c>
      <c r="O368">
        <v>16.360063754974359</v>
      </c>
      <c r="P368">
        <v>0.8245999813079834</v>
      </c>
      <c r="Q368">
        <v>407.49771745352342</v>
      </c>
      <c r="R368">
        <v>10.623288052267069</v>
      </c>
    </row>
    <row r="369" spans="1:18" x14ac:dyDescent="0.75">
      <c r="A369" s="116">
        <v>44363</v>
      </c>
      <c r="B369">
        <v>12.083000183105471</v>
      </c>
      <c r="C369">
        <v>167.78999328613281</v>
      </c>
      <c r="D369" s="42">
        <v>94.999474268380254</v>
      </c>
      <c r="E369">
        <v>91.192824498725713</v>
      </c>
      <c r="F369">
        <v>1991.117797851562</v>
      </c>
      <c r="G369">
        <v>10.845656322311021</v>
      </c>
      <c r="H369">
        <v>14.3135985092556</v>
      </c>
      <c r="I369">
        <v>15.15557507921676</v>
      </c>
      <c r="J369">
        <v>27.46009977537005</v>
      </c>
      <c r="K369">
        <v>10.845656322311021</v>
      </c>
      <c r="L369">
        <v>71.928421693773089</v>
      </c>
      <c r="M369">
        <v>8.2014076065294148</v>
      </c>
      <c r="N369">
        <v>4.7226463757967281</v>
      </c>
      <c r="O369">
        <v>16.422708229457839</v>
      </c>
      <c r="P369">
        <v>0.83363997936248779</v>
      </c>
      <c r="Q369">
        <v>412.71409399309408</v>
      </c>
      <c r="R369">
        <v>10.723163455966301</v>
      </c>
    </row>
    <row r="370" spans="1:18" x14ac:dyDescent="0.75">
      <c r="A370" s="116">
        <v>44364</v>
      </c>
      <c r="B370">
        <v>11.928999900817869</v>
      </c>
      <c r="C370">
        <v>168.3399963378906</v>
      </c>
      <c r="D370" s="42">
        <v>95.955162180341176</v>
      </c>
      <c r="E370">
        <v>92.071478574813682</v>
      </c>
      <c r="F370">
        <v>1881.177001953125</v>
      </c>
      <c r="G370">
        <v>10.542738499003971</v>
      </c>
      <c r="H370">
        <v>14.068176254228209</v>
      </c>
      <c r="I370">
        <v>15.486745768439279</v>
      </c>
      <c r="J370">
        <v>27.88453615490835</v>
      </c>
      <c r="K370">
        <v>10.920463829830741</v>
      </c>
      <c r="L370">
        <v>72.47425982515233</v>
      </c>
      <c r="M370">
        <v>8.2579765077526304</v>
      </c>
      <c r="N370">
        <v>4.5821535446058874</v>
      </c>
      <c r="O370">
        <v>16.13307483614847</v>
      </c>
      <c r="P370">
        <v>0.83938997983932495</v>
      </c>
      <c r="Q370">
        <v>423.63903157694767</v>
      </c>
      <c r="R370">
        <v>10.85557892419121</v>
      </c>
    </row>
    <row r="371" spans="1:18" x14ac:dyDescent="0.75">
      <c r="A371" s="116">
        <v>44365</v>
      </c>
      <c r="B371">
        <v>11.69999980926514</v>
      </c>
      <c r="C371">
        <v>166.86000061035159</v>
      </c>
      <c r="D371" s="42">
        <v>96.213866076028808</v>
      </c>
      <c r="E371">
        <v>92.204624914770648</v>
      </c>
      <c r="F371">
        <v>1836.171997070312</v>
      </c>
      <c r="G371">
        <v>10.2657390691927</v>
      </c>
      <c r="H371">
        <v>13.807965808760629</v>
      </c>
      <c r="I371">
        <v>15.17617077145462</v>
      </c>
      <c r="J371">
        <v>27.624324108431441</v>
      </c>
      <c r="K371">
        <v>10.83652451164494</v>
      </c>
      <c r="L371">
        <v>72.441112527974838</v>
      </c>
      <c r="M371">
        <v>8.2579765077526304</v>
      </c>
      <c r="N371">
        <v>4.6151187269720424</v>
      </c>
      <c r="O371">
        <v>16.30934756443958</v>
      </c>
      <c r="P371">
        <v>0.83938997983932495</v>
      </c>
      <c r="Q371">
        <v>421.42671845991748</v>
      </c>
      <c r="R371">
        <v>10.914032575350349</v>
      </c>
    </row>
    <row r="372" spans="1:18" x14ac:dyDescent="0.75">
      <c r="A372" s="116">
        <v>44368</v>
      </c>
      <c r="B372">
        <v>12.48421001434326</v>
      </c>
      <c r="C372">
        <v>164.41999816894531</v>
      </c>
      <c r="D372" s="42">
        <v>95.97036865976861</v>
      </c>
      <c r="E372">
        <v>92.219537588255662</v>
      </c>
      <c r="F372">
        <v>1570.784423828125</v>
      </c>
      <c r="G372">
        <v>10.54349237380791</v>
      </c>
      <c r="H372">
        <v>14.11115408054161</v>
      </c>
      <c r="I372">
        <v>15.244411903083799</v>
      </c>
      <c r="J372">
        <v>27.945291325685499</v>
      </c>
      <c r="K372">
        <v>10.879272054269791</v>
      </c>
      <c r="L372">
        <v>72.587159414716552</v>
      </c>
      <c r="M372">
        <v>8.2585670071206323</v>
      </c>
      <c r="N372">
        <v>4.6484162777589972</v>
      </c>
      <c r="O372">
        <v>16.520376289962769</v>
      </c>
      <c r="P372">
        <v>0.83945000171661377</v>
      </c>
      <c r="Q372">
        <v>432.09177377483138</v>
      </c>
      <c r="R372">
        <v>10.85635516913305</v>
      </c>
    </row>
    <row r="373" spans="1:18" x14ac:dyDescent="0.75">
      <c r="A373" s="116">
        <v>44369</v>
      </c>
      <c r="B373">
        <v>12.609060287475589</v>
      </c>
      <c r="C373">
        <v>167.21000671386719</v>
      </c>
      <c r="D373" s="42">
        <v>95.875961762642874</v>
      </c>
      <c r="E373">
        <v>92.066005427446271</v>
      </c>
      <c r="F373">
        <v>1667.79296875</v>
      </c>
      <c r="G373">
        <v>10.53889515803337</v>
      </c>
      <c r="H373">
        <v>14.13284350070478</v>
      </c>
      <c r="I373">
        <v>15.31407089775087</v>
      </c>
      <c r="J373">
        <v>27.880319564514139</v>
      </c>
      <c r="K373">
        <v>10.873994845514289</v>
      </c>
      <c r="L373">
        <v>72.489785761631993</v>
      </c>
      <c r="M373">
        <v>8.2418424465697058</v>
      </c>
      <c r="N373">
        <v>4.6554528816282073</v>
      </c>
      <c r="O373">
        <v>16.503675986719141</v>
      </c>
      <c r="P373">
        <v>0.83775001764297485</v>
      </c>
      <c r="Q373">
        <v>436.73666344875159</v>
      </c>
      <c r="R373">
        <v>10.84270513290312</v>
      </c>
    </row>
    <row r="374" spans="1:18" x14ac:dyDescent="0.75">
      <c r="A374" s="116">
        <v>44370</v>
      </c>
      <c r="B374">
        <v>12.556599617004389</v>
      </c>
      <c r="C374">
        <v>166.3999938964844</v>
      </c>
      <c r="D374" s="42">
        <v>95.854593375022432</v>
      </c>
      <c r="E374">
        <v>91.985479760280668</v>
      </c>
      <c r="F374">
        <v>1667.048217773438</v>
      </c>
      <c r="G374">
        <v>10.575559898080829</v>
      </c>
      <c r="H374">
        <v>14.044880183811189</v>
      </c>
      <c r="I374">
        <v>15.402439287958151</v>
      </c>
      <c r="J374">
        <v>27.855121390705111</v>
      </c>
      <c r="K374">
        <v>10.84371964219093</v>
      </c>
      <c r="L374">
        <v>72.436971348552561</v>
      </c>
      <c r="M374">
        <v>8.2526715880164829</v>
      </c>
      <c r="N374">
        <v>4.6979805957764711</v>
      </c>
      <c r="O374">
        <v>16.609159734811779</v>
      </c>
      <c r="P374">
        <v>0.83799999952316284</v>
      </c>
      <c r="Q374">
        <v>438.26412829065879</v>
      </c>
      <c r="R374">
        <v>10.829267287767999</v>
      </c>
    </row>
    <row r="375" spans="1:18" x14ac:dyDescent="0.75">
      <c r="A375" s="116">
        <v>44371</v>
      </c>
      <c r="B375">
        <v>12.653120040893549</v>
      </c>
      <c r="C375">
        <v>166.50999450683591</v>
      </c>
      <c r="D375" s="42">
        <v>95.910791472266283</v>
      </c>
      <c r="E375">
        <v>92.065598976315414</v>
      </c>
      <c r="F375">
        <v>1518.9248046875</v>
      </c>
      <c r="G375">
        <v>10.72057762405586</v>
      </c>
      <c r="H375">
        <v>14.08175890869143</v>
      </c>
      <c r="I375">
        <v>15.665957945005401</v>
      </c>
      <c r="J375">
        <v>28.07969909906387</v>
      </c>
      <c r="K375">
        <v>10.97203777586174</v>
      </c>
      <c r="L375">
        <v>72.677639413135694</v>
      </c>
      <c r="M375">
        <v>8.2655283557114672</v>
      </c>
      <c r="N375">
        <v>4.6991016840988777</v>
      </c>
      <c r="O375">
        <v>16.680179145069129</v>
      </c>
      <c r="P375">
        <v>0.83819997310638428</v>
      </c>
      <c r="Q375">
        <v>446.08405023819068</v>
      </c>
      <c r="R375">
        <v>10.84018892392908</v>
      </c>
    </row>
    <row r="376" spans="1:18" x14ac:dyDescent="0.75">
      <c r="A376" s="116">
        <v>44372</v>
      </c>
      <c r="B376">
        <v>12.691940307617189</v>
      </c>
      <c r="C376">
        <v>167.3800048828125</v>
      </c>
      <c r="D376" s="42">
        <v>95.719128177329367</v>
      </c>
      <c r="E376">
        <v>91.932641398489068</v>
      </c>
      <c r="F376">
        <v>1532.527465820312</v>
      </c>
      <c r="G376">
        <v>10.871453875013341</v>
      </c>
      <c r="H376">
        <v>14.08175890869143</v>
      </c>
      <c r="I376">
        <v>15.615664795526531</v>
      </c>
      <c r="J376">
        <v>28.222191559701969</v>
      </c>
      <c r="K376">
        <v>11.07262167671013</v>
      </c>
      <c r="L376">
        <v>72.752115097391652</v>
      </c>
      <c r="M376">
        <v>8.2655283557114672</v>
      </c>
      <c r="N376">
        <v>4.7073307963646016</v>
      </c>
      <c r="O376">
        <v>16.621505402750021</v>
      </c>
      <c r="P376">
        <v>0.83819997310638428</v>
      </c>
      <c r="Q376">
        <v>444.97112285690667</v>
      </c>
      <c r="R376">
        <v>10.815175044574181</v>
      </c>
    </row>
    <row r="377" spans="1:18" x14ac:dyDescent="0.75">
      <c r="A377" s="116">
        <v>44375</v>
      </c>
      <c r="B377">
        <v>12.45378971099854</v>
      </c>
      <c r="C377">
        <v>167.3399963378906</v>
      </c>
      <c r="D377" s="42">
        <v>96.005584883059782</v>
      </c>
      <c r="E377">
        <v>92.084892568254872</v>
      </c>
      <c r="F377">
        <v>1815.7109375</v>
      </c>
      <c r="G377">
        <v>10.705091252216331</v>
      </c>
      <c r="H377">
        <v>14.04152482748032</v>
      </c>
      <c r="I377">
        <v>16.070210866512301</v>
      </c>
      <c r="J377">
        <v>28.242325501773848</v>
      </c>
      <c r="K377">
        <v>11.107474863529211</v>
      </c>
      <c r="L377">
        <v>72.752520039666706</v>
      </c>
      <c r="M377">
        <v>8.2665146239287424</v>
      </c>
      <c r="N377">
        <v>4.7408152646761437</v>
      </c>
      <c r="O377">
        <v>16.61510554003144</v>
      </c>
      <c r="P377">
        <v>0.83829998970031738</v>
      </c>
      <c r="Q377">
        <v>447.30053215687798</v>
      </c>
      <c r="R377">
        <v>10.866502470497609</v>
      </c>
    </row>
    <row r="378" spans="1:18" x14ac:dyDescent="0.75">
      <c r="A378" s="116">
        <v>44376</v>
      </c>
      <c r="B378">
        <v>12.448550224304199</v>
      </c>
      <c r="C378">
        <v>166.69999694824219</v>
      </c>
      <c r="D378" s="42">
        <v>96.273310624372243</v>
      </c>
      <c r="E378">
        <v>92.301930984837327</v>
      </c>
      <c r="F378">
        <v>1918.458129882812</v>
      </c>
      <c r="G378">
        <v>10.678942120535851</v>
      </c>
      <c r="H378">
        <v>14.06494792423439</v>
      </c>
      <c r="I378">
        <v>16.19065451876736</v>
      </c>
      <c r="J378">
        <v>28.129895848468781</v>
      </c>
      <c r="K378">
        <v>11.11584570749187</v>
      </c>
      <c r="L378">
        <v>73.008631915978185</v>
      </c>
      <c r="M378">
        <v>8.2936441595635984</v>
      </c>
      <c r="N378">
        <v>4.7598095293571134</v>
      </c>
      <c r="O378">
        <v>16.711577625653259</v>
      </c>
      <c r="P378">
        <v>0.84020000696182251</v>
      </c>
      <c r="Q378">
        <v>454.77312547231122</v>
      </c>
      <c r="R378">
        <v>10.89948965444489</v>
      </c>
    </row>
    <row r="379" spans="1:18" x14ac:dyDescent="0.75">
      <c r="A379" s="116">
        <v>44377</v>
      </c>
      <c r="B379">
        <v>12.529330253601071</v>
      </c>
      <c r="C379">
        <v>166.24000549316409</v>
      </c>
      <c r="D379" s="42">
        <v>96.707052762852982</v>
      </c>
      <c r="E379">
        <v>92.778896922311105</v>
      </c>
      <c r="F379">
        <v>1784.295166015625</v>
      </c>
      <c r="G379">
        <v>10.73648163334656</v>
      </c>
      <c r="H379">
        <v>14.211290347442629</v>
      </c>
      <c r="I379">
        <v>16.227015836318969</v>
      </c>
      <c r="J379">
        <v>28.12738876396179</v>
      </c>
      <c r="K379">
        <v>11.166615827163699</v>
      </c>
      <c r="L379">
        <v>73.2950262052982</v>
      </c>
      <c r="M379">
        <v>8.3252314197479791</v>
      </c>
      <c r="N379">
        <v>4.8524636902861857</v>
      </c>
      <c r="O379">
        <v>16.943906159347531</v>
      </c>
      <c r="P379">
        <v>0.84340000152587891</v>
      </c>
      <c r="Q379">
        <v>448.85146829253063</v>
      </c>
      <c r="R379">
        <v>10.95778227938445</v>
      </c>
    </row>
    <row r="380" spans="1:18" x14ac:dyDescent="0.75">
      <c r="A380" s="116">
        <v>44378</v>
      </c>
      <c r="B380">
        <v>12.638429641723629</v>
      </c>
      <c r="C380">
        <v>167.1000061035156</v>
      </c>
      <c r="D380" s="42">
        <v>96.739267470223695</v>
      </c>
      <c r="E380">
        <v>92.802691591784878</v>
      </c>
      <c r="F380">
        <v>1812.10986328125</v>
      </c>
      <c r="G380">
        <v>10.84732790902615</v>
      </c>
      <c r="H380">
        <v>14.31678334199523</v>
      </c>
      <c r="I380">
        <v>16.064175208485612</v>
      </c>
      <c r="J380">
        <v>28.46473925877763</v>
      </c>
      <c r="K380">
        <v>11.125897346857069</v>
      </c>
      <c r="L380">
        <v>73.504005044011592</v>
      </c>
      <c r="M380">
        <v>8.3410691960862096</v>
      </c>
      <c r="N380">
        <v>4.8650667413179747</v>
      </c>
      <c r="O380">
        <v>17.068712557279579</v>
      </c>
      <c r="P380">
        <v>0.84415000677108765</v>
      </c>
      <c r="Q380">
        <v>450.05122895479508</v>
      </c>
      <c r="R380">
        <v>10.959129224658341</v>
      </c>
    </row>
    <row r="381" spans="1:18" x14ac:dyDescent="0.75">
      <c r="A381" s="116">
        <v>44379</v>
      </c>
      <c r="B381">
        <v>12.66466045379639</v>
      </c>
      <c r="C381">
        <v>168.58000183105469</v>
      </c>
      <c r="D381" s="42">
        <v>96.94937112066691</v>
      </c>
      <c r="E381">
        <v>92.97882237780459</v>
      </c>
      <c r="F381">
        <v>1876.22705078125</v>
      </c>
      <c r="G381">
        <v>10.81356194095707</v>
      </c>
      <c r="H381">
        <v>14.325225035273551</v>
      </c>
      <c r="I381">
        <v>16.17391400092697</v>
      </c>
      <c r="J381">
        <v>28.566036357940671</v>
      </c>
      <c r="K381">
        <v>11.083689685509681</v>
      </c>
      <c r="L381">
        <v>73.621045587171466</v>
      </c>
      <c r="M381">
        <v>8.3410691960862096</v>
      </c>
      <c r="N381">
        <v>4.8899309333594942</v>
      </c>
      <c r="O381">
        <v>17.18689465308762</v>
      </c>
      <c r="P381">
        <v>0.84415000677108765</v>
      </c>
      <c r="Q381">
        <v>456.69200619922412</v>
      </c>
      <c r="R381">
        <v>10.982675156854039</v>
      </c>
    </row>
    <row r="382" spans="1:18" x14ac:dyDescent="0.75">
      <c r="A382" s="116">
        <v>44383</v>
      </c>
      <c r="B382">
        <v>11.86299991607666</v>
      </c>
      <c r="C382">
        <v>169.47999572753909</v>
      </c>
      <c r="D382" s="42">
        <v>97.438912583744241</v>
      </c>
      <c r="E382">
        <v>93.3343975304997</v>
      </c>
      <c r="F382">
        <v>1963.16015625</v>
      </c>
      <c r="G382">
        <v>10.655820644645701</v>
      </c>
      <c r="H382">
        <v>14.04707794070055</v>
      </c>
      <c r="I382">
        <v>16.186697973014819</v>
      </c>
      <c r="J382">
        <v>28.559290250240341</v>
      </c>
      <c r="K382">
        <v>11.01101471990205</v>
      </c>
      <c r="L382">
        <v>73.71435953596847</v>
      </c>
      <c r="M382">
        <v>8.3648341025154878</v>
      </c>
      <c r="N382">
        <v>4.7826644873726991</v>
      </c>
      <c r="O382">
        <v>16.761774248481739</v>
      </c>
      <c r="P382">
        <v>0.84570002555847168</v>
      </c>
      <c r="Q382">
        <v>464.37783792954002</v>
      </c>
      <c r="R382">
        <v>11.044965280067339</v>
      </c>
    </row>
    <row r="383" spans="1:18" x14ac:dyDescent="0.75">
      <c r="A383" s="116">
        <v>44384</v>
      </c>
      <c r="B383">
        <v>12.428609848022459</v>
      </c>
      <c r="C383">
        <v>167.8500061035156</v>
      </c>
      <c r="D383" s="42">
        <v>97.864904901212867</v>
      </c>
      <c r="E383">
        <v>93.850315198064891</v>
      </c>
      <c r="F383">
        <v>1789.573608398438</v>
      </c>
      <c r="G383">
        <v>10.6754637712661</v>
      </c>
      <c r="H383">
        <v>14.219819710976941</v>
      </c>
      <c r="I383">
        <v>15.98351816694526</v>
      </c>
      <c r="J383">
        <v>28.600745333902982</v>
      </c>
      <c r="K383">
        <v>11.023115754127501</v>
      </c>
      <c r="L383">
        <v>73.93408970611199</v>
      </c>
      <c r="M383">
        <v>8.3869104146283462</v>
      </c>
      <c r="N383">
        <v>4.7786362776852229</v>
      </c>
      <c r="O383">
        <v>16.602508124986119</v>
      </c>
      <c r="P383">
        <v>0.84793198108673096</v>
      </c>
      <c r="Q383">
        <v>470.47095046529279</v>
      </c>
      <c r="R383">
        <v>11.099456447290891</v>
      </c>
    </row>
    <row r="384" spans="1:18" x14ac:dyDescent="0.75">
      <c r="A384" s="116">
        <v>44385</v>
      </c>
      <c r="B384">
        <v>12.303770065307621</v>
      </c>
      <c r="C384">
        <v>167.6000061035156</v>
      </c>
      <c r="D384" s="42">
        <v>97.523093117202279</v>
      </c>
      <c r="E384">
        <v>93.493244262488133</v>
      </c>
      <c r="F384">
        <v>1807.32177734375</v>
      </c>
      <c r="G384">
        <v>10.398375453865359</v>
      </c>
      <c r="H384">
        <v>13.91795560890125</v>
      </c>
      <c r="I384">
        <v>15.68196590302284</v>
      </c>
      <c r="J384">
        <v>28.333885508096049</v>
      </c>
      <c r="K384">
        <v>10.778186898952979</v>
      </c>
      <c r="L384">
        <v>73.434518523798033</v>
      </c>
      <c r="M384">
        <v>8.3398241449676789</v>
      </c>
      <c r="N384">
        <v>4.7648990246002541</v>
      </c>
      <c r="O384">
        <v>16.661033617195361</v>
      </c>
      <c r="P384">
        <v>0.84402400255203247</v>
      </c>
      <c r="Q384">
        <v>466.42350986635569</v>
      </c>
      <c r="R384">
        <v>11.0483008846864</v>
      </c>
    </row>
    <row r="385" spans="1:18" x14ac:dyDescent="0.75">
      <c r="A385" s="116">
        <v>44386</v>
      </c>
      <c r="B385">
        <v>12.493659973144529</v>
      </c>
      <c r="C385">
        <v>167.00999450683591</v>
      </c>
      <c r="D385" s="42">
        <v>97.203789420069825</v>
      </c>
      <c r="E385">
        <v>93.325530295001045</v>
      </c>
      <c r="F385">
        <v>1777.725708007812</v>
      </c>
      <c r="G385">
        <v>10.72754510463329</v>
      </c>
      <c r="H385">
        <v>14.221804764971351</v>
      </c>
      <c r="I385">
        <v>15.918293203282699</v>
      </c>
      <c r="J385">
        <v>28.51957181896023</v>
      </c>
      <c r="K385">
        <v>10.86258881625378</v>
      </c>
      <c r="L385">
        <v>73.559906366950599</v>
      </c>
      <c r="M385">
        <v>8.3398241449676789</v>
      </c>
      <c r="N385">
        <v>4.8146199858483101</v>
      </c>
      <c r="O385">
        <v>16.838279494852259</v>
      </c>
      <c r="P385">
        <v>0.84402400255203247</v>
      </c>
      <c r="Q385">
        <v>472.06065674912321</v>
      </c>
      <c r="R385">
        <v>11.006259703452709</v>
      </c>
    </row>
    <row r="386" spans="1:18" x14ac:dyDescent="0.75">
      <c r="A386" s="116">
        <v>44389</v>
      </c>
      <c r="B386">
        <v>12.49890041351318</v>
      </c>
      <c r="C386">
        <v>168.67999267578119</v>
      </c>
      <c r="D386" s="42">
        <v>97.004094932520275</v>
      </c>
      <c r="E386">
        <v>93.098081547045695</v>
      </c>
      <c r="F386">
        <v>1647.616333007812</v>
      </c>
      <c r="G386">
        <v>10.8131242073307</v>
      </c>
      <c r="H386">
        <v>14.26860461563683</v>
      </c>
      <c r="I386">
        <v>16.105908918993009</v>
      </c>
      <c r="J386">
        <v>28.461357100767149</v>
      </c>
      <c r="K386">
        <v>10.855264369140629</v>
      </c>
      <c r="L386">
        <v>73.42819309821607</v>
      </c>
      <c r="M386">
        <v>8.3277299516284984</v>
      </c>
      <c r="N386">
        <v>4.8324623793513979</v>
      </c>
      <c r="O386">
        <v>16.847572230318061</v>
      </c>
      <c r="P386">
        <v>0.84280002117156982</v>
      </c>
      <c r="Q386">
        <v>471.14054108333949</v>
      </c>
      <c r="R386">
        <v>10.981902672645329</v>
      </c>
    </row>
    <row r="387" spans="1:18" x14ac:dyDescent="0.75">
      <c r="A387" s="116">
        <v>44390</v>
      </c>
      <c r="B387">
        <v>12.45378971099854</v>
      </c>
      <c r="C387">
        <v>169</v>
      </c>
      <c r="D387" s="42">
        <v>97.532799794025777</v>
      </c>
      <c r="E387">
        <v>93.605862660469938</v>
      </c>
      <c r="F387">
        <v>1685.367553710938</v>
      </c>
      <c r="G387">
        <v>10.751251561997609</v>
      </c>
      <c r="H387">
        <v>14.190632379402359</v>
      </c>
      <c r="I387">
        <v>16.10139986013337</v>
      </c>
      <c r="J387">
        <v>28.48317469025687</v>
      </c>
      <c r="K387">
        <v>10.9380823868824</v>
      </c>
      <c r="L387">
        <v>73.769722005174572</v>
      </c>
      <c r="M387">
        <v>8.3912646628459697</v>
      </c>
      <c r="N387">
        <v>4.9026822890354538</v>
      </c>
      <c r="O387">
        <v>17.145953980630679</v>
      </c>
      <c r="P387">
        <v>0.84922999143600464</v>
      </c>
      <c r="Q387">
        <v>472.71720902381281</v>
      </c>
      <c r="R387">
        <v>11.03184726635561</v>
      </c>
    </row>
    <row r="388" spans="1:18" x14ac:dyDescent="0.75">
      <c r="A388" s="116">
        <v>44391</v>
      </c>
      <c r="B388">
        <v>12.385600090026861</v>
      </c>
      <c r="C388">
        <v>168.2799987792969</v>
      </c>
      <c r="D388" s="42">
        <v>97.38315116526428</v>
      </c>
      <c r="E388">
        <v>93.424393547234104</v>
      </c>
      <c r="F388">
        <v>1618.054809570312</v>
      </c>
      <c r="G388">
        <v>10.65633246614914</v>
      </c>
      <c r="H388">
        <v>14.11266971927262</v>
      </c>
      <c r="I388">
        <v>15.88731543917083</v>
      </c>
      <c r="J388">
        <v>27.97181585825729</v>
      </c>
      <c r="K388">
        <v>10.884501754196551</v>
      </c>
      <c r="L388">
        <v>73.52552618055779</v>
      </c>
      <c r="M388">
        <v>8.3501597183258127</v>
      </c>
      <c r="N388">
        <v>4.8786663043671297</v>
      </c>
      <c r="O388">
        <v>16.876047408866501</v>
      </c>
      <c r="P388">
        <v>0.8450700044631958</v>
      </c>
      <c r="Q388">
        <v>468.39361524540442</v>
      </c>
      <c r="R388">
        <v>11.02831926228987</v>
      </c>
    </row>
    <row r="389" spans="1:18" x14ac:dyDescent="0.75">
      <c r="A389" s="116">
        <v>44392</v>
      </c>
      <c r="B389">
        <v>12.29222965240479</v>
      </c>
      <c r="C389">
        <v>166.30000305175781</v>
      </c>
      <c r="D389" s="42">
        <v>97.771332345337669</v>
      </c>
      <c r="E389">
        <v>93.855412258036722</v>
      </c>
      <c r="F389">
        <v>1592.816040039062</v>
      </c>
      <c r="G389">
        <v>10.726548887113379</v>
      </c>
      <c r="H389">
        <v>14.12992151353512</v>
      </c>
      <c r="I389">
        <v>15.50142882492389</v>
      </c>
      <c r="J389">
        <v>27.97199549459992</v>
      </c>
      <c r="K389">
        <v>10.963599463751789</v>
      </c>
      <c r="L389">
        <v>73.609204617567684</v>
      </c>
      <c r="M389">
        <v>8.3569175243399627</v>
      </c>
      <c r="N389">
        <v>4.8709323266840272</v>
      </c>
      <c r="O389">
        <v>16.82214160265141</v>
      </c>
      <c r="P389">
        <v>0.84661000967025757</v>
      </c>
      <c r="Q389">
        <v>473.18580529318928</v>
      </c>
      <c r="R389">
        <v>11.082151799643441</v>
      </c>
    </row>
    <row r="390" spans="1:18" x14ac:dyDescent="0.75">
      <c r="A390" s="116">
        <v>44393</v>
      </c>
      <c r="B390">
        <v>12.08765983581543</v>
      </c>
      <c r="C390">
        <v>166.1300048828125</v>
      </c>
      <c r="D390" s="42">
        <v>97.687040806136338</v>
      </c>
      <c r="E390">
        <v>93.838573327561789</v>
      </c>
      <c r="F390">
        <v>1608.437866210938</v>
      </c>
      <c r="G390">
        <v>10.591091414748581</v>
      </c>
      <c r="H390">
        <v>13.86747124789542</v>
      </c>
      <c r="I390">
        <v>15.078123820088759</v>
      </c>
      <c r="J390">
        <v>28.098985058313929</v>
      </c>
      <c r="K390">
        <v>10.845074579127701</v>
      </c>
      <c r="L390">
        <v>73.508590877633651</v>
      </c>
      <c r="M390">
        <v>8.3569175243399627</v>
      </c>
      <c r="N390">
        <v>4.8875568950549564</v>
      </c>
      <c r="O390">
        <v>16.77981013329963</v>
      </c>
      <c r="P390">
        <v>0.84661000967025757</v>
      </c>
      <c r="Q390">
        <v>477.39498242744958</v>
      </c>
      <c r="R390">
        <v>11.073717801381971</v>
      </c>
    </row>
    <row r="391" spans="1:18" x14ac:dyDescent="0.75">
      <c r="A391" s="116">
        <v>44396</v>
      </c>
      <c r="B391">
        <v>11.72257041931152</v>
      </c>
      <c r="C391">
        <v>163.69000244140619</v>
      </c>
      <c r="D391" s="42">
        <v>98.350814198096941</v>
      </c>
      <c r="E391">
        <v>94.183747314548782</v>
      </c>
      <c r="F391">
        <v>1517.201538085938</v>
      </c>
      <c r="G391">
        <v>10.25959000149726</v>
      </c>
      <c r="H391">
        <v>13.54944118667413</v>
      </c>
      <c r="I391">
        <v>15.18588839408017</v>
      </c>
      <c r="J391">
        <v>27.955263157784429</v>
      </c>
      <c r="K391">
        <v>10.725934339966781</v>
      </c>
      <c r="L391">
        <v>73.125149562291881</v>
      </c>
      <c r="M391">
        <v>8.335766371739453</v>
      </c>
      <c r="N391">
        <v>4.7618059950481486</v>
      </c>
      <c r="O391">
        <v>16.169452233836179</v>
      </c>
      <c r="P391">
        <v>0.84789997339248657</v>
      </c>
      <c r="Q391">
        <v>471.35889778177079</v>
      </c>
      <c r="R391">
        <v>11.13282567012436</v>
      </c>
    </row>
    <row r="392" spans="1:18" x14ac:dyDescent="0.75">
      <c r="A392" s="116">
        <v>44397</v>
      </c>
      <c r="B392">
        <v>11.85686016082764</v>
      </c>
      <c r="C392">
        <v>161.3800048828125</v>
      </c>
      <c r="D392" s="42">
        <v>98.339077075968362</v>
      </c>
      <c r="E392">
        <v>94.421695868279585</v>
      </c>
      <c r="F392">
        <v>1688.193969726562</v>
      </c>
      <c r="G392">
        <v>10.539611696374889</v>
      </c>
      <c r="H392">
        <v>13.781263324104319</v>
      </c>
      <c r="I392">
        <v>15.40208913796903</v>
      </c>
      <c r="J392">
        <v>28.43658358177095</v>
      </c>
      <c r="K392">
        <v>10.777219461469659</v>
      </c>
      <c r="L392">
        <v>73.55530550718413</v>
      </c>
      <c r="M392">
        <v>8.3511261937550785</v>
      </c>
      <c r="N392">
        <v>4.8323913510319016</v>
      </c>
      <c r="O392">
        <v>16.394951168010721</v>
      </c>
      <c r="P392">
        <v>0.84859997034072876</v>
      </c>
      <c r="Q392">
        <v>477.44961826147119</v>
      </c>
      <c r="R392">
        <v>11.125108092575431</v>
      </c>
    </row>
    <row r="393" spans="1:18" x14ac:dyDescent="0.75">
      <c r="A393" s="116">
        <v>44398</v>
      </c>
      <c r="B393">
        <v>12.08240985870361</v>
      </c>
      <c r="C393">
        <v>164.88999938964841</v>
      </c>
      <c r="D393" s="42">
        <v>97.946421849414037</v>
      </c>
      <c r="E393">
        <v>94.11680919043647</v>
      </c>
      <c r="F393">
        <v>1720.2822265625</v>
      </c>
      <c r="G393">
        <v>10.73542695457763</v>
      </c>
      <c r="H393">
        <v>13.949272015937821</v>
      </c>
      <c r="I393">
        <v>15.89114542625884</v>
      </c>
      <c r="J393">
        <v>28.543007425616452</v>
      </c>
      <c r="K393">
        <v>10.77782611743851</v>
      </c>
      <c r="L393">
        <v>73.677942931564758</v>
      </c>
      <c r="M393">
        <v>8.3534971543472238</v>
      </c>
      <c r="N393">
        <v>4.9037912327041786</v>
      </c>
      <c r="O393">
        <v>16.756085437312318</v>
      </c>
      <c r="P393">
        <v>0.84798002243041992</v>
      </c>
      <c r="Q393">
        <v>478.19287975711632</v>
      </c>
      <c r="R393">
        <v>11.083190017117429</v>
      </c>
    </row>
    <row r="394" spans="1:18" x14ac:dyDescent="0.75">
      <c r="A394" s="116">
        <v>44399</v>
      </c>
      <c r="B394">
        <v>12.01737022399902</v>
      </c>
      <c r="C394">
        <v>167.25999450683591</v>
      </c>
      <c r="D394" s="42">
        <v>98.341078149287569</v>
      </c>
      <c r="E394">
        <v>94.361022545936521</v>
      </c>
      <c r="F394">
        <v>1805.016845703125</v>
      </c>
      <c r="G394">
        <v>10.617750138044361</v>
      </c>
      <c r="H394">
        <v>13.938982251613419</v>
      </c>
      <c r="I394">
        <v>15.80770692396527</v>
      </c>
      <c r="J394">
        <v>28.667925372719761</v>
      </c>
      <c r="K394">
        <v>10.830105140805239</v>
      </c>
      <c r="L394">
        <v>73.845117214658785</v>
      </c>
      <c r="M394">
        <v>8.3761696641072376</v>
      </c>
      <c r="N394">
        <v>4.9538177215047483</v>
      </c>
      <c r="O394">
        <v>16.937435473847589</v>
      </c>
      <c r="P394">
        <v>0.84942001104354858</v>
      </c>
      <c r="Q394">
        <v>485.18690612006321</v>
      </c>
      <c r="R394">
        <v>11.14431997158874</v>
      </c>
    </row>
    <row r="395" spans="1:18" x14ac:dyDescent="0.75">
      <c r="A395" s="116">
        <v>44400</v>
      </c>
      <c r="B395">
        <v>12.042550086975099</v>
      </c>
      <c r="C395">
        <v>167.4100036621094</v>
      </c>
      <c r="D395" s="42">
        <v>98.273421098847393</v>
      </c>
      <c r="E395">
        <v>94.335715957625325</v>
      </c>
      <c r="F395">
        <v>1859.793823242188</v>
      </c>
      <c r="G395">
        <v>10.651726906083301</v>
      </c>
      <c r="H395">
        <v>14.05790053471469</v>
      </c>
      <c r="I395">
        <v>15.892647628957549</v>
      </c>
      <c r="J395">
        <v>28.84630279737166</v>
      </c>
      <c r="K395">
        <v>10.719680442161181</v>
      </c>
      <c r="L395">
        <v>73.988123740718493</v>
      </c>
      <c r="M395">
        <v>8.3761696641072376</v>
      </c>
      <c r="N395">
        <v>4.9788367349487714</v>
      </c>
      <c r="O395">
        <v>16.988400220870972</v>
      </c>
      <c r="P395">
        <v>0.84942001104354858</v>
      </c>
      <c r="Q395">
        <v>490.95336059688998</v>
      </c>
      <c r="R395">
        <v>11.135858789933479</v>
      </c>
    </row>
    <row r="396" spans="1:18" x14ac:dyDescent="0.75">
      <c r="A396" s="116">
        <v>44403</v>
      </c>
      <c r="B396">
        <v>12.227190017700201</v>
      </c>
      <c r="C396">
        <v>168.33000183105469</v>
      </c>
      <c r="D396" s="42">
        <v>97.89756001837668</v>
      </c>
      <c r="E396">
        <v>94.03901281303115</v>
      </c>
      <c r="F396">
        <v>1944.261352539062</v>
      </c>
      <c r="G396">
        <v>10.67094015003204</v>
      </c>
      <c r="H396">
        <v>14.109353641983031</v>
      </c>
      <c r="I396">
        <v>15.81162280821991</v>
      </c>
      <c r="J396">
        <v>28.2779900245514</v>
      </c>
      <c r="K396">
        <v>10.535435473789221</v>
      </c>
      <c r="L396">
        <v>73.6595837680361</v>
      </c>
      <c r="M396">
        <v>8.3597798936434629</v>
      </c>
      <c r="N396">
        <v>5.0222710375360293</v>
      </c>
      <c r="O396">
        <v>17.08197278762054</v>
      </c>
      <c r="P396">
        <v>0.84689998626708984</v>
      </c>
      <c r="Q396">
        <v>486.91807582019828</v>
      </c>
      <c r="R396">
        <v>11.085947602466151</v>
      </c>
    </row>
    <row r="397" spans="1:18" x14ac:dyDescent="0.75">
      <c r="A397" s="116">
        <v>44404</v>
      </c>
      <c r="B397">
        <v>12.220890045166019</v>
      </c>
      <c r="C397">
        <v>168.50999450683591</v>
      </c>
      <c r="D397" s="42">
        <v>97.997748476876495</v>
      </c>
      <c r="E397">
        <v>93.992497866771828</v>
      </c>
      <c r="F397">
        <v>1938.725341796875</v>
      </c>
      <c r="G397">
        <v>10.6401637159214</v>
      </c>
      <c r="H397">
        <v>14.074111193359389</v>
      </c>
      <c r="I397">
        <v>15.528888195812209</v>
      </c>
      <c r="J397">
        <v>28.215887934028611</v>
      </c>
      <c r="K397">
        <v>10.35259159279633</v>
      </c>
      <c r="L397">
        <v>73.463386423609336</v>
      </c>
      <c r="M397">
        <v>8.3404723971775638</v>
      </c>
      <c r="N397">
        <v>4.9742263615379727</v>
      </c>
      <c r="O397">
        <v>16.99212177844333</v>
      </c>
      <c r="P397">
        <v>0.84579998254776001</v>
      </c>
      <c r="Q397">
        <v>493.30251511416282</v>
      </c>
      <c r="R397">
        <v>11.10525304043119</v>
      </c>
    </row>
    <row r="398" spans="1:18" x14ac:dyDescent="0.75">
      <c r="A398" s="116">
        <v>44405</v>
      </c>
      <c r="B398">
        <v>12.264949798583981</v>
      </c>
      <c r="C398">
        <v>167.0899963378906</v>
      </c>
      <c r="D398" s="42">
        <v>97.901349145348831</v>
      </c>
      <c r="E398">
        <v>93.886853079083266</v>
      </c>
      <c r="F398">
        <v>2002.146484375</v>
      </c>
      <c r="G398">
        <v>10.6196582126297</v>
      </c>
      <c r="H398">
        <v>14.0723135364376</v>
      </c>
      <c r="I398">
        <v>15.769095378050221</v>
      </c>
      <c r="J398">
        <v>28.36410984928898</v>
      </c>
      <c r="K398">
        <v>10.560566572047041</v>
      </c>
      <c r="L398">
        <v>73.380334181853868</v>
      </c>
      <c r="M398">
        <v>8.3243988113981686</v>
      </c>
      <c r="N398">
        <v>4.9895049156266396</v>
      </c>
      <c r="O398">
        <v>17.0437922324993</v>
      </c>
      <c r="P398">
        <v>0.8441699743270874</v>
      </c>
      <c r="Q398">
        <v>498.78213674142899</v>
      </c>
      <c r="R398">
        <v>11.100669802415149</v>
      </c>
    </row>
    <row r="399" spans="1:18" x14ac:dyDescent="0.75">
      <c r="A399" s="116">
        <v>44406</v>
      </c>
      <c r="B399">
        <v>12.33944034576416</v>
      </c>
      <c r="C399">
        <v>167.5299987792969</v>
      </c>
      <c r="D399" s="42">
        <v>97.355060191264329</v>
      </c>
      <c r="E399">
        <v>93.482074858114629</v>
      </c>
      <c r="F399">
        <v>2078.802490234375</v>
      </c>
      <c r="G399">
        <v>10.72059501707554</v>
      </c>
      <c r="H399">
        <v>14.1511853583894</v>
      </c>
      <c r="I399">
        <v>15.975788652896879</v>
      </c>
      <c r="J399">
        <v>28.277146813731861</v>
      </c>
      <c r="K399">
        <v>10.602878390956731</v>
      </c>
      <c r="L399">
        <v>73.248315599037596</v>
      </c>
      <c r="M399">
        <v>8.2939931577810171</v>
      </c>
      <c r="N399">
        <v>5.0358131975173714</v>
      </c>
      <c r="O399">
        <v>17.22862662322575</v>
      </c>
      <c r="P399">
        <v>0.84083098173141479</v>
      </c>
      <c r="Q399">
        <v>499.26038240589332</v>
      </c>
      <c r="R399">
        <v>11.03163262062537</v>
      </c>
    </row>
    <row r="400" spans="1:18" x14ac:dyDescent="0.75">
      <c r="A400" s="116">
        <v>44407</v>
      </c>
      <c r="B400">
        <v>12.238730430603029</v>
      </c>
      <c r="C400">
        <v>166.5299987792969</v>
      </c>
      <c r="D400" s="42">
        <v>97.488993214614766</v>
      </c>
      <c r="E400">
        <v>93.507125555316634</v>
      </c>
      <c r="F400">
        <v>2137.19580078125</v>
      </c>
      <c r="G400">
        <v>10.66173710495559</v>
      </c>
      <c r="H400">
        <v>14.210043270509351</v>
      </c>
      <c r="I400">
        <v>16.07668907635809</v>
      </c>
      <c r="J400">
        <v>28.268736707705781</v>
      </c>
      <c r="K400">
        <v>10.459937059912081</v>
      </c>
      <c r="L400">
        <v>73.148382241543914</v>
      </c>
      <c r="M400">
        <v>8.3023968487757998</v>
      </c>
      <c r="N400">
        <v>4.9780253928051081</v>
      </c>
      <c r="O400">
        <v>17.127727803522362</v>
      </c>
      <c r="P400">
        <v>0.84083098173141479</v>
      </c>
      <c r="Q400">
        <v>500.2677476000099</v>
      </c>
      <c r="R400">
        <v>11.05676270383964</v>
      </c>
    </row>
    <row r="401" spans="1:18" x14ac:dyDescent="0.75">
      <c r="A401" s="116">
        <v>44410</v>
      </c>
      <c r="B401">
        <v>12.19466018676758</v>
      </c>
      <c r="C401">
        <v>167.63999938964841</v>
      </c>
      <c r="D401" s="42">
        <v>97.846997429530347</v>
      </c>
      <c r="E401">
        <v>93.894764997226503</v>
      </c>
      <c r="F401">
        <v>2108.3046875</v>
      </c>
      <c r="G401">
        <v>10.644523556868361</v>
      </c>
      <c r="H401">
        <v>14.071991618566701</v>
      </c>
      <c r="I401">
        <v>16.269951446550749</v>
      </c>
      <c r="J401">
        <v>28.362938837510679</v>
      </c>
      <c r="K401">
        <v>10.577153220689009</v>
      </c>
      <c r="L401">
        <v>73.079815964147656</v>
      </c>
      <c r="M401">
        <v>8.3152234571095391</v>
      </c>
      <c r="N401">
        <v>4.9526428930442137</v>
      </c>
      <c r="O401">
        <v>16.918391936174199</v>
      </c>
      <c r="P401">
        <v>0.84213000535964966</v>
      </c>
      <c r="Q401">
        <v>513.61788640363375</v>
      </c>
      <c r="R401">
        <v>11.099011108131259</v>
      </c>
    </row>
    <row r="402" spans="1:18" x14ac:dyDescent="0.75">
      <c r="A402" s="116">
        <v>44411</v>
      </c>
      <c r="B402">
        <v>12.329999923706049</v>
      </c>
      <c r="C402">
        <v>166.91999816894531</v>
      </c>
      <c r="D402" s="42">
        <v>97.92357524214458</v>
      </c>
      <c r="E402">
        <v>94.028285571872402</v>
      </c>
      <c r="F402">
        <v>2301.587158203125</v>
      </c>
      <c r="G402">
        <v>10.74187463521957</v>
      </c>
      <c r="H402">
        <v>14.22139881000521</v>
      </c>
      <c r="I402">
        <v>16.411899057006849</v>
      </c>
      <c r="J402">
        <v>28.552323516178149</v>
      </c>
      <c r="K402">
        <v>10.674474701786041</v>
      </c>
      <c r="L402">
        <v>73.195643151881086</v>
      </c>
      <c r="M402">
        <v>8.3188765156544378</v>
      </c>
      <c r="N402">
        <v>4.9300035078057363</v>
      </c>
      <c r="O402">
        <v>16.900548976135269</v>
      </c>
      <c r="P402">
        <v>0.84249997138977051</v>
      </c>
      <c r="Q402">
        <v>520.69850953941932</v>
      </c>
      <c r="R402">
        <v>11.09296315908273</v>
      </c>
    </row>
    <row r="403" spans="1:18" x14ac:dyDescent="0.75">
      <c r="A403" s="116">
        <v>44412</v>
      </c>
      <c r="B403">
        <v>12.18311977386475</v>
      </c>
      <c r="C403">
        <v>168.16999816894531</v>
      </c>
      <c r="D403" s="42">
        <v>98.180161850531022</v>
      </c>
      <c r="E403">
        <v>94.274349698834158</v>
      </c>
      <c r="F403">
        <v>2389.2060546875</v>
      </c>
      <c r="G403">
        <v>10.69491502388496</v>
      </c>
      <c r="H403">
        <v>14.06558714171695</v>
      </c>
      <c r="I403">
        <v>16.64216719348337</v>
      </c>
      <c r="J403">
        <v>28.646490616045181</v>
      </c>
      <c r="K403">
        <v>10.74560218004075</v>
      </c>
      <c r="L403">
        <v>73.25942817035866</v>
      </c>
      <c r="M403">
        <v>8.3329467195962366</v>
      </c>
      <c r="N403">
        <v>4.9101687047360087</v>
      </c>
      <c r="O403">
        <v>16.667509563093741</v>
      </c>
      <c r="P403">
        <v>0.84478002786636353</v>
      </c>
      <c r="Q403">
        <v>526.45099124274566</v>
      </c>
      <c r="R403">
        <v>11.131410270751079</v>
      </c>
    </row>
    <row r="404" spans="1:18" x14ac:dyDescent="0.75">
      <c r="A404" s="116">
        <v>44413</v>
      </c>
      <c r="B404">
        <v>12.24186992645264</v>
      </c>
      <c r="C404">
        <v>167.08000183105469</v>
      </c>
      <c r="D404" s="42">
        <v>97.975094521621031</v>
      </c>
      <c r="E404">
        <v>94.178368925936411</v>
      </c>
      <c r="F404">
        <v>2457.699462890625</v>
      </c>
      <c r="G404">
        <v>10.85696547671319</v>
      </c>
      <c r="H404">
        <v>14.076034071269991</v>
      </c>
      <c r="I404">
        <v>16.678326043819421</v>
      </c>
      <c r="J404">
        <v>28.6505592785511</v>
      </c>
      <c r="K404">
        <v>10.730229991455079</v>
      </c>
      <c r="L404">
        <v>73.437734139993154</v>
      </c>
      <c r="M404">
        <v>8.3341302484387825</v>
      </c>
      <c r="N404">
        <v>4.9274570860225708</v>
      </c>
      <c r="O404">
        <v>16.88110185332107</v>
      </c>
      <c r="P404">
        <v>0.84490001201629639</v>
      </c>
      <c r="Q404">
        <v>529.19124111998826</v>
      </c>
      <c r="R404">
        <v>11.09928070776334</v>
      </c>
    </row>
    <row r="405" spans="1:18" x14ac:dyDescent="0.75">
      <c r="A405" s="116">
        <v>44414</v>
      </c>
      <c r="B405">
        <v>12.37405967712402</v>
      </c>
      <c r="C405">
        <v>167.96000671386719</v>
      </c>
      <c r="D405" s="42">
        <v>97.537070797129672</v>
      </c>
      <c r="E405">
        <v>93.858688702121071</v>
      </c>
      <c r="F405">
        <v>2684.088623046875</v>
      </c>
      <c r="G405">
        <v>11.068190479717259</v>
      </c>
      <c r="H405">
        <v>14.29570826777649</v>
      </c>
      <c r="I405">
        <v>16.644530881328588</v>
      </c>
      <c r="J405">
        <v>28.490029436561599</v>
      </c>
      <c r="K405">
        <v>10.662638054954529</v>
      </c>
      <c r="L405">
        <v>73.353780452275714</v>
      </c>
      <c r="M405">
        <v>8.3341302484387825</v>
      </c>
      <c r="N405">
        <v>4.9274570860225708</v>
      </c>
      <c r="O405">
        <v>16.788163947832121</v>
      </c>
      <c r="P405">
        <v>0.84490001201629639</v>
      </c>
      <c r="Q405">
        <v>530.47339132743218</v>
      </c>
      <c r="R405">
        <v>11.03185959226437</v>
      </c>
    </row>
    <row r="406" spans="1:18" x14ac:dyDescent="0.75">
      <c r="A406" s="116">
        <v>44417</v>
      </c>
      <c r="B406">
        <v>12.348879814147949</v>
      </c>
      <c r="C406">
        <v>168.41999816894531</v>
      </c>
      <c r="D406" s="42">
        <v>98.166803538974818</v>
      </c>
      <c r="E406">
        <v>94.356391774804251</v>
      </c>
      <c r="F406">
        <v>2680.685791015625</v>
      </c>
      <c r="G406">
        <v>11.16840846497155</v>
      </c>
      <c r="H406">
        <v>14.363034208026869</v>
      </c>
      <c r="I406">
        <v>16.739834311475761</v>
      </c>
      <c r="J406">
        <v>28.743106805652591</v>
      </c>
      <c r="K406">
        <v>10.76801605862045</v>
      </c>
      <c r="L406">
        <v>73.792228685338159</v>
      </c>
      <c r="M406">
        <v>8.4031782500625241</v>
      </c>
      <c r="N406">
        <v>4.851183415532887</v>
      </c>
      <c r="O406">
        <v>16.680201572750089</v>
      </c>
      <c r="P406">
        <v>0.85189998149871826</v>
      </c>
      <c r="Q406">
        <v>533.83071719672444</v>
      </c>
      <c r="R406">
        <v>11.097764792895081</v>
      </c>
    </row>
    <row r="407" spans="1:18" x14ac:dyDescent="0.75">
      <c r="A407" s="116">
        <v>44418</v>
      </c>
      <c r="B407">
        <v>12.525130271911619</v>
      </c>
      <c r="C407">
        <v>168.36000061035159</v>
      </c>
      <c r="D407" s="42">
        <v>98.165992691240263</v>
      </c>
      <c r="E407">
        <v>94.393300373806142</v>
      </c>
      <c r="F407">
        <v>2694.835693359375</v>
      </c>
      <c r="G407">
        <v>11.302249804139141</v>
      </c>
      <c r="H407">
        <v>14.526590333971971</v>
      </c>
      <c r="I407">
        <v>16.548199387836458</v>
      </c>
      <c r="J407">
        <v>28.473140417680721</v>
      </c>
      <c r="K407">
        <v>10.773389910922051</v>
      </c>
      <c r="L407">
        <v>73.718007778604715</v>
      </c>
      <c r="M407">
        <v>8.414028734309511</v>
      </c>
      <c r="N407">
        <v>4.9244468074007841</v>
      </c>
      <c r="O407">
        <v>16.97469938044549</v>
      </c>
      <c r="P407">
        <v>0.8529999852180481</v>
      </c>
      <c r="Q407">
        <v>532.30593584383314</v>
      </c>
      <c r="R407">
        <v>11.08656911711137</v>
      </c>
    </row>
    <row r="408" spans="1:18" x14ac:dyDescent="0.75">
      <c r="A408" s="116">
        <v>44419</v>
      </c>
      <c r="B408">
        <v>12.61534976959229</v>
      </c>
      <c r="C408">
        <v>169.5899963378906</v>
      </c>
      <c r="D408" s="42">
        <v>98.104144838307093</v>
      </c>
      <c r="E408">
        <v>94.311863836853263</v>
      </c>
      <c r="F408">
        <v>2593.275146484375</v>
      </c>
      <c r="G408">
        <v>11.4461892559753</v>
      </c>
      <c r="H408">
        <v>14.70801338259457</v>
      </c>
      <c r="I408">
        <v>16.479447424445539</v>
      </c>
      <c r="J408">
        <v>28.232232377068161</v>
      </c>
      <c r="K408">
        <v>10.7393189802462</v>
      </c>
      <c r="L408">
        <v>73.719890731999385</v>
      </c>
      <c r="M408">
        <v>8.3922105811454344</v>
      </c>
      <c r="N408">
        <v>4.9584669434921116</v>
      </c>
      <c r="O408">
        <v>17.101152274005809</v>
      </c>
      <c r="P408">
        <v>0.85165101289749146</v>
      </c>
      <c r="Q408">
        <v>531.34508773900598</v>
      </c>
      <c r="R408">
        <v>11.069036320947131</v>
      </c>
    </row>
    <row r="409" spans="1:18" x14ac:dyDescent="0.75">
      <c r="A409" s="116">
        <v>44420</v>
      </c>
      <c r="B409">
        <v>12.61954975128174</v>
      </c>
      <c r="C409">
        <v>171.0899963378906</v>
      </c>
      <c r="D409" s="42">
        <v>98.159755964229589</v>
      </c>
      <c r="E409">
        <v>94.365640710968819</v>
      </c>
      <c r="F409">
        <v>2816.268798828125</v>
      </c>
      <c r="G409">
        <v>11.451686310857379</v>
      </c>
      <c r="H409">
        <v>14.71507693492299</v>
      </c>
      <c r="I409">
        <v>16.3510322382723</v>
      </c>
      <c r="J409">
        <v>28.339514834045762</v>
      </c>
      <c r="K409">
        <v>10.710394190994069</v>
      </c>
      <c r="L409">
        <v>73.882286069060683</v>
      </c>
      <c r="M409">
        <v>8.3962409567678264</v>
      </c>
      <c r="N409">
        <v>4.9524826660260146</v>
      </c>
      <c r="O409">
        <v>17.049721194619561</v>
      </c>
      <c r="P409">
        <v>0.85206001996994019</v>
      </c>
      <c r="Q409">
        <v>532.67381920193657</v>
      </c>
      <c r="R409">
        <v>11.07435224739106</v>
      </c>
    </row>
    <row r="410" spans="1:18" x14ac:dyDescent="0.75">
      <c r="A410" s="116">
        <v>44421</v>
      </c>
      <c r="B410">
        <v>12.55136013031006</v>
      </c>
      <c r="C410">
        <v>171</v>
      </c>
      <c r="D410" s="42">
        <v>98.516546996609122</v>
      </c>
      <c r="E410">
        <v>94.59469944863713</v>
      </c>
      <c r="F410">
        <v>2768.168701171875</v>
      </c>
      <c r="G410">
        <v>11.392042369487569</v>
      </c>
      <c r="H410">
        <v>14.74063769540976</v>
      </c>
      <c r="I410">
        <v>16.453278530570401</v>
      </c>
      <c r="J410">
        <v>28.484366727623179</v>
      </c>
      <c r="K410">
        <v>10.63370865918273</v>
      </c>
      <c r="L410">
        <v>74.043132940048508</v>
      </c>
      <c r="M410">
        <v>8.3962409567678264</v>
      </c>
      <c r="N410">
        <v>4.9692142542382101</v>
      </c>
      <c r="O410">
        <v>16.973035662808229</v>
      </c>
      <c r="P410">
        <v>0.85206001996994019</v>
      </c>
      <c r="Q410">
        <v>536.81487042325898</v>
      </c>
      <c r="R410">
        <v>11.14234552796489</v>
      </c>
    </row>
    <row r="411" spans="1:18" x14ac:dyDescent="0.75">
      <c r="A411" s="116">
        <v>44424</v>
      </c>
      <c r="B411">
        <v>12.39085006713867</v>
      </c>
      <c r="C411">
        <v>169.57000732421881</v>
      </c>
      <c r="D411" s="42">
        <v>98.201959233167599</v>
      </c>
      <c r="E411">
        <v>94.404473593224338</v>
      </c>
      <c r="F411">
        <v>2574.7236328125</v>
      </c>
      <c r="G411">
        <v>11.307348008968351</v>
      </c>
      <c r="H411">
        <v>14.609568569117529</v>
      </c>
      <c r="I411">
        <v>16.29888103401186</v>
      </c>
      <c r="J411">
        <v>28.429663098753959</v>
      </c>
      <c r="K411">
        <v>10.54333831468773</v>
      </c>
      <c r="L411">
        <v>73.793836276814545</v>
      </c>
      <c r="M411">
        <v>8.3566186368079798</v>
      </c>
      <c r="N411">
        <v>4.9424501636963214</v>
      </c>
      <c r="O411">
        <v>16.850665723261841</v>
      </c>
      <c r="P411">
        <v>0.84890002012252808</v>
      </c>
      <c r="Q411">
        <v>534.98530033400675</v>
      </c>
      <c r="R411">
        <v>11.10948970673951</v>
      </c>
    </row>
    <row r="412" spans="1:18" x14ac:dyDescent="0.75">
      <c r="A412" s="116">
        <v>44425</v>
      </c>
      <c r="B412">
        <v>12.34469032287598</v>
      </c>
      <c r="C412">
        <v>169.50999450683591</v>
      </c>
      <c r="D412" s="42">
        <v>98.714156035896394</v>
      </c>
      <c r="E412">
        <v>94.911003695415275</v>
      </c>
      <c r="F412">
        <v>2580.630615234375</v>
      </c>
      <c r="G412">
        <v>11.24704860705776</v>
      </c>
      <c r="H412">
        <v>14.53491050354501</v>
      </c>
      <c r="I412">
        <v>16.046473226981561</v>
      </c>
      <c r="J412">
        <v>28.839243311205109</v>
      </c>
      <c r="K412">
        <v>10.44429753371219</v>
      </c>
      <c r="L412">
        <v>74.066609283238449</v>
      </c>
      <c r="M412">
        <v>8.4067248603787448</v>
      </c>
      <c r="N412">
        <v>4.913392872301614</v>
      </c>
      <c r="O412">
        <v>16.772363439508808</v>
      </c>
      <c r="P412">
        <v>0.85399001836776733</v>
      </c>
      <c r="Q412">
        <v>537.56962008264964</v>
      </c>
      <c r="R412">
        <v>11.159065912733009</v>
      </c>
    </row>
    <row r="413" spans="1:18" x14ac:dyDescent="0.75">
      <c r="A413" s="116">
        <v>44426</v>
      </c>
      <c r="B413">
        <v>12.22928047180176</v>
      </c>
      <c r="C413">
        <v>168.9700012207031</v>
      </c>
      <c r="D413" s="42">
        <v>98.776995955568054</v>
      </c>
      <c r="E413">
        <v>94.886670966616293</v>
      </c>
      <c r="F413">
        <v>2725.850830078125</v>
      </c>
      <c r="G413">
        <v>11.1763367477829</v>
      </c>
      <c r="H413">
        <v>14.372016955921939</v>
      </c>
      <c r="I413">
        <v>15.84168920066986</v>
      </c>
      <c r="J413">
        <v>28.504786154608151</v>
      </c>
      <c r="K413">
        <v>10.484224603310389</v>
      </c>
      <c r="L413">
        <v>73.937563669960582</v>
      </c>
      <c r="M413">
        <v>8.4198904867059809</v>
      </c>
      <c r="N413">
        <v>4.8825398719623081</v>
      </c>
      <c r="O413">
        <v>16.57652369329071</v>
      </c>
      <c r="P413">
        <v>0.85446000099182129</v>
      </c>
      <c r="Q413">
        <v>521.40005597997515</v>
      </c>
      <c r="R413">
        <v>11.165207163762719</v>
      </c>
    </row>
    <row r="414" spans="1:18" x14ac:dyDescent="0.75">
      <c r="A414" s="116">
        <v>44427</v>
      </c>
      <c r="B414">
        <v>11.92189979553223</v>
      </c>
      <c r="C414">
        <v>167.25</v>
      </c>
      <c r="D414" s="42">
        <v>99.173654351630375</v>
      </c>
      <c r="E414">
        <v>95.325364695489952</v>
      </c>
      <c r="F414">
        <v>2809.225341796875</v>
      </c>
      <c r="G414">
        <v>11.073433540751919</v>
      </c>
      <c r="H414">
        <v>14.18221571484389</v>
      </c>
      <c r="I414">
        <v>16.074891548589449</v>
      </c>
      <c r="J414">
        <v>28.621354982314191</v>
      </c>
      <c r="K414">
        <v>10.328353441307231</v>
      </c>
      <c r="L414">
        <v>74.098146916076985</v>
      </c>
      <c r="M414">
        <v>8.4220282477601245</v>
      </c>
      <c r="N414">
        <v>4.8096208785754868</v>
      </c>
      <c r="O414">
        <v>16.383199485045111</v>
      </c>
      <c r="P414">
        <v>0.85641402006149292</v>
      </c>
      <c r="Q414">
        <v>522.41255223751068</v>
      </c>
      <c r="R414">
        <v>11.199282565628719</v>
      </c>
    </row>
    <row r="415" spans="1:18" x14ac:dyDescent="0.75">
      <c r="A415" s="116">
        <v>44428</v>
      </c>
      <c r="B415">
        <v>11.958620071411129</v>
      </c>
      <c r="C415">
        <v>165.8399963378906</v>
      </c>
      <c r="D415" s="42">
        <v>99.182194185646949</v>
      </c>
      <c r="E415">
        <v>95.316837929314261</v>
      </c>
      <c r="F415">
        <v>2758.043701171875</v>
      </c>
      <c r="G415">
        <v>11.17620312515049</v>
      </c>
      <c r="H415">
        <v>14.302114788418979</v>
      </c>
      <c r="I415">
        <v>16.331815101215849</v>
      </c>
      <c r="J415">
        <v>28.895410474337272</v>
      </c>
      <c r="K415">
        <v>10.242711712605059</v>
      </c>
      <c r="L415">
        <v>74.276843106221804</v>
      </c>
      <c r="M415">
        <v>8.4220282477601245</v>
      </c>
      <c r="N415">
        <v>4.759170436999284</v>
      </c>
      <c r="O415">
        <v>15.997814156105511</v>
      </c>
      <c r="P415">
        <v>0.85641402006149292</v>
      </c>
      <c r="Q415">
        <v>530.00036791012826</v>
      </c>
      <c r="R415">
        <v>11.20782484986546</v>
      </c>
    </row>
    <row r="416" spans="1:18" x14ac:dyDescent="0.75">
      <c r="A416" s="116">
        <v>44431</v>
      </c>
      <c r="B416">
        <v>12.16948986053467</v>
      </c>
      <c r="C416">
        <v>166.80000305175781</v>
      </c>
      <c r="D416" s="42">
        <v>98.60846167919226</v>
      </c>
      <c r="E416">
        <v>94.799374854705093</v>
      </c>
      <c r="F416">
        <v>2699.3193359375</v>
      </c>
      <c r="G416">
        <v>11.188184429669951</v>
      </c>
      <c r="H416">
        <v>14.330071398623661</v>
      </c>
      <c r="I416">
        <v>16.756732666461179</v>
      </c>
      <c r="J416">
        <v>28.941126149720731</v>
      </c>
      <c r="K416">
        <v>10.34523843232728</v>
      </c>
      <c r="L416">
        <v>74.075595609774609</v>
      </c>
      <c r="M416">
        <v>8.3903281337729823</v>
      </c>
      <c r="N416">
        <v>4.8403177012044134</v>
      </c>
      <c r="O416">
        <v>16.41614899926299</v>
      </c>
      <c r="P416">
        <v>0.85145998001098633</v>
      </c>
      <c r="Q416">
        <v>528.91842706178431</v>
      </c>
      <c r="R416">
        <v>11.14299170621689</v>
      </c>
    </row>
    <row r="417" spans="1:18" x14ac:dyDescent="0.75">
      <c r="A417" s="116">
        <v>44432</v>
      </c>
      <c r="B417">
        <v>12.31425952911377</v>
      </c>
      <c r="C417">
        <v>168.55000305175781</v>
      </c>
      <c r="D417" s="42">
        <v>98.392445161684009</v>
      </c>
      <c r="E417">
        <v>94.611740548180023</v>
      </c>
      <c r="F417">
        <v>2739.3623046875</v>
      </c>
      <c r="G417">
        <v>11.26512104110566</v>
      </c>
      <c r="H417">
        <v>14.47278812689933</v>
      </c>
      <c r="I417">
        <v>16.770055078929541</v>
      </c>
      <c r="J417">
        <v>29.090217491188469</v>
      </c>
      <c r="K417">
        <v>10.51638176793824</v>
      </c>
      <c r="L417">
        <v>74.123103494729548</v>
      </c>
      <c r="M417">
        <v>8.4012260013511195</v>
      </c>
      <c r="N417">
        <v>4.9119768567123856</v>
      </c>
      <c r="O417">
        <v>16.808342942605801</v>
      </c>
      <c r="P417">
        <v>0.85083997249603271</v>
      </c>
      <c r="Q417">
        <v>526.1339096378797</v>
      </c>
      <c r="R417">
        <v>11.11790434321256</v>
      </c>
    </row>
    <row r="418" spans="1:18" x14ac:dyDescent="0.75">
      <c r="A418" s="116">
        <v>44433</v>
      </c>
      <c r="B418">
        <v>12.365670204162599</v>
      </c>
      <c r="C418">
        <v>169.6300048828125</v>
      </c>
      <c r="D418" s="42">
        <v>98.028080166345717</v>
      </c>
      <c r="E418">
        <v>94.254464522559829</v>
      </c>
      <c r="F418">
        <v>2637.787841796875</v>
      </c>
      <c r="G418">
        <v>11.389113231050491</v>
      </c>
      <c r="H418">
        <v>14.548508747926689</v>
      </c>
      <c r="I418">
        <v>16.93504298983385</v>
      </c>
      <c r="J418">
        <v>29.097017495853379</v>
      </c>
      <c r="K418">
        <v>10.53981320415687</v>
      </c>
      <c r="L418">
        <v>74.064888628422523</v>
      </c>
      <c r="M418">
        <v>8.3945080453202081</v>
      </c>
      <c r="N418">
        <v>4.9281020895307392</v>
      </c>
      <c r="O418">
        <v>16.952027759239169</v>
      </c>
      <c r="P418">
        <v>0.84930002689361572</v>
      </c>
      <c r="Q418">
        <v>533.28395707841992</v>
      </c>
      <c r="R418">
        <v>11.072366315598289</v>
      </c>
    </row>
    <row r="419" spans="1:18" x14ac:dyDescent="0.75">
      <c r="A419" s="116">
        <v>44434</v>
      </c>
      <c r="B419">
        <v>12.270199775695801</v>
      </c>
      <c r="C419">
        <v>169.69999694824219</v>
      </c>
      <c r="D419" s="42">
        <v>98.186608269406861</v>
      </c>
      <c r="E419">
        <v>94.339452540589264</v>
      </c>
      <c r="F419">
        <v>2772.776123046875</v>
      </c>
      <c r="G419">
        <v>11.304474023319241</v>
      </c>
      <c r="H419">
        <v>14.49422485025025</v>
      </c>
      <c r="I419">
        <v>16.986481499736779</v>
      </c>
      <c r="J419">
        <v>28.971437311042791</v>
      </c>
      <c r="K419">
        <v>10.43686244086075</v>
      </c>
      <c r="L419">
        <v>74.13600217541898</v>
      </c>
      <c r="M419">
        <v>8.4099082711247775</v>
      </c>
      <c r="N419">
        <v>4.9439965234512329</v>
      </c>
      <c r="O419">
        <v>16.867398018314361</v>
      </c>
      <c r="P419">
        <v>0.85060000419616699</v>
      </c>
      <c r="Q419">
        <v>530.69782577476872</v>
      </c>
      <c r="R419">
        <v>11.106284391070179</v>
      </c>
    </row>
    <row r="420" spans="1:18" x14ac:dyDescent="0.75">
      <c r="A420" s="116">
        <v>44435</v>
      </c>
      <c r="B420">
        <v>12.445400238037109</v>
      </c>
      <c r="C420">
        <v>169.32000732421881</v>
      </c>
      <c r="D420" s="42">
        <v>98.457982326226556</v>
      </c>
      <c r="E420">
        <v>94.483423496194519</v>
      </c>
      <c r="F420">
        <v>2750.566162109375</v>
      </c>
      <c r="G420">
        <v>11.49160625137711</v>
      </c>
      <c r="H420">
        <v>14.723885618366239</v>
      </c>
      <c r="I420">
        <v>17.309710409870149</v>
      </c>
      <c r="J420">
        <v>29.23512123568344</v>
      </c>
      <c r="K420">
        <v>10.54743972755432</v>
      </c>
      <c r="L420">
        <v>74.338833467618315</v>
      </c>
      <c r="M420">
        <v>8.4269149822148393</v>
      </c>
      <c r="N420">
        <v>5.0358615607734691</v>
      </c>
      <c r="O420">
        <v>17.05452943517685</v>
      </c>
      <c r="P420">
        <v>0.85060000419616699</v>
      </c>
      <c r="Q420">
        <v>535.52927948512661</v>
      </c>
      <c r="R420">
        <v>11.13173726843115</v>
      </c>
    </row>
    <row r="421" spans="1:18" x14ac:dyDescent="0.75">
      <c r="A421" s="116">
        <v>44438</v>
      </c>
      <c r="B421">
        <v>12.41602039337158</v>
      </c>
      <c r="C421">
        <v>170.55000305175781</v>
      </c>
      <c r="D421" s="42">
        <v>98.229851369073913</v>
      </c>
      <c r="E421">
        <v>94.361638896230033</v>
      </c>
      <c r="F421">
        <v>2907.468505859375</v>
      </c>
      <c r="G421">
        <v>11.248713625084291</v>
      </c>
      <c r="H421">
        <v>14.60552554069864</v>
      </c>
      <c r="I421">
        <v>17.301148112412651</v>
      </c>
      <c r="J421">
        <v>29.253434433301209</v>
      </c>
      <c r="K421">
        <v>10.562092491538239</v>
      </c>
      <c r="L421">
        <v>74.176285416674546</v>
      </c>
      <c r="M421">
        <v>8.4064599185751376</v>
      </c>
      <c r="N421">
        <v>5.0102509198813996</v>
      </c>
      <c r="O421">
        <v>17.04684476734656</v>
      </c>
      <c r="P421">
        <v>0.84767997264862061</v>
      </c>
      <c r="Q421">
        <v>541.1843187294653</v>
      </c>
      <c r="R421">
        <v>11.118888538636041</v>
      </c>
    </row>
    <row r="422" spans="1:18" x14ac:dyDescent="0.75">
      <c r="A422" s="116">
        <v>44439</v>
      </c>
      <c r="B422">
        <v>12.31320953369141</v>
      </c>
      <c r="C422">
        <v>169.7799987792969</v>
      </c>
      <c r="D422" s="42">
        <v>97.975092171536744</v>
      </c>
      <c r="E422">
        <v>94.145175219900921</v>
      </c>
      <c r="F422">
        <v>3238.46630859375</v>
      </c>
      <c r="G422">
        <v>11.25290850508804</v>
      </c>
      <c r="H422">
        <v>14.5212473381157</v>
      </c>
      <c r="I422">
        <v>17.052939885234078</v>
      </c>
      <c r="J422">
        <v>29.237239884088918</v>
      </c>
      <c r="K422">
        <v>10.685606053727721</v>
      </c>
      <c r="L422">
        <v>74.109096502917964</v>
      </c>
      <c r="M422">
        <v>8.4054046250078045</v>
      </c>
      <c r="N422">
        <v>4.9879505171397804</v>
      </c>
      <c r="O422">
        <v>16.95980178560103</v>
      </c>
      <c r="P422">
        <v>0.84671998023986816</v>
      </c>
      <c r="Q422">
        <v>537.3115795309277</v>
      </c>
      <c r="R422">
        <v>11.0894052825854</v>
      </c>
    </row>
    <row r="423" spans="1:18" x14ac:dyDescent="0.75">
      <c r="A423" s="116">
        <v>44440</v>
      </c>
      <c r="B423">
        <v>12.207249641418461</v>
      </c>
      <c r="C423">
        <v>170</v>
      </c>
      <c r="D423" s="42">
        <v>97.752889748606322</v>
      </c>
      <c r="E423">
        <v>93.901673991235839</v>
      </c>
      <c r="F423">
        <v>3192.71875</v>
      </c>
      <c r="G423">
        <v>11.147795659154889</v>
      </c>
      <c r="H423">
        <v>14.48368894428063</v>
      </c>
      <c r="I423">
        <v>16.941271075785831</v>
      </c>
      <c r="J423">
        <v>29.38119899940375</v>
      </c>
      <c r="K423">
        <v>10.700194991886519</v>
      </c>
      <c r="L423">
        <v>73.980554901768301</v>
      </c>
      <c r="M423">
        <v>8.3921067877287214</v>
      </c>
      <c r="N423">
        <v>4.9833415253950193</v>
      </c>
      <c r="O423">
        <v>16.83148288631401</v>
      </c>
      <c r="P423">
        <v>0.84452998638153076</v>
      </c>
      <c r="Q423">
        <v>548.27733101532067</v>
      </c>
      <c r="R423">
        <v>11.0691477088202</v>
      </c>
    </row>
    <row r="424" spans="1:18" x14ac:dyDescent="0.75">
      <c r="A424" s="116">
        <v>44441</v>
      </c>
      <c r="B424">
        <v>12.38980007171631</v>
      </c>
      <c r="C424">
        <v>169.61000061035159</v>
      </c>
      <c r="D424" s="42">
        <v>97.560930785126402</v>
      </c>
      <c r="E424">
        <v>93.788401759244152</v>
      </c>
      <c r="F424">
        <v>3317.280517578125</v>
      </c>
      <c r="G424">
        <v>11.14807990829468</v>
      </c>
      <c r="H424">
        <v>14.48240077362061</v>
      </c>
      <c r="I424">
        <v>16.94945944694518</v>
      </c>
      <c r="J424">
        <v>29.69734065452576</v>
      </c>
      <c r="K424">
        <v>10.6176198071289</v>
      </c>
      <c r="L424">
        <v>73.851241742777347</v>
      </c>
      <c r="M424">
        <v>8.3753841357956844</v>
      </c>
      <c r="N424">
        <v>5.0014800934982304</v>
      </c>
      <c r="O424">
        <v>17.008400796508791</v>
      </c>
      <c r="P424">
        <v>0.84200000762939453</v>
      </c>
      <c r="Q424">
        <v>546.81163056503283</v>
      </c>
      <c r="R424">
        <v>11.05869304949829</v>
      </c>
    </row>
    <row r="425" spans="1:18" x14ac:dyDescent="0.75">
      <c r="A425" s="116">
        <v>44442</v>
      </c>
      <c r="B425">
        <v>12.349929809570311</v>
      </c>
      <c r="C425">
        <v>170.92999267578119</v>
      </c>
      <c r="D425" s="42">
        <v>97.392790311190765</v>
      </c>
      <c r="E425">
        <v>93.662383127120847</v>
      </c>
      <c r="F425">
        <v>3271.619384765625</v>
      </c>
      <c r="G425">
        <v>11.08914016471863</v>
      </c>
      <c r="H425">
        <v>14.364519680480949</v>
      </c>
      <c r="I425">
        <v>17.09259951248168</v>
      </c>
      <c r="J425">
        <v>29.613138726577741</v>
      </c>
      <c r="K425">
        <v>10.65971996810913</v>
      </c>
      <c r="L425">
        <v>73.859637845758698</v>
      </c>
      <c r="M425">
        <v>8.3753841357956844</v>
      </c>
      <c r="N425">
        <v>5.0262809579426184</v>
      </c>
      <c r="O425">
        <v>17.008400796508791</v>
      </c>
      <c r="P425">
        <v>0.84200000762939453</v>
      </c>
      <c r="Q425">
        <v>547.93150496482849</v>
      </c>
      <c r="R425">
        <v>11.02505483698951</v>
      </c>
    </row>
    <row r="426" spans="1:18" x14ac:dyDescent="0.75">
      <c r="A426" s="116">
        <v>44446</v>
      </c>
      <c r="B426">
        <v>12.333149909973139</v>
      </c>
      <c r="C426">
        <v>170.88999938964841</v>
      </c>
      <c r="D426" s="42">
        <v>97.402125455118949</v>
      </c>
      <c r="E426">
        <v>93.686776820368323</v>
      </c>
      <c r="F426">
        <v>2959.07470703125</v>
      </c>
      <c r="G426">
        <v>11.060854667650229</v>
      </c>
      <c r="H426">
        <v>14.32000607436521</v>
      </c>
      <c r="I426">
        <v>17.064111160095759</v>
      </c>
      <c r="J426">
        <v>29.6025624843594</v>
      </c>
      <c r="K426">
        <v>10.71467458044566</v>
      </c>
      <c r="L426">
        <v>73.871345754980666</v>
      </c>
      <c r="M426">
        <v>8.4071015080937173</v>
      </c>
      <c r="N426">
        <v>4.9656402269754096</v>
      </c>
      <c r="O426">
        <v>16.86146974701899</v>
      </c>
      <c r="P426">
        <v>0.84434002637863159</v>
      </c>
      <c r="Q426">
        <v>553.73508228376522</v>
      </c>
      <c r="R426">
        <v>11.013529960590059</v>
      </c>
    </row>
    <row r="427" spans="1:18" x14ac:dyDescent="0.75">
      <c r="A427" s="116">
        <v>44447</v>
      </c>
      <c r="B427">
        <v>12.252360343933111</v>
      </c>
      <c r="C427">
        <v>169.75</v>
      </c>
      <c r="D427" s="42">
        <v>97.764275879028446</v>
      </c>
      <c r="E427">
        <v>94.066462355538988</v>
      </c>
      <c r="F427">
        <v>2898.501708984375</v>
      </c>
      <c r="G427">
        <v>11.03298738589905</v>
      </c>
      <c r="H427">
        <v>14.16351279562844</v>
      </c>
      <c r="I427">
        <v>16.870995016154549</v>
      </c>
      <c r="J427">
        <v>29.393098268856871</v>
      </c>
      <c r="K427">
        <v>10.609943389803391</v>
      </c>
      <c r="L427">
        <v>74.108598842284664</v>
      </c>
      <c r="M427">
        <v>8.4245060199737622</v>
      </c>
      <c r="N427">
        <v>5.0257627220299526</v>
      </c>
      <c r="O427">
        <v>17.01483003937847</v>
      </c>
      <c r="P427">
        <v>0.8460879921913147</v>
      </c>
      <c r="Q427">
        <v>557.72427649573729</v>
      </c>
      <c r="R427">
        <v>11.061682092985899</v>
      </c>
    </row>
    <row r="428" spans="1:18" x14ac:dyDescent="0.75">
      <c r="A428" s="116">
        <v>44448</v>
      </c>
      <c r="B428">
        <v>12.24081993103027</v>
      </c>
      <c r="C428">
        <v>168.47999572753909</v>
      </c>
      <c r="D428" s="42">
        <v>98.020267671231522</v>
      </c>
      <c r="E428">
        <v>94.13877318428149</v>
      </c>
      <c r="F428">
        <v>2719.14990234375</v>
      </c>
      <c r="G428">
        <v>11.060448052742</v>
      </c>
      <c r="H428">
        <v>14.197624924684529</v>
      </c>
      <c r="I428">
        <v>16.928912566555031</v>
      </c>
      <c r="J428">
        <v>29.215479664583199</v>
      </c>
      <c r="K428">
        <v>10.612280273790359</v>
      </c>
      <c r="L428">
        <v>74.133286735623187</v>
      </c>
      <c r="M428">
        <v>8.4196471664389492</v>
      </c>
      <c r="N428">
        <v>5.0228641016349798</v>
      </c>
      <c r="O428">
        <v>16.869720823984149</v>
      </c>
      <c r="P428">
        <v>0.84560000896453857</v>
      </c>
      <c r="Q428">
        <v>552.05840946586977</v>
      </c>
      <c r="R428">
        <v>11.105974889619921</v>
      </c>
    </row>
    <row r="429" spans="1:18" x14ac:dyDescent="0.75">
      <c r="A429" s="116">
        <v>44449</v>
      </c>
      <c r="B429">
        <v>12.232430458068849</v>
      </c>
      <c r="D429" s="42">
        <v>97.826086498518634</v>
      </c>
      <c r="E429">
        <v>94.088148922270193</v>
      </c>
      <c r="F429">
        <v>2767.97314453125</v>
      </c>
      <c r="G429">
        <v>10.975887729274749</v>
      </c>
      <c r="H429">
        <v>14.172256343788151</v>
      </c>
      <c r="I429">
        <v>17.081120826225291</v>
      </c>
      <c r="J429">
        <v>28.995625081563961</v>
      </c>
      <c r="K429">
        <v>10.60382408015823</v>
      </c>
      <c r="L429">
        <v>74.023722336268293</v>
      </c>
      <c r="M429">
        <v>8.4281009407900456</v>
      </c>
      <c r="N429">
        <v>5.0566880697364809</v>
      </c>
      <c r="O429">
        <v>17.081120826225291</v>
      </c>
      <c r="P429">
        <v>0.84560000896453857</v>
      </c>
      <c r="Q429">
        <v>550.37567370584293</v>
      </c>
      <c r="R429">
        <v>11.08063856580395</v>
      </c>
    </row>
    <row r="430" spans="1:18" x14ac:dyDescent="0.75">
      <c r="A430" s="116">
        <v>44452</v>
      </c>
      <c r="B430">
        <v>12.429659843444821</v>
      </c>
      <c r="C430">
        <v>168.96000671386719</v>
      </c>
      <c r="D430" s="42">
        <v>98.068557980598143</v>
      </c>
      <c r="E430">
        <v>94.292341689445038</v>
      </c>
      <c r="F430">
        <v>2905.44970703125</v>
      </c>
      <c r="G430">
        <v>11.115858045546529</v>
      </c>
      <c r="H430">
        <v>14.324471998432159</v>
      </c>
      <c r="I430">
        <v>17.20291166218567</v>
      </c>
      <c r="J430">
        <v>28.9367881247158</v>
      </c>
      <c r="K430">
        <v>10.65869407995319</v>
      </c>
      <c r="L430">
        <v>74.296900511348213</v>
      </c>
      <c r="M430">
        <v>8.4465307833617089</v>
      </c>
      <c r="N430">
        <v>5.0880661702718726</v>
      </c>
      <c r="O430">
        <v>17.228310243382449</v>
      </c>
      <c r="P430">
        <v>0.8465999960899353</v>
      </c>
      <c r="Q430">
        <v>544.57544748485088</v>
      </c>
      <c r="R430">
        <v>11.11910856013418</v>
      </c>
    </row>
    <row r="431" spans="1:18" x14ac:dyDescent="0.75">
      <c r="A431" s="116">
        <v>44453</v>
      </c>
      <c r="B431">
        <v>12.335240364074711</v>
      </c>
      <c r="C431">
        <v>169.2799987792969</v>
      </c>
      <c r="D431" s="42">
        <v>98.346385033792103</v>
      </c>
      <c r="E431">
        <v>94.483268481599225</v>
      </c>
      <c r="F431">
        <v>3058.9013671875</v>
      </c>
      <c r="G431">
        <v>10.944532315986629</v>
      </c>
      <c r="H431">
        <v>14.171982937709799</v>
      </c>
      <c r="I431">
        <v>17.20460094272994</v>
      </c>
      <c r="J431">
        <v>28.860697404315939</v>
      </c>
      <c r="K431">
        <v>10.57180785502624</v>
      </c>
      <c r="L431">
        <v>74.307007231782336</v>
      </c>
      <c r="M431">
        <v>8.4515195180233604</v>
      </c>
      <c r="N431">
        <v>5.0910713108100936</v>
      </c>
      <c r="O431">
        <v>17.230014524971011</v>
      </c>
      <c r="P431">
        <v>0.84710001945495605</v>
      </c>
      <c r="Q431">
        <v>553.3850462542614</v>
      </c>
      <c r="R431">
        <v>11.15951855454</v>
      </c>
    </row>
    <row r="432" spans="1:18" x14ac:dyDescent="0.75">
      <c r="A432" s="116">
        <v>44454</v>
      </c>
      <c r="B432">
        <v>12.53981971740723</v>
      </c>
      <c r="C432">
        <v>167.94000244140619</v>
      </c>
      <c r="D432" s="42">
        <v>98.128544233114553</v>
      </c>
      <c r="E432">
        <v>94.397020297221388</v>
      </c>
      <c r="F432">
        <v>3035.557861328125</v>
      </c>
      <c r="G432">
        <v>11.06599355203446</v>
      </c>
      <c r="H432">
        <v>14.36548673883294</v>
      </c>
      <c r="I432">
        <v>17.284270104267758</v>
      </c>
      <c r="J432">
        <v>28.950941518936819</v>
      </c>
      <c r="K432">
        <v>10.592220576850419</v>
      </c>
      <c r="L432">
        <v>74.322236873592828</v>
      </c>
      <c r="M432">
        <v>8.4492410432321776</v>
      </c>
      <c r="N432">
        <v>5.1692066112216537</v>
      </c>
      <c r="O432">
        <v>17.504236531876021</v>
      </c>
      <c r="P432">
        <v>0.84602397680282593</v>
      </c>
      <c r="Q432">
        <v>547.68206923014804</v>
      </c>
      <c r="R432">
        <v>11.128443911238261</v>
      </c>
    </row>
    <row r="433" spans="1:18" x14ac:dyDescent="0.75">
      <c r="A433" s="116">
        <v>44455</v>
      </c>
      <c r="B433">
        <v>12.48840999603271</v>
      </c>
      <c r="C433">
        <v>169.75999450683591</v>
      </c>
      <c r="D433" s="42">
        <v>98.396824566340911</v>
      </c>
      <c r="E433">
        <v>94.614828193750327</v>
      </c>
      <c r="F433">
        <v>2898.477783203125</v>
      </c>
      <c r="G433">
        <v>11.08989004012108</v>
      </c>
      <c r="H433">
        <v>14.31913016669273</v>
      </c>
      <c r="I433">
        <v>17.386907030765538</v>
      </c>
      <c r="J433">
        <v>29.114146253444691</v>
      </c>
      <c r="K433">
        <v>10.503527592727661</v>
      </c>
      <c r="L433">
        <v>74.62854668595719</v>
      </c>
      <c r="M433">
        <v>8.4954478548330599</v>
      </c>
      <c r="N433">
        <v>5.1412901055431348</v>
      </c>
      <c r="O433">
        <v>17.488883742824559</v>
      </c>
      <c r="P433">
        <v>0.8497999906539917</v>
      </c>
      <c r="Q433">
        <v>554.19708465207077</v>
      </c>
      <c r="R433">
        <v>11.161136775482531</v>
      </c>
    </row>
    <row r="434" spans="1:18" x14ac:dyDescent="0.75">
      <c r="A434" s="116">
        <v>44456</v>
      </c>
      <c r="B434">
        <v>12.34049034118652</v>
      </c>
      <c r="C434">
        <v>168.8399963378906</v>
      </c>
      <c r="D434" s="42">
        <v>98.311975533155419</v>
      </c>
      <c r="E434">
        <v>94.479155322317638</v>
      </c>
      <c r="F434">
        <v>2926.869873046875</v>
      </c>
      <c r="G434">
        <v>11.03890168409157</v>
      </c>
      <c r="H434">
        <v>14.08118558579827</v>
      </c>
      <c r="I434">
        <v>17.14046587632561</v>
      </c>
      <c r="J434">
        <v>29.292606715196602</v>
      </c>
      <c r="K434">
        <v>10.4610382415409</v>
      </c>
      <c r="L434">
        <v>74.535372890900362</v>
      </c>
      <c r="M434">
        <v>8.4954478548330599</v>
      </c>
      <c r="N434">
        <v>5.0818039603195189</v>
      </c>
      <c r="O434">
        <v>17.327421290758139</v>
      </c>
      <c r="P434">
        <v>0.8497999906539917</v>
      </c>
      <c r="Q434">
        <v>545.28263918126322</v>
      </c>
      <c r="R434">
        <v>11.13567460954857</v>
      </c>
    </row>
    <row r="435" spans="1:18" x14ac:dyDescent="0.75">
      <c r="A435" s="116">
        <v>44459</v>
      </c>
      <c r="B435">
        <v>12.063529968261721</v>
      </c>
      <c r="C435">
        <v>166.53999328613281</v>
      </c>
      <c r="D435" s="42">
        <v>98.81158955376668</v>
      </c>
      <c r="E435">
        <v>94.957973619672885</v>
      </c>
      <c r="F435">
        <v>2358.1455078125</v>
      </c>
      <c r="G435">
        <v>10.801175336909299</v>
      </c>
      <c r="H435">
        <v>13.80197580268384</v>
      </c>
      <c r="I435">
        <v>16.726051136446021</v>
      </c>
      <c r="J435">
        <v>28.916799166870081</v>
      </c>
      <c r="K435">
        <v>10.21294986681937</v>
      </c>
      <c r="L435">
        <v>74.508795858867416</v>
      </c>
      <c r="M435">
        <v>8.4968734114243034</v>
      </c>
      <c r="N435">
        <v>5.0127002237319971</v>
      </c>
      <c r="O435">
        <v>17.17787510716914</v>
      </c>
      <c r="P435">
        <v>0.85250002145767212</v>
      </c>
      <c r="Q435">
        <v>540.98801151111184</v>
      </c>
      <c r="R435">
        <v>11.205113986240519</v>
      </c>
    </row>
    <row r="436" spans="1:18" x14ac:dyDescent="0.75">
      <c r="A436" s="116">
        <v>44460</v>
      </c>
      <c r="B436">
        <v>12.16213989257812</v>
      </c>
      <c r="C436">
        <v>165.97999572753909</v>
      </c>
      <c r="D436" s="42">
        <v>98.915610349631606</v>
      </c>
      <c r="E436">
        <v>95.119154245864138</v>
      </c>
      <c r="F436">
        <v>2633.50390625</v>
      </c>
      <c r="G436">
        <v>10.79935999847908</v>
      </c>
      <c r="H436">
        <v>13.78496508933563</v>
      </c>
      <c r="I436">
        <v>16.804692162202851</v>
      </c>
      <c r="J436">
        <v>29.037142864617181</v>
      </c>
      <c r="K436">
        <v>10.28754247101136</v>
      </c>
      <c r="L436">
        <v>74.682644705797884</v>
      </c>
      <c r="M436">
        <v>8.5106832112827533</v>
      </c>
      <c r="N436">
        <v>4.998756066011623</v>
      </c>
      <c r="O436">
        <v>17.171493706663679</v>
      </c>
      <c r="P436">
        <v>0.85303002595901489</v>
      </c>
      <c r="Q436">
        <v>546.53634804490503</v>
      </c>
      <c r="R436">
        <v>11.21208027445317</v>
      </c>
    </row>
    <row r="437" spans="1:18" x14ac:dyDescent="0.75">
      <c r="A437" s="116">
        <v>44461</v>
      </c>
      <c r="B437">
        <v>12.39608955383301</v>
      </c>
      <c r="C437">
        <v>165.25999450683591</v>
      </c>
      <c r="D437" s="42">
        <v>99.247791757966297</v>
      </c>
      <c r="E437">
        <v>95.388655325610671</v>
      </c>
      <c r="F437">
        <v>2687.821533203125</v>
      </c>
      <c r="G437">
        <v>11.011571894720079</v>
      </c>
      <c r="H437">
        <v>13.997616512855529</v>
      </c>
      <c r="I437">
        <v>17.257452053735729</v>
      </c>
      <c r="J437">
        <v>29.133179327745442</v>
      </c>
      <c r="K437">
        <v>10.42976363400078</v>
      </c>
      <c r="L437">
        <v>75.044087672590649</v>
      </c>
      <c r="M437">
        <v>8.5448767765119555</v>
      </c>
      <c r="N437">
        <v>5.0822640455589294</v>
      </c>
      <c r="O437">
        <v>17.454239661941529</v>
      </c>
      <c r="P437">
        <v>0.85559999942779541</v>
      </c>
      <c r="Q437">
        <v>551.99036051951407</v>
      </c>
      <c r="R437">
        <v>11.27149551362584</v>
      </c>
    </row>
    <row r="438" spans="1:18" x14ac:dyDescent="0.75">
      <c r="A438" s="116">
        <v>44462</v>
      </c>
      <c r="B438">
        <v>12.598569869995121</v>
      </c>
      <c r="C438">
        <v>166.78999328613281</v>
      </c>
      <c r="D438" s="42">
        <v>98.318769728052303</v>
      </c>
      <c r="E438">
        <v>94.596188139597416</v>
      </c>
      <c r="F438">
        <v>2501.30615234375</v>
      </c>
      <c r="G438">
        <v>11.226328646007911</v>
      </c>
      <c r="H438">
        <v>14.216041483989899</v>
      </c>
      <c r="I438">
        <v>17.46980256204586</v>
      </c>
      <c r="J438">
        <v>29.21570979340936</v>
      </c>
      <c r="K438">
        <v>10.4597351732296</v>
      </c>
      <c r="L438">
        <v>74.742120737332243</v>
      </c>
      <c r="M438">
        <v>8.509181942892269</v>
      </c>
      <c r="N438">
        <v>5.1106199026107788</v>
      </c>
      <c r="O438">
        <v>17.62312141906375</v>
      </c>
      <c r="P438">
        <v>0.85176998376846313</v>
      </c>
      <c r="Q438">
        <v>556.69984054800807</v>
      </c>
      <c r="R438">
        <v>11.152981822397241</v>
      </c>
    </row>
    <row r="439" spans="1:18" x14ac:dyDescent="0.75">
      <c r="A439" s="116">
        <v>44463</v>
      </c>
      <c r="B439">
        <v>12.681440353393549</v>
      </c>
      <c r="C439">
        <v>168.55000305175781</v>
      </c>
      <c r="D439" s="42">
        <v>98.14868476875381</v>
      </c>
      <c r="E439">
        <v>94.324213367253378</v>
      </c>
      <c r="F439">
        <v>2496.195068359375</v>
      </c>
      <c r="G439">
        <v>11.26039941286621</v>
      </c>
      <c r="H439">
        <v>14.23307564895231</v>
      </c>
      <c r="I439">
        <v>17.418696817914</v>
      </c>
      <c r="J439">
        <v>28.98573150788252</v>
      </c>
      <c r="K439">
        <v>10.3319700005888</v>
      </c>
      <c r="L439">
        <v>74.631756894296814</v>
      </c>
      <c r="M439">
        <v>8.5006640480999067</v>
      </c>
      <c r="N439">
        <v>5.1532085642614334</v>
      </c>
      <c r="O439">
        <v>17.72533290732747</v>
      </c>
      <c r="P439">
        <v>0.85176998376846313</v>
      </c>
      <c r="Q439">
        <v>563.33511000591534</v>
      </c>
      <c r="R439">
        <v>11.13596796521375</v>
      </c>
    </row>
    <row r="440" spans="1:18" x14ac:dyDescent="0.75">
      <c r="A440" s="116">
        <v>44466</v>
      </c>
      <c r="B440">
        <v>12.92693042755127</v>
      </c>
      <c r="C440">
        <v>169.1600036621094</v>
      </c>
      <c r="D440" s="42">
        <v>98.37680813839188</v>
      </c>
      <c r="E440">
        <v>94.597925297230177</v>
      </c>
      <c r="F440">
        <v>2402.2431640625</v>
      </c>
      <c r="G440">
        <v>11.49032591231213</v>
      </c>
      <c r="H440">
        <v>14.4825991940628</v>
      </c>
      <c r="I440">
        <v>17.406476926477811</v>
      </c>
      <c r="J440">
        <v>28.896802023460399</v>
      </c>
      <c r="K440">
        <v>10.361811985881619</v>
      </c>
      <c r="L440">
        <v>74.840905480679339</v>
      </c>
      <c r="M440">
        <v>8.5322508128940626</v>
      </c>
      <c r="N440">
        <v>5.2663994104484573</v>
      </c>
      <c r="O440">
        <v>18.039128623699181</v>
      </c>
      <c r="P440">
        <v>0.85493499040603638</v>
      </c>
      <c r="Q440">
        <v>546.02987341079643</v>
      </c>
      <c r="R440">
        <v>11.168808045174501</v>
      </c>
    </row>
    <row r="441" spans="1:18" x14ac:dyDescent="0.75">
      <c r="A441" s="116">
        <v>44467</v>
      </c>
      <c r="B441">
        <v>12.924830436706539</v>
      </c>
      <c r="C441">
        <v>168.5299987792969</v>
      </c>
      <c r="D441" s="42">
        <v>98.054740043939091</v>
      </c>
      <c r="E441">
        <v>94.306880779582571</v>
      </c>
      <c r="F441">
        <v>2459.429443359375</v>
      </c>
      <c r="G441">
        <v>11.32091082025909</v>
      </c>
      <c r="H441">
        <v>14.307303680320731</v>
      </c>
      <c r="I441">
        <v>16.72893466037749</v>
      </c>
      <c r="J441">
        <v>28.229544964820889</v>
      </c>
      <c r="K441">
        <v>10.21705783223342</v>
      </c>
      <c r="L441">
        <v>74.566723844120133</v>
      </c>
      <c r="M441">
        <v>8.5142149962043732</v>
      </c>
      <c r="N441">
        <v>5.2796691641387952</v>
      </c>
      <c r="O441">
        <v>17.892687204444879</v>
      </c>
      <c r="P441">
        <v>0.85570001602172852</v>
      </c>
      <c r="Q441">
        <v>511.53745913223253</v>
      </c>
      <c r="R441">
        <v>11.10188381458647</v>
      </c>
    </row>
    <row r="442" spans="1:18" x14ac:dyDescent="0.75">
      <c r="A442" s="116">
        <v>44468</v>
      </c>
      <c r="B442">
        <v>12.95944976806641</v>
      </c>
      <c r="C442">
        <v>167.41999816894531</v>
      </c>
      <c r="D442" s="42">
        <v>98.839776353389425</v>
      </c>
      <c r="E442">
        <v>95.133303317779337</v>
      </c>
      <c r="F442">
        <v>2593.48974609375</v>
      </c>
      <c r="G442">
        <v>11.42945693551826</v>
      </c>
      <c r="H442">
        <v>14.385945630852691</v>
      </c>
      <c r="I442">
        <v>16.56667802872278</v>
      </c>
      <c r="J442">
        <v>28.444349348545071</v>
      </c>
      <c r="K442">
        <v>10.274443830448149</v>
      </c>
      <c r="L442">
        <v>75.248808032680699</v>
      </c>
      <c r="M442">
        <v>8.5850218362598412</v>
      </c>
      <c r="N442">
        <v>5.249275511300084</v>
      </c>
      <c r="O442">
        <v>18.049233046953191</v>
      </c>
      <c r="P442">
        <v>0.86194998025894165</v>
      </c>
      <c r="Q442">
        <v>526.39286346598601</v>
      </c>
      <c r="R442">
        <v>11.19158009374684</v>
      </c>
    </row>
    <row r="443" spans="1:18" x14ac:dyDescent="0.75">
      <c r="A443" s="116">
        <v>44469</v>
      </c>
      <c r="B443">
        <v>12.950010299682621</v>
      </c>
      <c r="C443">
        <v>167.50999450683591</v>
      </c>
      <c r="D443" s="42">
        <v>99.054159716822596</v>
      </c>
      <c r="E443">
        <v>95.304526568757865</v>
      </c>
      <c r="F443">
        <v>2852.79541015625</v>
      </c>
      <c r="G443">
        <v>11.30936719189663</v>
      </c>
      <c r="H443">
        <v>14.19502706250705</v>
      </c>
      <c r="I443">
        <v>16.631422147154812</v>
      </c>
      <c r="J443">
        <v>28.441890214612609</v>
      </c>
      <c r="K443">
        <v>10.35899988248082</v>
      </c>
      <c r="L443">
        <v>75.339043260418748</v>
      </c>
      <c r="M443">
        <v>8.6051410503948205</v>
      </c>
      <c r="N443">
        <v>5.3220549552581824</v>
      </c>
      <c r="O443">
        <v>18.18656745500471</v>
      </c>
      <c r="P443">
        <v>0.86396998167037964</v>
      </c>
      <c r="Q443">
        <v>525.58752185167759</v>
      </c>
      <c r="R443">
        <v>11.19192028377813</v>
      </c>
    </row>
    <row r="444" spans="1:18" x14ac:dyDescent="0.75">
      <c r="A444" s="116">
        <v>44470</v>
      </c>
      <c r="B444">
        <v>13.063309669494631</v>
      </c>
      <c r="C444">
        <v>165.1300048828125</v>
      </c>
      <c r="D444" s="42">
        <v>99.356547892093658</v>
      </c>
      <c r="E444">
        <v>95.632839380396035</v>
      </c>
      <c r="F444">
        <v>2925.40087890625</v>
      </c>
      <c r="G444">
        <v>11.533999584877961</v>
      </c>
      <c r="H444">
        <v>14.53197482803307</v>
      </c>
      <c r="I444">
        <v>16.631422147154812</v>
      </c>
      <c r="J444">
        <v>28.502371145450748</v>
      </c>
      <c r="K444">
        <v>10.35899988248082</v>
      </c>
      <c r="L444">
        <v>75.519619261760454</v>
      </c>
      <c r="M444">
        <v>8.5965011528310811</v>
      </c>
      <c r="N444">
        <v>5.3393343384126686</v>
      </c>
      <c r="O444">
        <v>18.471677483040249</v>
      </c>
      <c r="P444">
        <v>0.86396998167037964</v>
      </c>
      <c r="Q444">
        <v>527.62647835260941</v>
      </c>
      <c r="R444">
        <v>11.23506621510802</v>
      </c>
    </row>
    <row r="445" spans="1:18" x14ac:dyDescent="0.75">
      <c r="A445" s="116">
        <v>44473</v>
      </c>
      <c r="B445">
        <v>13.161930084228519</v>
      </c>
      <c r="C445">
        <v>166.5899963378906</v>
      </c>
      <c r="D445" s="42">
        <v>98.911643717246989</v>
      </c>
      <c r="E445">
        <v>95.288097457864751</v>
      </c>
      <c r="F445">
        <v>3034.28955078125</v>
      </c>
      <c r="G445">
        <v>11.43009591961288</v>
      </c>
      <c r="H445">
        <v>14.382296400049199</v>
      </c>
      <c r="I445">
        <v>16.06926927576637</v>
      </c>
      <c r="J445">
        <v>27.938321577289571</v>
      </c>
      <c r="K445">
        <v>10.13904590273285</v>
      </c>
      <c r="L445">
        <v>74.966969666843397</v>
      </c>
      <c r="M445">
        <v>8.5639649478054025</v>
      </c>
      <c r="N445">
        <v>5.3793750703334808</v>
      </c>
      <c r="O445">
        <v>18.651369309526441</v>
      </c>
      <c r="P445">
        <v>0.86070001125335693</v>
      </c>
      <c r="Q445">
        <v>505.48910610250459</v>
      </c>
      <c r="R445">
        <v>11.18049294918251</v>
      </c>
    </row>
    <row r="446" spans="1:18" x14ac:dyDescent="0.75">
      <c r="A446" s="116">
        <v>44474</v>
      </c>
      <c r="B446">
        <v>13.27208042144775</v>
      </c>
      <c r="C446">
        <v>165.08000183105469</v>
      </c>
      <c r="D446" s="42">
        <v>98.869575385833741</v>
      </c>
      <c r="E446">
        <v>95.195919941033935</v>
      </c>
      <c r="F446">
        <v>3098.6865234375</v>
      </c>
      <c r="G446">
        <v>11.59874184372711</v>
      </c>
      <c r="H446">
        <v>14.642872415606689</v>
      </c>
      <c r="I446">
        <v>16.410711403750611</v>
      </c>
      <c r="J446">
        <v>28.095690398913579</v>
      </c>
      <c r="K446">
        <v>10.26208367829895</v>
      </c>
      <c r="L446">
        <v>75.077059547766112</v>
      </c>
      <c r="M446">
        <v>8.5804818415908812</v>
      </c>
      <c r="N446">
        <v>5.4932331051986694</v>
      </c>
      <c r="O446">
        <v>18.963296216043091</v>
      </c>
      <c r="P446">
        <v>0.86236000061035156</v>
      </c>
      <c r="Q446">
        <v>519.24419935676269</v>
      </c>
      <c r="R446">
        <v>11.167561843421939</v>
      </c>
    </row>
    <row r="447" spans="1:18" x14ac:dyDescent="0.75">
      <c r="A447" s="116">
        <v>44475</v>
      </c>
      <c r="B447">
        <v>13.17556953430176</v>
      </c>
      <c r="C447">
        <v>165.30999755859381</v>
      </c>
      <c r="D447" s="42">
        <v>99.261379229516933</v>
      </c>
      <c r="E447">
        <v>95.410351797938347</v>
      </c>
      <c r="F447">
        <v>3103.91748046875</v>
      </c>
      <c r="G447">
        <v>11.639630054278371</v>
      </c>
      <c r="H447">
        <v>14.59064480314828</v>
      </c>
      <c r="I447">
        <v>16.589718378645902</v>
      </c>
      <c r="J447">
        <v>28.212039211139651</v>
      </c>
      <c r="K447">
        <v>10.17710438985443</v>
      </c>
      <c r="L447">
        <v>75.298457267638241</v>
      </c>
      <c r="M447">
        <v>8.5847682277984632</v>
      </c>
      <c r="N447">
        <v>5.3914421181039813</v>
      </c>
      <c r="O447">
        <v>18.666678087660781</v>
      </c>
      <c r="P447">
        <v>0.86540001630783081</v>
      </c>
      <c r="Q447">
        <v>519.18808789651303</v>
      </c>
      <c r="R447">
        <v>11.206930046124461</v>
      </c>
    </row>
    <row r="448" spans="1:18" x14ac:dyDescent="0.75">
      <c r="A448" s="116">
        <v>44476</v>
      </c>
      <c r="B448">
        <v>13.28361988067627</v>
      </c>
      <c r="C448">
        <v>166.66999816894531</v>
      </c>
      <c r="D448" s="42">
        <v>98.946702552889292</v>
      </c>
      <c r="E448">
        <v>95.261509167100485</v>
      </c>
      <c r="F448">
        <v>3080.438720703125</v>
      </c>
      <c r="G448">
        <v>11.721698467029571</v>
      </c>
      <c r="H448">
        <v>14.75809348875123</v>
      </c>
      <c r="I448">
        <v>16.816960977973171</v>
      </c>
      <c r="J448">
        <v>28.58191310927123</v>
      </c>
      <c r="K448">
        <v>10.328935262555319</v>
      </c>
      <c r="L448">
        <v>75.278387224630023</v>
      </c>
      <c r="M448">
        <v>8.5901452189182237</v>
      </c>
      <c r="N448">
        <v>5.4239887918935779</v>
      </c>
      <c r="O448">
        <v>18.893128612910459</v>
      </c>
      <c r="P448">
        <v>0.86506998538970947</v>
      </c>
      <c r="Q448">
        <v>526.39508610963821</v>
      </c>
      <c r="R448">
        <v>11.16805337938194</v>
      </c>
    </row>
    <row r="449" spans="1:18" x14ac:dyDescent="0.75">
      <c r="A449" s="116">
        <v>44477</v>
      </c>
      <c r="B449">
        <v>13.47665977478027</v>
      </c>
      <c r="C449">
        <v>167.36000061035159</v>
      </c>
      <c r="D449" s="42">
        <v>98.730435056541864</v>
      </c>
      <c r="E449">
        <v>95.001985531499486</v>
      </c>
      <c r="F449">
        <v>3090.442138671875</v>
      </c>
      <c r="G449">
        <v>11.79090399986114</v>
      </c>
      <c r="H449">
        <v>14.740793343035881</v>
      </c>
      <c r="I449">
        <v>16.6439463208992</v>
      </c>
      <c r="J449">
        <v>28.452151291470731</v>
      </c>
      <c r="K449">
        <v>10.27703152542915</v>
      </c>
      <c r="L449">
        <v>75.053473780400054</v>
      </c>
      <c r="M449">
        <v>8.5901452189182237</v>
      </c>
      <c r="N449">
        <v>5.4412901751014724</v>
      </c>
      <c r="O449">
        <v>18.92773055433122</v>
      </c>
      <c r="P449">
        <v>0.86506998538970947</v>
      </c>
      <c r="Q449">
        <v>519.14579540809791</v>
      </c>
      <c r="R449">
        <v>11.124799715113451</v>
      </c>
    </row>
    <row r="450" spans="1:18" x14ac:dyDescent="0.75">
      <c r="A450" s="116">
        <v>44480</v>
      </c>
      <c r="B450">
        <v>13.54903984069824</v>
      </c>
      <c r="C450">
        <v>166.94999694824219</v>
      </c>
      <c r="D450" s="42">
        <v>98.626001410804747</v>
      </c>
      <c r="E450">
        <v>94.860990729492187</v>
      </c>
      <c r="F450">
        <v>3028.95166015625</v>
      </c>
      <c r="G450">
        <v>11.70183080239258</v>
      </c>
      <c r="H450">
        <v>14.765770745571899</v>
      </c>
      <c r="I450">
        <v>16.505466144593811</v>
      </c>
      <c r="J450">
        <v>28.276536830140689</v>
      </c>
      <c r="K450">
        <v>10.247756937487789</v>
      </c>
      <c r="L450">
        <v>74.858822990641784</v>
      </c>
      <c r="M450">
        <v>8.5946138686813356</v>
      </c>
      <c r="N450">
        <v>5.4614311533630371</v>
      </c>
      <c r="O450">
        <v>19.102026145967098</v>
      </c>
      <c r="P450">
        <v>0.86552000045776367</v>
      </c>
      <c r="Q450">
        <v>516.89721849115449</v>
      </c>
      <c r="R450">
        <v>11.11327693794556</v>
      </c>
    </row>
    <row r="451" spans="1:18" x14ac:dyDescent="0.75">
      <c r="A451" s="116">
        <v>44481</v>
      </c>
      <c r="B451">
        <v>13.58471012115479</v>
      </c>
      <c r="C451">
        <v>165.6600036621094</v>
      </c>
      <c r="D451" s="42">
        <v>99.15879052706714</v>
      </c>
      <c r="E451">
        <v>95.326645571565678</v>
      </c>
      <c r="F451">
        <v>3109.65283203125</v>
      </c>
      <c r="G451">
        <v>11.721840177688589</v>
      </c>
      <c r="H451">
        <v>14.80835965694428</v>
      </c>
      <c r="I451">
        <v>16.377629164571768</v>
      </c>
      <c r="J451">
        <v>28.40291801364901</v>
      </c>
      <c r="K451">
        <v>10.19592000778198</v>
      </c>
      <c r="L451">
        <v>75.125549918127035</v>
      </c>
      <c r="M451">
        <v>8.6006399053192126</v>
      </c>
      <c r="N451">
        <v>5.4707698480892191</v>
      </c>
      <c r="O451">
        <v>19.082669841604229</v>
      </c>
      <c r="P451">
        <v>0.86699998378753662</v>
      </c>
      <c r="Q451">
        <v>516.08174034953117</v>
      </c>
      <c r="R451">
        <v>11.175630088682169</v>
      </c>
    </row>
    <row r="452" spans="1:18" x14ac:dyDescent="0.75">
      <c r="A452" s="116">
        <v>44482</v>
      </c>
      <c r="B452">
        <v>13.57421970367432</v>
      </c>
      <c r="C452">
        <v>165.4700012207031</v>
      </c>
      <c r="D452" s="42">
        <v>98.822521222497926</v>
      </c>
      <c r="E452">
        <v>94.94307119932364</v>
      </c>
      <c r="F452">
        <v>3266.493408203125</v>
      </c>
      <c r="G452">
        <v>11.603866102203369</v>
      </c>
      <c r="H452">
        <v>14.74191041692734</v>
      </c>
      <c r="I452">
        <v>16.371278900476451</v>
      </c>
      <c r="J452">
        <v>28.268259958139421</v>
      </c>
      <c r="K452">
        <v>10.241748159839631</v>
      </c>
      <c r="L452">
        <v>74.89924607958983</v>
      </c>
      <c r="M452">
        <v>8.5606533142299668</v>
      </c>
      <c r="N452">
        <v>5.4657141641960152</v>
      </c>
      <c r="O452">
        <v>19.104135982574459</v>
      </c>
      <c r="P452">
        <v>0.86210000514984131</v>
      </c>
      <c r="Q452">
        <v>515.79442255746835</v>
      </c>
      <c r="R452">
        <v>11.15557370488739</v>
      </c>
    </row>
    <row r="453" spans="1:18" x14ac:dyDescent="0.75">
      <c r="A453" s="116">
        <v>44483</v>
      </c>
      <c r="B453">
        <v>13.75467014312744</v>
      </c>
      <c r="C453">
        <v>165.91999816894531</v>
      </c>
      <c r="D453" s="42">
        <v>99.081092018775962</v>
      </c>
      <c r="E453">
        <v>95.207570926788321</v>
      </c>
      <c r="F453">
        <v>3329.942626953125</v>
      </c>
      <c r="G453">
        <v>11.79310886766052</v>
      </c>
      <c r="H453">
        <v>15.04548820792388</v>
      </c>
      <c r="I453">
        <v>16.883038453041081</v>
      </c>
      <c r="J453">
        <v>28.805551989433301</v>
      </c>
      <c r="K453">
        <v>10.326519056850429</v>
      </c>
      <c r="L453">
        <v>75.374100102973898</v>
      </c>
      <c r="M453">
        <v>8.5752374939079345</v>
      </c>
      <c r="N453">
        <v>5.538533972755431</v>
      </c>
      <c r="O453">
        <v>19.324479346199041</v>
      </c>
      <c r="P453">
        <v>0.86269998550415039</v>
      </c>
      <c r="Q453">
        <v>528.5331671811291</v>
      </c>
      <c r="R453">
        <v>11.18921904235458</v>
      </c>
    </row>
    <row r="454" spans="1:18" x14ac:dyDescent="0.75">
      <c r="A454" s="116">
        <v>44484</v>
      </c>
      <c r="B454">
        <v>13.81865978240967</v>
      </c>
      <c r="C454">
        <v>168.46000671386719</v>
      </c>
      <c r="D454" s="42">
        <v>98.839537075935368</v>
      </c>
      <c r="E454">
        <v>95.052284666122432</v>
      </c>
      <c r="F454">
        <v>3302.137939453125</v>
      </c>
      <c r="G454">
        <v>11.905259964504239</v>
      </c>
      <c r="H454">
        <v>15.10587694363403</v>
      </c>
      <c r="I454">
        <v>16.96930878068542</v>
      </c>
      <c r="J454">
        <v>28.874569567924478</v>
      </c>
      <c r="K454">
        <v>10.38690779256058</v>
      </c>
      <c r="L454">
        <v>75.244693788772565</v>
      </c>
      <c r="M454">
        <v>8.5924918885307306</v>
      </c>
      <c r="N454">
        <v>5.5471607586994196</v>
      </c>
      <c r="O454">
        <v>19.488392804176328</v>
      </c>
      <c r="P454">
        <v>0.86269998550415039</v>
      </c>
      <c r="Q454">
        <v>531.49222181280493</v>
      </c>
      <c r="R454">
        <v>11.17196464773178</v>
      </c>
    </row>
    <row r="455" spans="1:18" x14ac:dyDescent="0.75">
      <c r="A455" s="116">
        <v>44487</v>
      </c>
      <c r="B455">
        <v>13.805020332336429</v>
      </c>
      <c r="C455">
        <v>169.41999816894531</v>
      </c>
      <c r="D455" s="42">
        <v>98.580467319507989</v>
      </c>
      <c r="E455">
        <v>94.748841964338681</v>
      </c>
      <c r="F455">
        <v>3333.178466796875</v>
      </c>
      <c r="G455">
        <v>11.899572483985139</v>
      </c>
      <c r="H455">
        <v>15.11986187249909</v>
      </c>
      <c r="I455">
        <v>17.134695594867711</v>
      </c>
      <c r="J455">
        <v>28.552086140855408</v>
      </c>
      <c r="K455">
        <v>10.4013630877655</v>
      </c>
      <c r="L455">
        <v>75.065467126877593</v>
      </c>
      <c r="M455">
        <v>8.5673477974338539</v>
      </c>
      <c r="N455">
        <v>5.4676038934192661</v>
      </c>
      <c r="O455">
        <v>19.313127376349261</v>
      </c>
      <c r="P455">
        <v>0.86103999614715576</v>
      </c>
      <c r="Q455">
        <v>533.68981671837537</v>
      </c>
      <c r="R455">
        <v>11.150467785875319</v>
      </c>
    </row>
    <row r="456" spans="1:18" x14ac:dyDescent="0.75">
      <c r="A456" s="116">
        <v>44488</v>
      </c>
      <c r="B456">
        <v>13.826009750366209</v>
      </c>
      <c r="C456">
        <v>168.77000427246091</v>
      </c>
      <c r="D456" s="42">
        <v>98.143357902763455</v>
      </c>
      <c r="E456">
        <v>94.343478811284967</v>
      </c>
      <c r="F456">
        <v>3566.610107421875</v>
      </c>
      <c r="G456">
        <v>11.97562159846211</v>
      </c>
      <c r="H456">
        <v>15.13931794961263</v>
      </c>
      <c r="I456">
        <v>17.288568009932529</v>
      </c>
      <c r="J456">
        <v>28.825740759572</v>
      </c>
      <c r="K456">
        <v>10.47974293337535</v>
      </c>
      <c r="L456">
        <v>75.000228268405863</v>
      </c>
      <c r="M456">
        <v>8.5540150760984375</v>
      </c>
      <c r="N456">
        <v>5.484886252321246</v>
      </c>
      <c r="O456">
        <v>19.31745895184611</v>
      </c>
      <c r="P456">
        <v>0.85970002412796021</v>
      </c>
      <c r="Q456">
        <v>542.43634611367088</v>
      </c>
      <c r="R456">
        <v>11.09012998330115</v>
      </c>
    </row>
    <row r="457" spans="1:18" x14ac:dyDescent="0.75">
      <c r="A457" s="116">
        <v>44489</v>
      </c>
      <c r="B457" s="42">
        <v>13.826009750366209</v>
      </c>
      <c r="C457">
        <v>169.57000732421881</v>
      </c>
      <c r="D457" s="42">
        <v>98.074580326675459</v>
      </c>
      <c r="E457">
        <v>94.291898908714302</v>
      </c>
      <c r="F457" s="42">
        <v>3566.610107421875</v>
      </c>
      <c r="G457">
        <v>12.13036704529094</v>
      </c>
      <c r="H457">
        <v>15.25967542827129</v>
      </c>
      <c r="I457">
        <v>17.236984827866539</v>
      </c>
      <c r="J457">
        <v>29.195412032306649</v>
      </c>
      <c r="K457">
        <v>10.462549359227181</v>
      </c>
      <c r="L457">
        <v>75.026018219691196</v>
      </c>
      <c r="M457">
        <v>8.5540150760984375</v>
      </c>
      <c r="N457">
        <v>5.484886252321246</v>
      </c>
      <c r="O457">
        <v>19.5237867608671</v>
      </c>
      <c r="P457">
        <v>0.85970002412796021</v>
      </c>
      <c r="Q457">
        <v>535.9025944471432</v>
      </c>
      <c r="R457">
        <v>11.072936409152989</v>
      </c>
    </row>
    <row r="458" spans="1:18" x14ac:dyDescent="0.75">
      <c r="A458" s="116">
        <v>44490</v>
      </c>
      <c r="B458" s="42">
        <v>13.826009750366209</v>
      </c>
      <c r="C458" s="42">
        <v>169.57000732421881</v>
      </c>
      <c r="D458" s="42">
        <v>97.862487812278232</v>
      </c>
      <c r="E458">
        <v>94.191721739936838</v>
      </c>
      <c r="F458">
        <v>3533.09521484375</v>
      </c>
      <c r="G458" s="42">
        <v>12.13036704529094</v>
      </c>
      <c r="H458" s="42">
        <v>15.25967542827129</v>
      </c>
      <c r="I458" s="42">
        <v>17.236984827866539</v>
      </c>
      <c r="J458" s="42">
        <v>29.195412032306649</v>
      </c>
      <c r="K458" s="42">
        <v>10.462549359227181</v>
      </c>
      <c r="L458">
        <v>74.827607310237909</v>
      </c>
      <c r="M458" s="42">
        <v>8.5540150760984375</v>
      </c>
      <c r="N458" s="42">
        <v>5.484886252321246</v>
      </c>
      <c r="O458">
        <v>19.119269426695841</v>
      </c>
      <c r="P458">
        <v>0.85909998416900635</v>
      </c>
      <c r="Q458">
        <v>544.97005398348847</v>
      </c>
      <c r="R458" s="42">
        <v>11.072936409152989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Assets Returns</vt:lpstr>
      <vt:lpstr>Valorisation</vt:lpstr>
      <vt:lpstr>Fund Performance</vt:lpstr>
      <vt:lpstr>Rebalancing</vt:lpstr>
      <vt:lpstr>Fund History</vt:lpstr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Sebastian Castellano</cp:lastModifiedBy>
  <dcterms:created xsi:type="dcterms:W3CDTF">2021-10-02T12:53:26Z</dcterms:created>
  <dcterms:modified xsi:type="dcterms:W3CDTF">2021-10-31T19:03:23Z</dcterms:modified>
</cp:coreProperties>
</file>