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072dddfb4f897a/Desktop/Poli 2021-2022/Computational Finance/Fund_240921_Busani_Castellano_DeBettin_Marcosignori/"/>
    </mc:Choice>
  </mc:AlternateContent>
  <xr:revisionPtr revIDLastSave="291" documentId="8_{A597DE7E-1D35-4A31-809D-59BA8F8A2D0E}" xr6:coauthVersionLast="47" xr6:coauthVersionMax="47" xr10:uidLastSave="{35C4BE0A-B2EF-46CF-9057-9E98D59ACD26}"/>
  <bookViews>
    <workbookView xWindow="-90" yWindow="-90" windowWidth="19380" windowHeight="10380" xr2:uid="{156A6136-7C98-45B0-B2AE-065940B7E09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11" i="1"/>
  <c r="J12" i="1"/>
  <c r="J13" i="1"/>
  <c r="J14" i="1"/>
  <c r="J15" i="1"/>
  <c r="J10" i="1"/>
  <c r="J20" i="1"/>
  <c r="J24" i="1" s="1"/>
  <c r="J21" i="1"/>
  <c r="K21" i="1" s="1"/>
  <c r="J22" i="1"/>
  <c r="K22" i="1" s="1"/>
  <c r="J23" i="1"/>
  <c r="K23" i="1" s="1"/>
  <c r="J28" i="1"/>
  <c r="K28" i="1" s="1"/>
  <c r="J29" i="1"/>
  <c r="J31" i="1" s="1"/>
  <c r="J30" i="1"/>
  <c r="K30" i="1" s="1"/>
  <c r="J34" i="1"/>
  <c r="J35" i="1" s="1"/>
  <c r="E33" i="1"/>
  <c r="E26" i="1"/>
  <c r="E18" i="1"/>
  <c r="E8" i="1"/>
  <c r="G34" i="1"/>
  <c r="G29" i="1"/>
  <c r="G30" i="1"/>
  <c r="G28" i="1"/>
  <c r="G11" i="1"/>
  <c r="K11" i="1" s="1"/>
  <c r="G12" i="1"/>
  <c r="K12" i="1" s="1"/>
  <c r="G13" i="1"/>
  <c r="K13" i="1" s="1"/>
  <c r="G14" i="1"/>
  <c r="K14" i="1" s="1"/>
  <c r="G15" i="1"/>
  <c r="K15" i="1" s="1"/>
  <c r="G20" i="1"/>
  <c r="G21" i="1"/>
  <c r="G22" i="1"/>
  <c r="G23" i="1"/>
  <c r="G10" i="1"/>
  <c r="K20" i="1" l="1"/>
  <c r="K10" i="1"/>
  <c r="K34" i="1"/>
  <c r="K29" i="1"/>
  <c r="J16" i="1"/>
  <c r="E6" i="1" s="1"/>
</calcChain>
</file>

<file path=xl/sharedStrings.xml><?xml version="1.0" encoding="utf-8"?>
<sst xmlns="http://schemas.openxmlformats.org/spreadsheetml/2006/main" count="37" uniqueCount="30">
  <si>
    <t>FUND COMPOSITION</t>
  </si>
  <si>
    <t>EQUITY FUNDS</t>
  </si>
  <si>
    <t>Eurizon Azioni Energia E Materie Prime (0P00000TYK.F)</t>
  </si>
  <si>
    <t>DWS Smart Industrial Technologies LD (0P00002C7V.F)</t>
  </si>
  <si>
    <t>BOND FUNDS</t>
  </si>
  <si>
    <t>iShares Core U.S. Aggregate Bond ETF (AGG)</t>
  </si>
  <si>
    <t>COMMODITIES</t>
  </si>
  <si>
    <t>PIMCO Active Bond Exchange-Traded Fund (BOND)</t>
  </si>
  <si>
    <t>CRYPTO</t>
  </si>
  <si>
    <t>Ethereum EUR (ETH-EUR)</t>
  </si>
  <si>
    <t>Fidelity Select Financial Services Portfolio (FIDSX)</t>
  </si>
  <si>
    <t>Fidelity Select Chemicals Portfolio (FSCHX)</t>
  </si>
  <si>
    <t>Fidelity Select Semiconductors Portfolio (FSELX)</t>
  </si>
  <si>
    <t>Fidelity Select Health Care Portfolio (FSPHX)</t>
  </si>
  <si>
    <t>Goldman Sachs Emerging Markets Equity Insights Fund Class R6 (GERUX)</t>
  </si>
  <si>
    <t>iShares iBoxx $ High Yield Corporate Bond ETF (HYG)</t>
  </si>
  <si>
    <t>Nationwide Amundi Global High Yield Fund Class A (NWXIX)</t>
  </si>
  <si>
    <t>PIMCO CommodityRealReturn Strategy Fund Class A (PCRAX)</t>
  </si>
  <si>
    <t>Invesco Optimum Yield Diversified Commodity Strategy No K-1 ETF (PDBC)</t>
  </si>
  <si>
    <t>PRICE EUR</t>
  </si>
  <si>
    <t>PRICE USD</t>
  </si>
  <si>
    <t>FX RATE</t>
  </si>
  <si>
    <t>AMOUNT INVESTED</t>
  </si>
  <si>
    <t>Total Class Amount:</t>
  </si>
  <si>
    <t>WEIGHTS</t>
  </si>
  <si>
    <t>QUANTITY</t>
  </si>
  <si>
    <t>Total amount at disposal:</t>
  </si>
  <si>
    <t>LIQUIDITY</t>
  </si>
  <si>
    <t>FEE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</si>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</sst>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0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4" fillId="2" borderId="0" xfId="1"/>
    <xf numFmtId="166" fontId="4" fillId="2" borderId="0" xfId="1" applyNumberFormat="1"/>
    <xf numFmtId="165" fontId="4" fillId="2" borderId="0" xfId="1" applyNumberFormat="1"/>
    <xf numFmtId="164" fontId="4" fillId="2" borderId="0" xfId="1" applyNumberFormat="1"/>
    <xf numFmtId="2" fontId="4" fillId="2" borderId="0" xfId="1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6" borderId="0" xfId="0" applyFill="1" applyAlignment="1">
      <alignment horizontal="left"/>
    </xf>
    <xf numFmtId="166" fontId="0" fillId="6" borderId="0" xfId="0" applyNumberFormat="1" applyFill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559D-8DA4-4362-A83D-24AF0CD6A5B8}">
  <dimension ref="A2:K39"/>
  <sheetViews>
    <sheetView tabSelected="1" topLeftCell="A10" zoomScale="60" zoomScaleNormal="60" workbookViewId="0">
      <selection activeCell="K34" sqref="K34"/>
    </sheetView>
  </sheetViews>
  <sheetFormatPr defaultRowHeight="14.75" x14ac:dyDescent="0.75"/>
  <cols>
    <col min="3" max="3" width="11.90625" customWidth="1"/>
    <col min="4" max="4" width="19.54296875" customWidth="1"/>
    <col min="5" max="5" width="20.08984375" customWidth="1"/>
    <col min="6" max="6" width="17.453125" customWidth="1"/>
    <col min="7" max="7" width="20.90625" customWidth="1"/>
    <col min="8" max="8" width="24.36328125" customWidth="1"/>
    <col min="9" max="9" width="20.6328125" customWidth="1"/>
    <col min="10" max="10" width="27.6328125" customWidth="1"/>
    <col min="11" max="11" width="19" customWidth="1"/>
  </cols>
  <sheetData>
    <row r="2" spans="1:11" x14ac:dyDescent="0.75">
      <c r="A2" s="17" t="s">
        <v>0</v>
      </c>
      <c r="B2" s="17"/>
    </row>
    <row r="4" spans="1:11" x14ac:dyDescent="0.75">
      <c r="A4" t="s">
        <v>26</v>
      </c>
      <c r="E4" s="6">
        <v>5000000</v>
      </c>
      <c r="F4" s="6"/>
    </row>
    <row r="6" spans="1:11" x14ac:dyDescent="0.75">
      <c r="A6" s="10" t="s">
        <v>27</v>
      </c>
      <c r="B6" s="10"/>
      <c r="C6" s="7">
        <v>0.1</v>
      </c>
      <c r="D6" s="18" t="s">
        <v>23</v>
      </c>
      <c r="E6" s="21">
        <f>E4*(1-SUM(I10:I15,I20:I23,I28:I30,I34)) - E38*(J16+J24+J31+J34)</f>
        <v>485776.30934645038</v>
      </c>
    </row>
    <row r="7" spans="1:11" x14ac:dyDescent="0.75">
      <c r="G7" t="s">
        <v>19</v>
      </c>
      <c r="H7" t="s">
        <v>20</v>
      </c>
      <c r="I7" t="s">
        <v>24</v>
      </c>
      <c r="J7" t="s">
        <v>22</v>
      </c>
      <c r="K7" t="s">
        <v>25</v>
      </c>
    </row>
    <row r="8" spans="1:11" x14ac:dyDescent="0.75">
      <c r="A8" s="10" t="s">
        <v>1</v>
      </c>
      <c r="B8" s="10"/>
      <c r="C8" s="7">
        <v>0.27</v>
      </c>
      <c r="D8" t="s">
        <v>23</v>
      </c>
      <c r="E8" s="6">
        <f>C8*E4</f>
        <v>1350000</v>
      </c>
      <c r="G8" s="6"/>
      <c r="H8" s="4"/>
    </row>
    <row r="9" spans="1:11" x14ac:dyDescent="0.75">
      <c r="G9" s="6"/>
      <c r="H9" s="4"/>
    </row>
    <row r="10" spans="1:11" s="11" customFormat="1" x14ac:dyDescent="0.75">
      <c r="A10" s="11" t="s">
        <v>3</v>
      </c>
      <c r="G10" s="12">
        <f t="shared" ref="G10:G15" si="0">PRODUCT(H10, B$38)</f>
        <v>165.26013929999999</v>
      </c>
      <c r="H10" s="13">
        <v>193.47</v>
      </c>
      <c r="I10" s="11">
        <v>3.1281847458175798E-4</v>
      </c>
      <c r="J10" s="14">
        <f t="shared" ref="J10:J15" si="1" xml:space="preserve"> I10*E$4</f>
        <v>1564.0923729087899</v>
      </c>
      <c r="K10" s="15">
        <f>J10/G10</f>
        <v>9.4644260832278633</v>
      </c>
    </row>
    <row r="11" spans="1:11" x14ac:dyDescent="0.75">
      <c r="A11" s="2" t="s">
        <v>10</v>
      </c>
      <c r="F11" s="1"/>
      <c r="G11" s="6">
        <f t="shared" si="0"/>
        <v>10.9934253</v>
      </c>
      <c r="H11" s="5">
        <v>12.87</v>
      </c>
      <c r="I11">
        <v>0.26697478704031502</v>
      </c>
      <c r="J11" s="9">
        <f t="shared" si="1"/>
        <v>1334873.935201575</v>
      </c>
      <c r="K11" s="8">
        <f t="shared" ref="K11:K34" si="2">J11/G11</f>
        <v>121424.75150138829</v>
      </c>
    </row>
    <row r="12" spans="1:11" s="11" customFormat="1" x14ac:dyDescent="0.75">
      <c r="A12" s="11" t="s">
        <v>11</v>
      </c>
      <c r="G12" s="12">
        <f t="shared" si="0"/>
        <v>13.9745484</v>
      </c>
      <c r="H12" s="13">
        <v>16.36</v>
      </c>
      <c r="I12" s="11">
        <v>3.4635815649386502E-4</v>
      </c>
      <c r="J12" s="14">
        <f t="shared" si="1"/>
        <v>1731.790782469325</v>
      </c>
      <c r="K12" s="15">
        <f t="shared" si="2"/>
        <v>123.92463304712767</v>
      </c>
    </row>
    <row r="13" spans="1:11" x14ac:dyDescent="0.75">
      <c r="A13" t="s">
        <v>12</v>
      </c>
      <c r="G13" s="6">
        <f t="shared" si="0"/>
        <v>17.229012300000001</v>
      </c>
      <c r="H13" s="4">
        <v>20.170000000000002</v>
      </c>
      <c r="I13">
        <v>1.8355040557545899E-3</v>
      </c>
      <c r="J13" s="9">
        <f t="shared" si="1"/>
        <v>9177.5202787729504</v>
      </c>
      <c r="K13" s="8">
        <f t="shared" si="2"/>
        <v>532.67825914622802</v>
      </c>
    </row>
    <row r="14" spans="1:11" s="11" customFormat="1" x14ac:dyDescent="0.75">
      <c r="A14" s="11" t="s">
        <v>13</v>
      </c>
      <c r="G14" s="12">
        <f t="shared" si="0"/>
        <v>29.085169499999999</v>
      </c>
      <c r="H14" s="13">
        <v>34.049999999999997</v>
      </c>
      <c r="I14" s="11">
        <v>1.99659723294382E-4</v>
      </c>
      <c r="J14" s="14">
        <f t="shared" si="1"/>
        <v>998.29861647191001</v>
      </c>
      <c r="K14" s="15">
        <f t="shared" si="2"/>
        <v>34.323286872091636</v>
      </c>
    </row>
    <row r="15" spans="1:11" x14ac:dyDescent="0.75">
      <c r="A15" t="s">
        <v>14</v>
      </c>
      <c r="G15" s="6">
        <f t="shared" si="0"/>
        <v>10.412576099999999</v>
      </c>
      <c r="H15" s="4">
        <v>12.19</v>
      </c>
      <c r="I15">
        <v>3.6208091351246601E-4</v>
      </c>
      <c r="J15" s="9">
        <f t="shared" si="1"/>
        <v>1810.4045675623299</v>
      </c>
      <c r="K15" s="8">
        <f t="shared" si="2"/>
        <v>173.86711512843877</v>
      </c>
    </row>
    <row r="16" spans="1:11" x14ac:dyDescent="0.75">
      <c r="G16" s="6"/>
      <c r="H16" s="4"/>
      <c r="I16" s="18" t="s">
        <v>29</v>
      </c>
      <c r="J16" s="19">
        <f>SUM(J10:J15)</f>
        <v>1350156.0418197603</v>
      </c>
      <c r="K16" s="8"/>
    </row>
    <row r="17" spans="1:11" x14ac:dyDescent="0.75">
      <c r="G17" s="6"/>
      <c r="H17" s="4"/>
      <c r="J17" s="9"/>
      <c r="K17" s="8"/>
    </row>
    <row r="18" spans="1:11" x14ac:dyDescent="0.75">
      <c r="A18" s="10" t="s">
        <v>4</v>
      </c>
      <c r="B18" s="10"/>
      <c r="C18" s="7">
        <v>0.5</v>
      </c>
      <c r="D18" t="s">
        <v>23</v>
      </c>
      <c r="E18" s="6">
        <f>C18*E4</f>
        <v>2500000</v>
      </c>
      <c r="G18" s="6"/>
      <c r="H18" s="4"/>
      <c r="J18" s="9"/>
      <c r="K18" s="8"/>
    </row>
    <row r="19" spans="1:11" x14ac:dyDescent="0.75">
      <c r="G19" s="6"/>
      <c r="H19" s="4"/>
      <c r="J19" s="9"/>
      <c r="K19" s="8"/>
    </row>
    <row r="20" spans="1:11" s="11" customFormat="1" x14ac:dyDescent="0.75">
      <c r="A20" s="11" t="s">
        <v>5</v>
      </c>
      <c r="G20" s="12">
        <f>H20*B$38</f>
        <v>99.239794200000006</v>
      </c>
      <c r="H20" s="13">
        <v>116.18</v>
      </c>
      <c r="I20" s="11">
        <v>1.0204733971556901E-3</v>
      </c>
      <c r="J20" s="14">
        <f xml:space="preserve"> I20*E$4</f>
        <v>5102.3669857784507</v>
      </c>
      <c r="K20" s="15">
        <f t="shared" si="2"/>
        <v>51.414526066988259</v>
      </c>
    </row>
    <row r="21" spans="1:11" x14ac:dyDescent="0.75">
      <c r="A21" t="s">
        <v>7</v>
      </c>
      <c r="G21" s="6">
        <f>H21*B$38</f>
        <v>95.438648700000002</v>
      </c>
      <c r="H21" s="5">
        <v>111.73</v>
      </c>
      <c r="I21">
        <v>1.4129958582584201E-3</v>
      </c>
      <c r="J21" s="9">
        <f xml:space="preserve"> I21*E$4</f>
        <v>7064.9792912921002</v>
      </c>
      <c r="K21" s="8">
        <f t="shared" si="2"/>
        <v>74.026396931708661</v>
      </c>
    </row>
    <row r="22" spans="1:11" s="11" customFormat="1" x14ac:dyDescent="0.75">
      <c r="A22" s="11" t="s">
        <v>15</v>
      </c>
      <c r="G22" s="12">
        <f>H22*B$38</f>
        <v>75.168720000000008</v>
      </c>
      <c r="H22" s="13">
        <v>88</v>
      </c>
      <c r="I22" s="11">
        <v>0.32634922609219502</v>
      </c>
      <c r="J22" s="14">
        <f xml:space="preserve"> I22*E$4</f>
        <v>1631746.130460975</v>
      </c>
      <c r="K22" s="15">
        <f t="shared" si="2"/>
        <v>21707.781248117233</v>
      </c>
    </row>
    <row r="23" spans="1:11" x14ac:dyDescent="0.75">
      <c r="A23" t="s">
        <v>16</v>
      </c>
      <c r="G23" s="6">
        <f>H23*B$38</f>
        <v>8.5333581000000009</v>
      </c>
      <c r="H23" s="4">
        <v>9.99</v>
      </c>
      <c r="I23">
        <v>0.17122580221727399</v>
      </c>
      <c r="J23" s="9">
        <f xml:space="preserve"> I23*E$4</f>
        <v>856129.01108636998</v>
      </c>
      <c r="K23" s="8">
        <f t="shared" si="2"/>
        <v>100327.32730229262</v>
      </c>
    </row>
    <row r="24" spans="1:11" x14ac:dyDescent="0.75">
      <c r="A24" s="3"/>
      <c r="G24" s="6"/>
      <c r="H24" s="4"/>
      <c r="I24" s="18" t="s">
        <v>29</v>
      </c>
      <c r="J24" s="19">
        <f>SUM(J20:J23)</f>
        <v>2500042.4878244153</v>
      </c>
      <c r="K24" s="8"/>
    </row>
    <row r="25" spans="1:11" x14ac:dyDescent="0.75">
      <c r="A25" s="3"/>
      <c r="G25" s="6"/>
      <c r="H25" s="4"/>
      <c r="J25" s="9"/>
      <c r="K25" s="8"/>
    </row>
    <row r="26" spans="1:11" x14ac:dyDescent="0.75">
      <c r="A26" s="10" t="s">
        <v>6</v>
      </c>
      <c r="B26" s="10"/>
      <c r="C26" s="7">
        <v>0.1</v>
      </c>
      <c r="D26" t="s">
        <v>23</v>
      </c>
      <c r="E26" s="6">
        <f>C26*E4</f>
        <v>500000</v>
      </c>
      <c r="G26" s="6"/>
      <c r="H26" s="4"/>
      <c r="J26" s="9"/>
      <c r="K26" s="8"/>
    </row>
    <row r="27" spans="1:11" x14ac:dyDescent="0.75">
      <c r="G27" s="6"/>
      <c r="H27" s="4"/>
      <c r="J27" s="9"/>
      <c r="K27" s="8"/>
    </row>
    <row r="28" spans="1:11" s="11" customFormat="1" x14ac:dyDescent="0.75">
      <c r="A28" s="11" t="s">
        <v>2</v>
      </c>
      <c r="G28" s="12">
        <f>H28*B$38</f>
        <v>12.4028388</v>
      </c>
      <c r="H28" s="13">
        <v>14.52</v>
      </c>
      <c r="I28" s="15">
        <v>9.63840113205481E-4</v>
      </c>
      <c r="J28" s="14">
        <f xml:space="preserve"> I28*E$4</f>
        <v>4819.2005660274053</v>
      </c>
      <c r="K28" s="15">
        <f t="shared" si="2"/>
        <v>388.55625262398843</v>
      </c>
    </row>
    <row r="29" spans="1:11" x14ac:dyDescent="0.75">
      <c r="A29" t="s">
        <v>18</v>
      </c>
      <c r="G29" s="6">
        <f>H29*B$38</f>
        <v>17.425476</v>
      </c>
      <c r="H29" s="5">
        <v>20.399999999999999</v>
      </c>
      <c r="I29">
        <v>9.7187491749444702E-2</v>
      </c>
      <c r="J29" s="9">
        <f xml:space="preserve"> I29*E$4</f>
        <v>485937.45874722349</v>
      </c>
      <c r="K29" s="8">
        <f t="shared" si="2"/>
        <v>27886.610313957764</v>
      </c>
    </row>
    <row r="30" spans="1:11" s="11" customFormat="1" x14ac:dyDescent="0.75">
      <c r="A30" s="11" t="s">
        <v>17</v>
      </c>
      <c r="G30" s="12">
        <f>H30*B$38</f>
        <v>5.0738886000000001</v>
      </c>
      <c r="H30" s="13">
        <v>5.94</v>
      </c>
      <c r="I30" s="11">
        <v>1.8799051958532499E-3</v>
      </c>
      <c r="J30" s="14">
        <f xml:space="preserve"> I30*E$4</f>
        <v>9399.5259792662491</v>
      </c>
      <c r="K30" s="15">
        <f t="shared" si="2"/>
        <v>1852.5290404023158</v>
      </c>
    </row>
    <row r="31" spans="1:11" x14ac:dyDescent="0.75">
      <c r="G31" s="6"/>
      <c r="H31" s="4"/>
      <c r="I31" s="20" t="s">
        <v>29</v>
      </c>
      <c r="J31" s="19">
        <f>SUM(J28:J30)</f>
        <v>500156.18529251718</v>
      </c>
      <c r="K31" s="8"/>
    </row>
    <row r="32" spans="1:11" x14ac:dyDescent="0.75">
      <c r="G32" s="6"/>
      <c r="H32" s="4"/>
      <c r="J32" s="9"/>
      <c r="K32" s="8"/>
    </row>
    <row r="33" spans="1:11" x14ac:dyDescent="0.75">
      <c r="A33" s="10" t="s">
        <v>8</v>
      </c>
      <c r="B33" s="10"/>
      <c r="C33" s="7">
        <v>0.03</v>
      </c>
      <c r="D33" t="s">
        <v>23</v>
      </c>
      <c r="E33" s="6">
        <f>E4*C33</f>
        <v>150000</v>
      </c>
      <c r="G33" s="6"/>
      <c r="H33" s="4"/>
      <c r="J33" s="9"/>
      <c r="K33" s="8"/>
    </row>
    <row r="34" spans="1:11" s="11" customFormat="1" x14ac:dyDescent="0.75">
      <c r="A34" s="11" t="s">
        <v>9</v>
      </c>
      <c r="G34" s="12">
        <f>H34*B38</f>
        <v>2633.5019376</v>
      </c>
      <c r="H34" s="13">
        <v>3083.04</v>
      </c>
      <c r="I34" s="11">
        <v>3.0073362227726101E-2</v>
      </c>
      <c r="J34" s="14">
        <f xml:space="preserve"> I34*E$4</f>
        <v>150366.8111386305</v>
      </c>
      <c r="K34" s="15">
        <f t="shared" si="2"/>
        <v>57.097664896979303</v>
      </c>
    </row>
    <row r="35" spans="1:11" x14ac:dyDescent="0.75">
      <c r="I35" s="18" t="s">
        <v>29</v>
      </c>
      <c r="J35" s="19">
        <f>J34</f>
        <v>150366.8111386305</v>
      </c>
    </row>
    <row r="38" spans="1:11" x14ac:dyDescent="0.75">
      <c r="A38" s="16" t="s">
        <v>21</v>
      </c>
      <c r="B38">
        <v>0.85419</v>
      </c>
      <c r="D38" s="16" t="s">
        <v>28</v>
      </c>
      <c r="E38">
        <v>3.0000000000000001E-3</v>
      </c>
    </row>
    <row r="39" spans="1:11" x14ac:dyDescent="0.75">
      <c r="J39" s="9">
        <f>SUM(J35,J31,J24,J16,E6)</f>
        <v>4986497.8354217736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ProntoAllUso</dc:creator>
  <cp:lastModifiedBy>Sebastian Castellano</cp:lastModifiedBy>
  <dcterms:created xsi:type="dcterms:W3CDTF">2021-09-24T12:06:11Z</dcterms:created>
  <dcterms:modified xsi:type="dcterms:W3CDTF">2021-10-09T09:42:43Z</dcterms:modified>
</cp:coreProperties>
</file>